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cytelinc.sharepoint.com/sites/PSE_EviGen/Shared Documents/Internal Projects/LiveSLR/mCRPC/06Apr2021 PSE CLIN QOL ECON 2019-2021/3. Extraction/"/>
    </mc:Choice>
  </mc:AlternateContent>
  <xr:revisionPtr revIDLastSave="3020" documentId="8_{A40E4DDD-2336-4673-B566-D8579D3AC514}" xr6:coauthVersionLast="47" xr6:coauthVersionMax="47" xr10:uidLastSave="{79F8313A-A81C-455B-B297-CE95E9DA5398}"/>
  <bookViews>
    <workbookView xWindow="28680" yWindow="-120" windowWidth="29040" windowHeight="15990" xr2:uid="{00000000-000D-0000-FFFF-FFFF00000000}"/>
  </bookViews>
  <sheets>
    <sheet name="Extraction" sheetId="1" r:id="rId1"/>
    <sheet name="TiAb Review" sheetId="10" state="hidden" r:id="rId2"/>
    <sheet name="RWE-Extraction" sheetId="9" state="hidden" r:id="rId3"/>
    <sheet name="Econ-Extraction" sheetId="8" state="hidden" r:id="rId4"/>
    <sheet name="QOL-Extraction" sheetId="7" state="hidden" r:id="rId5"/>
    <sheet name="CLIN-Extraction" sheetId="6" state="hidden" r:id="rId6"/>
  </sheets>
  <externalReferences>
    <externalReference r:id="rId7"/>
  </externalReferences>
  <definedNames>
    <definedName name="_xlnm._FilterDatabase" localSheetId="5" hidden="1">'CLIN-Extraction'!$A$1:$BT$1</definedName>
    <definedName name="_xlnm._FilterDatabase" localSheetId="3" hidden="1">'Econ-Extraction'!$A$1:$L$45</definedName>
    <definedName name="_xlnm._FilterDatabase" localSheetId="0" hidden="1">Extraction!$A$5:$EU$323</definedName>
    <definedName name="_xlnm._FilterDatabase" localSheetId="4" hidden="1">'QOL-Extraction'!$A$4:$G$4</definedName>
    <definedName name="_xlnm._FilterDatabase" localSheetId="2" hidden="1">'RWE-Extraction'!$A$9:$BP$33</definedName>
    <definedName name="_xlnm._FilterDatabase" localSheetId="1" hidden="1">'TiAb Review'!$A$1:$G$1</definedName>
    <definedName name="AE_C" localSheetId="5">#REF!</definedName>
    <definedName name="AE_C" localSheetId="3">#REF!</definedName>
    <definedName name="AE_C" localSheetId="4">#REF!</definedName>
    <definedName name="AE_C" localSheetId="2">#REF!</definedName>
    <definedName name="AE_t" localSheetId="5">#REF!</definedName>
    <definedName name="AE_t" localSheetId="3">#REF!</definedName>
    <definedName name="AE_t" localSheetId="4">#REF!</definedName>
    <definedName name="AE_t" localSheetId="2">#REF!</definedName>
    <definedName name="ASM_SLR" localSheetId="5">#REF!</definedName>
    <definedName name="ASM_SLR" localSheetId="3">#REF!</definedName>
    <definedName name="ASM_SLR" localSheetId="4">#REF!</definedName>
    <definedName name="ASM_SLR" localSheetId="2">#REF!</definedName>
    <definedName name="Bevacizumab_BiWeekly" localSheetId="5">[1]Inputs!#REF!</definedName>
    <definedName name="Bevacizumab_BiWeekly" localSheetId="3">[1]Inputs!#REF!</definedName>
    <definedName name="Bevacizumab_BiWeekly" localSheetId="4">[1]Inputs!#REF!</definedName>
    <definedName name="Bevacizumab_BiWeekly" localSheetId="2">[1]Inputs!#REF!</definedName>
    <definedName name="Comp_acro" localSheetId="5">#REF!</definedName>
    <definedName name="Comp_acro" localSheetId="3">#REF!</definedName>
    <definedName name="Comp_acro" localSheetId="4">#REF!</definedName>
    <definedName name="Comp_acro" localSheetId="2">#REF!</definedName>
    <definedName name="D_key_line" localSheetId="5">#REF!</definedName>
    <definedName name="D_key_line" localSheetId="3">#REF!</definedName>
    <definedName name="D_key_line" localSheetId="4">#REF!</definedName>
    <definedName name="D_key_line" localSheetId="2">#REF!</definedName>
    <definedName name="D_nb" localSheetId="5">#REF!</definedName>
    <definedName name="D_nb" localSheetId="3">#REF!</definedName>
    <definedName name="D_nb" localSheetId="4">#REF!</definedName>
    <definedName name="D_nb" localSheetId="2">#REF!</definedName>
    <definedName name="D_question" localSheetId="5">#REF!</definedName>
    <definedName name="D_question" localSheetId="3">#REF!</definedName>
    <definedName name="D_question" localSheetId="4">#REF!</definedName>
    <definedName name="D_question" localSheetId="2">#REF!</definedName>
    <definedName name="D_ref" localSheetId="5">#REF!</definedName>
    <definedName name="D_ref" localSheetId="3">#REF!</definedName>
    <definedName name="D_ref" localSheetId="4">#REF!</definedName>
    <definedName name="D_ref" localSheetId="2">#REF!</definedName>
    <definedName name="ECON_Ex" localSheetId="3">'Econ-Extraction'!$A:$AA</definedName>
    <definedName name="ECON_Ex" localSheetId="2">'Econ-Extraction'!$A:$AA</definedName>
    <definedName name="EGFRpostCHEMO" localSheetId="5">#REF!</definedName>
    <definedName name="EGFRpostCHEMO" localSheetId="3">#REF!</definedName>
    <definedName name="EGFRpostCHEMO" localSheetId="4">#REF!</definedName>
    <definedName name="EGFRpostCHEMO" localSheetId="2">#REF!</definedName>
    <definedName name="EGFRpostTKI" localSheetId="5">#REF!</definedName>
    <definedName name="EGFRpostTKI" localSheetId="3">#REF!</definedName>
    <definedName name="EGFRpostTKI" localSheetId="4">#REF!</definedName>
    <definedName name="EGFRpostTKI" localSheetId="2">#REF!</definedName>
    <definedName name="Extraction" localSheetId="5">#REF!</definedName>
    <definedName name="Extraction" localSheetId="3">#REF!</definedName>
    <definedName name="Extraction" localSheetId="4">#REF!</definedName>
    <definedName name="Extraction" localSheetId="2">#REF!</definedName>
    <definedName name="ExtractionM1L" localSheetId="5">#REF!</definedName>
    <definedName name="ExtractionM1L" localSheetId="3">#REF!</definedName>
    <definedName name="ExtractionM1L" localSheetId="4">#REF!</definedName>
    <definedName name="ExtractionM1L" localSheetId="2">#REF!</definedName>
    <definedName name="INT_ae" localSheetId="5">#REF!</definedName>
    <definedName name="INT_ae" localSheetId="3">#REF!</definedName>
    <definedName name="INT_ae" localSheetId="4">#REF!</definedName>
    <definedName name="INT_ae" localSheetId="2">#REF!</definedName>
    <definedName name="Inter_name" localSheetId="5">#REF!</definedName>
    <definedName name="Inter_name" localSheetId="3">#REF!</definedName>
    <definedName name="Inter_name" localSheetId="4">#REF!</definedName>
    <definedName name="Inter_name" localSheetId="2">#REF!</definedName>
    <definedName name="INTxxx" localSheetId="5">#REF!</definedName>
    <definedName name="INTxxx" localSheetId="3">#REF!</definedName>
    <definedName name="INTxxx" localSheetId="4">#REF!</definedName>
    <definedName name="INTxxx" localSheetId="2">#REF!</definedName>
    <definedName name="m" localSheetId="5">#REF!</definedName>
    <definedName name="m" localSheetId="3">#REF!</definedName>
    <definedName name="m" localSheetId="4">#REF!</definedName>
    <definedName name="m" localSheetId="2">#REF!</definedName>
    <definedName name="nnn" localSheetId="5">#REF!</definedName>
    <definedName name="nnn" localSheetId="3">#REF!</definedName>
    <definedName name="nnn" localSheetId="4">#REF!</definedName>
    <definedName name="nnn" localSheetId="2">#REF!</definedName>
    <definedName name="prop_ae_c" localSheetId="5">#REF!</definedName>
    <definedName name="prop_ae_c" localSheetId="3">#REF!</definedName>
    <definedName name="prop_ae_c" localSheetId="4">#REF!</definedName>
    <definedName name="prop_ae_c" localSheetId="2">#REF!</definedName>
    <definedName name="prop_AE_t" localSheetId="5">#REF!</definedName>
    <definedName name="prop_AE_t" localSheetId="3">#REF!</definedName>
    <definedName name="prop_AE_t" localSheetId="4">#REF!</definedName>
    <definedName name="prop_AE_t" localSheetId="2">#REF!</definedName>
    <definedName name="PubMed" localSheetId="5">#REF!</definedName>
    <definedName name="PubMed" localSheetId="3">#REF!</definedName>
    <definedName name="PubMed" localSheetId="4">#REF!</definedName>
    <definedName name="PubMed" localSheetId="2">#REF!</definedName>
    <definedName name="QOL_Ex" localSheetId="3">'QOL-Extraction'!$A:$AB</definedName>
    <definedName name="QOL_Ex" localSheetId="4">'QOL-Extraction'!$A:$AB</definedName>
    <definedName name="QOL_Ex" localSheetId="2">'QOL-Extraction'!$A:$AB</definedName>
    <definedName name="RCT_total" localSheetId="5">'CLIN-Extraction'!$1:$1048576</definedName>
    <definedName name="RCT_total" localSheetId="3">'CLIN-Extraction'!$1:$1048576</definedName>
    <definedName name="RCT_total" localSheetId="4">'CLIN-Extraction'!$1:$1048576</definedName>
    <definedName name="RCT_total" localSheetId="2">'CLIN-Extraction'!$1:$1048576</definedName>
    <definedName name="RCT_total2" localSheetId="5">'CLIN-Extraction'!$A:$BT</definedName>
    <definedName name="RCT_total2" localSheetId="3">'CLIN-Extraction'!$A:$BT</definedName>
    <definedName name="RCT_total2" localSheetId="4">'CLIN-Extraction'!$A:$BT</definedName>
    <definedName name="RCT_total2" localSheetId="2">'CLIN-Extraction'!$A:$BT</definedName>
    <definedName name="SafetyM1L" localSheetId="5">#REF!</definedName>
    <definedName name="SafetyM1L" localSheetId="3">#REF!</definedName>
    <definedName name="SafetyM1L" localSheetId="4">#REF!</definedName>
    <definedName name="SafetyM1L" localSheetId="2">#REF!</definedName>
    <definedName name="temp" localSheetId="5">#REF!</definedName>
    <definedName name="temp" localSheetId="3">#REF!</definedName>
    <definedName name="temp" localSheetId="4">#REF!</definedName>
    <definedName name="temp" localSheetId="2">#REF!</definedName>
    <definedName name="temp2" localSheetId="5">#REF!</definedName>
    <definedName name="temp2" localSheetId="3">#REF!</definedName>
    <definedName name="temp2" localSheetId="4">#REF!</definedName>
    <definedName name="temp2" localSheetId="2">#REF!</definedName>
    <definedName name="x" localSheetId="5">#REF!</definedName>
    <definedName name="x" localSheetId="3">#REF!</definedName>
    <definedName name="x" localSheetId="4">#REF!</definedName>
    <definedName name="x" localSheetId="2">#REF!</definedName>
    <definedName name="xx" localSheetId="5">#REF!</definedName>
    <definedName name="xx" localSheetId="3">#REF!</definedName>
    <definedName name="xx" localSheetId="4">#REF!</definedName>
    <definedName name="xx" localSheetId="2">#REF!</definedName>
    <definedName name="xxx" localSheetId="5">#REF!</definedName>
    <definedName name="xxx" localSheetId="3">#REF!</definedName>
    <definedName name="xxx" localSheetId="4">#REF!</definedName>
    <definedName name="xxx" localSheetId="2">#REF!</definedName>
    <definedName name="xxxvvvvv" localSheetId="5">#REF!</definedName>
    <definedName name="xxxvvvvv" localSheetId="3">#REF!</definedName>
    <definedName name="xxxvvvvv" localSheetId="4">#REF!</definedName>
    <definedName name="xxxvvvvv" localSheetId="2">#REF!</definedName>
    <definedName name="XXXX" localSheetId="5">#REF!</definedName>
    <definedName name="XXXX" localSheetId="3">#REF!</definedName>
    <definedName name="XXXX" localSheetId="4">#REF!</definedName>
    <definedName name="XXXX" localSheetId="2">#REF!</definedName>
    <definedName name="xxxxx" localSheetId="5">#REF!</definedName>
    <definedName name="xxxxx" localSheetId="3">#REF!</definedName>
    <definedName name="xxxxx" localSheetId="4">#REF!</definedName>
    <definedName name="xxxxx" localSheetId="2">#REF!</definedName>
    <definedName name="xxxxxxx" localSheetId="5">#REF!</definedName>
    <definedName name="xxxxxxx" localSheetId="3">#REF!</definedName>
    <definedName name="xxxxxxx" localSheetId="4">#REF!</definedName>
    <definedName name="xxxxxxx" localSheetId="2">#REF!</definedName>
    <definedName name="xxxxxxxx" localSheetId="5">#REF!</definedName>
    <definedName name="xxxxxxxx" localSheetId="3">#REF!</definedName>
    <definedName name="xxxxxxxx" localSheetId="4">#REF!</definedName>
    <definedName name="xxxxxxxx" localSheetId="2">#REF!</definedName>
    <definedName name="xxxxxxxxxx" localSheetId="5">#REF!</definedName>
    <definedName name="xxxxxxxxxx" localSheetId="3">#REF!</definedName>
    <definedName name="xxxxxxxxxx" localSheetId="4">#REF!</definedName>
    <definedName name="xxxxxxxxxx" localSheetId="2">#REF!</definedName>
    <definedName name="xzzzzzzz" localSheetId="5">#REF!</definedName>
    <definedName name="xzzzzzzz" localSheetId="3">#REF!</definedName>
    <definedName name="xzzzzzzz" localSheetId="4">#REF!</definedName>
    <definedName name="xzzzzzzz" localSheetId="2">#REF!</definedName>
    <definedName name="zxxxxx" localSheetId="5">#REF!</definedName>
    <definedName name="zxxxxx" localSheetId="3">#REF!</definedName>
    <definedName name="zxxxxx" localSheetId="4">#REF!</definedName>
    <definedName name="zxxxxx" localSheetId="2">#REF!</definedName>
    <definedName name="zzz" localSheetId="5">#REF!</definedName>
    <definedName name="zzz" localSheetId="3">#REF!</definedName>
    <definedName name="zzz" localSheetId="4">#REF!</definedName>
    <definedName name="zzz" localSheetId="2">#REF!</definedName>
    <definedName name="zzzznnn" localSheetId="5">#REF!</definedName>
    <definedName name="zzzznnn" localSheetId="3">#REF!</definedName>
    <definedName name="zzzznnn" localSheetId="4">#REF!</definedName>
    <definedName name="zzzznnn" localSheetId="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V320" i="1" l="1"/>
  <c r="CV316" i="1"/>
  <c r="CV312" i="1"/>
  <c r="CV308" i="1"/>
  <c r="CV304" i="1"/>
  <c r="CV300" i="1"/>
  <c r="CV296" i="1"/>
  <c r="CV292" i="1"/>
  <c r="CV288" i="1"/>
  <c r="CV284" i="1"/>
  <c r="CV279" i="1"/>
  <c r="CV275" i="1"/>
  <c r="CV271" i="1"/>
  <c r="CV266" i="1"/>
  <c r="CV262" i="1"/>
  <c r="CV258" i="1"/>
  <c r="CV254" i="1"/>
  <c r="CV250" i="1"/>
  <c r="CV246" i="1"/>
  <c r="CV242" i="1"/>
  <c r="X275" i="1" l="1"/>
  <c r="AB275" i="1" s="1"/>
  <c r="Z266" i="1"/>
  <c r="AB320" i="1"/>
  <c r="AB316" i="1"/>
  <c r="AB312" i="1"/>
  <c r="AB308" i="1"/>
  <c r="AB304" i="1"/>
  <c r="AB300" i="1"/>
  <c r="AB296" i="1"/>
  <c r="AB292" i="1"/>
  <c r="AB288" i="1"/>
  <c r="AB284" i="1"/>
  <c r="AB279" i="1"/>
  <c r="AB271" i="1"/>
  <c r="AB266" i="1"/>
  <c r="AB262" i="1"/>
  <c r="AB258" i="1"/>
  <c r="AB254" i="1"/>
  <c r="AB250" i="1"/>
  <c r="AB246" i="1"/>
  <c r="AB242" i="1"/>
  <c r="AB150" i="1"/>
  <c r="AD22" i="1" l="1"/>
  <c r="AD26" i="1"/>
  <c r="AQ22" i="1"/>
  <c r="X22" i="1"/>
  <c r="Z142" i="1" l="1"/>
  <c r="X78" i="1"/>
  <c r="Z78" i="1" s="1"/>
  <c r="X138" i="1"/>
  <c r="Z138" i="1" s="1"/>
  <c r="AQ14" i="1" l="1"/>
  <c r="AQ18" i="1"/>
  <c r="AQ26" i="1"/>
  <c r="AQ30" i="1"/>
  <c r="AQ10" i="1"/>
  <c r="AQ6" i="1"/>
  <c r="AD6" i="1"/>
  <c r="V15" i="1"/>
  <c r="V14" i="1"/>
  <c r="X105" i="6"/>
  <c r="M105" i="6"/>
  <c r="K105" i="6"/>
  <c r="AQ104" i="6"/>
  <c r="AB104" i="6"/>
  <c r="AQ103" i="6"/>
  <c r="AB103" i="6"/>
  <c r="AS102" i="6"/>
  <c r="AQ102" i="6"/>
  <c r="AN102" i="6"/>
  <c r="AI102" i="6"/>
  <c r="AB102" i="6"/>
  <c r="X102" i="6"/>
  <c r="M102" i="6"/>
  <c r="K102" i="6"/>
  <c r="X101" i="6"/>
  <c r="M101" i="6"/>
  <c r="K101" i="6"/>
  <c r="M100" i="6"/>
  <c r="K100" i="6"/>
  <c r="X98" i="6"/>
  <c r="M98" i="6"/>
  <c r="K98" i="6"/>
  <c r="AI97" i="6"/>
  <c r="X97" i="6"/>
  <c r="M97" i="6"/>
  <c r="AI96" i="6"/>
  <c r="X96" i="6"/>
  <c r="M96" i="6"/>
  <c r="K96" i="6"/>
  <c r="AN94" i="6"/>
  <c r="X94" i="6"/>
  <c r="M94" i="6"/>
  <c r="K94" i="6"/>
  <c r="AS92" i="6"/>
  <c r="AI92" i="6"/>
  <c r="X92" i="6"/>
  <c r="K92" i="6"/>
  <c r="X90" i="6"/>
  <c r="X88" i="6"/>
  <c r="X85" i="6"/>
  <c r="X83" i="6"/>
  <c r="X81" i="6"/>
  <c r="X79" i="6"/>
  <c r="X77" i="6"/>
  <c r="X75" i="6"/>
  <c r="X73" i="6"/>
  <c r="X71" i="6"/>
  <c r="N70" i="6"/>
  <c r="X69" i="6"/>
  <c r="N69" i="6"/>
  <c r="X67" i="6"/>
  <c r="X65" i="6"/>
  <c r="X61" i="6"/>
  <c r="X59" i="6"/>
  <c r="X57" i="6"/>
  <c r="X55" i="6"/>
  <c r="X53" i="6"/>
  <c r="X51" i="6"/>
  <c r="X49" i="6"/>
  <c r="X46" i="6"/>
  <c r="X44" i="6"/>
  <c r="X42" i="6"/>
  <c r="X28" i="6"/>
  <c r="X26" i="6"/>
  <c r="X24" i="6"/>
  <c r="X18" i="6"/>
  <c r="X16" i="6"/>
  <c r="X14" i="6"/>
  <c r="X12" i="6"/>
  <c r="AB11" i="6"/>
  <c r="J11" i="6"/>
  <c r="AB10" i="6"/>
  <c r="J10" i="6"/>
  <c r="Y8" i="6"/>
  <c r="X8" i="6"/>
  <c r="Y6" i="6"/>
  <c r="X6" i="6"/>
  <c r="AB5" i="6"/>
  <c r="AB4" i="6"/>
  <c r="Y2" i="6"/>
  <c r="X2" i="6"/>
  <c r="N27" i="7"/>
  <c r="L27" i="7"/>
  <c r="N26" i="7"/>
  <c r="L26" i="7"/>
  <c r="N25" i="7"/>
  <c r="L25" i="7"/>
  <c r="N24" i="7"/>
  <c r="L24" i="7"/>
  <c r="N23" i="7"/>
  <c r="L23" i="7"/>
  <c r="N22" i="7"/>
  <c r="L22" i="7"/>
  <c r="N21" i="7"/>
  <c r="L21" i="7"/>
  <c r="N20" i="7"/>
  <c r="L20" i="7"/>
  <c r="N19" i="7"/>
  <c r="L19" i="7"/>
  <c r="N18" i="7"/>
  <c r="L18" i="7"/>
  <c r="N17" i="7"/>
  <c r="L17" i="7"/>
  <c r="N16" i="7"/>
  <c r="L16" i="7"/>
  <c r="N15" i="7"/>
  <c r="L15" i="7"/>
  <c r="N14" i="7"/>
  <c r="L14" i="7"/>
  <c r="N13" i="7"/>
  <c r="L13" i="7"/>
  <c r="N12" i="7"/>
  <c r="L12" i="7"/>
  <c r="N11" i="7"/>
  <c r="L11" i="7"/>
  <c r="N10" i="7"/>
  <c r="L10" i="7"/>
  <c r="N9" i="7"/>
  <c r="L9" i="7"/>
  <c r="N8" i="7"/>
  <c r="L8" i="7"/>
  <c r="N7" i="7"/>
  <c r="L7" i="7"/>
  <c r="N6" i="7"/>
  <c r="L6" i="7"/>
  <c r="N5" i="7"/>
  <c r="L5" i="7"/>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BP33" i="9"/>
  <c r="AZ33" i="9"/>
  <c r="AX33" i="9"/>
  <c r="AV33" i="9"/>
  <c r="AM33" i="9"/>
  <c r="AF33" i="9"/>
  <c r="X33" i="9"/>
  <c r="N33" i="9"/>
  <c r="BP32" i="9"/>
  <c r="X32" i="9"/>
  <c r="BP31" i="9"/>
  <c r="X31" i="9"/>
  <c r="K31" i="9"/>
  <c r="BP30" i="9"/>
  <c r="AZ30" i="9"/>
  <c r="AY30" i="9"/>
  <c r="AX30" i="9"/>
  <c r="AV30" i="9"/>
  <c r="AM30" i="9"/>
  <c r="AF30" i="9"/>
  <c r="X30" i="9"/>
  <c r="BP29" i="9"/>
  <c r="BG29" i="9"/>
  <c r="AZ29" i="9"/>
  <c r="AY29" i="9"/>
  <c r="AM29" i="9"/>
  <c r="AF29" i="9"/>
  <c r="X29" i="9"/>
  <c r="BP28" i="9"/>
  <c r="AZ28" i="9"/>
  <c r="AY28" i="9"/>
  <c r="AX28" i="9"/>
  <c r="AV28" i="9"/>
  <c r="AM28" i="9"/>
  <c r="AF28" i="9"/>
  <c r="X28" i="9"/>
  <c r="BP27" i="9"/>
  <c r="AZ27" i="9"/>
  <c r="AX27" i="9"/>
  <c r="AM27" i="9"/>
  <c r="AF27" i="9"/>
  <c r="X27" i="9"/>
  <c r="BP26" i="9"/>
  <c r="AM26" i="9"/>
  <c r="AF26" i="9"/>
  <c r="X26" i="9"/>
  <c r="BP25" i="9"/>
  <c r="AZ25" i="9"/>
  <c r="AX25" i="9"/>
  <c r="AV25" i="9"/>
  <c r="AM25" i="9"/>
  <c r="AF25" i="9"/>
  <c r="Y25" i="9"/>
  <c r="X25" i="9"/>
  <c r="BP24" i="9"/>
  <c r="AV24" i="9"/>
  <c r="AF24" i="9"/>
  <c r="X24" i="9"/>
  <c r="BP23" i="9"/>
  <c r="AX23" i="9"/>
  <c r="AV23" i="9"/>
  <c r="AM23" i="9"/>
  <c r="AF23" i="9"/>
  <c r="X23" i="9"/>
  <c r="J23" i="9"/>
  <c r="BP22" i="9"/>
  <c r="AM22" i="9"/>
  <c r="AF22" i="9"/>
  <c r="X22" i="9"/>
  <c r="J22" i="9"/>
  <c r="BP21" i="9"/>
  <c r="AZ21" i="9"/>
  <c r="AX21" i="9"/>
  <c r="AV21" i="9"/>
  <c r="AM21" i="9"/>
  <c r="AF21" i="9"/>
  <c r="Y21" i="9"/>
  <c r="X21" i="9"/>
  <c r="O21" i="9"/>
  <c r="BP20" i="9"/>
  <c r="AM20" i="9"/>
  <c r="AF20" i="9"/>
  <c r="X20" i="9"/>
  <c r="V20" i="9"/>
  <c r="BP19" i="9"/>
  <c r="BJ19" i="9"/>
  <c r="AX19" i="9"/>
  <c r="AV19" i="9"/>
  <c r="AM19" i="9"/>
  <c r="AF19" i="9"/>
  <c r="X19" i="9"/>
  <c r="O19" i="9"/>
  <c r="J19" i="9"/>
  <c r="BP18" i="9"/>
  <c r="X18" i="9"/>
  <c r="J18" i="9"/>
  <c r="BP17" i="9"/>
  <c r="AV17" i="9"/>
  <c r="AT17" i="9"/>
  <c r="AM17" i="9"/>
  <c r="AF17" i="9"/>
  <c r="Y17" i="9"/>
  <c r="X17" i="9"/>
  <c r="Q17" i="9"/>
  <c r="P17" i="9"/>
  <c r="O17" i="9"/>
  <c r="BP16" i="9"/>
  <c r="AF16" i="9"/>
  <c r="X16" i="9"/>
  <c r="BP15" i="9"/>
  <c r="X15" i="9"/>
  <c r="Q15" i="9"/>
  <c r="P15" i="9"/>
  <c r="BP14" i="9"/>
  <c r="BJ14" i="9"/>
  <c r="AX14" i="9"/>
  <c r="AT14" i="9"/>
  <c r="AP14" i="9"/>
  <c r="AO14" i="9"/>
  <c r="AM14" i="9"/>
  <c r="AI14" i="9"/>
  <c r="AH14" i="9"/>
  <c r="AF14" i="9"/>
  <c r="AB14" i="9"/>
  <c r="AA14" i="9"/>
  <c r="X14" i="9"/>
  <c r="BP13" i="9"/>
  <c r="X13" i="9"/>
  <c r="O13" i="9"/>
  <c r="J13" i="9"/>
  <c r="BP12" i="9"/>
  <c r="AZ12" i="9"/>
  <c r="AX12" i="9"/>
  <c r="AV12" i="9"/>
  <c r="AM12" i="9"/>
  <c r="AF12" i="9"/>
  <c r="X12" i="9"/>
  <c r="N12" i="9"/>
  <c r="BP11" i="9"/>
  <c r="X11" i="9"/>
  <c r="J11" i="9"/>
  <c r="BP10" i="9"/>
  <c r="AT10" i="9"/>
  <c r="AM10" i="9"/>
  <c r="AF10" i="9"/>
  <c r="X10" i="9"/>
  <c r="Q10" i="9"/>
  <c r="P10" i="9"/>
  <c r="J10" i="9"/>
  <c r="AD10" i="1"/>
  <c r="AD30" i="1"/>
  <c r="AD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rozee</author>
    <author>Chen He</author>
    <author>Junhan Liu</author>
  </authors>
  <commentList>
    <comment ref="H5" authorId="0" shapeId="0" xr:uid="{743C421B-E72B-49AB-B5F1-C4161BA8190C}">
      <text>
        <r>
          <rPr>
            <sz val="11"/>
            <color theme="1"/>
            <rFont val="Arial"/>
            <family val="2"/>
          </rPr>
          <t>Ed Kim:
Last Name, rest of the name in any form.
Ex) Kim, E
Kim, Edward
Kim Edward Moon
Kim, EM</t>
        </r>
      </text>
    </comment>
    <comment ref="AJ5" authorId="1" shapeId="0" xr:uid="{842CDC58-6813-4C97-85E2-83F84E60CB9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CD5" authorId="2" shapeId="0" xr:uid="{2F25FB1E-244A-49C8-BBC3-DEC20CEBB87B}">
      <text>
        <r>
          <rPr>
            <b/>
            <sz val="9"/>
            <color indexed="81"/>
            <rFont val="Tahoma"/>
            <family val="2"/>
          </rPr>
          <t>rozee:</t>
        </r>
        <r>
          <rPr>
            <sz val="9"/>
            <color indexed="81"/>
            <rFont val="Tahoma"/>
            <family val="2"/>
          </rPr>
          <t xml:space="preserve">
Defined as reduction in PSA levels of over 50%</t>
        </r>
      </text>
    </comment>
    <comment ref="CE5" authorId="0" shapeId="0" xr:uid="{D817BF14-525F-469F-B316-1C51CBD5D7B8}">
      <text>
        <r>
          <rPr>
            <sz val="11"/>
            <color theme="1"/>
            <rFont val="Arial"/>
            <family val="2"/>
          </rPr>
          <t>Ed Kim:
Safety N for Grade 3-4 AEs (per arm) to Safety N</t>
        </r>
      </text>
    </comment>
    <comment ref="CX5" authorId="1" shapeId="0" xr:uid="{D8F4B6C3-54C7-4C13-9212-F933013A880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ER5" authorId="0" shapeId="0" xr:uid="{816FFC59-70A6-4917-B96D-80358F3095E2}">
      <text>
        <r>
          <rPr>
            <sz val="11"/>
            <color theme="1"/>
            <rFont val="Arial"/>
            <family val="2"/>
          </rPr>
          <t>Ed Kim:
Safety N for Grade 3-4 AEs (per arm) to Safety N</t>
        </r>
      </text>
    </comment>
    <comment ref="M6" authorId="3" shapeId="0" xr:uid="{57D36A46-2086-49F7-BF31-B89A5FD251E7}">
      <text>
        <r>
          <rPr>
            <b/>
            <sz val="9"/>
            <color indexed="81"/>
            <rFont val="Tahoma"/>
            <family val="2"/>
          </rPr>
          <t>Chen He:</t>
        </r>
        <r>
          <rPr>
            <sz val="9"/>
            <color indexed="81"/>
            <rFont val="Tahoma"/>
            <family val="2"/>
          </rPr>
          <t xml:space="preserve">
post-docetaxel</t>
        </r>
      </text>
    </comment>
    <comment ref="M10" authorId="3" shapeId="0" xr:uid="{6BE75BF9-081B-400A-BCA2-0F0ECC83C9A3}">
      <text>
        <r>
          <rPr>
            <b/>
            <sz val="9"/>
            <color indexed="81"/>
            <rFont val="Tahoma"/>
            <family val="2"/>
          </rPr>
          <t>Chen He:</t>
        </r>
        <r>
          <rPr>
            <sz val="9"/>
            <color indexed="81"/>
            <rFont val="Tahoma"/>
            <family val="2"/>
          </rPr>
          <t xml:space="preserve">
post-docetaxel population</t>
        </r>
      </text>
    </comment>
    <comment ref="CD10" authorId="2" shapeId="0" xr:uid="{33F81043-FE84-4AAE-A332-A84361AF00A8}">
      <text>
        <r>
          <rPr>
            <b/>
            <sz val="9"/>
            <color indexed="81"/>
            <rFont val="Tahoma"/>
            <family val="2"/>
          </rPr>
          <t>rozee:</t>
        </r>
        <r>
          <rPr>
            <sz val="9"/>
            <color indexed="81"/>
            <rFont val="Tahoma"/>
            <family val="2"/>
          </rPr>
          <t xml:space="preserve">
at 9.9 months follow-up
From Kwon_LO_2014 Appen</t>
        </r>
      </text>
    </comment>
    <comment ref="CD11" authorId="2" shapeId="0" xr:uid="{90AF05F7-4091-4127-8ACB-114A7865C1A7}">
      <text>
        <r>
          <rPr>
            <b/>
            <sz val="9"/>
            <color indexed="81"/>
            <rFont val="Tahoma"/>
            <family val="2"/>
          </rPr>
          <t>rozee:</t>
        </r>
        <r>
          <rPr>
            <sz val="9"/>
            <color indexed="81"/>
            <rFont val="Tahoma"/>
            <family val="2"/>
          </rPr>
          <t xml:space="preserve">
at 9.9 months follow-up
From Kwon_LO_2014 Appen</t>
        </r>
      </text>
    </comment>
    <comment ref="M14" authorId="3" shapeId="0" xr:uid="{6B64148E-3F32-49CA-845C-9BBC6DF8C3D2}">
      <text>
        <r>
          <rPr>
            <b/>
            <sz val="9"/>
            <color indexed="81"/>
            <rFont val="Tahoma"/>
            <family val="2"/>
          </rPr>
          <t>Chen He:</t>
        </r>
        <r>
          <rPr>
            <sz val="9"/>
            <color indexed="81"/>
            <rFont val="Tahoma"/>
            <family val="2"/>
          </rPr>
          <t xml:space="preserve">
post-docetaxel population</t>
        </r>
      </text>
    </comment>
    <comment ref="V14" authorId="2" shapeId="0" xr:uid="{C26009D1-5ED9-4089-9D42-5ED05169561F}">
      <text>
        <r>
          <rPr>
            <b/>
            <sz val="9"/>
            <color indexed="81"/>
            <rFont val="Tahoma"/>
            <family val="2"/>
          </rPr>
          <t>rozee:</t>
        </r>
        <r>
          <rPr>
            <sz val="9"/>
            <color indexed="81"/>
            <rFont val="Tahoma"/>
            <family val="2"/>
          </rPr>
          <t xml:space="preserve">
reported as 12 weeks, converted to months</t>
        </r>
      </text>
    </comment>
    <comment ref="AE14" authorId="2" shapeId="0" xr:uid="{77ADF986-4007-443B-9922-651DC6C4DC34}">
      <text>
        <r>
          <rPr>
            <b/>
            <sz val="9"/>
            <color indexed="81"/>
            <rFont val="Tahoma"/>
            <family val="2"/>
          </rPr>
          <t>rozee:</t>
        </r>
        <r>
          <rPr>
            <sz val="9"/>
            <color indexed="81"/>
            <rFont val="Tahoma"/>
            <family val="2"/>
          </rPr>
          <t xml:space="preserve">
From https://clinicaltrials.gov/ct2/show/NCT03016312</t>
        </r>
      </text>
    </comment>
    <comment ref="BM14" authorId="2" shapeId="0" xr:uid="{D34F07D5-A2D9-4705-BB8A-BADCBDE6C24F}">
      <text>
        <r>
          <rPr>
            <b/>
            <sz val="9"/>
            <color indexed="81"/>
            <rFont val="Tahoma"/>
            <family val="2"/>
          </rPr>
          <t>rozee:</t>
        </r>
        <r>
          <rPr>
            <sz val="9"/>
            <color indexed="81"/>
            <rFont val="Tahoma"/>
            <family val="2"/>
          </rPr>
          <t xml:space="preserve">
From https://clinicaltrials.gov/ct2/show/NCT03016312</t>
        </r>
      </text>
    </comment>
    <comment ref="BT14" authorId="2" shapeId="0" xr:uid="{0709C194-AFCE-449B-AD9A-204210F449ED}">
      <text>
        <r>
          <rPr>
            <b/>
            <sz val="9"/>
            <color indexed="81"/>
            <rFont val="Tahoma"/>
            <family val="2"/>
          </rPr>
          <t>rozee:</t>
        </r>
        <r>
          <rPr>
            <sz val="9"/>
            <color indexed="81"/>
            <rFont val="Tahoma"/>
            <family val="2"/>
          </rPr>
          <t xml:space="preserve">
rPFS From https://clinicaltrials.gov/ct2/show/NCT03016312</t>
        </r>
      </text>
    </comment>
    <comment ref="BV14" authorId="2" shapeId="0" xr:uid="{6845FEEA-6C18-4500-AC9E-E7A05514D807}">
      <text>
        <r>
          <rPr>
            <b/>
            <sz val="9"/>
            <color indexed="81"/>
            <rFont val="Tahoma"/>
            <family val="2"/>
          </rPr>
          <t>rozee:</t>
        </r>
        <r>
          <rPr>
            <sz val="9"/>
            <color indexed="81"/>
            <rFont val="Tahoma"/>
            <family val="2"/>
          </rPr>
          <t xml:space="preserve">
From https://clinicaltrials.gov/ct2/show/NCT03016312</t>
        </r>
      </text>
    </comment>
    <comment ref="CF14" authorId="2" shapeId="0" xr:uid="{69A9E9D8-9B9B-4C7A-945B-41C5FF83310E}">
      <text>
        <r>
          <rPr>
            <b/>
            <sz val="9"/>
            <color indexed="81"/>
            <rFont val="Tahoma"/>
            <family val="2"/>
          </rPr>
          <t>rozee:</t>
        </r>
        <r>
          <rPr>
            <sz val="9"/>
            <color indexed="81"/>
            <rFont val="Tahoma"/>
            <family val="2"/>
          </rPr>
          <t xml:space="preserve">
reported as 28.3%</t>
        </r>
      </text>
    </comment>
    <comment ref="CH14" authorId="3" shapeId="0" xr:uid="{9C62CCDF-6F82-4DB0-82E5-3B0BD660D63F}">
      <text>
        <r>
          <rPr>
            <b/>
            <sz val="9"/>
            <color indexed="81"/>
            <rFont val="Tahoma"/>
            <family val="2"/>
          </rPr>
          <t>Chen He:</t>
        </r>
        <r>
          <rPr>
            <sz val="9"/>
            <color indexed="81"/>
            <rFont val="Tahoma"/>
            <family val="2"/>
          </rPr>
          <t xml:space="preserve">
from https://clinicaltrials.gov/ct2/show/results/NCT03016312</t>
        </r>
      </text>
    </comment>
    <comment ref="CL14" authorId="2" shapeId="0" xr:uid="{9067D714-240A-498C-B75C-B100FB066193}">
      <text>
        <r>
          <rPr>
            <b/>
            <sz val="9"/>
            <color indexed="81"/>
            <rFont val="Tahoma"/>
            <family val="2"/>
          </rPr>
          <t>rozee:</t>
        </r>
        <r>
          <rPr>
            <sz val="9"/>
            <color indexed="81"/>
            <rFont val="Tahoma"/>
            <family val="2"/>
          </rPr>
          <t xml:space="preserve">
reported as 96.5%</t>
        </r>
      </text>
    </comment>
    <comment ref="V15" authorId="2" shapeId="0" xr:uid="{C5C62875-7A47-41AA-B604-58F5F89BB1B9}">
      <text>
        <r>
          <rPr>
            <b/>
            <sz val="9"/>
            <color indexed="81"/>
            <rFont val="Tahoma"/>
            <family val="2"/>
          </rPr>
          <t>rozee:</t>
        </r>
        <r>
          <rPr>
            <sz val="9"/>
            <color indexed="81"/>
            <rFont val="Tahoma"/>
            <family val="2"/>
          </rPr>
          <t xml:space="preserve">
reported as 12 weeks, converted to months</t>
        </r>
      </text>
    </comment>
    <comment ref="AE15" authorId="2" shapeId="0" xr:uid="{9555EF65-EEF7-4D6E-98DD-BC3E4697F600}">
      <text>
        <r>
          <rPr>
            <b/>
            <sz val="9"/>
            <color indexed="81"/>
            <rFont val="Tahoma"/>
            <family val="2"/>
          </rPr>
          <t>rozee:</t>
        </r>
        <r>
          <rPr>
            <sz val="9"/>
            <color indexed="81"/>
            <rFont val="Tahoma"/>
            <family val="2"/>
          </rPr>
          <t xml:space="preserve">
From https://clinicaltrials.gov/ct2/show/NCT03016312</t>
        </r>
      </text>
    </comment>
    <comment ref="BM15" authorId="2" shapeId="0" xr:uid="{89796954-B16A-4327-9520-9C14697CA9A4}">
      <text>
        <r>
          <rPr>
            <b/>
            <sz val="9"/>
            <color indexed="81"/>
            <rFont val="Tahoma"/>
            <family val="2"/>
          </rPr>
          <t>rozee:</t>
        </r>
        <r>
          <rPr>
            <sz val="9"/>
            <color indexed="81"/>
            <rFont val="Tahoma"/>
            <family val="2"/>
          </rPr>
          <t xml:space="preserve">
From https://clinicaltrials.gov/ct2/show/NCT03016312</t>
        </r>
      </text>
    </comment>
    <comment ref="BT15" authorId="2" shapeId="0" xr:uid="{13A6D03A-0477-4495-9989-557D06D23109}">
      <text>
        <r>
          <rPr>
            <b/>
            <sz val="9"/>
            <color indexed="81"/>
            <rFont val="Tahoma"/>
            <family val="2"/>
          </rPr>
          <t>rozee:</t>
        </r>
        <r>
          <rPr>
            <sz val="9"/>
            <color indexed="81"/>
            <rFont val="Tahoma"/>
            <family val="2"/>
          </rPr>
          <t xml:space="preserve">
rPFS From https://clinicaltrials.gov/ct2/show/NCT03016312</t>
        </r>
      </text>
    </comment>
    <comment ref="BV15" authorId="2" shapeId="0" xr:uid="{5A5FD1C5-DB69-443C-8BA3-05C51A39B151}">
      <text>
        <r>
          <rPr>
            <b/>
            <sz val="9"/>
            <color indexed="81"/>
            <rFont val="Tahoma"/>
            <family val="2"/>
          </rPr>
          <t>rozee:</t>
        </r>
        <r>
          <rPr>
            <sz val="9"/>
            <color indexed="81"/>
            <rFont val="Tahoma"/>
            <family val="2"/>
          </rPr>
          <t xml:space="preserve">
From https://clinicaltrials.gov/ct2/show/NCT03016312</t>
        </r>
      </text>
    </comment>
    <comment ref="CF15" authorId="2" shapeId="0" xr:uid="{DE40677C-857D-453F-B052-088B12B4E973}">
      <text>
        <r>
          <rPr>
            <b/>
            <sz val="9"/>
            <color indexed="81"/>
            <rFont val="Tahoma"/>
            <family val="2"/>
          </rPr>
          <t>rozee:</t>
        </r>
        <r>
          <rPr>
            <sz val="9"/>
            <color indexed="81"/>
            <rFont val="Tahoma"/>
            <family val="2"/>
          </rPr>
          <t xml:space="preserve">
Reported as 9.6%</t>
        </r>
      </text>
    </comment>
    <comment ref="CH15" authorId="3" shapeId="0" xr:uid="{1DCECD49-3E27-493D-8A98-9859698CF645}">
      <text>
        <r>
          <rPr>
            <b/>
            <sz val="9"/>
            <color indexed="81"/>
            <rFont val="Tahoma"/>
            <family val="2"/>
          </rPr>
          <t>Chen He:</t>
        </r>
        <r>
          <rPr>
            <sz val="9"/>
            <color indexed="81"/>
            <rFont val="Tahoma"/>
            <family val="2"/>
          </rPr>
          <t xml:space="preserve">
from https://clinicaltrials.gov/ct2/show/results/NCT03016312</t>
        </r>
      </text>
    </comment>
    <comment ref="CL15" authorId="2" shapeId="0" xr:uid="{8FD5C3AC-A90D-43E7-AF07-44084F9B2FDA}">
      <text>
        <r>
          <rPr>
            <b/>
            <sz val="9"/>
            <color indexed="81"/>
            <rFont val="Tahoma"/>
            <family val="2"/>
          </rPr>
          <t>rozee:</t>
        </r>
        <r>
          <rPr>
            <sz val="9"/>
            <color indexed="81"/>
            <rFont val="Tahoma"/>
            <family val="2"/>
          </rPr>
          <t xml:space="preserve">
reported as 91.8%</t>
        </r>
      </text>
    </comment>
    <comment ref="AF18" authorId="2" shapeId="0" xr:uid="{39117179-E961-4944-9EEA-F2AB737921BA}">
      <text>
        <r>
          <rPr>
            <b/>
            <sz val="9"/>
            <color indexed="81"/>
            <rFont val="Tahoma"/>
            <family val="2"/>
          </rPr>
          <t>rozee:</t>
        </r>
        <r>
          <rPr>
            <sz val="9"/>
            <color indexed="81"/>
            <rFont val="Tahoma"/>
            <family val="2"/>
          </rPr>
          <t xml:space="preserve">
≥ 8 no./total no.: 183/251 (73%)</t>
        </r>
      </text>
    </comment>
    <comment ref="AU18" authorId="2" shapeId="0" xr:uid="{11215803-AE8D-48DA-A774-C51A0B5B503F}">
      <text>
        <r>
          <rPr>
            <b/>
            <sz val="9"/>
            <color indexed="81"/>
            <rFont val="Tahoma"/>
            <family val="2"/>
          </rPr>
          <t>rozee:</t>
        </r>
        <r>
          <rPr>
            <sz val="9"/>
            <color indexed="81"/>
            <rFont val="Tahoma"/>
            <family val="2"/>
          </rPr>
          <t xml:space="preserve">
HR for death</t>
        </r>
      </text>
    </comment>
    <comment ref="BG18" authorId="2" shapeId="0" xr:uid="{68B24741-0B84-4175-A8C8-51330D0DA377}">
      <text>
        <r>
          <rPr>
            <b/>
            <sz val="9"/>
            <color indexed="81"/>
            <rFont val="Tahoma"/>
            <family val="2"/>
          </rPr>
          <t>rozee:</t>
        </r>
        <r>
          <rPr>
            <sz val="9"/>
            <color indexed="81"/>
            <rFont val="Tahoma"/>
            <family val="2"/>
          </rPr>
          <t xml:space="preserve">
HR for progression or death</t>
        </r>
      </text>
    </comment>
    <comment ref="CE18" authorId="2" shapeId="0" xr:uid="{5A6B1224-7D3B-421A-BD44-96796869F8DB}">
      <text>
        <r>
          <rPr>
            <b/>
            <sz val="9"/>
            <color indexed="81"/>
            <rFont val="Tahoma"/>
            <family val="2"/>
          </rPr>
          <t>rozee:</t>
        </r>
        <r>
          <rPr>
            <sz val="9"/>
            <color indexed="81"/>
            <rFont val="Tahoma"/>
            <family val="2"/>
          </rPr>
          <t xml:space="preserve">
From Hussain_NEJM_2020</t>
        </r>
      </text>
    </comment>
    <comment ref="CF18" authorId="2" shapeId="0" xr:uid="{A2DBD2C3-E1F5-4A3B-BE92-26754A98A09F}">
      <text>
        <r>
          <rPr>
            <b/>
            <sz val="9"/>
            <color indexed="81"/>
            <rFont val="Tahoma"/>
            <family val="2"/>
          </rPr>
          <t>rozee:</t>
        </r>
        <r>
          <rPr>
            <sz val="9"/>
            <color indexed="81"/>
            <rFont val="Tahoma"/>
            <family val="2"/>
          </rPr>
          <t xml:space="preserve">
From Hussain_NEJM_2020</t>
        </r>
      </text>
    </comment>
    <comment ref="CL18" authorId="2" shapeId="0" xr:uid="{27A35CFD-6B22-47B1-939D-E7EB4B055768}">
      <text>
        <r>
          <rPr>
            <b/>
            <sz val="9"/>
            <color indexed="81"/>
            <rFont val="Tahoma"/>
            <family val="2"/>
          </rPr>
          <t>rozee:</t>
        </r>
        <r>
          <rPr>
            <sz val="9"/>
            <color indexed="81"/>
            <rFont val="Tahoma"/>
            <family val="2"/>
          </rPr>
          <t xml:space="preserve">
From Hussain_NEJM_2020</t>
        </r>
      </text>
    </comment>
    <comment ref="AF19" authorId="2" shapeId="0" xr:uid="{E876D3C1-0475-4B78-BAFF-A087DFCD6B0C}">
      <text>
        <r>
          <rPr>
            <b/>
            <sz val="9"/>
            <color indexed="81"/>
            <rFont val="Tahoma"/>
            <family val="2"/>
          </rPr>
          <t>rozee:</t>
        </r>
        <r>
          <rPr>
            <sz val="9"/>
            <color indexed="81"/>
            <rFont val="Tahoma"/>
            <family val="2"/>
          </rPr>
          <t xml:space="preserve">
≥ 8 no./total no.: 95/127 (75%)</t>
        </r>
      </text>
    </comment>
    <comment ref="CE19" authorId="2" shapeId="0" xr:uid="{CE496F98-E09F-45D2-831C-0B5B0BA01E2A}">
      <text>
        <r>
          <rPr>
            <b/>
            <sz val="9"/>
            <color indexed="81"/>
            <rFont val="Tahoma"/>
            <family val="2"/>
          </rPr>
          <t>rozee:</t>
        </r>
        <r>
          <rPr>
            <sz val="9"/>
            <color indexed="81"/>
            <rFont val="Tahoma"/>
            <family val="2"/>
          </rPr>
          <t xml:space="preserve">
From Hussain_NEJM_2020</t>
        </r>
      </text>
    </comment>
    <comment ref="CF19" authorId="2" shapeId="0" xr:uid="{1762CCF1-89F8-4737-9E7D-44E3B2F3BE7E}">
      <text>
        <r>
          <rPr>
            <b/>
            <sz val="9"/>
            <color indexed="81"/>
            <rFont val="Tahoma"/>
            <family val="2"/>
          </rPr>
          <t>rozee:</t>
        </r>
        <r>
          <rPr>
            <sz val="9"/>
            <color indexed="81"/>
            <rFont val="Tahoma"/>
            <family val="2"/>
          </rPr>
          <t xml:space="preserve">
From Hussain_NEJM_2020</t>
        </r>
      </text>
    </comment>
    <comment ref="CL19" authorId="2" shapeId="0" xr:uid="{7370E5B8-E00B-4B75-B021-D1C96992DA33}">
      <text>
        <r>
          <rPr>
            <b/>
            <sz val="9"/>
            <color indexed="81"/>
            <rFont val="Tahoma"/>
            <family val="2"/>
          </rPr>
          <t>rozee:</t>
        </r>
        <r>
          <rPr>
            <sz val="9"/>
            <color indexed="81"/>
            <rFont val="Tahoma"/>
            <family val="2"/>
          </rPr>
          <t xml:space="preserve">
From Hussain_NEJM_2020</t>
        </r>
      </text>
    </comment>
    <comment ref="AF22" authorId="3" shapeId="0" xr:uid="{AECAB8A9-43E0-4E53-83F1-607876A6EA14}">
      <text>
        <r>
          <rPr>
            <b/>
            <sz val="9"/>
            <color indexed="81"/>
            <rFont val="Tahoma"/>
            <family val="2"/>
          </rPr>
          <t>Chen He:</t>
        </r>
        <r>
          <rPr>
            <sz val="9"/>
            <color indexed="81"/>
            <rFont val="Tahoma"/>
            <family val="2"/>
          </rPr>
          <t xml:space="preserve">
≥ 8 no./total no.: 105/157 (67)</t>
        </r>
      </text>
    </comment>
    <comment ref="CL22" authorId="2" shapeId="0" xr:uid="{146753AD-2CB2-4A3F-AB77-AC8F574AA470}">
      <text>
        <r>
          <rPr>
            <b/>
            <sz val="9"/>
            <color indexed="81"/>
            <rFont val="Tahoma"/>
            <family val="2"/>
          </rPr>
          <t>rozee:</t>
        </r>
        <r>
          <rPr>
            <sz val="9"/>
            <color indexed="81"/>
            <rFont val="Tahoma"/>
            <family val="2"/>
          </rPr>
          <t xml:space="preserve">
From Hussain_NEJM_2020</t>
        </r>
      </text>
    </comment>
    <comment ref="AF23" authorId="3" shapeId="0" xr:uid="{9BA9053F-35CF-43FF-AD20-67C477C4E0EF}">
      <text>
        <r>
          <rPr>
            <b/>
            <sz val="9"/>
            <color indexed="81"/>
            <rFont val="Tahoma"/>
            <family val="2"/>
          </rPr>
          <t>Chen He:</t>
        </r>
        <r>
          <rPr>
            <sz val="9"/>
            <color indexed="81"/>
            <rFont val="Tahoma"/>
            <family val="2"/>
          </rPr>
          <t xml:space="preserve">
≥ 8 no./total no.: 54/80 (67)</t>
        </r>
      </text>
    </comment>
    <comment ref="CL23" authorId="2" shapeId="0" xr:uid="{0C1B76A6-EBF8-4618-8169-DEC6D1DE45C0}">
      <text>
        <r>
          <rPr>
            <b/>
            <sz val="9"/>
            <color indexed="81"/>
            <rFont val="Tahoma"/>
            <family val="2"/>
          </rPr>
          <t>rozee:</t>
        </r>
        <r>
          <rPr>
            <sz val="9"/>
            <color indexed="81"/>
            <rFont val="Tahoma"/>
            <family val="2"/>
          </rPr>
          <t xml:space="preserve">
From Hussain_NEJM_2020</t>
        </r>
      </text>
    </comment>
    <comment ref="AF26" authorId="2" shapeId="0" xr:uid="{551484C9-2697-416A-BC84-0367C2964704}">
      <text>
        <r>
          <rPr>
            <b/>
            <sz val="9"/>
            <color indexed="81"/>
            <rFont val="Tahoma"/>
            <family val="2"/>
          </rPr>
          <t>rozee:</t>
        </r>
        <r>
          <rPr>
            <sz val="9"/>
            <color indexed="81"/>
            <rFont val="Tahoma"/>
            <family val="2"/>
          </rPr>
          <t xml:space="preserve">
≥ 8 no./total no.: 183/251 (73%)</t>
        </r>
      </text>
    </comment>
    <comment ref="AU26" authorId="2" shapeId="0" xr:uid="{A4E384CF-2276-44CA-875A-0BC7968CC5CC}">
      <text>
        <r>
          <rPr>
            <b/>
            <sz val="9"/>
            <color indexed="81"/>
            <rFont val="Tahoma"/>
            <family val="2"/>
          </rPr>
          <t>rozee:</t>
        </r>
        <r>
          <rPr>
            <sz val="9"/>
            <color indexed="81"/>
            <rFont val="Tahoma"/>
            <family val="2"/>
          </rPr>
          <t xml:space="preserve">
HR for death</t>
        </r>
      </text>
    </comment>
    <comment ref="CH26" authorId="3" shapeId="0" xr:uid="{99F4D3D5-92F3-4EF3-A9C7-50259382C49B}">
      <text>
        <r>
          <rPr>
            <b/>
            <sz val="9"/>
            <color indexed="81"/>
            <rFont val="Tahoma"/>
            <family val="2"/>
          </rPr>
          <t>Chen He:</t>
        </r>
        <r>
          <rPr>
            <sz val="9"/>
            <color indexed="81"/>
            <rFont val="Tahoma"/>
            <family val="2"/>
          </rPr>
          <t xml:space="preserve">
from appendix https://www.nejm.org/doi/suppl/10.1056/NEJMoa2022485/suppl_file/nejmoa2022485_appendix.pdf</t>
        </r>
      </text>
    </comment>
    <comment ref="AF27" authorId="2" shapeId="0" xr:uid="{88928607-B0AB-410B-B856-214219AB06C6}">
      <text>
        <r>
          <rPr>
            <b/>
            <sz val="9"/>
            <color indexed="81"/>
            <rFont val="Tahoma"/>
            <family val="2"/>
          </rPr>
          <t>rozee:</t>
        </r>
        <r>
          <rPr>
            <sz val="9"/>
            <color indexed="81"/>
            <rFont val="Tahoma"/>
            <family val="2"/>
          </rPr>
          <t xml:space="preserve">
≥ 8 no./total no.: 95/127 (75%)</t>
        </r>
      </text>
    </comment>
    <comment ref="CH27" authorId="3" shapeId="0" xr:uid="{10AF6A6C-4450-4CD0-A99A-686C4837786D}">
      <text>
        <r>
          <rPr>
            <b/>
            <sz val="9"/>
            <color indexed="81"/>
            <rFont val="Tahoma"/>
            <family val="2"/>
          </rPr>
          <t>Chen He:</t>
        </r>
        <r>
          <rPr>
            <sz val="9"/>
            <color indexed="81"/>
            <rFont val="Tahoma"/>
            <family val="2"/>
          </rPr>
          <t xml:space="preserve">
from appendix https://www.nejm.org/doi/suppl/10.1056/NEJMoa2022485/suppl_file/nejmoa2022485_appendix.pdf</t>
        </r>
      </text>
    </comment>
    <comment ref="AH30" authorId="2" shapeId="0" xr:uid="{89047F80-A686-4B00-93E7-4315920BE996}">
      <text>
        <r>
          <rPr>
            <b/>
            <sz val="9"/>
            <color indexed="81"/>
            <rFont val="Tahoma"/>
            <family val="2"/>
          </rPr>
          <t>rozee:</t>
        </r>
        <r>
          <rPr>
            <sz val="9"/>
            <color indexed="81"/>
            <rFont val="Tahoma"/>
            <family val="2"/>
          </rPr>
          <t xml:space="preserve">
Mean: 264.4</t>
        </r>
      </text>
    </comment>
    <comment ref="CD30" authorId="2" shapeId="0" xr:uid="{8EEFD2C7-8B18-4CA2-B383-4722D6189940}">
      <text>
        <r>
          <rPr>
            <b/>
            <sz val="9"/>
            <color indexed="81"/>
            <rFont val="Tahoma"/>
            <family val="2"/>
          </rPr>
          <t>rozee:</t>
        </r>
        <r>
          <rPr>
            <sz val="9"/>
            <color indexed="81"/>
            <rFont val="Tahoma"/>
            <family val="2"/>
          </rPr>
          <t xml:space="preserve">
reported as 35.7%</t>
        </r>
      </text>
    </comment>
    <comment ref="CH30" authorId="3" shapeId="0" xr:uid="{C735BC59-950A-4808-963D-C85FFD22AF85}">
      <text>
        <r>
          <rPr>
            <b/>
            <sz val="9"/>
            <color indexed="81"/>
            <rFont val="Tahoma"/>
            <family val="2"/>
          </rPr>
          <t>Chen He:</t>
        </r>
        <r>
          <rPr>
            <sz val="9"/>
            <color indexed="81"/>
            <rFont val="Tahoma"/>
            <family val="2"/>
          </rPr>
          <t xml:space="preserve">
The incidence of serious adverse events of any 
grade was similar in the cabazitaxel group (38.9%) 
and the androgen-signaling–targeted inhibitor 
group (38.7%).</t>
        </r>
      </text>
    </comment>
    <comment ref="AH31" authorId="2" shapeId="0" xr:uid="{98C7789D-4152-4482-AC9A-CAAF74B0A549}">
      <text>
        <r>
          <rPr>
            <b/>
            <sz val="9"/>
            <color indexed="81"/>
            <rFont val="Tahoma"/>
            <family val="2"/>
          </rPr>
          <t>rozee:</t>
        </r>
        <r>
          <rPr>
            <sz val="9"/>
            <color indexed="81"/>
            <rFont val="Tahoma"/>
            <family val="2"/>
          </rPr>
          <t xml:space="preserve">
Mean: 232.9</t>
        </r>
      </text>
    </comment>
    <comment ref="CD31" authorId="2" shapeId="0" xr:uid="{751804EE-DB83-4954-9A60-058F19B5AC01}">
      <text>
        <r>
          <rPr>
            <b/>
            <sz val="9"/>
            <color indexed="81"/>
            <rFont val="Tahoma"/>
            <family val="2"/>
          </rPr>
          <t>rozee:</t>
        </r>
        <r>
          <rPr>
            <sz val="9"/>
            <color indexed="81"/>
            <rFont val="Tahoma"/>
            <family val="2"/>
          </rPr>
          <t xml:space="preserve">
reported as 13.5%</t>
        </r>
      </text>
    </comment>
    <comment ref="R42" authorId="3" shapeId="0" xr:uid="{9C6E4178-3BD4-4C97-B1C7-CD72BE8BA864}">
      <text>
        <r>
          <rPr>
            <b/>
            <sz val="9"/>
            <color indexed="81"/>
            <rFont val="Tahoma"/>
            <charset val="1"/>
          </rPr>
          <t>Chen He:</t>
        </r>
        <r>
          <rPr>
            <sz val="9"/>
            <color indexed="81"/>
            <rFont val="Tahoma"/>
            <charset val="1"/>
          </rPr>
          <t xml:space="preserve">
Cabazitaxel 20mg/m^2</t>
        </r>
      </text>
    </comment>
    <comment ref="R43" authorId="3" shapeId="0" xr:uid="{D3CC992B-155B-466C-99FE-4248B681CE1C}">
      <text>
        <r>
          <rPr>
            <b/>
            <sz val="9"/>
            <color indexed="81"/>
            <rFont val="Tahoma"/>
            <charset val="1"/>
          </rPr>
          <t>Chen He:</t>
        </r>
        <r>
          <rPr>
            <sz val="9"/>
            <color indexed="81"/>
            <rFont val="Tahoma"/>
            <charset val="1"/>
          </rPr>
          <t xml:space="preserve">
Cabazitaxel 25mg/m^2</t>
        </r>
      </text>
    </comment>
    <comment ref="CM106" authorId="2" shapeId="0" xr:uid="{BC326BE5-BB33-40AA-B78B-358D0B035008}">
      <text>
        <r>
          <rPr>
            <b/>
            <sz val="9"/>
            <color indexed="81"/>
            <rFont val="Tahoma"/>
            <family val="2"/>
          </rPr>
          <t>rozee:</t>
        </r>
        <r>
          <rPr>
            <sz val="9"/>
            <color indexed="81"/>
            <rFont val="Tahoma"/>
            <family val="2"/>
          </rPr>
          <t xml:space="preserve">
Mixed-methods observational</t>
        </r>
      </text>
    </comment>
    <comment ref="X130" authorId="2" shapeId="0" xr:uid="{87E86ADD-83E9-4AAA-B17E-AF27FB84D85B}">
      <text>
        <r>
          <rPr>
            <b/>
            <sz val="9"/>
            <color indexed="81"/>
            <rFont val="Tahoma"/>
            <family val="2"/>
          </rPr>
          <t>rozee:</t>
        </r>
        <r>
          <rPr>
            <sz val="9"/>
            <color indexed="81"/>
            <rFont val="Tahoma"/>
            <family val="2"/>
          </rPr>
          <t xml:space="preserve">
chemo-experienced</t>
        </r>
      </text>
    </comment>
    <comment ref="Z138" authorId="2" shapeId="0" xr:uid="{72CF3F69-2604-4CD8-9CB1-E5CF77583A63}">
      <text>
        <r>
          <rPr>
            <b/>
            <sz val="9"/>
            <color indexed="81"/>
            <rFont val="Tahoma"/>
            <family val="2"/>
          </rPr>
          <t>rozee:</t>
        </r>
        <r>
          <rPr>
            <sz val="9"/>
            <color indexed="81"/>
            <rFont val="Tahoma"/>
            <family val="2"/>
          </rPr>
          <t xml:space="preserve">
weighted average</t>
        </r>
      </text>
    </comment>
    <comment ref="Z142" authorId="2" shapeId="0" xr:uid="{AB9786D6-45FD-4784-A531-51336BEBF61E}">
      <text>
        <r>
          <rPr>
            <b/>
            <sz val="9"/>
            <color indexed="81"/>
            <rFont val="Tahoma"/>
            <family val="2"/>
          </rPr>
          <t>rozee:</t>
        </r>
        <r>
          <rPr>
            <sz val="9"/>
            <color indexed="81"/>
            <rFont val="Tahoma"/>
            <family val="2"/>
          </rPr>
          <t xml:space="preserve">
weighted average</t>
        </r>
      </text>
    </comment>
    <comment ref="R146" authorId="4" shapeId="0" xr:uid="{EC382E20-D850-47C5-B06A-D77F9F565AE1}">
      <text>
        <r>
          <rPr>
            <b/>
            <sz val="9"/>
            <color indexed="81"/>
            <rFont val="Tahoma"/>
            <charset val="1"/>
          </rPr>
          <t>Junhan Liu:</t>
        </r>
        <r>
          <rPr>
            <sz val="9"/>
            <color indexed="81"/>
            <rFont val="Tahoma"/>
            <charset val="1"/>
          </rPr>
          <t xml:space="preserve">
+ therapeutic drug monitoring</t>
        </r>
      </text>
    </comment>
    <comment ref="R220" authorId="4" shapeId="0" xr:uid="{E74267FB-5B6F-4A77-A814-1C0DE94E2F2F}">
      <text>
        <r>
          <rPr>
            <b/>
            <sz val="9"/>
            <color indexed="81"/>
            <rFont val="Tahoma"/>
            <charset val="1"/>
          </rPr>
          <t>Junhan Liu:</t>
        </r>
        <r>
          <rPr>
            <sz val="9"/>
            <color indexed="81"/>
            <rFont val="Tahoma"/>
            <charset val="1"/>
          </rPr>
          <t xml:space="preserve">
watchful waiting</t>
        </r>
      </text>
    </comment>
    <comment ref="R246" authorId="4" shapeId="0" xr:uid="{8E4064AA-2369-4649-957A-DAF345BB1931}">
      <text>
        <r>
          <rPr>
            <b/>
            <sz val="9"/>
            <color indexed="81"/>
            <rFont val="Tahoma"/>
            <charset val="1"/>
          </rPr>
          <t>Junhan Liu:</t>
        </r>
        <r>
          <rPr>
            <sz val="9"/>
            <color indexed="81"/>
            <rFont val="Tahoma"/>
            <charset val="1"/>
          </rPr>
          <t xml:space="preserve">
Adaptive therapy</t>
        </r>
      </text>
    </comment>
    <comment ref="R247" authorId="4" shapeId="0" xr:uid="{EEFA4138-2578-4B6C-BF3E-9CF812AE35E1}">
      <text>
        <r>
          <rPr>
            <b/>
            <sz val="9"/>
            <color indexed="81"/>
            <rFont val="Tahoma"/>
            <charset val="1"/>
          </rPr>
          <t>Junhan Liu:</t>
        </r>
        <r>
          <rPr>
            <sz val="9"/>
            <color indexed="81"/>
            <rFont val="Tahoma"/>
            <charset val="1"/>
          </rPr>
          <t xml:space="preserve">
Continuous therapy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 Kim</author>
    <author>Christina Kwon</author>
    <author>edkim</author>
    <author>Anastasiya Shor</author>
  </authors>
  <commentList>
    <comment ref="A8" authorId="0" shapeId="0" xr:uid="{472B4B59-6666-4009-9C35-108075568C57}">
      <text>
        <r>
          <rPr>
            <b/>
            <sz val="9"/>
            <color indexed="81"/>
            <rFont val="Tahoma"/>
            <family val="2"/>
          </rPr>
          <t>Ed Kim:</t>
        </r>
        <r>
          <rPr>
            <sz val="9"/>
            <color indexed="81"/>
            <rFont val="Tahoma"/>
            <family val="2"/>
          </rPr>
          <t xml:space="preserve">
Studies from Bibliographic Search</t>
        </r>
      </text>
    </comment>
    <comment ref="A18" authorId="1" shapeId="0" xr:uid="{4FA046CF-A473-41DF-9B0B-3B98B62027A6}">
      <text>
        <r>
          <rPr>
            <b/>
            <sz val="9"/>
            <color indexed="81"/>
            <rFont val="Tahoma"/>
            <family val="2"/>
          </rPr>
          <t>Christina Kwon:</t>
        </r>
        <r>
          <rPr>
            <sz val="9"/>
            <color indexed="81"/>
            <rFont val="Tahoma"/>
            <family val="2"/>
          </rPr>
          <t xml:space="preserve">
From bibliographic search</t>
        </r>
      </text>
    </comment>
    <comment ref="A21" authorId="2" shapeId="0" xr:uid="{898C9CCC-C32B-4876-88AD-21568D06572E}">
      <text>
        <r>
          <rPr>
            <b/>
            <sz val="9"/>
            <color indexed="81"/>
            <rFont val="Tahoma"/>
            <family val="2"/>
          </rPr>
          <t>edkim:</t>
        </r>
        <r>
          <rPr>
            <sz val="9"/>
            <color indexed="81"/>
            <rFont val="Tahoma"/>
            <family val="2"/>
          </rPr>
          <t xml:space="preserve">
bib added by Pfizer</t>
        </r>
      </text>
    </comment>
    <comment ref="A22" authorId="1" shapeId="0" xr:uid="{E7701BE7-222B-4D5C-9C14-603F8767BF41}">
      <text>
        <r>
          <rPr>
            <b/>
            <sz val="9"/>
            <color indexed="81"/>
            <rFont val="Tahoma"/>
            <family val="2"/>
          </rPr>
          <t>Christina Kwon:</t>
        </r>
        <r>
          <rPr>
            <sz val="9"/>
            <color indexed="81"/>
            <rFont val="Tahoma"/>
            <family val="2"/>
          </rPr>
          <t xml:space="preserve">
From bibliographic search</t>
        </r>
      </text>
    </comment>
    <comment ref="E27" authorId="0" shapeId="0" xr:uid="{87B4FF9B-B722-4A0F-9DB5-89C262DE381F}">
      <text>
        <r>
          <rPr>
            <b/>
            <sz val="9"/>
            <color indexed="81"/>
            <rFont val="Tahoma"/>
            <family val="2"/>
          </rPr>
          <t>Ed Kim:</t>
        </r>
        <r>
          <rPr>
            <sz val="9"/>
            <color indexed="81"/>
            <rFont val="Tahoma"/>
            <family val="2"/>
          </rPr>
          <t xml:space="preserve">
added from congress review</t>
        </r>
      </text>
    </comment>
    <comment ref="A42" authorId="1" shapeId="0" xr:uid="{084986C4-93A2-43F8-80FF-5DB50E5BD827}">
      <text>
        <r>
          <rPr>
            <b/>
            <sz val="9"/>
            <color indexed="81"/>
            <rFont val="Tahoma"/>
            <family val="2"/>
          </rPr>
          <t>Christina Kwon:</t>
        </r>
        <r>
          <rPr>
            <sz val="9"/>
            <color indexed="81"/>
            <rFont val="Tahoma"/>
            <family val="2"/>
          </rPr>
          <t xml:space="preserve">
From SLR (Yun ClinEpigenetics 2016)</t>
        </r>
      </text>
    </comment>
    <comment ref="A47" authorId="0" shapeId="0" xr:uid="{31DE1B0F-D972-445A-AFAC-5CBA201F84CA}">
      <text>
        <r>
          <rPr>
            <b/>
            <sz val="9"/>
            <color indexed="81"/>
            <rFont val="Tahoma"/>
            <family val="2"/>
          </rPr>
          <t>Ed Kim:</t>
        </r>
        <r>
          <rPr>
            <sz val="9"/>
            <color indexed="81"/>
            <rFont val="Tahoma"/>
            <family val="2"/>
          </rPr>
          <t xml:space="preserve">
added from congress review
</t>
        </r>
      </text>
    </comment>
    <comment ref="A61" authorId="1" shapeId="0" xr:uid="{7A2A5DEE-8A6D-4BDA-BFC7-9E74CE0B2513}">
      <text>
        <r>
          <rPr>
            <b/>
            <sz val="9"/>
            <color indexed="81"/>
            <rFont val="Tahoma"/>
            <family val="2"/>
          </rPr>
          <t>Christina Kwon:</t>
        </r>
        <r>
          <rPr>
            <sz val="9"/>
            <color indexed="81"/>
            <rFont val="Tahoma"/>
            <family val="2"/>
          </rPr>
          <t xml:space="preserve">
From bibliographic search</t>
        </r>
      </text>
    </comment>
    <comment ref="A62" authorId="0" shapeId="0" xr:uid="{F4B6F0E0-6C83-4442-B53E-D6C74AFE1ADB}">
      <text>
        <r>
          <rPr>
            <b/>
            <sz val="9"/>
            <color indexed="81"/>
            <rFont val="Tahoma"/>
            <family val="2"/>
          </rPr>
          <t>Ed Kim:</t>
        </r>
        <r>
          <rPr>
            <sz val="9"/>
            <color indexed="81"/>
            <rFont val="Tahoma"/>
            <family val="2"/>
          </rPr>
          <t xml:space="preserve">
added from congress search</t>
        </r>
      </text>
    </comment>
    <comment ref="A69" authorId="1" shapeId="0" xr:uid="{A79A6A5E-F1CF-4796-87E6-7DCEFBDF9FFA}">
      <text>
        <r>
          <rPr>
            <b/>
            <sz val="9"/>
            <color indexed="81"/>
            <rFont val="Tahoma"/>
            <family val="2"/>
          </rPr>
          <t>Christina Kwon:</t>
        </r>
        <r>
          <rPr>
            <sz val="9"/>
            <color indexed="81"/>
            <rFont val="Tahoma"/>
            <family val="2"/>
          </rPr>
          <t xml:space="preserve">
From bibliographic search</t>
        </r>
      </text>
    </comment>
    <comment ref="A75" authorId="1" shapeId="0" xr:uid="{8E07C264-FDEC-4309-8294-BB23B457AECD}">
      <text>
        <r>
          <rPr>
            <b/>
            <sz val="9"/>
            <color indexed="81"/>
            <rFont val="Tahoma"/>
            <family val="2"/>
          </rPr>
          <t>Christina Kwon:</t>
        </r>
        <r>
          <rPr>
            <sz val="9"/>
            <color indexed="81"/>
            <rFont val="Tahoma"/>
            <family val="2"/>
          </rPr>
          <t xml:space="preserve">
From congress search</t>
        </r>
      </text>
    </comment>
    <comment ref="E81" authorId="3" shapeId="0" xr:uid="{84313595-9D13-4EC8-B3A8-C693F2ABD42D}">
      <text>
        <r>
          <rPr>
            <b/>
            <sz val="9"/>
            <color indexed="81"/>
            <rFont val="Tahoma"/>
            <family val="2"/>
          </rPr>
          <t>Anastasiya Shor:</t>
        </r>
        <r>
          <rPr>
            <sz val="9"/>
            <color indexed="81"/>
            <rFont val="Tahoma"/>
            <family val="2"/>
          </rPr>
          <t xml:space="preserve">
This paper elaborates on  Montalban_Blood _2016 (abstract) picked up in 2017 SLR.
</t>
        </r>
      </text>
    </comment>
    <comment ref="A90" authorId="1" shapeId="0" xr:uid="{6916C637-5162-4D2B-AD9F-4FF4DF0EE850}">
      <text>
        <r>
          <rPr>
            <b/>
            <sz val="9"/>
            <color indexed="81"/>
            <rFont val="Tahoma"/>
            <family val="2"/>
          </rPr>
          <t>Christina Kwon:</t>
        </r>
        <r>
          <rPr>
            <sz val="9"/>
            <color indexed="81"/>
            <rFont val="Tahoma"/>
            <family val="2"/>
          </rPr>
          <t xml:space="preserve">
From SLR-RCT
</t>
        </r>
      </text>
    </comment>
    <comment ref="A91" authorId="1" shapeId="0" xr:uid="{BD887339-1DD0-407B-A3BC-18441A1A8892}">
      <text>
        <r>
          <rPr>
            <b/>
            <sz val="9"/>
            <color indexed="81"/>
            <rFont val="Tahoma"/>
            <family val="2"/>
          </rPr>
          <t>Christina Kwon:</t>
        </r>
        <r>
          <rPr>
            <sz val="9"/>
            <color indexed="81"/>
            <rFont val="Tahoma"/>
            <family val="2"/>
          </rPr>
          <t xml:space="preserve">
From bibliographic search</t>
        </r>
      </text>
    </comment>
    <comment ref="A94" authorId="1" shapeId="0" xr:uid="{2874C32D-CD69-4033-9417-1693E42C217B}">
      <text>
        <r>
          <rPr>
            <b/>
            <sz val="9"/>
            <color indexed="81"/>
            <rFont val="Tahoma"/>
            <family val="2"/>
          </rPr>
          <t>Christina Kwon:</t>
        </r>
        <r>
          <rPr>
            <sz val="9"/>
            <color indexed="81"/>
            <rFont val="Tahoma"/>
            <family val="2"/>
          </rPr>
          <t xml:space="preserve">
From congress review</t>
        </r>
      </text>
    </comment>
    <comment ref="A104" authorId="1" shapeId="0" xr:uid="{4D51B1B6-DAFD-4C3C-AFB3-596A8D9DF8B7}">
      <text>
        <r>
          <rPr>
            <b/>
            <sz val="9"/>
            <color indexed="81"/>
            <rFont val="Tahoma"/>
            <family val="2"/>
          </rPr>
          <t>Christina Kwon:</t>
        </r>
        <r>
          <rPr>
            <sz val="9"/>
            <color indexed="81"/>
            <rFont val="Tahoma"/>
            <family val="2"/>
          </rPr>
          <t xml:space="preserve">
From SLR-QoL</t>
        </r>
      </text>
    </comment>
    <comment ref="A106" authorId="1" shapeId="0" xr:uid="{B5054DB4-6D29-4966-A85D-74E70210834A}">
      <text>
        <r>
          <rPr>
            <b/>
            <sz val="9"/>
            <color indexed="81"/>
            <rFont val="Tahoma"/>
            <family val="2"/>
          </rPr>
          <t>Christina Kwon:</t>
        </r>
        <r>
          <rPr>
            <sz val="9"/>
            <color indexed="81"/>
            <rFont val="Tahoma"/>
            <family val="2"/>
          </rPr>
          <t xml:space="preserve">
From SLR-RCT
</t>
        </r>
      </text>
    </comment>
    <comment ref="A107" authorId="0" shapeId="0" xr:uid="{D239AE5C-D5C8-4573-B8CD-FBC71D3C4AD5}">
      <text>
        <r>
          <rPr>
            <b/>
            <sz val="9"/>
            <color indexed="81"/>
            <rFont val="Tahoma"/>
            <family val="2"/>
          </rPr>
          <t>Ed Kim:</t>
        </r>
        <r>
          <rPr>
            <sz val="9"/>
            <color indexed="81"/>
            <rFont val="Tahoma"/>
            <family val="2"/>
          </rPr>
          <t xml:space="preserve">
it was marked as 2018 but it's 2017</t>
        </r>
      </text>
    </comment>
    <comment ref="A126" authorId="1" shapeId="0" xr:uid="{7A79527F-1522-41F8-A7BB-E654F886A0C0}">
      <text>
        <r>
          <rPr>
            <b/>
            <sz val="9"/>
            <color indexed="81"/>
            <rFont val="Tahoma"/>
            <family val="2"/>
          </rPr>
          <t>Christina Kwon:</t>
        </r>
        <r>
          <rPr>
            <sz val="9"/>
            <color indexed="81"/>
            <rFont val="Tahoma"/>
            <family val="2"/>
          </rPr>
          <t xml:space="preserve">
From bibliographic search</t>
        </r>
      </text>
    </comment>
    <comment ref="A127" authorId="0" shapeId="0" xr:uid="{94FDE925-D846-4A59-ABC5-AA1E4F4E5857}">
      <text>
        <r>
          <rPr>
            <b/>
            <sz val="9"/>
            <color indexed="81"/>
            <rFont val="Tahoma"/>
            <family val="2"/>
          </rPr>
          <t>Ed Kim:</t>
        </r>
        <r>
          <rPr>
            <sz val="9"/>
            <color indexed="81"/>
            <rFont val="Tahoma"/>
            <family val="2"/>
          </rPr>
          <t xml:space="preserve">
added from congress</t>
        </r>
      </text>
    </comment>
    <comment ref="A129" authorId="1" shapeId="0" xr:uid="{A6D9429B-7256-47EF-929E-69D9BBC0C418}">
      <text>
        <r>
          <rPr>
            <b/>
            <sz val="9"/>
            <color indexed="81"/>
            <rFont val="Tahoma"/>
            <family val="2"/>
          </rPr>
          <t>Christina Kwon:</t>
        </r>
        <r>
          <rPr>
            <sz val="9"/>
            <color indexed="81"/>
            <rFont val="Tahoma"/>
            <family val="2"/>
          </rPr>
          <t xml:space="preserve">
From SLR (Deschler Haematol 2006)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edkim</author>
  </authors>
  <commentList>
    <comment ref="D12" authorId="0" shapeId="0" xr:uid="{941BFC56-1E07-4CE1-832D-AAEF1CFA2ED3}">
      <text>
        <r>
          <rPr>
            <sz val="10"/>
            <color rgb="FF000000"/>
            <rFont val="Arial"/>
            <family val="2"/>
          </rPr>
          <t>Registry
	-Bob Chang</t>
        </r>
      </text>
    </comment>
    <comment ref="D13" authorId="1" shapeId="0" xr:uid="{8D535365-4E9B-4BE6-AF2F-88C7D200D5A7}">
      <text>
        <r>
          <rPr>
            <b/>
            <sz val="9"/>
            <color indexed="81"/>
            <rFont val="Tahoma"/>
            <family val="2"/>
          </rPr>
          <t>edkim:</t>
        </r>
        <r>
          <rPr>
            <sz val="9"/>
            <color indexed="81"/>
            <rFont val="Tahoma"/>
            <family val="2"/>
          </rPr>
          <t xml:space="preserve">
compassionate program</t>
        </r>
      </text>
    </comment>
    <comment ref="D14" authorId="1" shapeId="0" xr:uid="{0DE6D219-BC55-4188-A342-AC83D19C4DDF}">
      <text>
        <r>
          <rPr>
            <b/>
            <sz val="9"/>
            <color indexed="81"/>
            <rFont val="Tahoma"/>
            <family val="2"/>
          </rPr>
          <t>edkim:</t>
        </r>
        <r>
          <rPr>
            <sz val="9"/>
            <color indexed="81"/>
            <rFont val="Tahoma"/>
            <family val="2"/>
          </rPr>
          <t xml:space="preserve">
survey</t>
        </r>
      </text>
    </comment>
    <comment ref="AX15" authorId="1" shapeId="0" xr:uid="{68D73AD0-F844-49D1-9619-7AAD73010B99}">
      <text>
        <r>
          <rPr>
            <b/>
            <sz val="9"/>
            <color indexed="81"/>
            <rFont val="Tahoma"/>
            <family val="2"/>
          </rPr>
          <t>edkim:</t>
        </r>
        <r>
          <rPr>
            <sz val="9"/>
            <color indexed="81"/>
            <rFont val="Tahoma"/>
            <family val="2"/>
          </rPr>
          <t xml:space="preserve">
complete response in 5% of patients, a hematological improvement (HI) in 22% of patients, a stable disease (SD) in 39% of patients and a lack of response in 33% of patients</t>
        </r>
      </text>
    </comment>
    <comment ref="R17" authorId="1" shapeId="0" xr:uid="{A2E3E2E3-390F-47D4-B707-EFC09EAA9105}">
      <text>
        <r>
          <rPr>
            <b/>
            <sz val="9"/>
            <color indexed="81"/>
            <rFont val="Tahoma"/>
            <family val="2"/>
          </rPr>
          <t>edkim:</t>
        </r>
        <r>
          <rPr>
            <sz val="9"/>
            <color indexed="81"/>
            <rFont val="Tahoma"/>
            <family val="2"/>
          </rPr>
          <t xml:space="preserve">
"treatment-related"</t>
        </r>
      </text>
    </comment>
    <comment ref="AO17" authorId="1" shapeId="0" xr:uid="{BF62F30B-1E70-4E86-B83F-FD75FDC2CB87}">
      <text>
        <r>
          <rPr>
            <b/>
            <sz val="9"/>
            <color indexed="81"/>
            <rFont val="Tahoma"/>
            <family val="2"/>
          </rPr>
          <t>edkim:</t>
        </r>
        <r>
          <rPr>
            <sz val="9"/>
            <color indexed="81"/>
            <rFont val="Tahoma"/>
            <family val="2"/>
          </rPr>
          <t xml:space="preserve">
(30.9*12+16.8*22)/(12+22) for RCMD + RAEB</t>
        </r>
      </text>
    </comment>
    <comment ref="D18" authorId="1" shapeId="0" xr:uid="{6479A2E5-C958-4CE4-ADD5-CEC15769BE38}">
      <text>
        <r>
          <rPr>
            <b/>
            <sz val="9"/>
            <color indexed="81"/>
            <rFont val="Tahoma"/>
            <family val="2"/>
          </rPr>
          <t>edkim:</t>
        </r>
        <r>
          <rPr>
            <sz val="9"/>
            <color indexed="81"/>
            <rFont val="Tahoma"/>
            <family val="2"/>
          </rPr>
          <t xml:space="preserve">
Phase 4</t>
        </r>
      </text>
    </comment>
    <comment ref="A20" authorId="1" shapeId="0" xr:uid="{F4FF0356-BE1D-47A9-87B7-BB36F789FAEF}">
      <text>
        <r>
          <rPr>
            <b/>
            <sz val="9"/>
            <color indexed="81"/>
            <rFont val="Tahoma"/>
            <family val="2"/>
          </rPr>
          <t>edkim:</t>
        </r>
        <r>
          <rPr>
            <sz val="9"/>
            <color indexed="81"/>
            <rFont val="Tahoma"/>
            <family val="2"/>
          </rPr>
          <t xml:space="preserve">
extracted for low blast and high blast AML separately</t>
        </r>
      </text>
    </comment>
    <comment ref="D25" authorId="0" shapeId="0" xr:uid="{7D812032-E6A2-4C12-A066-DAA16483EDDA}">
      <text>
        <r>
          <rPr>
            <sz val="10"/>
            <color rgb="FF000000"/>
            <rFont val="Arial"/>
            <family val="2"/>
          </rPr>
          <t>No mention of retrospective or prospective, not sure if a healthcare network is singe center
	-Bob Chang</t>
        </r>
      </text>
    </comment>
    <comment ref="J25" authorId="0" shapeId="0" xr:uid="{B968F9FC-A259-4436-B7B6-10CD351789A1}">
      <text>
        <r>
          <rPr>
            <sz val="10"/>
            <color rgb="FF000000"/>
            <rFont val="Arial"/>
            <family val="2"/>
          </rPr>
          <t>Rest recieved IC or BSC
	-Bob Chang
95/334 pts by relevance</t>
        </r>
      </text>
    </comment>
    <comment ref="K25" authorId="0" shapeId="0" xr:uid="{75EAE0F3-AE6B-4A8A-AE65-547053D4E76B}">
      <text>
        <r>
          <rPr>
            <sz val="10"/>
            <color rgb="FF000000"/>
            <rFont val="Arial"/>
            <family val="2"/>
          </rPr>
          <t>Rest recieved IC or BSC
	-Bob Chang
95/334 pts by relevance</t>
        </r>
      </text>
    </comment>
    <comment ref="J29" authorId="1" shapeId="0" xr:uid="{C4BB6781-ABBB-4C3C-BE2C-3FC702C27712}">
      <text>
        <r>
          <rPr>
            <b/>
            <sz val="9"/>
            <color indexed="81"/>
            <rFont val="Tahoma"/>
            <family val="2"/>
          </rPr>
          <t>edkim:</t>
        </r>
        <r>
          <rPr>
            <sz val="9"/>
            <color indexed="81"/>
            <rFont val="Tahoma"/>
            <family val="2"/>
          </rPr>
          <t xml:space="preserve">
AZA arm only</t>
        </r>
      </text>
    </comment>
    <comment ref="Z29" authorId="1" shapeId="0" xr:uid="{BD26E548-A28F-4BE9-9AB9-1A1EE09FDBFC}">
      <text>
        <r>
          <rPr>
            <b/>
            <sz val="9"/>
            <color indexed="81"/>
            <rFont val="Tahoma"/>
            <family val="2"/>
          </rPr>
          <t>edkim:</t>
        </r>
        <r>
          <rPr>
            <sz val="9"/>
            <color indexed="81"/>
            <rFont val="Tahoma"/>
            <family val="2"/>
          </rPr>
          <t xml:space="preserve">
AZA arm only</t>
        </r>
      </text>
    </comment>
    <comment ref="AG29" authorId="1" shapeId="0" xr:uid="{C4EE3769-6A45-4D08-922C-2E525D978F07}">
      <text>
        <r>
          <rPr>
            <b/>
            <sz val="9"/>
            <color indexed="81"/>
            <rFont val="Tahoma"/>
            <family val="2"/>
          </rPr>
          <t>edkim:</t>
        </r>
        <r>
          <rPr>
            <sz val="9"/>
            <color indexed="81"/>
            <rFont val="Tahoma"/>
            <family val="2"/>
          </rPr>
          <t xml:space="preserve">
AZA arm only</t>
        </r>
      </text>
    </comment>
    <comment ref="AU29" authorId="1" shapeId="0" xr:uid="{9131F8C8-F269-443A-9743-32F5A83A6F48}">
      <text>
        <r>
          <rPr>
            <b/>
            <sz val="9"/>
            <color indexed="81"/>
            <rFont val="Tahoma"/>
            <family val="2"/>
          </rPr>
          <t>edkim:</t>
        </r>
        <r>
          <rPr>
            <sz val="9"/>
            <color indexed="81"/>
            <rFont val="Tahoma"/>
            <family val="2"/>
          </rPr>
          <t xml:space="preserve">
AZA arm only</t>
        </r>
      </text>
    </comment>
    <comment ref="J30" authorId="1" shapeId="0" xr:uid="{C40E6BA1-1E8F-4F1A-9DF6-C406F33BDEA0}">
      <text>
        <r>
          <rPr>
            <b/>
            <sz val="9"/>
            <color indexed="81"/>
            <rFont val="Tahoma"/>
            <family val="2"/>
          </rPr>
          <t>edkim:</t>
        </r>
        <r>
          <rPr>
            <sz val="9"/>
            <color indexed="81"/>
            <rFont val="Tahoma"/>
            <family val="2"/>
          </rPr>
          <t xml:space="preserve">
AZA arm only</t>
        </r>
      </text>
    </comment>
    <comment ref="S30" authorId="1" shapeId="0" xr:uid="{73DE963D-B8B5-449A-83FA-D722ECD55C8B}">
      <text>
        <r>
          <rPr>
            <b/>
            <sz val="9"/>
            <color indexed="81"/>
            <rFont val="Tahoma"/>
            <family val="2"/>
          </rPr>
          <t>edkim:</t>
        </r>
        <r>
          <rPr>
            <sz val="9"/>
            <color indexed="81"/>
            <rFont val="Tahoma"/>
            <family val="2"/>
          </rPr>
          <t xml:space="preserve">
&gt;= 30% 45% AND &lt;30% 55%</t>
        </r>
      </text>
    </comment>
    <comment ref="AU30" authorId="1" shapeId="0" xr:uid="{89F0D4AE-DE56-4EE5-B43F-F3D7C0BDFDCB}">
      <text>
        <r>
          <rPr>
            <b/>
            <sz val="9"/>
            <color indexed="81"/>
            <rFont val="Tahoma"/>
            <family val="2"/>
          </rPr>
          <t>edkim:</t>
        </r>
        <r>
          <rPr>
            <sz val="9"/>
            <color indexed="81"/>
            <rFont val="Tahoma"/>
            <family val="2"/>
          </rPr>
          <t xml:space="preserve">
AZA arm only</t>
        </r>
      </text>
    </comment>
    <comment ref="AW30" authorId="1" shapeId="0" xr:uid="{73C450AF-04F7-4A8E-AFAB-D56520FF7F66}">
      <text>
        <r>
          <rPr>
            <b/>
            <sz val="9"/>
            <color indexed="81"/>
            <rFont val="Tahoma"/>
            <family val="2"/>
          </rPr>
          <t>edkim:</t>
        </r>
        <r>
          <rPr>
            <sz val="9"/>
            <color indexed="81"/>
            <rFont val="Tahoma"/>
            <family val="2"/>
          </rPr>
          <t xml:space="preserve">
AZA arm only</t>
        </r>
      </text>
    </comment>
    <comment ref="A33" authorId="1" shapeId="0" xr:uid="{B86CE052-B87B-4BEA-A03C-83A3508235A9}">
      <text>
        <r>
          <rPr>
            <b/>
            <sz val="9"/>
            <color indexed="81"/>
            <rFont val="Tahoma"/>
            <family val="2"/>
          </rPr>
          <t>edkim:</t>
        </r>
        <r>
          <rPr>
            <sz val="9"/>
            <color indexed="81"/>
            <rFont val="Tahoma"/>
            <family val="2"/>
          </rPr>
          <t xml:space="preserve">
extracted for low blast and high blast AML separately</t>
        </r>
      </text>
    </comment>
    <comment ref="D33" authorId="0" shapeId="0" xr:uid="{D24B817C-E906-41A1-BF66-5628654CEDDA}">
      <text>
        <r>
          <rPr>
            <sz val="10"/>
            <color rgb="FF000000"/>
            <rFont val="Arial"/>
            <family val="2"/>
          </rPr>
          <t>Registry
	-Bob Chang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author>
    <author>Ed Kim</author>
    <author>Anastasiya Shor</author>
    <author>Christina Kwon</author>
    <author>edkim</author>
  </authors>
  <commentList>
    <comment ref="A6" authorId="0" shapeId="0" xr:uid="{00000000-0006-0000-0D00-000001000000}">
      <text>
        <r>
          <rPr>
            <b/>
            <sz val="9"/>
            <color indexed="81"/>
            <rFont val="Tahoma"/>
            <family val="2"/>
          </rPr>
          <t>Ed:</t>
        </r>
        <r>
          <rPr>
            <sz val="9"/>
            <color indexed="81"/>
            <rFont val="Tahoma"/>
            <family val="2"/>
          </rPr>
          <t xml:space="preserve">
Conference PPT used</t>
        </r>
      </text>
    </comment>
    <comment ref="A8" authorId="1" shapeId="0" xr:uid="{7CCE0B3D-75A9-4180-8584-17F6A90066AE}">
      <text>
        <r>
          <rPr>
            <b/>
            <sz val="9"/>
            <color indexed="81"/>
            <rFont val="Tahoma"/>
            <family val="2"/>
          </rPr>
          <t>Ed Kim:</t>
        </r>
        <r>
          <rPr>
            <sz val="9"/>
            <color indexed="81"/>
            <rFont val="Tahoma"/>
            <family val="2"/>
          </rPr>
          <t xml:space="preserve">
added from bib search of Tremblay_VH_2017 (abstract)</t>
        </r>
      </text>
    </comment>
    <comment ref="M19" authorId="2" shapeId="0" xr:uid="{00000000-0006-0000-0D00-000003000000}">
      <text>
        <r>
          <rPr>
            <sz val="9"/>
            <color indexed="81"/>
            <rFont val="Tahoma"/>
            <family val="2"/>
          </rPr>
          <t xml:space="preserve">                                                                                                                                                                                                                                                                                                                                                                                                                                         
                                                                                                                                                                                                                                                                                                                                                                                                                                         </t>
        </r>
      </text>
    </comment>
    <comment ref="O19" authorId="2" shapeId="0" xr:uid="{00000000-0006-0000-0D00-000004000000}">
      <text>
        <r>
          <rPr>
            <sz val="9"/>
            <color indexed="81"/>
            <rFont val="Tahoma"/>
            <family val="2"/>
          </rPr>
          <t xml:space="preserve">                                                                                                                                                                                                                                                                                                                                                                                  </t>
        </r>
      </text>
    </comment>
    <comment ref="M21" authorId="2" shapeId="0" xr:uid="{00000000-0006-0000-0D00-000005000000}">
      <text>
        <r>
          <rPr>
            <sz val="10"/>
            <rFont val="Arial"/>
            <family val="2"/>
          </rPr>
          <t xml:space="preserve">                                                                                                                                                                                                                                                                  
                                                                                                                                                                                                                                                                 </t>
        </r>
      </text>
    </comment>
    <comment ref="O21" authorId="2" shapeId="0" xr:uid="{00000000-0006-0000-0D00-000006000000}">
      <text>
        <r>
          <rPr>
            <sz val="10"/>
            <rFont val="Arial"/>
            <family val="2"/>
          </rPr>
          <t xml:space="preserve">                                                                                                                                                                                                        
                                                                                                                                                                                                        </t>
        </r>
      </text>
    </comment>
    <comment ref="M22" authorId="2" shapeId="0" xr:uid="{00968432-0512-4473-A838-3D9EF10ED648}">
      <text>
        <r>
          <rPr>
            <sz val="10"/>
            <rFont val="Arial"/>
            <family val="2"/>
          </rPr>
          <t xml:space="preserve">                                                                                                                                                                                                                                                                
                                                                                                                                                                                                                                                                </t>
        </r>
      </text>
    </comment>
    <comment ref="O29" authorId="3" shapeId="0" xr:uid="{00000000-0006-0000-0D00-000002000000}">
      <text>
        <r>
          <rPr>
            <sz val="10"/>
            <rFont val="Arial"/>
            <family val="2"/>
          </rPr>
          <t xml:space="preserve">                                                                                                                                                                                                                                                                                                                                 
                                                                                                                                                                                                                                                                                                                                 </t>
        </r>
      </text>
    </comment>
    <comment ref="F32" authorId="1" shapeId="0" xr:uid="{E5D3A1DD-BCA0-42EF-9526-30128F3D46FB}">
      <text>
        <r>
          <rPr>
            <b/>
            <sz val="9"/>
            <color indexed="81"/>
            <rFont val="Tahoma"/>
            <family val="2"/>
          </rPr>
          <t>Ed Kim:</t>
        </r>
        <r>
          <rPr>
            <sz val="9"/>
            <color indexed="81"/>
            <rFont val="Tahoma"/>
            <family val="2"/>
          </rPr>
          <t xml:space="preserve">
includes R/R patients as well</t>
        </r>
      </text>
    </comment>
    <comment ref="M40" authorId="2" shapeId="0" xr:uid="{00000000-0006-0000-0D00-000008000000}">
      <text>
        <r>
          <rPr>
            <sz val="9"/>
            <color indexed="81"/>
            <rFont val="Tahoma"/>
            <family val="2"/>
          </rPr>
          <t xml:space="preserve">                                                                                                                                                                                                                                                                                                                      
                                                                                                                                                                                                                                                                                                                      </t>
        </r>
      </text>
    </comment>
    <comment ref="A45" authorId="4" shapeId="0" xr:uid="{71F83B64-E0C1-4857-B234-6CE454236D3E}">
      <text>
        <r>
          <rPr>
            <b/>
            <sz val="9"/>
            <color indexed="81"/>
            <rFont val="Tahoma"/>
            <family val="2"/>
          </rPr>
          <t>edkim:</t>
        </r>
        <r>
          <rPr>
            <sz val="9"/>
            <color indexed="81"/>
            <rFont val="Tahoma"/>
            <family val="2"/>
          </rPr>
          <t xml:space="preserve">
bib added by Pfizer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Ed</author>
    <author>Anastasiya Shor</author>
    <author>Christina Kwon</author>
    <author>Ed Kim</author>
  </authors>
  <commentList>
    <comment ref="K6" authorId="0" shapeId="0" xr:uid="{00000000-0006-0000-0A00-000001000000}">
      <text/>
    </comment>
    <comment ref="I10" authorId="1" shapeId="0" xr:uid="{00000000-0006-0000-0A00-000006000000}">
      <text>
        <r>
          <rPr>
            <sz val="9"/>
            <color indexed="81"/>
            <rFont val="Tahoma"/>
            <family val="2"/>
          </rPr>
          <t xml:space="preserve">
</t>
        </r>
      </text>
    </comment>
    <comment ref="K10" authorId="1" shapeId="0" xr:uid="{00000000-0006-0000-0A00-000007000000}">
      <text>
        <r>
          <rPr>
            <sz val="9"/>
            <color indexed="81"/>
            <rFont val="Tahoma"/>
            <family val="2"/>
          </rPr>
          <t xml:space="preserve">
</t>
        </r>
      </text>
    </comment>
    <comment ref="K15" authorId="2" shapeId="0" xr:uid="{00000000-0006-0000-0A00-000002000000}">
      <text/>
    </comment>
    <comment ref="K20" authorId="2" shapeId="0" xr:uid="{00000000-0006-0000-0A00-000003000000}">
      <text/>
    </comment>
    <comment ref="O20" authorId="2" shapeId="0" xr:uid="{00000000-0006-0000-0A00-000004000000}">
      <text>
        <r>
          <rPr>
            <sz val="9"/>
            <color indexed="81"/>
            <rFont val="Tahoma"/>
            <family val="2"/>
          </rPr>
          <t xml:space="preserve">
</t>
        </r>
      </text>
    </comment>
    <comment ref="O23" authorId="2" shapeId="0" xr:uid="{00000000-0006-0000-0A00-000005000000}">
      <text>
        <r>
          <rPr>
            <b/>
            <sz val="9"/>
            <color indexed="81"/>
            <rFont val="Tahoma"/>
            <family val="2"/>
          </rPr>
          <t>Christina Kwon:</t>
        </r>
        <r>
          <rPr>
            <sz val="9"/>
            <color indexed="81"/>
            <rFont val="Tahoma"/>
            <family val="2"/>
          </rPr>
          <t xml:space="preserve">
Utilities were adapted from Kurosawa Bone Marrow Transplantation (2015) 1241 – 1249. The numbers are slightly different.
QOL estimates from EQ-5D:  Adjusted mean for Chemotherapy =  0.74; Adjusted mean for Allo-HCT - Overall= 0.73 / No GVHD=0.80 / with GVHD=0.65</t>
        </r>
      </text>
    </comment>
    <comment ref="E26" authorId="3" shapeId="0" xr:uid="{7836D544-B3E1-4E42-B159-047C5E634DB8}">
      <text>
        <r>
          <rPr>
            <b/>
            <sz val="9"/>
            <color rgb="FF000000"/>
            <rFont val="Tahoma"/>
            <family val="2"/>
          </rPr>
          <t>Ed Kim:</t>
        </r>
        <r>
          <rPr>
            <sz val="9"/>
            <color rgb="FF000000"/>
            <rFont val="Tahoma"/>
            <family val="2"/>
          </rPr>
          <t xml:space="preserve">
</t>
        </r>
        <r>
          <rPr>
            <sz val="9"/>
            <color rgb="FF000000"/>
            <rFont val="Tahoma"/>
            <family val="2"/>
          </rPr>
          <t>892 patients, 158 caregivers of living patients, and 122 caregivers of deceased patients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Anastasiya Shor</author>
    <author>Christina Kwon</author>
    <author>Ed Kim</author>
    <author>Christina Soeun Kwon</author>
    <author>Ed</author>
    <author>Denis</author>
    <author>Sam Nam</author>
    <author>Richard</author>
    <author>bach-</author>
    <author>khoin</author>
  </authors>
  <commentList>
    <comment ref="S2" authorId="0" shapeId="0" xr:uid="{1EA4C733-AE40-4F10-B795-7F2CE4CDBA11}">
      <text>
        <r>
          <rPr>
            <b/>
            <sz val="9"/>
            <color indexed="81"/>
            <rFont val="Tahoma"/>
            <family val="2"/>
          </rPr>
          <t>Anastasiya Shor: Cortes_Blood_2016 (Abstract)</t>
        </r>
        <r>
          <rPr>
            <sz val="9"/>
            <color indexed="81"/>
            <rFont val="Tahoma"/>
            <family val="2"/>
          </rPr>
          <t xml:space="preserve">
n=88 which includes both AML and MDS; 
AML only n=78, De Novo= 38 (48.7%), Secondary= 40 (51.3%)
MDS only n=10, De Novo=8 (80%), Seconday=2  (20%)</t>
        </r>
      </text>
    </comment>
    <comment ref="U2" authorId="0" shapeId="0" xr:uid="{B76F57A4-DAF7-4B2B-8EC7-8A15DC73CA0F}">
      <text>
        <r>
          <rPr>
            <b/>
            <sz val="9"/>
            <color indexed="81"/>
            <rFont val="Tahoma"/>
            <family val="2"/>
          </rPr>
          <t>Anastasiya Shor: Cortes_Blood_2016 (Abstract)</t>
        </r>
        <r>
          <rPr>
            <sz val="9"/>
            <color indexed="81"/>
            <rFont val="Tahoma"/>
            <family val="2"/>
          </rPr>
          <t xml:space="preserve">
n=84 which includes both AML and MDS; 
AML only n=75, 9.1 (6.4-14.0)
MDS only n=9, 9.0 (7.9-12.3)</t>
        </r>
      </text>
    </comment>
    <comment ref="AL2" authorId="1" shapeId="0" xr:uid="{973E0DFA-F0C1-4E88-BFF7-2D201D1D3B8D}">
      <text>
        <r>
          <rPr>
            <b/>
            <sz val="9"/>
            <color indexed="81"/>
            <rFont val="Tahoma"/>
            <family val="2"/>
          </rPr>
          <t>Christina Kwon:
Cortes_Blood_2016 (Abstract)</t>
        </r>
        <r>
          <rPr>
            <sz val="9"/>
            <color indexed="81"/>
            <rFont val="Tahoma"/>
            <family val="2"/>
          </rPr>
          <t xml:space="preserve">
from Cortes, et al. ppt</t>
        </r>
      </text>
    </comment>
    <comment ref="AO2" authorId="1" shapeId="0" xr:uid="{D05BDDBF-7B05-4C53-AABC-4969197E373C}">
      <text>
        <r>
          <rPr>
            <b/>
            <sz val="9"/>
            <color indexed="81"/>
            <rFont val="Tahoma"/>
            <family val="2"/>
          </rPr>
          <t>Christina Kwon:</t>
        </r>
        <r>
          <rPr>
            <sz val="9"/>
            <color indexed="81"/>
            <rFont val="Tahoma"/>
            <family val="2"/>
          </rPr>
          <t xml:space="preserve">
from Cortes et al. ppt</t>
        </r>
      </text>
    </comment>
    <comment ref="AW2" authorId="2" shapeId="0" xr:uid="{C1CF7DC2-8F97-45D2-95F0-67CA73EDBFF7}">
      <text>
        <r>
          <rPr>
            <b/>
            <sz val="9"/>
            <color indexed="81"/>
            <rFont val="Tahoma"/>
            <family val="2"/>
          </rPr>
          <t>Ed Kim:</t>
        </r>
        <r>
          <rPr>
            <sz val="9"/>
            <color indexed="81"/>
            <rFont val="Tahoma"/>
            <family val="2"/>
          </rPr>
          <t xml:space="preserve">
total grade3-4 AEs: 76 (86.4%)
</t>
        </r>
      </text>
    </comment>
    <comment ref="S3" authorId="0" shapeId="0" xr:uid="{BFF74560-67CB-4F6C-B8F2-2C6632BE1A20}">
      <text>
        <r>
          <rPr>
            <b/>
            <sz val="9"/>
            <color indexed="81"/>
            <rFont val="Tahoma"/>
            <family val="2"/>
          </rPr>
          <t>Anastasiya Shor:</t>
        </r>
        <r>
          <rPr>
            <sz val="9"/>
            <color indexed="81"/>
            <rFont val="Tahoma"/>
            <family val="2"/>
          </rPr>
          <t xml:space="preserve">
n=44 which includes both AML and MDS; 
AML only n=38, De Novo= 18 (47.4%), Secondary= 20 (52.6%) 
MDS only n=6, De nobo=4 (66.7%), Secondary= 2 (33.3%)</t>
        </r>
      </text>
    </comment>
    <comment ref="AW3" authorId="2" shapeId="0" xr:uid="{0325B366-D4F7-46BA-A418-2461BA70A9FA}">
      <text>
        <r>
          <rPr>
            <b/>
            <sz val="9"/>
            <color indexed="81"/>
            <rFont val="Tahoma"/>
            <family val="2"/>
          </rPr>
          <t>Ed Kim:</t>
        </r>
        <r>
          <rPr>
            <sz val="9"/>
            <color indexed="81"/>
            <rFont val="Tahoma"/>
            <family val="2"/>
          </rPr>
          <t xml:space="preserve">
total grade3-4 AEs: 39 (88.6%)</t>
        </r>
      </text>
    </comment>
    <comment ref="AB4" authorId="2" shapeId="0" xr:uid="{E6291B3D-FA1B-4ECC-99D2-1DC695CF71A0}">
      <text>
        <r>
          <rPr>
            <b/>
            <sz val="9"/>
            <color indexed="81"/>
            <rFont val="Tahoma"/>
            <family val="2"/>
          </rPr>
          <t>Ed Kim:</t>
        </r>
        <r>
          <rPr>
            <sz val="9"/>
            <color indexed="81"/>
            <rFont val="Tahoma"/>
            <family val="2"/>
          </rPr>
          <t xml:space="preserve">
mdian follow-up 43.4</t>
        </r>
      </text>
    </comment>
    <comment ref="AB5" authorId="2" shapeId="0" xr:uid="{DD0F7BC3-60DC-4353-A639-D5D135EC1E60}">
      <text>
        <r>
          <rPr>
            <b/>
            <sz val="9"/>
            <color indexed="81"/>
            <rFont val="Tahoma"/>
            <family val="2"/>
          </rPr>
          <t>Ed Kim:</t>
        </r>
        <r>
          <rPr>
            <sz val="9"/>
            <color indexed="81"/>
            <rFont val="Tahoma"/>
            <family val="2"/>
          </rPr>
          <t xml:space="preserve">
medial follow-up 42.0</t>
        </r>
      </text>
    </comment>
    <comment ref="E6" authorId="2" shapeId="0" xr:uid="{8A745FF4-6107-422C-A267-E07F9F07921E}">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H6" authorId="2" shapeId="0" xr:uid="{90A12899-BA2A-49DF-B298-9395AE976D35}">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V6" authorId="2" shapeId="0" xr:uid="{57A0A28B-1696-4A51-BF89-6D735505F64C}">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6" authorId="2" shapeId="0" xr:uid="{2AA87700-7115-41D3-AF38-73892D93C50B}">
      <text>
        <r>
          <rPr>
            <b/>
            <sz val="9"/>
            <color indexed="81"/>
            <rFont val="Tahoma"/>
            <family val="2"/>
          </rPr>
          <t>Ed Kim:</t>
        </r>
        <r>
          <rPr>
            <sz val="9"/>
            <color indexed="81"/>
            <rFont val="Tahoma"/>
            <family val="2"/>
          </rPr>
          <t xml:space="preserve">
total grade3-4 AEs: 14 (93.3%)</t>
        </r>
      </text>
    </comment>
    <comment ref="V7" authorId="2" shapeId="0" xr:uid="{DEA4788E-C053-4CEA-9F11-7A488D22CCFA}">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7" authorId="2" shapeId="0" xr:uid="{49032616-387B-40D8-885A-6A21562941C5}">
      <text>
        <r>
          <rPr>
            <b/>
            <sz val="9"/>
            <color indexed="81"/>
            <rFont val="Tahoma"/>
            <family val="2"/>
          </rPr>
          <t>Ed Kim:</t>
        </r>
        <r>
          <rPr>
            <sz val="9"/>
            <color indexed="81"/>
            <rFont val="Tahoma"/>
            <family val="2"/>
          </rPr>
          <t xml:space="preserve">
total grade3-4 AEs: 1 (100.0%)</t>
        </r>
      </text>
    </comment>
    <comment ref="E8" authorId="2" shapeId="0" xr:uid="{5FE0F5D0-2A60-42D5-A3CB-D3B917529B57}">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H8" authorId="2" shapeId="0" xr:uid="{968A5470-25EC-4A35-BC9D-AEFAF4D6C362}">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V8" authorId="2" shapeId="0" xr:uid="{A286C99F-CE13-4F22-838D-F3B97F0CF3A8}">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8" authorId="2" shapeId="0" xr:uid="{6605D6F9-3EF8-46A3-937D-D28FA2D367C6}">
      <text>
        <r>
          <rPr>
            <b/>
            <sz val="9"/>
            <color indexed="81"/>
            <rFont val="Tahoma"/>
            <family val="2"/>
          </rPr>
          <t>Ed Kim:</t>
        </r>
        <r>
          <rPr>
            <sz val="9"/>
            <color indexed="81"/>
            <rFont val="Tahoma"/>
            <family val="2"/>
          </rPr>
          <t xml:space="preserve">
total grade3-4 AEs: 62 (84.9%)</t>
        </r>
      </text>
    </comment>
    <comment ref="V9" authorId="2" shapeId="0" xr:uid="{0B5BC30F-605D-4B63-94E7-0D8FD63A4329}">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9" authorId="2" shapeId="0" xr:uid="{E9A4B800-B6FB-4645-A364-4D1DEC9A4455}">
      <text>
        <r>
          <rPr>
            <b/>
            <sz val="9"/>
            <color indexed="81"/>
            <rFont val="Tahoma"/>
            <family val="2"/>
          </rPr>
          <t>Ed Kim:</t>
        </r>
        <r>
          <rPr>
            <sz val="9"/>
            <color indexed="81"/>
            <rFont val="Tahoma"/>
            <family val="2"/>
          </rPr>
          <t xml:space="preserve">
total grade3-4 AEs: 38 (88.4%)
</t>
        </r>
      </text>
    </comment>
    <comment ref="AB10" authorId="2" shapeId="0" xr:uid="{57BC7D17-4753-42DB-9CF6-D1EF1B6863AB}">
      <text>
        <r>
          <rPr>
            <b/>
            <sz val="9"/>
            <color indexed="81"/>
            <rFont val="Tahoma"/>
            <family val="2"/>
          </rPr>
          <t>Ed Kim:</t>
        </r>
        <r>
          <rPr>
            <sz val="9"/>
            <color indexed="81"/>
            <rFont val="Tahoma"/>
            <family val="2"/>
          </rPr>
          <t xml:space="preserve">
AML 6.7 cycles</t>
        </r>
      </text>
    </comment>
    <comment ref="AB11" authorId="2" shapeId="0" xr:uid="{3013B22E-F649-4C79-B5DE-3F72142D201C}">
      <text>
        <r>
          <rPr>
            <b/>
            <sz val="9"/>
            <color indexed="81"/>
            <rFont val="Tahoma"/>
            <family val="2"/>
          </rPr>
          <t>Ed Kim:</t>
        </r>
        <r>
          <rPr>
            <sz val="9"/>
            <color indexed="81"/>
            <rFont val="Tahoma"/>
            <family val="2"/>
          </rPr>
          <t xml:space="preserve">
AML 7.5 cycles</t>
        </r>
      </text>
    </comment>
    <comment ref="F12" authorId="3" shapeId="0" xr:uid="{5934A388-8107-4CE9-AC2C-8EB53AC9138B}">
      <text>
        <r>
          <rPr>
            <sz val="9"/>
            <color indexed="81"/>
            <rFont val="Tahoma"/>
            <family val="2"/>
          </rPr>
          <t>AZA data were pooled data among three intervention unless specified</t>
        </r>
      </text>
    </comment>
    <comment ref="J12" authorId="1" shapeId="0" xr:uid="{8F464690-2620-48C1-B637-8FB46ECA3232}">
      <text>
        <r>
          <rPr>
            <b/>
            <sz val="9"/>
            <color indexed="81"/>
            <rFont val="Tahoma"/>
            <family val="2"/>
          </rPr>
          <t>Christina Kwon:</t>
        </r>
        <r>
          <rPr>
            <sz val="9"/>
            <color indexed="81"/>
            <rFont val="Tahoma"/>
            <family val="2"/>
          </rPr>
          <t xml:space="preserve">
n=154 in patients preselcted with LDAC from Seymour_Haema_2015 (abstract)</t>
        </r>
      </text>
    </comment>
    <comment ref="L12" authorId="1" shapeId="0" xr:uid="{F8A66087-7CB1-447B-B1EB-47495A80B8D9}">
      <text>
        <r>
          <rPr>
            <b/>
            <sz val="9"/>
            <color indexed="81"/>
            <rFont val="Tahoma"/>
            <family val="2"/>
          </rPr>
          <t>Christina Kwon:</t>
        </r>
        <r>
          <rPr>
            <sz val="9"/>
            <color indexed="81"/>
            <rFont val="Tahoma"/>
            <family val="2"/>
          </rPr>
          <t xml:space="preserve">
Among patients preselcted with LDAC: median age 76 (Seymour_Haema_2015 (abstract))</t>
        </r>
      </text>
    </comment>
    <comment ref="M12" authorId="1" shapeId="0" xr:uid="{196080CD-ECBA-4DD7-A39C-5B5446FD3402}">
      <text>
        <r>
          <rPr>
            <b/>
            <sz val="9"/>
            <color indexed="81"/>
            <rFont val="Tahoma"/>
            <family val="2"/>
          </rPr>
          <t>Christina Kwon:</t>
        </r>
        <r>
          <rPr>
            <sz val="9"/>
            <color indexed="81"/>
            <rFont val="Tahoma"/>
            <family val="2"/>
          </rPr>
          <t xml:space="preserve">
Weighted average</t>
        </r>
      </text>
    </comment>
    <comment ref="U12" authorId="0" shapeId="0" xr:uid="{4D66FC3C-3999-4A1C-8AFF-4026DB3EFB9D}">
      <text>
        <r>
          <rPr>
            <b/>
            <sz val="9"/>
            <color indexed="81"/>
            <rFont val="Tahoma"/>
            <family val="2"/>
          </rPr>
          <t>Anastasiya Shor:</t>
        </r>
        <r>
          <rPr>
            <sz val="9"/>
            <color indexed="81"/>
            <rFont val="Tahoma"/>
            <family val="2"/>
          </rPr>
          <t xml:space="preserve">
reported in 10^9/L; it is likely that the authors meant g/L based on the reported values</t>
        </r>
      </text>
    </comment>
    <comment ref="V12" authorId="1" shapeId="0" xr:uid="{68B48334-CBE2-4FB4-A5FB-CEAA2FB68AA5}">
      <text>
        <r>
          <rPr>
            <b/>
            <sz val="9"/>
            <color indexed="81"/>
            <rFont val="Tahoma"/>
            <family val="2"/>
          </rPr>
          <t>Christina Kwon:</t>
        </r>
        <r>
          <rPr>
            <sz val="9"/>
            <color indexed="81"/>
            <rFont val="Tahoma"/>
            <family val="2"/>
          </rPr>
          <t xml:space="preserve">
Among patients preselected with LDAC ECOG PS of 2 25% (Seymour_Haema_2015 (abstract))</t>
        </r>
      </text>
    </comment>
    <comment ref="AA12" authorId="1" shapeId="0" xr:uid="{C9281E08-5339-40CB-8FA4-B63A73CB9998}">
      <text>
        <r>
          <rPr>
            <b/>
            <sz val="9"/>
            <color indexed="81"/>
            <rFont val="Tahoma"/>
            <family val="2"/>
          </rPr>
          <t>Christina Kwon:</t>
        </r>
        <r>
          <rPr>
            <sz val="9"/>
            <color indexed="81"/>
            <rFont val="Tahoma"/>
            <family val="2"/>
          </rPr>
          <t xml:space="preserve">
among patients preselected LDA: poor risk cytogenetics 29% (Seymour_Haema_2015 (abstract))</t>
        </r>
      </text>
    </comment>
    <comment ref="AB12" authorId="3" shapeId="0" xr:uid="{1CBC0BE4-5EC5-43E2-A24D-A9D850E17671}">
      <text>
        <r>
          <rPr>
            <sz val="9"/>
            <color indexed="81"/>
            <rFont val="Tahoma"/>
            <family val="2"/>
          </rPr>
          <t>a median cycle number is 6
6X28=168
Among patients preselcted with LDAC (Seymour_Haema_2015 (abstract)): median cycle number 7X28=196</t>
        </r>
      </text>
    </comment>
    <comment ref="AC12" authorId="3" shapeId="0" xr:uid="{0C0FD93E-DDE6-4567-B83B-28A084FB810D}">
      <text>
        <r>
          <rPr>
            <sz val="9"/>
            <color indexed="81"/>
            <rFont val="Tahoma"/>
            <family val="2"/>
          </rPr>
          <t xml:space="preserve">Among patients preselected for LDAC
</t>
        </r>
      </text>
    </comment>
    <comment ref="AK12" authorId="1" shapeId="0" xr:uid="{D9CEE83D-0FD5-4FA9-8C77-E02119315C65}">
      <text>
        <r>
          <rPr>
            <b/>
            <sz val="9"/>
            <color indexed="81"/>
            <rFont val="Tahoma"/>
            <family val="2"/>
          </rPr>
          <t>Christina Kwon:</t>
        </r>
        <r>
          <rPr>
            <sz val="9"/>
            <color indexed="81"/>
            <rFont val="Tahoma"/>
            <family val="2"/>
          </rPr>
          <t xml:space="preserve">
Among 154 patients preslected with LDAC, CR+CRi 27% (Seymour_Haema_2015 (abstract))</t>
        </r>
      </text>
    </comment>
    <comment ref="AT12" authorId="4" shapeId="0" xr:uid="{8FB2FD0E-8E2A-4E20-88C2-B6269C6571C7}">
      <text>
        <r>
          <rPr>
            <b/>
            <sz val="9"/>
            <color indexed="81"/>
            <rFont val="Tahoma"/>
            <family val="2"/>
          </rPr>
          <t>Ed:</t>
        </r>
        <r>
          <rPr>
            <sz val="9"/>
            <color indexed="81"/>
            <rFont val="Tahoma"/>
            <family val="2"/>
          </rPr>
          <t xml:space="preserve">
RBC Transfusion independence: 65 (38.5%)
Platelets Transfusion independence: 41 (40.6%)</t>
        </r>
      </text>
    </comment>
    <comment ref="AW12" authorId="1" shapeId="0" xr:uid="{B6335FF5-859D-4743-A0CE-48F3999756AF}">
      <text>
        <r>
          <rPr>
            <b/>
            <sz val="9"/>
            <color indexed="81"/>
            <rFont val="Tahoma"/>
            <family val="2"/>
          </rPr>
          <t>Christina Kwon:</t>
        </r>
        <r>
          <rPr>
            <sz val="9"/>
            <color indexed="81"/>
            <rFont val="Tahoma"/>
            <family val="2"/>
          </rPr>
          <t xml:space="preserve">
Dombret et al reported Grade 3 to 4 TEAEs occurring in more than 10% of patients in any
treatment group
Seymour, et al. reported grade 3-4 &gt;5% of all azacitidine-treated patients)
Among 151 patients preselcted with LDAC, 
Febrile neutropenia 40 (36%)
Neutropenia 37 (33%)
Thrombocytopenia 38 (34%)
Pneumonia 25 (22%)
Anemia 29 (26%)
Pyrexia 11 (10%)
Leukopenia 10 (9%)
Sepsis 6 (5%)
Hypokalemia 7(6%)</t>
        </r>
      </text>
    </comment>
    <comment ref="BQ12" authorId="5" shapeId="0" xr:uid="{99D5520D-E46E-4485-B919-F4E82F7B9682}">
      <text>
        <r>
          <rPr>
            <b/>
            <sz val="9"/>
            <color indexed="81"/>
            <rFont val="Tahoma"/>
            <family val="2"/>
          </rPr>
          <t>Denis:</t>
        </r>
        <r>
          <rPr>
            <sz val="9"/>
            <color indexed="81"/>
            <rFont val="Tahoma"/>
            <family val="2"/>
          </rPr>
          <t xml:space="preserve">
scores are AZA vs CCR</t>
        </r>
      </text>
    </comment>
    <comment ref="F13" authorId="3" shapeId="0" xr:uid="{BECF7A6D-4A68-4580-846F-46355ED6AB50}">
      <text>
        <r>
          <rPr>
            <sz val="9"/>
            <color indexed="81"/>
            <rFont val="Tahoma"/>
            <family val="2"/>
          </rPr>
          <t>extracted from only LDAC group among three interventions (best supportive care only(n=45), standard induction chemotherapy (n=44), and LDAC (n=158))</t>
        </r>
      </text>
    </comment>
    <comment ref="U13" authorId="0" shapeId="0" xr:uid="{87014EBF-2B7D-4303-98A3-CB7B75258250}">
      <text>
        <r>
          <rPr>
            <b/>
            <sz val="9"/>
            <color indexed="81"/>
            <rFont val="Tahoma"/>
            <family val="2"/>
          </rPr>
          <t>Anastasiya Shor:</t>
        </r>
        <r>
          <rPr>
            <sz val="9"/>
            <color indexed="81"/>
            <rFont val="Tahoma"/>
            <family val="2"/>
          </rPr>
          <t xml:space="preserve">
reported in 10^9/L; it is likely that the authors meant g/L based on the reported values</t>
        </r>
      </text>
    </comment>
    <comment ref="AB13" authorId="3" shapeId="0" xr:uid="{5BFC0F15-0E27-40FB-9637-BD57F1CD565A}">
      <text>
        <r>
          <rPr>
            <sz val="9"/>
            <color indexed="81"/>
            <rFont val="Tahoma"/>
            <family val="2"/>
          </rPr>
          <t xml:space="preserve">median cycle number is 4 
4X28=112
</t>
        </r>
      </text>
    </comment>
    <comment ref="AK13" authorId="3" shapeId="0" xr:uid="{70048B5A-465F-4EFD-A28B-9AF18BD5C156}">
      <text>
        <r>
          <rPr>
            <sz val="9"/>
            <color indexed="81"/>
            <rFont val="Tahoma"/>
            <family val="2"/>
          </rPr>
          <t>Only percentage was reported. Patients number was estimated from the percentage.</t>
        </r>
      </text>
    </comment>
    <comment ref="AT13" authorId="4" shapeId="0" xr:uid="{B4C3D285-FAF8-4411-B5FB-C39A25A0AB15}">
      <text>
        <r>
          <rPr>
            <b/>
            <sz val="9"/>
            <color indexed="81"/>
            <rFont val="Tahoma"/>
            <family val="2"/>
          </rPr>
          <t>Ed:</t>
        </r>
        <r>
          <rPr>
            <sz val="9"/>
            <color indexed="81"/>
            <rFont val="Tahoma"/>
            <family val="2"/>
          </rPr>
          <t xml:space="preserve">
Not specific to LDAC patients. BSC, LDAC, IC combined. Platelets Transfusion independence: 24 (29.3%)
RBC Transfusion independence: 45 (27.6%)</t>
        </r>
      </text>
    </comment>
    <comment ref="BF13" authorId="1" shapeId="0" xr:uid="{D043958C-2232-4F0A-9A7E-0EEEC25F3723}">
      <text>
        <r>
          <rPr>
            <b/>
            <sz val="9"/>
            <color indexed="81"/>
            <rFont val="Tahoma"/>
            <family val="2"/>
          </rPr>
          <t>Christina Kwon:</t>
        </r>
        <r>
          <rPr>
            <sz val="9"/>
            <color indexed="81"/>
            <rFont val="Tahoma"/>
            <family val="2"/>
          </rPr>
          <t xml:space="preserve">
From Seymour_LL_2017</t>
        </r>
      </text>
    </comment>
    <comment ref="BM13" authorId="1" shapeId="0" xr:uid="{D8D24720-5A39-490F-B09B-3CC02376223D}">
      <text>
        <r>
          <rPr>
            <b/>
            <sz val="9"/>
            <color indexed="81"/>
            <rFont val="Tahoma"/>
            <family val="2"/>
          </rPr>
          <t>Christina Kwon:</t>
        </r>
        <r>
          <rPr>
            <sz val="9"/>
            <color indexed="81"/>
            <rFont val="Tahoma"/>
            <family val="2"/>
          </rPr>
          <t xml:space="preserve">
Sepsis 8 (10%)
from Seymour_LL_2017</t>
        </r>
      </text>
    </comment>
    <comment ref="Q14" authorId="5" shapeId="0" xr:uid="{D7E8E5F4-8408-421A-A25A-50D060D1B2EA}">
      <text>
        <r>
          <rPr>
            <b/>
            <sz val="9"/>
            <color indexed="81"/>
            <rFont val="Tahoma"/>
            <family val="2"/>
          </rPr>
          <t xml:space="preserve">Denis:
</t>
        </r>
        <r>
          <rPr>
            <sz val="9"/>
            <color indexed="81"/>
            <rFont val="Tahoma"/>
            <family val="2"/>
          </rPr>
          <t>FAB classification</t>
        </r>
        <r>
          <rPr>
            <b/>
            <sz val="9"/>
            <color indexed="81"/>
            <rFont val="Tahoma"/>
            <family val="2"/>
          </rPr>
          <t xml:space="preserve">
</t>
        </r>
        <r>
          <rPr>
            <sz val="9"/>
            <color indexed="81"/>
            <rFont val="Tahoma"/>
            <family val="2"/>
          </rPr>
          <t xml:space="preserve">AML 1 (2%) + RAEB-T 15 ( 33%)
</t>
        </r>
        <r>
          <rPr>
            <sz val="9"/>
            <color indexed="81"/>
            <rFont val="Tahoma"/>
            <family val="2"/>
          </rPr>
          <t xml:space="preserve">
WHO classification:
14 (31%)</t>
        </r>
      </text>
    </comment>
    <comment ref="R14" authorId="5" shapeId="0" xr:uid="{EBA60EB4-B261-4679-9CDE-3AFB037F26A7}">
      <text>
        <r>
          <rPr>
            <b/>
            <sz val="9"/>
            <color indexed="81"/>
            <rFont val="Tahoma"/>
            <family val="2"/>
          </rPr>
          <t>Denis:</t>
        </r>
        <r>
          <rPr>
            <sz val="9"/>
            <color indexed="81"/>
            <rFont val="Tahoma"/>
            <family val="2"/>
          </rPr>
          <t xml:space="preserve">
FAB classificaiton: 
RAEB
WHO classification:
RAEB-1 + RAEB-2 = 3 (7%) + 27 (60%) = 30 (67%)</t>
        </r>
      </text>
    </comment>
    <comment ref="U14" authorId="1" shapeId="0" xr:uid="{1BDFB3B7-1E07-48E3-ADDA-6E98224319C3}">
      <text>
        <r>
          <rPr>
            <b/>
            <sz val="9"/>
            <color indexed="81"/>
            <rFont val="Tahoma"/>
            <family val="2"/>
          </rPr>
          <t>Christina Kwon:</t>
        </r>
        <r>
          <rPr>
            <sz val="9"/>
            <color indexed="81"/>
            <rFont val="Tahoma"/>
            <family val="2"/>
          </rPr>
          <t xml:space="preserve">
From Fenaux BJH 2010</t>
        </r>
      </text>
    </comment>
    <comment ref="V14" authorId="5" shapeId="0" xr:uid="{448E8F2A-626E-41C8-AACB-98EF696E9643}">
      <text>
        <r>
          <rPr>
            <b/>
            <sz val="9"/>
            <color indexed="81"/>
            <rFont val="Tahoma"/>
            <family val="2"/>
          </rPr>
          <t>Denis:</t>
        </r>
        <r>
          <rPr>
            <sz val="9"/>
            <color indexed="81"/>
            <rFont val="Tahoma"/>
            <family val="2"/>
          </rPr>
          <t xml:space="preserve">
PS 0 + 1
21 (47%) + 21 (47%)</t>
        </r>
      </text>
    </comment>
    <comment ref="Z14" authorId="5" shapeId="0" xr:uid="{BA370A08-D519-4542-AAE3-913F7C4FDB0A}">
      <text>
        <r>
          <rPr>
            <b/>
            <sz val="9"/>
            <color indexed="81"/>
            <rFont val="Tahoma"/>
            <family val="2"/>
          </rPr>
          <t>Denis:</t>
        </r>
        <r>
          <rPr>
            <sz val="9"/>
            <color indexed="81"/>
            <rFont val="Tahoma"/>
            <family val="2"/>
          </rPr>
          <t xml:space="preserve">
[Karyotype risk]
24 (53%) [good] + 7 (16%) [intermediate]
</t>
        </r>
      </text>
    </comment>
    <comment ref="AA14" authorId="5" shapeId="0" xr:uid="{569A2D13-271B-41D6-8823-7195AD486D78}">
      <text>
        <r>
          <rPr>
            <b/>
            <sz val="9"/>
            <color indexed="81"/>
            <rFont val="Tahoma"/>
            <family val="2"/>
          </rPr>
          <t>Denis:</t>
        </r>
        <r>
          <rPr>
            <sz val="9"/>
            <color indexed="81"/>
            <rFont val="Tahoma"/>
            <family val="2"/>
          </rPr>
          <t xml:space="preserve">
[Karyotype risk]</t>
        </r>
      </text>
    </comment>
    <comment ref="AB14" authorId="5" shapeId="0" xr:uid="{1BFC0EF7-CF7B-4786-A9AE-A1F117E2C8D0}">
      <text>
        <r>
          <rPr>
            <b/>
            <sz val="9"/>
            <color indexed="81"/>
            <rFont val="Tahoma"/>
            <family val="2"/>
          </rPr>
          <t>Denis:</t>
        </r>
        <r>
          <rPr>
            <sz val="9"/>
            <color indexed="81"/>
            <rFont val="Tahoma"/>
            <family val="2"/>
          </rPr>
          <t xml:space="preserve">
9 [cycles] x 28 [median cycle-length days]</t>
        </r>
      </text>
    </comment>
    <comment ref="AQ14" authorId="1" shapeId="0" xr:uid="{5C92F868-DA69-4098-BC81-7D90BEF5F629}">
      <text>
        <r>
          <rPr>
            <b/>
            <sz val="9"/>
            <color indexed="81"/>
            <rFont val="Tahoma"/>
            <family val="2"/>
          </rPr>
          <t>Christina Kwon:</t>
        </r>
        <r>
          <rPr>
            <sz val="9"/>
            <color indexed="81"/>
            <rFont val="Tahoma"/>
            <family val="2"/>
          </rPr>
          <t xml:space="preserve">
Median duration of complete plus partial remission in the entire AZA group</t>
        </r>
      </text>
    </comment>
    <comment ref="AT14" authorId="5" shapeId="0" xr:uid="{C6DCDCA3-F49F-4BC3-9FA5-E574D8D0CF79}">
      <text>
        <r>
          <rPr>
            <b/>
            <sz val="9"/>
            <color indexed="81"/>
            <rFont val="Tahoma"/>
            <family val="2"/>
          </rPr>
          <t>Denis:</t>
        </r>
        <r>
          <rPr>
            <sz val="9"/>
            <color indexed="81"/>
            <rFont val="Tahoma"/>
            <family val="2"/>
          </rPr>
          <t xml:space="preserve">
Out of 111 patients who were dependent on red-blood-cell transfusions at baseline in the azacitidine group
</t>
        </r>
        <r>
          <rPr>
            <b/>
            <sz val="9"/>
            <color indexed="81"/>
            <rFont val="Tahoma"/>
            <family val="2"/>
          </rPr>
          <t>Ed:</t>
        </r>
        <r>
          <rPr>
            <sz val="9"/>
            <color indexed="81"/>
            <rFont val="Tahoma"/>
            <family val="2"/>
          </rPr>
          <t xml:space="preserve">
For the entire azacitidine arm</t>
        </r>
      </text>
    </comment>
    <comment ref="AW14" authorId="1" shapeId="0" xr:uid="{93EB9B78-36BD-419D-8FA8-86E8195E180A}">
      <text>
        <r>
          <rPr>
            <b/>
            <sz val="9"/>
            <color indexed="81"/>
            <rFont val="Tahoma"/>
            <family val="2"/>
          </rPr>
          <t>Christina Kwon:</t>
        </r>
        <r>
          <rPr>
            <sz val="9"/>
            <color indexed="81"/>
            <rFont val="Tahoma"/>
            <family val="2"/>
          </rPr>
          <t xml:space="preserve">
The most common grade 3-4 AE were reported</t>
        </r>
      </text>
    </comment>
    <comment ref="AX14" authorId="5" shapeId="0" xr:uid="{EF75B1BA-E13E-42A9-9673-136746CD3361}">
      <text>
        <r>
          <rPr>
            <b/>
            <sz val="9"/>
            <color indexed="81"/>
            <rFont val="Tahoma"/>
            <family val="2"/>
          </rPr>
          <t>Denis:</t>
        </r>
        <r>
          <rPr>
            <sz val="9"/>
            <color indexed="81"/>
            <rFont val="Tahoma"/>
            <family val="2"/>
          </rPr>
          <t xml:space="preserve">
Baseline 0-2 progressed to grade 3 or 4 during treatment: 25/40 (63%)</t>
        </r>
      </text>
    </comment>
    <comment ref="AZ14" authorId="5" shapeId="0" xr:uid="{F4B712EB-5745-4CB0-AF31-CD2088233524}">
      <text>
        <r>
          <rPr>
            <b/>
            <sz val="9"/>
            <color indexed="81"/>
            <rFont val="Tahoma"/>
            <family val="2"/>
          </rPr>
          <t>Denis:</t>
        </r>
        <r>
          <rPr>
            <sz val="9"/>
            <color indexed="81"/>
            <rFont val="Tahoma"/>
            <family val="2"/>
          </rPr>
          <t xml:space="preserve">
Baseline 0-2 progressed to grade 3 or 4 during treatment: 14/18 (78%)</t>
        </r>
      </text>
    </comment>
    <comment ref="BD14" authorId="5" shapeId="0" xr:uid="{84ABC525-DB4B-4D0F-8134-0F24A11004E0}">
      <text>
        <r>
          <rPr>
            <b/>
            <sz val="9"/>
            <color indexed="81"/>
            <rFont val="Tahoma"/>
            <family val="2"/>
          </rPr>
          <t>Denis:</t>
        </r>
        <r>
          <rPr>
            <sz val="9"/>
            <color indexed="81"/>
            <rFont val="Tahoma"/>
            <family val="2"/>
          </rPr>
          <t xml:space="preserve">
Baseline 0-2 progressed to grade 3 or 4 during treatment: 17/20 (85%)</t>
        </r>
      </text>
    </comment>
    <comment ref="BF14" authorId="1" shapeId="0" xr:uid="{B841B316-FB6C-4A29-BC6A-2DDBCB7711A9}">
      <text>
        <r>
          <rPr>
            <b/>
            <sz val="9"/>
            <color indexed="81"/>
            <rFont val="Tahoma"/>
            <family val="2"/>
          </rPr>
          <t>Christina Kwon:</t>
        </r>
        <r>
          <rPr>
            <sz val="9"/>
            <color indexed="81"/>
            <rFont val="Tahoma"/>
            <family val="2"/>
          </rPr>
          <t xml:space="preserve">
From Fenaux_BJH_2010</t>
        </r>
      </text>
    </comment>
    <comment ref="BG14" authorId="1" shapeId="0" xr:uid="{D333F90C-8747-442D-B3EB-03C57C0175C4}">
      <text>
        <r>
          <rPr>
            <b/>
            <sz val="9"/>
            <color indexed="81"/>
            <rFont val="Tahoma"/>
            <family val="2"/>
          </rPr>
          <t>Christina Kwon:</t>
        </r>
        <r>
          <rPr>
            <sz val="9"/>
            <color indexed="81"/>
            <rFont val="Tahoma"/>
            <family val="2"/>
          </rPr>
          <t xml:space="preserve">
From Fenaux_BJH_2010</t>
        </r>
      </text>
    </comment>
    <comment ref="Q15" authorId="5" shapeId="0" xr:uid="{E9DF5AA8-E182-487E-B817-C4CD2F58412D}">
      <text>
        <r>
          <rPr>
            <b/>
            <sz val="9"/>
            <color indexed="81"/>
            <rFont val="Tahoma"/>
            <family val="2"/>
          </rPr>
          <t xml:space="preserve">Denis:
</t>
        </r>
        <r>
          <rPr>
            <sz val="9"/>
            <color indexed="81"/>
            <rFont val="Tahoma"/>
            <family val="2"/>
          </rPr>
          <t>FAB classification: RAEB-T</t>
        </r>
        <r>
          <rPr>
            <b/>
            <sz val="9"/>
            <color indexed="81"/>
            <rFont val="Tahoma"/>
            <family val="2"/>
          </rPr>
          <t xml:space="preserve">
</t>
        </r>
        <r>
          <rPr>
            <sz val="9"/>
            <color indexed="81"/>
            <rFont val="Tahoma"/>
            <family val="2"/>
          </rPr>
          <t xml:space="preserve">
WHO classification:
20 (41%)</t>
        </r>
      </text>
    </comment>
    <comment ref="R15" authorId="5" shapeId="0" xr:uid="{DB6EB60C-9B9F-490A-987F-EDF3265C0048}">
      <text>
        <r>
          <rPr>
            <b/>
            <sz val="9"/>
            <color indexed="81"/>
            <rFont val="Tahoma"/>
            <family val="2"/>
          </rPr>
          <t>Denis:</t>
        </r>
        <r>
          <rPr>
            <sz val="9"/>
            <color indexed="81"/>
            <rFont val="Tahoma"/>
            <family val="2"/>
          </rPr>
          <t xml:space="preserve">
FAB classificaiton: 
RAEB
WHO classification:
RAEB-1 + RAEB-2 = 3 (6%) + 24 (49%) = 27 (55%)</t>
        </r>
      </text>
    </comment>
    <comment ref="U15" authorId="1" shapeId="0" xr:uid="{A5633BA2-DBB3-4E6A-A279-6B1BD86A103F}">
      <text>
        <r>
          <rPr>
            <b/>
            <sz val="9"/>
            <color indexed="81"/>
            <rFont val="Tahoma"/>
            <family val="2"/>
          </rPr>
          <t>Christina Kwon:</t>
        </r>
        <r>
          <rPr>
            <sz val="9"/>
            <color indexed="81"/>
            <rFont val="Tahoma"/>
            <family val="2"/>
          </rPr>
          <t xml:space="preserve">
From Fenaux BJH 2010</t>
        </r>
      </text>
    </comment>
    <comment ref="V15" authorId="5" shapeId="0" xr:uid="{31630E06-C5D8-476E-ACC3-87ECF810D4B8}">
      <text>
        <r>
          <rPr>
            <b/>
            <sz val="9"/>
            <color indexed="81"/>
            <rFont val="Tahoma"/>
            <family val="2"/>
          </rPr>
          <t>Denis:</t>
        </r>
        <r>
          <rPr>
            <sz val="9"/>
            <color indexed="81"/>
            <rFont val="Tahoma"/>
            <family val="2"/>
          </rPr>
          <t xml:space="preserve">
PS 0 + 1
29 (59%) + 17 (35%)</t>
        </r>
      </text>
    </comment>
    <comment ref="Z15" authorId="5" shapeId="0" xr:uid="{FEE5197D-CFEA-49A1-95CB-6F1F03051304}">
      <text>
        <r>
          <rPr>
            <b/>
            <sz val="9"/>
            <color indexed="81"/>
            <rFont val="Tahoma"/>
            <family val="2"/>
          </rPr>
          <t>Denis:</t>
        </r>
        <r>
          <rPr>
            <sz val="9"/>
            <color indexed="81"/>
            <rFont val="Tahoma"/>
            <family val="2"/>
          </rPr>
          <t xml:space="preserve">
[Karyotype risk]
28 (57%) [good] + 12 (25%) [intermediate]</t>
        </r>
      </text>
    </comment>
    <comment ref="AA15" authorId="5" shapeId="0" xr:uid="{13D0F173-197B-4E31-8414-6895FDF47E45}">
      <text>
        <r>
          <rPr>
            <b/>
            <sz val="9"/>
            <color indexed="81"/>
            <rFont val="Tahoma"/>
            <family val="2"/>
          </rPr>
          <t>Denis:</t>
        </r>
        <r>
          <rPr>
            <sz val="9"/>
            <color indexed="81"/>
            <rFont val="Tahoma"/>
            <family val="2"/>
          </rPr>
          <t xml:space="preserve">
[Karyotype risk]</t>
        </r>
      </text>
    </comment>
    <comment ref="AB15" authorId="5" shapeId="0" xr:uid="{5A2E6AF4-6766-47B9-8309-FE40165E4B7F}">
      <text>
        <r>
          <rPr>
            <b/>
            <sz val="9"/>
            <color indexed="81"/>
            <rFont val="Tahoma"/>
            <family val="2"/>
          </rPr>
          <t>Denis:</t>
        </r>
        <r>
          <rPr>
            <sz val="9"/>
            <color indexed="81"/>
            <rFont val="Tahoma"/>
            <family val="2"/>
          </rPr>
          <t xml:space="preserve">
4.5 [cycles] x 35 [median cycle-length days]</t>
        </r>
      </text>
    </comment>
    <comment ref="AQ15" authorId="1" shapeId="0" xr:uid="{DAD55E5C-6ABB-4A4E-8EF1-F3DFA0FF4718}">
      <text>
        <r>
          <rPr>
            <b/>
            <sz val="9"/>
            <color indexed="81"/>
            <rFont val="Tahoma"/>
            <family val="2"/>
          </rPr>
          <t>Christina Kwon:</t>
        </r>
        <r>
          <rPr>
            <sz val="9"/>
            <color indexed="81"/>
            <rFont val="Tahoma"/>
            <family val="2"/>
          </rPr>
          <t xml:space="preserve">
Median duration of complete plus partial remission in the conventional care group</t>
        </r>
      </text>
    </comment>
    <comment ref="AT15" authorId="5" shapeId="0" xr:uid="{54C52612-E5D9-45BA-AC10-E59253859D62}">
      <text>
        <r>
          <rPr>
            <b/>
            <sz val="9"/>
            <color indexed="81"/>
            <rFont val="Tahoma"/>
            <family val="2"/>
          </rPr>
          <t>Denis:</t>
        </r>
        <r>
          <rPr>
            <sz val="9"/>
            <color indexed="81"/>
            <rFont val="Tahoma"/>
            <family val="2"/>
          </rPr>
          <t xml:space="preserve">
Out of 114 patients who were dependent on red-blood-cell transfusions at baseline in the conventional care group
</t>
        </r>
        <r>
          <rPr>
            <b/>
            <sz val="9"/>
            <color indexed="81"/>
            <rFont val="Tahoma"/>
            <family val="2"/>
          </rPr>
          <t>Ed:</t>
        </r>
        <r>
          <rPr>
            <sz val="9"/>
            <color indexed="81"/>
            <rFont val="Tahoma"/>
            <family val="2"/>
          </rPr>
          <t xml:space="preserve">
For the entire conventional care arm</t>
        </r>
      </text>
    </comment>
    <comment ref="AX15" authorId="5" shapeId="0" xr:uid="{EF1CB1BD-D4A3-43FD-B7AB-DB625C7F8CB2}">
      <text>
        <r>
          <rPr>
            <b/>
            <sz val="9"/>
            <color indexed="81"/>
            <rFont val="Tahoma"/>
            <family val="2"/>
          </rPr>
          <t>Denis:</t>
        </r>
        <r>
          <rPr>
            <sz val="9"/>
            <color indexed="81"/>
            <rFont val="Tahoma"/>
            <family val="2"/>
          </rPr>
          <t xml:space="preserve">
Baseline 0-2 progressed to grade 3 or 4 during treatment: 28/37 (76%)</t>
        </r>
      </text>
    </comment>
    <comment ref="AZ15" authorId="5" shapeId="0" xr:uid="{3F4BCD75-B5A0-4029-8733-A082FD154A78}">
      <text>
        <r>
          <rPr>
            <b/>
            <sz val="9"/>
            <color indexed="81"/>
            <rFont val="Tahoma"/>
            <family val="2"/>
          </rPr>
          <t>Denis:</t>
        </r>
        <r>
          <rPr>
            <sz val="9"/>
            <color indexed="81"/>
            <rFont val="Tahoma"/>
            <family val="2"/>
          </rPr>
          <t xml:space="preserve">
Baseline 0-2 progressed to grade 3 or 4 during treatment: 19/24 (79%)</t>
        </r>
      </text>
    </comment>
    <comment ref="BD15" authorId="5" shapeId="0" xr:uid="{13204328-0BE8-4BEA-9ED8-6701743C8117}">
      <text>
        <r>
          <rPr>
            <b/>
            <sz val="9"/>
            <color indexed="81"/>
            <rFont val="Tahoma"/>
            <family val="2"/>
          </rPr>
          <t>Denis:</t>
        </r>
        <r>
          <rPr>
            <sz val="9"/>
            <color indexed="81"/>
            <rFont val="Tahoma"/>
            <family val="2"/>
          </rPr>
          <t xml:space="preserve">
Baseline 0-2 progressed to grade 3 or 4 during treatment: 29/30 (97%)</t>
        </r>
      </text>
    </comment>
    <comment ref="BF15" authorId="1" shapeId="0" xr:uid="{FE94B8F1-9EBE-4BCA-A827-D2001E86C73B}">
      <text>
        <r>
          <rPr>
            <b/>
            <sz val="9"/>
            <color indexed="81"/>
            <rFont val="Tahoma"/>
            <family val="2"/>
          </rPr>
          <t>Christina Kwon:</t>
        </r>
        <r>
          <rPr>
            <sz val="9"/>
            <color indexed="81"/>
            <rFont val="Tahoma"/>
            <family val="2"/>
          </rPr>
          <t xml:space="preserve">
From Fenaux_BJH_2010</t>
        </r>
      </text>
    </comment>
    <comment ref="BG15" authorId="1" shapeId="0" xr:uid="{45310276-5FE4-4145-9937-E11A4FFC449B}">
      <text>
        <r>
          <rPr>
            <b/>
            <sz val="9"/>
            <color indexed="81"/>
            <rFont val="Tahoma"/>
            <family val="2"/>
          </rPr>
          <t>Christina Kwon:</t>
        </r>
        <r>
          <rPr>
            <sz val="9"/>
            <color indexed="81"/>
            <rFont val="Tahoma"/>
            <family val="2"/>
          </rPr>
          <t xml:space="preserve">
From Fenaux_BJH_2010</t>
        </r>
      </text>
    </comment>
    <comment ref="Q16" authorId="5" shapeId="0" xr:uid="{36F079ED-4537-4F0F-843C-8D15A695EB9A}">
      <text>
        <r>
          <rPr>
            <b/>
            <sz val="9"/>
            <color indexed="81"/>
            <rFont val="Tahoma"/>
            <family val="2"/>
          </rPr>
          <t>Denis:</t>
        </r>
        <r>
          <rPr>
            <sz val="9"/>
            <color indexed="81"/>
            <rFont val="Tahoma"/>
            <family val="2"/>
          </rPr>
          <t xml:space="preserve">
FAB classification RAEB-T
WHO classification:
36 (31%)</t>
        </r>
      </text>
    </comment>
    <comment ref="R16" authorId="5" shapeId="0" xr:uid="{763C44ED-44FC-4A21-81B5-E365F7263112}">
      <text>
        <r>
          <rPr>
            <b/>
            <sz val="9"/>
            <color indexed="81"/>
            <rFont val="Tahoma"/>
            <family val="2"/>
          </rPr>
          <t>Denis:</t>
        </r>
        <r>
          <rPr>
            <sz val="9"/>
            <color indexed="81"/>
            <rFont val="Tahoma"/>
            <family val="2"/>
          </rPr>
          <t xml:space="preserve">
FAB classificaiton: 
RAEB
WHO classification:
RAEB-1 + RAEB-2 = 8 (7%) + 63 (54%) = 71 (61%)</t>
        </r>
      </text>
    </comment>
    <comment ref="V16" authorId="5" shapeId="0" xr:uid="{ADFE8A1E-93C0-4E0D-BB6A-7BDE5031E650}">
      <text>
        <r>
          <rPr>
            <b/>
            <sz val="9"/>
            <color indexed="81"/>
            <rFont val="Tahoma"/>
            <family val="2"/>
          </rPr>
          <t>Denis:</t>
        </r>
        <r>
          <rPr>
            <sz val="9"/>
            <color indexed="81"/>
            <rFont val="Tahoma"/>
            <family val="2"/>
          </rPr>
          <t xml:space="preserve">
PS 0 + 1
47 (40%) + 59 (50%)</t>
        </r>
      </text>
    </comment>
    <comment ref="Z16" authorId="5" shapeId="0" xr:uid="{7DAA7276-4D01-4289-BEBB-465571F06088}">
      <text>
        <r>
          <rPr>
            <b/>
            <sz val="9"/>
            <color indexed="81"/>
            <rFont val="Tahoma"/>
            <family val="2"/>
          </rPr>
          <t>Denis:</t>
        </r>
        <r>
          <rPr>
            <sz val="9"/>
            <color indexed="81"/>
            <rFont val="Tahoma"/>
            <family val="2"/>
          </rPr>
          <t xml:space="preserve">
[Karyotype risk]
53 (45%) [good] + 25 (21%) [intermediate]</t>
        </r>
      </text>
    </comment>
    <comment ref="AA16" authorId="5" shapeId="0" xr:uid="{C2A5D360-344A-4044-8A4E-0ACE829233E6}">
      <text>
        <r>
          <rPr>
            <b/>
            <sz val="9"/>
            <color indexed="81"/>
            <rFont val="Tahoma"/>
            <family val="2"/>
          </rPr>
          <t>Denis:</t>
        </r>
        <r>
          <rPr>
            <sz val="9"/>
            <color indexed="81"/>
            <rFont val="Tahoma"/>
            <family val="2"/>
          </rPr>
          <t xml:space="preserve">
[Karyotype risk]</t>
        </r>
      </text>
    </comment>
    <comment ref="AB16" authorId="5" shapeId="0" xr:uid="{DCBA9F47-A38C-4B03-B4DC-662F347D2482}">
      <text>
        <r>
          <rPr>
            <b/>
            <sz val="9"/>
            <color indexed="81"/>
            <rFont val="Tahoma"/>
            <family val="2"/>
          </rPr>
          <t>Denis:</t>
        </r>
        <r>
          <rPr>
            <sz val="9"/>
            <color indexed="81"/>
            <rFont val="Tahoma"/>
            <family val="2"/>
          </rPr>
          <t xml:space="preserve">
9 [cycles] x 28 [median cycle-length days]</t>
        </r>
      </text>
    </comment>
    <comment ref="AQ16" authorId="1" shapeId="0" xr:uid="{6B7EE8E0-C8AE-4E51-91E2-33AB7D8429DB}">
      <text>
        <r>
          <rPr>
            <b/>
            <sz val="9"/>
            <color indexed="81"/>
            <rFont val="Tahoma"/>
            <family val="2"/>
          </rPr>
          <t>Christina Kwon:</t>
        </r>
        <r>
          <rPr>
            <sz val="9"/>
            <color indexed="81"/>
            <rFont val="Tahoma"/>
            <family val="2"/>
          </rPr>
          <t xml:space="preserve">
Median duration of complete plus partial remission in the entire AZA group</t>
        </r>
      </text>
    </comment>
    <comment ref="AT16" authorId="5" shapeId="0" xr:uid="{60064F7D-8514-4E8D-BB05-C6CB98DE0C44}">
      <text>
        <r>
          <rPr>
            <b/>
            <sz val="9"/>
            <color indexed="81"/>
            <rFont val="Tahoma"/>
            <family val="2"/>
          </rPr>
          <t>Denis:</t>
        </r>
        <r>
          <rPr>
            <sz val="9"/>
            <color indexed="81"/>
            <rFont val="Tahoma"/>
            <family val="2"/>
          </rPr>
          <t xml:space="preserve">
Out of 111 patients who were dependent on red-blood-cell transfusions at baseline in the azacitidine group
</t>
        </r>
        <r>
          <rPr>
            <b/>
            <sz val="9"/>
            <color indexed="81"/>
            <rFont val="Tahoma"/>
            <family val="2"/>
          </rPr>
          <t>Ed:</t>
        </r>
        <r>
          <rPr>
            <sz val="9"/>
            <color indexed="81"/>
            <rFont val="Tahoma"/>
            <family val="2"/>
          </rPr>
          <t xml:space="preserve">
For the entire azacitidine arm</t>
        </r>
      </text>
    </comment>
    <comment ref="AX16" authorId="5" shapeId="0" xr:uid="{D62EC2CE-2F26-4158-BC68-3884886347CB}">
      <text>
        <r>
          <rPr>
            <b/>
            <sz val="9"/>
            <color indexed="81"/>
            <rFont val="Tahoma"/>
            <family val="2"/>
          </rPr>
          <t>Denis:</t>
        </r>
        <r>
          <rPr>
            <sz val="9"/>
            <color indexed="81"/>
            <rFont val="Tahoma"/>
            <family val="2"/>
          </rPr>
          <t xml:space="preserve">
Baseline 0-2 progressed to grade 3 or 4 during treatment: 52/103 (51%)</t>
        </r>
      </text>
    </comment>
    <comment ref="AZ16" authorId="5" shapeId="0" xr:uid="{03CA9AF6-3D21-4FD8-A56C-21D6569D5D9B}">
      <text>
        <r>
          <rPr>
            <b/>
            <sz val="9"/>
            <color indexed="81"/>
            <rFont val="Tahoma"/>
            <family val="2"/>
          </rPr>
          <t>Denis:</t>
        </r>
        <r>
          <rPr>
            <sz val="9"/>
            <color indexed="81"/>
            <rFont val="Tahoma"/>
            <family val="2"/>
          </rPr>
          <t xml:space="preserve">
Baseline 0-2 progressed to grade 3 or 4 during treatment: 45/53 (85%)</t>
        </r>
      </text>
    </comment>
    <comment ref="BD16" authorId="5" shapeId="0" xr:uid="{8CCD02A3-3EC3-4832-9B20-8A62F125024C}">
      <text>
        <r>
          <rPr>
            <b/>
            <sz val="9"/>
            <color indexed="81"/>
            <rFont val="Tahoma"/>
            <family val="2"/>
          </rPr>
          <t>Denis:</t>
        </r>
        <r>
          <rPr>
            <sz val="9"/>
            <color indexed="81"/>
            <rFont val="Tahoma"/>
            <family val="2"/>
          </rPr>
          <t xml:space="preserve">
Baseline 0-2 progressed to grade 3 or 4 during treatment: 49/69 (71%)</t>
        </r>
      </text>
    </comment>
    <comment ref="Q17" authorId="5" shapeId="0" xr:uid="{B633CAFB-3336-4621-B875-21E04DE7C22C}">
      <text>
        <r>
          <rPr>
            <b/>
            <sz val="9"/>
            <color indexed="81"/>
            <rFont val="Tahoma"/>
            <family val="2"/>
          </rPr>
          <t>Denis:</t>
        </r>
        <r>
          <rPr>
            <sz val="9"/>
            <color indexed="81"/>
            <rFont val="Tahoma"/>
            <family val="2"/>
          </rPr>
          <t xml:space="preserve">
FAB classification
RAEB-T
WHO classification:
27 (26%)</t>
        </r>
      </text>
    </comment>
    <comment ref="R17" authorId="5" shapeId="0" xr:uid="{23DC1F43-6449-497C-8D40-1046F61B477C}">
      <text>
        <r>
          <rPr>
            <b/>
            <sz val="9"/>
            <color indexed="81"/>
            <rFont val="Tahoma"/>
            <family val="2"/>
          </rPr>
          <t>Denis:</t>
        </r>
        <r>
          <rPr>
            <sz val="9"/>
            <color indexed="81"/>
            <rFont val="Tahoma"/>
            <family val="2"/>
          </rPr>
          <t xml:space="preserve">
FAB classificaiton: 
RAEB 
WHO classification:
RAEB-1 + RAEB-2 = 13 (12%) + 60 (57%) = 73 (69%)</t>
        </r>
      </text>
    </comment>
    <comment ref="V17" authorId="5" shapeId="0" xr:uid="{B1B1B8F8-C32A-4DEE-9A5D-7D70BADC6739}">
      <text>
        <r>
          <rPr>
            <b/>
            <sz val="9"/>
            <color indexed="81"/>
            <rFont val="Tahoma"/>
            <family val="2"/>
          </rPr>
          <t>Denis:</t>
        </r>
        <r>
          <rPr>
            <sz val="9"/>
            <color indexed="81"/>
            <rFont val="Tahoma"/>
            <family val="2"/>
          </rPr>
          <t xml:space="preserve">
PS 0 + 1
36 (34%) + 59 (56%)</t>
        </r>
      </text>
    </comment>
    <comment ref="Z17" authorId="5" shapeId="0" xr:uid="{CE6514A8-98A5-4DAD-B13C-E45AD5651444}">
      <text>
        <r>
          <rPr>
            <b/>
            <sz val="9"/>
            <color indexed="81"/>
            <rFont val="Tahoma"/>
            <family val="2"/>
          </rPr>
          <t>Denis:</t>
        </r>
        <r>
          <rPr>
            <sz val="9"/>
            <color indexed="81"/>
            <rFont val="Tahoma"/>
            <family val="2"/>
          </rPr>
          <t xml:space="preserve">
[Karyotype risk]
47 (45%) [good] + 23 (22%) [intermediate]</t>
        </r>
      </text>
    </comment>
    <comment ref="AA17" authorId="5" shapeId="0" xr:uid="{A4325F7A-F42C-494E-9C29-3C255310D088}">
      <text>
        <r>
          <rPr>
            <b/>
            <sz val="9"/>
            <color indexed="81"/>
            <rFont val="Tahoma"/>
            <family val="2"/>
          </rPr>
          <t>Denis:</t>
        </r>
        <r>
          <rPr>
            <sz val="9"/>
            <color indexed="81"/>
            <rFont val="Tahoma"/>
            <family val="2"/>
          </rPr>
          <t xml:space="preserve">
[Karyotype risk]</t>
        </r>
      </text>
    </comment>
    <comment ref="AB17" authorId="5" shapeId="0" xr:uid="{62E397C9-3E2E-4644-8616-216DCCC327FA}">
      <text>
        <r>
          <rPr>
            <b/>
            <sz val="9"/>
            <color indexed="81"/>
            <rFont val="Tahoma"/>
            <family val="2"/>
          </rPr>
          <t>Denis:</t>
        </r>
        <r>
          <rPr>
            <sz val="9"/>
            <color indexed="81"/>
            <rFont val="Tahoma"/>
            <family val="2"/>
          </rPr>
          <t xml:space="preserve">
6.2 months = 188.6 days</t>
        </r>
      </text>
    </comment>
    <comment ref="AQ17" authorId="1" shapeId="0" xr:uid="{63BBA622-67AC-41FE-BDFE-72925878CE99}">
      <text>
        <r>
          <rPr>
            <b/>
            <sz val="9"/>
            <color indexed="81"/>
            <rFont val="Tahoma"/>
            <family val="2"/>
          </rPr>
          <t>Christina Kwon:</t>
        </r>
        <r>
          <rPr>
            <sz val="9"/>
            <color indexed="81"/>
            <rFont val="Tahoma"/>
            <family val="2"/>
          </rPr>
          <t xml:space="preserve">
Median duration of complete plus partial remission in the conventional care group</t>
        </r>
      </text>
    </comment>
    <comment ref="AT17" authorId="5" shapeId="0" xr:uid="{980380EE-2D5E-4918-B928-F8C73B4C9371}">
      <text>
        <r>
          <rPr>
            <b/>
            <sz val="9"/>
            <color indexed="81"/>
            <rFont val="Tahoma"/>
            <family val="2"/>
          </rPr>
          <t>Denis:</t>
        </r>
        <r>
          <rPr>
            <sz val="9"/>
            <color indexed="81"/>
            <rFont val="Tahoma"/>
            <family val="2"/>
          </rPr>
          <t xml:space="preserve">
Out of 114 patients who were dependent on red-blood-cell transfusions at baseline in the conventional care group
</t>
        </r>
        <r>
          <rPr>
            <b/>
            <sz val="9"/>
            <color indexed="81"/>
            <rFont val="Tahoma"/>
            <family val="2"/>
          </rPr>
          <t>Ed:</t>
        </r>
        <r>
          <rPr>
            <sz val="9"/>
            <color indexed="81"/>
            <rFont val="Tahoma"/>
            <family val="2"/>
          </rPr>
          <t xml:space="preserve">
For the entire conventional care arm</t>
        </r>
      </text>
    </comment>
    <comment ref="AX17" authorId="5" shapeId="0" xr:uid="{4E3E29D7-D705-41AF-BBFC-9B7AC2CC5E9A}">
      <text>
        <r>
          <rPr>
            <b/>
            <sz val="9"/>
            <color indexed="81"/>
            <rFont val="Tahoma"/>
            <family val="2"/>
          </rPr>
          <t>Denis:</t>
        </r>
        <r>
          <rPr>
            <sz val="9"/>
            <color indexed="81"/>
            <rFont val="Tahoma"/>
            <family val="2"/>
          </rPr>
          <t xml:space="preserve">
Baseline 0-2 progressed to grade 3 or 4 during treatment: 48/79 (61%)</t>
        </r>
      </text>
    </comment>
    <comment ref="AZ17" authorId="5" shapeId="0" xr:uid="{893B6716-DCE5-42A0-ABF8-3EC35677409D}">
      <text>
        <r>
          <rPr>
            <b/>
            <sz val="9"/>
            <color indexed="81"/>
            <rFont val="Tahoma"/>
            <family val="2"/>
          </rPr>
          <t>Denis:</t>
        </r>
        <r>
          <rPr>
            <sz val="9"/>
            <color indexed="81"/>
            <rFont val="Tahoma"/>
            <family val="2"/>
          </rPr>
          <t xml:space="preserve">
Baseline 0-2 progressed to grade 3 or 4 during treatment: 22/46 (48%)</t>
        </r>
      </text>
    </comment>
    <comment ref="BD17" authorId="5" shapeId="0" xr:uid="{71446DC8-8133-4A19-BC22-7F08E780E6AF}">
      <text>
        <r>
          <rPr>
            <b/>
            <sz val="9"/>
            <color indexed="81"/>
            <rFont val="Tahoma"/>
            <family val="2"/>
          </rPr>
          <t>Denis:</t>
        </r>
        <r>
          <rPr>
            <sz val="9"/>
            <color indexed="81"/>
            <rFont val="Tahoma"/>
            <family val="2"/>
          </rPr>
          <t xml:space="preserve">
Baseline 0-2 progressed to grade 3 or 4 during treatment: 29/54 (54%)</t>
        </r>
      </text>
    </comment>
    <comment ref="F18" authorId="3" shapeId="0" xr:uid="{D88212AC-D147-4728-9FCD-276C6E64DE18}">
      <text>
        <r>
          <rPr>
            <sz val="9"/>
            <color rgb="FF000000"/>
            <rFont val="Tahoma"/>
            <family val="2"/>
          </rPr>
          <t xml:space="preserve">AZA data were extracted from only LDAC subgroup unless specified.
</t>
        </r>
        <r>
          <rPr>
            <sz val="9"/>
            <color rgb="FF000000"/>
            <rFont val="Tahoma"/>
            <family val="2"/>
          </rPr>
          <t>Total number of patients reveived AZA was 55.</t>
        </r>
      </text>
    </comment>
    <comment ref="Z18" authorId="1" shapeId="0" xr:uid="{AB291638-ABF8-41E6-947A-74B2BFB2D6C1}">
      <text>
        <r>
          <rPr>
            <b/>
            <sz val="9"/>
            <color indexed="81"/>
            <rFont val="Tahoma"/>
            <family val="2"/>
          </rPr>
          <t>Christina Kwon:</t>
        </r>
        <r>
          <rPr>
            <sz val="9"/>
            <color indexed="81"/>
            <rFont val="Tahoma"/>
            <family val="2"/>
          </rPr>
          <t xml:space="preserve">
Intermediate including normal
Normal 5 (35.7%)</t>
        </r>
      </text>
    </comment>
    <comment ref="AB18" authorId="3" shapeId="0" xr:uid="{A1A30EE2-1E59-4A1A-9660-523E30E08F8D}">
      <text>
        <r>
          <rPr>
            <b/>
            <sz val="9"/>
            <color indexed="81"/>
            <rFont val="Tahoma"/>
            <family val="2"/>
          </rPr>
          <t>median cycles was eight 
8X28 = 224</t>
        </r>
      </text>
    </comment>
    <comment ref="AJ18" authorId="3" shapeId="0" xr:uid="{9A1C9853-D2DE-408E-8393-947727092F90}">
      <text>
        <r>
          <rPr>
            <sz val="9"/>
            <color indexed="81"/>
            <rFont val="Tahoma"/>
            <family val="2"/>
          </rPr>
          <t>Total patient number received AZA</t>
        </r>
      </text>
    </comment>
    <comment ref="AL18" authorId="3" shapeId="0" xr:uid="{2EC097C7-0E10-4F6C-98C1-3765A52A52B0}">
      <text>
        <r>
          <rPr>
            <b/>
            <sz val="9"/>
            <color indexed="81"/>
            <rFont val="Tahoma"/>
            <family val="2"/>
          </rPr>
          <t>pooled data of three intervention</t>
        </r>
      </text>
    </comment>
    <comment ref="AT18" authorId="4" shapeId="0" xr:uid="{8E5B81F6-C7D7-4B95-97D3-30A95A62F564}">
      <text>
        <r>
          <rPr>
            <b/>
            <sz val="9"/>
            <color indexed="81"/>
            <rFont val="Tahoma"/>
            <family val="2"/>
          </rPr>
          <t>Ed:</t>
        </r>
        <r>
          <rPr>
            <sz val="9"/>
            <color indexed="81"/>
            <rFont val="Tahoma"/>
            <family val="2"/>
          </rPr>
          <t xml:space="preserve">
Investigator preselection analysis, 7 of 10 patients achieved RBC transfusion
independence (70.0%)</t>
        </r>
      </text>
    </comment>
    <comment ref="AW18" authorId="1" shapeId="0" xr:uid="{DA0F0F91-CBFA-4FCB-967F-E5F55B6A88E0}">
      <text>
        <r>
          <rPr>
            <b/>
            <sz val="9"/>
            <color indexed="81"/>
            <rFont val="Tahoma"/>
            <family val="2"/>
          </rPr>
          <t>Christina Kwon:</t>
        </r>
        <r>
          <rPr>
            <sz val="9"/>
            <color indexed="81"/>
            <rFont val="Tahoma"/>
            <family val="2"/>
          </rPr>
          <t xml:space="preserve">
Most common grade 3 or 4 hematologic AE were reported</t>
        </r>
      </text>
    </comment>
    <comment ref="F19" authorId="3" shapeId="0" xr:uid="{CC64EF75-C181-410F-9819-496967AD7F55}">
      <text>
        <r>
          <rPr>
            <sz val="9"/>
            <color indexed="81"/>
            <rFont val="Tahoma"/>
            <family val="2"/>
          </rPr>
          <t>extracted from only LDAC sub group among three interventions (best supportive care only (n=27), intensive chemotherapy (n=11), and LDAC (n=20))</t>
        </r>
      </text>
    </comment>
    <comment ref="Z19" authorId="1" shapeId="0" xr:uid="{E330A12D-4556-4620-8D44-91D5A24E1063}">
      <text>
        <r>
          <rPr>
            <b/>
            <sz val="9"/>
            <color indexed="81"/>
            <rFont val="Tahoma"/>
            <family val="2"/>
          </rPr>
          <t>Christina Kwon:</t>
        </r>
        <r>
          <rPr>
            <sz val="9"/>
            <color indexed="81"/>
            <rFont val="Tahoma"/>
            <family val="2"/>
          </rPr>
          <t xml:space="preserve">
Intermediate including normal
Normal 15 (75.0%)</t>
        </r>
      </text>
    </comment>
    <comment ref="AB19" authorId="3" shapeId="0" xr:uid="{C18C1A66-B5E5-4793-AD1E-7A4B631F712E}">
      <text>
        <r>
          <rPr>
            <b/>
            <sz val="9"/>
            <color indexed="81"/>
            <rFont val="Tahoma"/>
            <family val="2"/>
          </rPr>
          <t xml:space="preserve">median number of cycles was 5.5 
5.5X28=154
</t>
        </r>
      </text>
    </comment>
    <comment ref="AT19" authorId="4" shapeId="0" xr:uid="{5D5DDD0B-B0C6-4DAA-BE77-E06AE5F87A62}">
      <text>
        <r>
          <rPr>
            <b/>
            <sz val="9"/>
            <color indexed="81"/>
            <rFont val="Tahoma"/>
            <family val="2"/>
          </rPr>
          <t>Ed:</t>
        </r>
        <r>
          <rPr>
            <sz val="9"/>
            <color indexed="81"/>
            <rFont val="Tahoma"/>
            <family val="2"/>
          </rPr>
          <t xml:space="preserve">
Investigator preselection analysis, 2 of 12 patients achieved RBC transfusion
independence (16.7%)</t>
        </r>
      </text>
    </comment>
    <comment ref="Q20" authorId="5" shapeId="0" xr:uid="{B2792AC9-8BD3-4CA1-B8C1-2007B5ADB8EF}">
      <text>
        <r>
          <rPr>
            <b/>
            <sz val="9"/>
            <color indexed="81"/>
            <rFont val="Tahoma"/>
            <family val="2"/>
          </rPr>
          <t>Denis:</t>
        </r>
        <r>
          <rPr>
            <sz val="9"/>
            <color indexed="81"/>
            <rFont val="Tahoma"/>
            <family val="2"/>
          </rPr>
          <t xml:space="preserve">
RAEB-t + Other (including 19 AML, one unclassifiable acute leukemia, and one undefined MDS)
27 (27%) + 11 (11%) = 38 (38%)
</t>
        </r>
      </text>
    </comment>
    <comment ref="R20" authorId="5" shapeId="0" xr:uid="{F03AEF73-5E0D-4F06-ABA0-9E06990514BE}">
      <text>
        <r>
          <rPr>
            <b/>
            <sz val="9"/>
            <color indexed="81"/>
            <rFont val="Tahoma"/>
            <family val="2"/>
          </rPr>
          <t>Denis:</t>
        </r>
        <r>
          <rPr>
            <sz val="9"/>
            <color indexed="81"/>
            <rFont val="Tahoma"/>
            <family val="2"/>
          </rPr>
          <t xml:space="preserve">
RA + RARS+ RAEB :
17 (17%) + 5 (5%) + 32 (32%) </t>
        </r>
      </text>
    </comment>
    <comment ref="AA20" authorId="1" shapeId="0" xr:uid="{C71CCBC8-1CEE-4BAE-A2FA-13EF94290E99}">
      <text>
        <r>
          <rPr>
            <b/>
            <sz val="9"/>
            <color indexed="81"/>
            <rFont val="Tahoma"/>
            <family val="2"/>
          </rPr>
          <t>Christina Kwon:</t>
        </r>
        <r>
          <rPr>
            <sz val="9"/>
            <color indexed="81"/>
            <rFont val="Tahoma"/>
            <family val="2"/>
          </rPr>
          <t xml:space="preserve">
IPSS risk high 7 (9%)</t>
        </r>
      </text>
    </comment>
    <comment ref="AB20" authorId="5" shapeId="0" xr:uid="{F6EB1B9F-7162-45C6-954A-27284920F8BE}">
      <text>
        <r>
          <rPr>
            <b/>
            <sz val="9"/>
            <color indexed="81"/>
            <rFont val="Tahoma"/>
            <family val="2"/>
          </rPr>
          <t>Denis:</t>
        </r>
        <r>
          <rPr>
            <sz val="9"/>
            <color indexed="81"/>
            <rFont val="Tahoma"/>
            <family val="2"/>
          </rPr>
          <t xml:space="preserve">
Four 28-day cycles</t>
        </r>
      </text>
    </comment>
    <comment ref="AT20" authorId="4" shapeId="0" xr:uid="{E3ABC280-0BB7-4145-BDCE-3B8222FCC405}">
      <text>
        <r>
          <rPr>
            <b/>
            <sz val="9"/>
            <color indexed="81"/>
            <rFont val="Tahoma"/>
            <family val="2"/>
          </rPr>
          <t>Ed:</t>
        </r>
        <r>
          <rPr>
            <sz val="9"/>
            <color indexed="81"/>
            <rFont val="Tahoma"/>
            <family val="2"/>
          </rPr>
          <t xml:space="preserve">
65 patients receiving RBC transfusions at study entry</t>
        </r>
      </text>
    </comment>
    <comment ref="BD20" authorId="5" shapeId="0" xr:uid="{7D81EC45-9886-4E13-942B-B1A9CAFE98D2}">
      <text>
        <r>
          <rPr>
            <b/>
            <sz val="9"/>
            <color indexed="81"/>
            <rFont val="Tahoma"/>
            <family val="2"/>
          </rPr>
          <t>Ed:</t>
        </r>
        <r>
          <rPr>
            <sz val="9"/>
            <color indexed="81"/>
            <rFont val="Tahoma"/>
            <family val="2"/>
          </rPr>
          <t xml:space="preserve">
CALGB criteria: 70%
reassesed score: 52%</t>
        </r>
      </text>
    </comment>
    <comment ref="BN20" authorId="5" shapeId="0" xr:uid="{D517AC16-0258-4BDE-990E-E276FC3C6037}">
      <text>
        <r>
          <rPr>
            <b/>
            <sz val="9"/>
            <color indexed="81"/>
            <rFont val="Tahoma"/>
            <family val="2"/>
          </rPr>
          <t>Ed:</t>
        </r>
        <r>
          <rPr>
            <sz val="9"/>
            <color indexed="81"/>
            <rFont val="Tahoma"/>
            <family val="2"/>
          </rPr>
          <t xml:space="preserve">
CALGB criteria: 59%
reassesed score: 43%</t>
        </r>
      </text>
    </comment>
    <comment ref="Q21" authorId="5" shapeId="0" xr:uid="{B9EBC38E-1B60-4D34-89B5-286D84B70495}">
      <text>
        <r>
          <rPr>
            <b/>
            <sz val="9"/>
            <color indexed="81"/>
            <rFont val="Tahoma"/>
            <family val="2"/>
          </rPr>
          <t>Denis:</t>
        </r>
        <r>
          <rPr>
            <sz val="9"/>
            <color indexed="81"/>
            <rFont val="Tahoma"/>
            <family val="2"/>
          </rPr>
          <t xml:space="preserve">
RAEB-t + Other (including 19 AML, one unclassifiable acute leukemia, and one undefined MDS)
18 (20%) + 10 (11%) = 28 (31%)
</t>
        </r>
      </text>
    </comment>
    <comment ref="R21" authorId="5" shapeId="0" xr:uid="{C817AE7F-B92B-4DA3-9AFD-8D1316A912F1}">
      <text>
        <r>
          <rPr>
            <b/>
            <sz val="9"/>
            <color indexed="81"/>
            <rFont val="Tahoma"/>
            <family val="2"/>
          </rPr>
          <t>Denis:</t>
        </r>
        <r>
          <rPr>
            <sz val="9"/>
            <color indexed="81"/>
            <rFont val="Tahoma"/>
            <family val="2"/>
          </rPr>
          <t xml:space="preserve">
RA + RARS+ RAEB:
20 (22%) +3 (3%) + 34 (37%) </t>
        </r>
      </text>
    </comment>
    <comment ref="AA21" authorId="1" shapeId="0" xr:uid="{60D85729-CEB0-4FD8-9B89-6D9290C2F22B}">
      <text>
        <r>
          <rPr>
            <b/>
            <sz val="9"/>
            <color indexed="81"/>
            <rFont val="Tahoma"/>
            <family val="2"/>
          </rPr>
          <t>Christina Kwon:</t>
        </r>
        <r>
          <rPr>
            <sz val="9"/>
            <color indexed="81"/>
            <rFont val="Tahoma"/>
            <family val="2"/>
          </rPr>
          <t xml:space="preserve">
IPSS risk high 8 (10%)</t>
        </r>
      </text>
    </comment>
    <comment ref="B22" authorId="1" shapeId="0" xr:uid="{578BECE6-C1FF-4A9B-AFDB-0E420AD29005}">
      <text>
        <r>
          <rPr>
            <b/>
            <sz val="9"/>
            <color rgb="FF000000"/>
            <rFont val="Tahoma"/>
            <family val="2"/>
          </rPr>
          <t>Christina Kwon:</t>
        </r>
        <r>
          <rPr>
            <sz val="9"/>
            <color rgb="FF000000"/>
            <rFont val="Tahoma"/>
            <family val="2"/>
          </rPr>
          <t xml:space="preserve">
</t>
        </r>
        <r>
          <rPr>
            <sz val="9"/>
            <color rgb="FF000000"/>
            <rFont val="Tahoma"/>
            <family val="2"/>
          </rPr>
          <t>Results on clinicaltrials.gov is also used for data extraction</t>
        </r>
      </text>
    </comment>
    <comment ref="L22" authorId="1" shapeId="0" xr:uid="{D4307779-EAC9-491E-8FD1-AA302646FAB3}">
      <text>
        <r>
          <rPr>
            <b/>
            <sz val="9"/>
            <color indexed="81"/>
            <rFont val="Tahoma"/>
            <family val="2"/>
          </rPr>
          <t>Christina Kwon:</t>
        </r>
        <r>
          <rPr>
            <sz val="9"/>
            <color indexed="81"/>
            <rFont val="Tahoma"/>
            <family val="2"/>
          </rPr>
          <t xml:space="preserve">
From clinicaltrials.gov</t>
        </r>
      </text>
    </comment>
    <comment ref="M22" authorId="1" shapeId="0" xr:uid="{EF5936C3-F6F5-4F60-B133-02F1E8569F2F}">
      <text>
        <r>
          <rPr>
            <b/>
            <sz val="9"/>
            <color indexed="81"/>
            <rFont val="Tahoma"/>
            <family val="2"/>
          </rPr>
          <t>Christina Kwon:</t>
        </r>
        <r>
          <rPr>
            <sz val="9"/>
            <color indexed="81"/>
            <rFont val="Tahoma"/>
            <family val="2"/>
          </rPr>
          <t xml:space="preserve">
Weighted average</t>
        </r>
      </text>
    </comment>
    <comment ref="N22" authorId="1" shapeId="0" xr:uid="{F2630626-08CB-4546-ACA1-7089A8A93FFC}">
      <text>
        <r>
          <rPr>
            <b/>
            <sz val="9"/>
            <color indexed="81"/>
            <rFont val="Tahoma"/>
            <family val="2"/>
          </rPr>
          <t>Christina Kwon:</t>
        </r>
        <r>
          <rPr>
            <sz val="9"/>
            <color indexed="81"/>
            <rFont val="Tahoma"/>
            <family val="2"/>
          </rPr>
          <t xml:space="preserve">
From clinicaltrials.gov</t>
        </r>
      </text>
    </comment>
    <comment ref="L23" authorId="1" shapeId="0" xr:uid="{B78FCDDD-7052-4037-924A-D36F3123BD9B}">
      <text>
        <r>
          <rPr>
            <b/>
            <sz val="9"/>
            <color indexed="81"/>
            <rFont val="Tahoma"/>
            <family val="2"/>
          </rPr>
          <t>Christina Kwon:</t>
        </r>
        <r>
          <rPr>
            <sz val="9"/>
            <color indexed="81"/>
            <rFont val="Tahoma"/>
            <family val="2"/>
          </rPr>
          <t xml:space="preserve">
From clinicaltrials.gov</t>
        </r>
      </text>
    </comment>
    <comment ref="N23" authorId="1" shapeId="0" xr:uid="{82F0E417-C196-47A8-B5A9-34D10143E100}">
      <text>
        <r>
          <rPr>
            <b/>
            <sz val="9"/>
            <color indexed="81"/>
            <rFont val="Tahoma"/>
            <family val="2"/>
          </rPr>
          <t>Christina Kwon:</t>
        </r>
        <r>
          <rPr>
            <sz val="9"/>
            <color indexed="81"/>
            <rFont val="Tahoma"/>
            <family val="2"/>
          </rPr>
          <t xml:space="preserve">
From clinicaltrials.gov</t>
        </r>
      </text>
    </comment>
    <comment ref="AB24" authorId="1" shapeId="0" xr:uid="{DD26F912-CC32-40F7-AA30-E7268E5B599C}">
      <text>
        <r>
          <rPr>
            <b/>
            <sz val="9"/>
            <color indexed="81"/>
            <rFont val="Tahoma"/>
            <family val="2"/>
          </rPr>
          <t>Christina Kwon:</t>
        </r>
        <r>
          <rPr>
            <sz val="9"/>
            <color indexed="81"/>
            <rFont val="Tahoma"/>
            <family val="2"/>
          </rPr>
          <t xml:space="preserve">
Median number of cycles administered was 3
Ed Kim:
Courses repeated every 3 to 8 weeks.. Duration cannot be estimated</t>
        </r>
      </text>
    </comment>
    <comment ref="AK24" authorId="2" shapeId="0" xr:uid="{1544AFB5-8290-481A-A803-DDC96F2F934F}">
      <text>
        <r>
          <rPr>
            <b/>
            <sz val="9"/>
            <color indexed="81"/>
            <rFont val="Tahoma"/>
            <family val="2"/>
          </rPr>
          <t>Ed Kim:</t>
        </r>
        <r>
          <rPr>
            <sz val="9"/>
            <color indexed="81"/>
            <rFont val="Tahoma"/>
            <family val="2"/>
          </rPr>
          <t xml:space="preserve">
based on the pt level data</t>
        </r>
      </text>
    </comment>
    <comment ref="AQ24" authorId="1" shapeId="0" xr:uid="{731A087D-9B89-40EC-84D5-3C806F26697C}">
      <text>
        <r>
          <rPr>
            <b/>
            <sz val="9"/>
            <color indexed="81"/>
            <rFont val="Tahoma"/>
            <family val="2"/>
          </rPr>
          <t>Christina Kwon:</t>
        </r>
        <r>
          <rPr>
            <sz val="9"/>
            <color indexed="81"/>
            <rFont val="Tahoma"/>
            <family val="2"/>
          </rPr>
          <t xml:space="preserve">
Median number of cycles to response was 2 (1–12) </t>
        </r>
      </text>
    </comment>
    <comment ref="BM24" authorId="0" shapeId="0" xr:uid="{6BF5F296-5F2E-460F-A758-CC09955E3394}">
      <text>
        <r>
          <rPr>
            <b/>
            <sz val="9"/>
            <color indexed="81"/>
            <rFont val="Tahoma"/>
            <family val="2"/>
          </rPr>
          <t>Anastasiya Shor:</t>
        </r>
        <r>
          <rPr>
            <sz val="9"/>
            <color indexed="81"/>
            <rFont val="Tahoma"/>
            <family val="2"/>
          </rPr>
          <t xml:space="preserve">
opportunistic</t>
        </r>
      </text>
    </comment>
    <comment ref="AK25" authorId="2" shapeId="0" xr:uid="{DF362D57-23BF-4FA3-B345-145FEBE2A30E}">
      <text>
        <r>
          <rPr>
            <b/>
            <sz val="9"/>
            <color indexed="81"/>
            <rFont val="Tahoma"/>
            <family val="2"/>
          </rPr>
          <t>Ed Kim:</t>
        </r>
        <r>
          <rPr>
            <sz val="9"/>
            <color indexed="81"/>
            <rFont val="Tahoma"/>
            <family val="2"/>
          </rPr>
          <t xml:space="preserve">
based on the pt level data</t>
        </r>
      </text>
    </comment>
    <comment ref="BM25" authorId="0" shapeId="0" xr:uid="{E8039382-F004-439A-8479-337E57AC2D9F}">
      <text>
        <r>
          <rPr>
            <b/>
            <sz val="9"/>
            <color indexed="81"/>
            <rFont val="Tahoma"/>
            <family val="2"/>
          </rPr>
          <t>Anastasiya Shor:</t>
        </r>
        <r>
          <rPr>
            <sz val="9"/>
            <color indexed="81"/>
            <rFont val="Tahoma"/>
            <family val="2"/>
          </rPr>
          <t xml:space="preserve">
opportunistic</t>
        </r>
      </text>
    </comment>
    <comment ref="H26" authorId="2" shapeId="0" xr:uid="{BD27B4D9-CAE8-4385-A3D9-AC4C4F6A6093}">
      <text>
        <r>
          <rPr>
            <b/>
            <sz val="9"/>
            <color indexed="81"/>
            <rFont val="Tahoma"/>
            <family val="2"/>
          </rPr>
          <t>Ed Kim:</t>
        </r>
        <r>
          <rPr>
            <sz val="9"/>
            <color indexed="81"/>
            <rFont val="Tahoma"/>
            <family val="2"/>
          </rPr>
          <t xml:space="preserve">
Myelodysplasia-related changes = multilineage dysplasia, prior history of MDS, or MDS-related cytogenetic abnormalities</t>
        </r>
      </text>
    </comment>
    <comment ref="AB26" authorId="5" shapeId="0" xr:uid="{4580692F-380D-4195-97C3-8253DF97583C}">
      <text>
        <r>
          <rPr>
            <b/>
            <sz val="9"/>
            <color indexed="81"/>
            <rFont val="Tahoma"/>
            <family val="2"/>
          </rPr>
          <t>Denis:</t>
        </r>
        <r>
          <rPr>
            <sz val="9"/>
            <color indexed="81"/>
            <rFont val="Tahoma"/>
            <family val="2"/>
          </rPr>
          <t xml:space="preserve">
5 cycles * 28-day treatment cycle</t>
        </r>
      </text>
    </comment>
    <comment ref="AH26" authorId="4" shapeId="0" xr:uid="{D7919414-6381-414A-A572-02596E1710DB}">
      <text>
        <r>
          <rPr>
            <b/>
            <sz val="9"/>
            <color indexed="81"/>
            <rFont val="Tahoma"/>
            <family val="2"/>
          </rPr>
          <t>Denis:</t>
        </r>
        <r>
          <rPr>
            <sz val="9"/>
            <color indexed="81"/>
            <rFont val="Tahoma"/>
            <family val="2"/>
          </rPr>
          <t xml:space="preserve">
Statistically significant (p-value not reported)</t>
        </r>
      </text>
    </comment>
    <comment ref="BM26" authorId="2" shapeId="0" xr:uid="{80EFEABA-0C59-4CD6-8BA2-ACE5DC789B5D}">
      <text>
        <r>
          <rPr>
            <b/>
            <sz val="9"/>
            <color indexed="81"/>
            <rFont val="Tahoma"/>
            <family val="2"/>
          </rPr>
          <t>Ed Kim:</t>
        </r>
        <r>
          <rPr>
            <sz val="9"/>
            <color indexed="81"/>
            <rFont val="Tahoma"/>
            <family val="2"/>
          </rPr>
          <t xml:space="preserve">
sepsis + PNA
</t>
        </r>
      </text>
    </comment>
    <comment ref="BQ26" authorId="2" shapeId="0" xr:uid="{548F6F52-9B13-4196-A2A2-120E25B354DF}">
      <text>
        <r>
          <rPr>
            <b/>
            <sz val="9"/>
            <color indexed="81"/>
            <rFont val="Tahoma"/>
            <family val="2"/>
          </rPr>
          <t>Ed Kim:</t>
        </r>
        <r>
          <rPr>
            <sz val="9"/>
            <color indexed="81"/>
            <rFont val="Tahoma"/>
            <family val="2"/>
          </rPr>
          <t xml:space="preserve">
clinicaltrials.gov</t>
        </r>
      </text>
    </comment>
    <comment ref="BS26" authorId="1" shapeId="0" xr:uid="{8C13697D-5537-42A8-9C49-41F2753C56EC}">
      <text>
        <r>
          <rPr>
            <b/>
            <sz val="9"/>
            <color indexed="81"/>
            <rFont val="Tahoma"/>
            <family val="2"/>
          </rPr>
          <t>Christina Kwon:</t>
        </r>
        <r>
          <rPr>
            <sz val="9"/>
            <color indexed="81"/>
            <rFont val="Tahoma"/>
            <family val="2"/>
          </rPr>
          <t xml:space="preserve">
Extracted from Dombret Blod 2015</t>
        </r>
      </text>
    </comment>
    <comment ref="F27" authorId="2" shapeId="0" xr:uid="{5AE0C117-D1C7-4F85-987F-A4B4B69B3761}">
      <text>
        <r>
          <rPr>
            <b/>
            <sz val="9"/>
            <color indexed="81"/>
            <rFont val="Tahoma"/>
            <family val="2"/>
          </rPr>
          <t>Ed Kim:</t>
        </r>
        <r>
          <rPr>
            <sz val="9"/>
            <color indexed="81"/>
            <rFont val="Tahoma"/>
            <family val="2"/>
          </rPr>
          <t xml:space="preserve">
1 Intensive Chemotherapy:Cytarabine 100-200 mg/m2 as a continuous intravenous infusion (CIVI) for 7 days and daunorubicin 45 to 60 mg/m² daily (QD) IV on Days 1, 2 and 3 or Idarubicin 9-12 mg/m² IV QD for 3 days. Consolidation Therapy (Cycle 2 and 3) = Cytarabine 100-200 mg/m2 as a CIVI for 3 to 7 days and daunorubicin 45 to 60 mg/m² QD or Idarubicin 9-12 mg/m² IV QD on Days 1 and 2. The first consolidation therapy started between Day 28 and Day 70 from start of induction therapy, upon recovery of absolute neutrophil count (ANC) above 1.0 x 10^9/L and platelets above 75 x 10^9/L. The second cycle started between Day 28 and Day 70 from start of first consolidation therapy. Best supportive care (BSC) of antibiotics and transfusions, were given as needed
2 Low-dose cytarabine 20 mg subcutaneously twice a day (BID) for 10 days every 28 days, plus BSC
3 BSC only = transfusion of blood products, antibiotics, antifungals and nutritional help</t>
        </r>
      </text>
    </comment>
    <comment ref="AB27" authorId="2" shapeId="0" xr:uid="{F5938AF9-3890-4CD5-B4A6-1D3837F091EE}">
      <text>
        <r>
          <rPr>
            <b/>
            <sz val="9"/>
            <color indexed="81"/>
            <rFont val="Tahoma"/>
            <family val="2"/>
          </rPr>
          <t>Ed Kim:</t>
        </r>
        <r>
          <rPr>
            <sz val="9"/>
            <color indexed="81"/>
            <rFont val="Tahoma"/>
            <family val="2"/>
          </rPr>
          <t xml:space="preserve">
IC: 2 cycles
LDAC: 2 cycles * 28-day treatment cycles: 56 days
BSC: 3 cyc;es * 28-day treatment cycles: 84 days
CCR (IC n = 24, LDAC n = 79, BSC only n = 30)</t>
        </r>
      </text>
    </comment>
    <comment ref="BM27" authorId="2" shapeId="0" xr:uid="{5EE5EBA2-2B14-4C8F-AD96-81590652D92C}">
      <text>
        <r>
          <rPr>
            <b/>
            <sz val="9"/>
            <color indexed="81"/>
            <rFont val="Tahoma"/>
            <family val="2"/>
          </rPr>
          <t>Ed Kim:</t>
        </r>
        <r>
          <rPr>
            <sz val="9"/>
            <color indexed="81"/>
            <rFont val="Tahoma"/>
            <family val="2"/>
          </rPr>
          <t xml:space="preserve">
sepsis + PNA
</t>
        </r>
      </text>
    </comment>
    <comment ref="H28" authorId="2" shapeId="0" xr:uid="{E083BAE3-FD2C-47E3-B62D-7A39EA5B0C2D}">
      <text>
        <r>
          <rPr>
            <b/>
            <sz val="9"/>
            <color indexed="81"/>
            <rFont val="Tahoma"/>
            <family val="2"/>
          </rPr>
          <t>Ed Kim:</t>
        </r>
        <r>
          <rPr>
            <sz val="9"/>
            <color indexed="81"/>
            <rFont val="Tahoma"/>
            <family val="2"/>
          </rPr>
          <t xml:space="preserve">
Myelodysplasia-related changes = multilineage dysplasia, prior history of MDS, or MDS-related cytogenetic abnormalities</t>
        </r>
      </text>
    </comment>
    <comment ref="K28" authorId="2" shapeId="0" xr:uid="{ECEA4271-DD88-48C2-BD0B-A5402C62CC29}">
      <text>
        <r>
          <rPr>
            <b/>
            <sz val="9"/>
            <color indexed="81"/>
            <rFont val="Tahoma"/>
            <family val="2"/>
          </rPr>
          <t>Ed Kim:</t>
        </r>
        <r>
          <rPr>
            <sz val="9"/>
            <color indexed="81"/>
            <rFont val="Tahoma"/>
            <family val="2"/>
          </rPr>
          <t xml:space="preserve">
sub-group of 262 patients</t>
        </r>
      </text>
    </comment>
    <comment ref="AB28" authorId="5" shapeId="0" xr:uid="{0768D288-7801-440E-8127-977E59DDCBF4}">
      <text>
        <r>
          <rPr>
            <b/>
            <sz val="9"/>
            <color indexed="81"/>
            <rFont val="Tahoma"/>
            <family val="2"/>
          </rPr>
          <t>Denis:</t>
        </r>
        <r>
          <rPr>
            <sz val="9"/>
            <color indexed="81"/>
            <rFont val="Tahoma"/>
            <family val="2"/>
          </rPr>
          <t xml:space="preserve">
6 cycles * 28-day treatment cycle</t>
        </r>
      </text>
    </comment>
    <comment ref="AB29" authorId="5" shapeId="0" xr:uid="{9C8495A7-B1B3-46F2-B0C1-B54709692244}">
      <text>
        <r>
          <rPr>
            <b/>
            <sz val="9"/>
            <color indexed="81"/>
            <rFont val="Tahoma"/>
            <family val="2"/>
          </rPr>
          <t>Denis:</t>
        </r>
        <r>
          <rPr>
            <sz val="9"/>
            <color indexed="81"/>
            <rFont val="Tahoma"/>
            <family val="2"/>
          </rPr>
          <t xml:space="preserve">
2 cycles * 28-day treatment cycle</t>
        </r>
      </text>
    </comment>
    <comment ref="R30" authorId="5" shapeId="0" xr:uid="{4424F56C-A444-4F25-B350-E7DF91BC4D7D}">
      <text>
        <r>
          <rPr>
            <b/>
            <sz val="9"/>
            <color indexed="81"/>
            <rFont val="Tahoma"/>
            <family val="2"/>
          </rPr>
          <t>Denis:</t>
        </r>
        <r>
          <rPr>
            <sz val="9"/>
            <color indexed="81"/>
            <rFont val="Tahoma"/>
            <family val="2"/>
          </rPr>
          <t xml:space="preserve">
Prior history of MDS: 44 (34.0%)</t>
        </r>
      </text>
    </comment>
    <comment ref="V30" authorId="5" shapeId="0" xr:uid="{6F736ED3-67D0-4E5F-B1E8-7FBC7A38C7E1}">
      <text>
        <r>
          <rPr>
            <b/>
            <sz val="9"/>
            <color indexed="81"/>
            <rFont val="Tahoma"/>
            <family val="2"/>
          </rPr>
          <t>Denis:</t>
        </r>
        <r>
          <rPr>
            <sz val="9"/>
            <color indexed="81"/>
            <rFont val="Tahoma"/>
            <family val="2"/>
          </rPr>
          <t xml:space="preserve">
PS 0-1</t>
        </r>
      </text>
    </comment>
    <comment ref="AB30" authorId="5" shapeId="0" xr:uid="{B49CD073-F434-4EBB-A48C-F8DA56FD69A5}">
      <text>
        <r>
          <rPr>
            <b/>
            <sz val="9"/>
            <color indexed="81"/>
            <rFont val="Tahoma"/>
            <family val="2"/>
          </rPr>
          <t>Denis:</t>
        </r>
        <r>
          <rPr>
            <sz val="9"/>
            <color indexed="81"/>
            <rFont val="Tahoma"/>
            <family val="2"/>
          </rPr>
          <t xml:space="preserve">
5 cycles * 28-day treatment cycle</t>
        </r>
      </text>
    </comment>
    <comment ref="BM30" authorId="5" shapeId="0" xr:uid="{4F059A89-9174-47BF-BC8A-D7035B3A9218}">
      <text>
        <r>
          <rPr>
            <b/>
            <sz val="9"/>
            <color indexed="81"/>
            <rFont val="Tahoma"/>
            <family val="2"/>
          </rPr>
          <t>Denis:</t>
        </r>
        <r>
          <rPr>
            <sz val="9"/>
            <color indexed="81"/>
            <rFont val="Tahoma"/>
            <family val="2"/>
          </rPr>
          <t xml:space="preserve">
Sepsis</t>
        </r>
      </text>
    </comment>
    <comment ref="F31" authorId="2" shapeId="0" xr:uid="{05E0B955-1BD9-4C89-AD2A-188A9A202C21}">
      <text>
        <r>
          <rPr>
            <b/>
            <sz val="9"/>
            <color indexed="81"/>
            <rFont val="Tahoma"/>
            <family val="2"/>
          </rPr>
          <t>Ed Kim:</t>
        </r>
        <r>
          <rPr>
            <sz val="9"/>
            <color indexed="81"/>
            <rFont val="Tahoma"/>
            <family val="2"/>
          </rPr>
          <t xml:space="preserve">
1 Intensive Chemotherapy:Cytarabine 100-200 mg/m2 as a continuous intravenous infusion (CIVI) for 7 days and daunorubicin 45 to 60 mg/m² daily (QD) IV on Days 1, 2 and 3 or Idarubicin 9-12 mg/m² IV QD for 3 days. Consolidation Therapy (Cycle 2 and 3) = Cytarabine 100-200 mg/m2 as a CIVI for 3 to 7 days and daunorubicin 45 to 60 mg/m² QD or Idarubicin 9-12 mg/m² IV QD on Days 1 and 2. The first consolidation therapy started between Day 28 and Day 70 from start of induction therapy, upon recovery of absolute neutrophil count (ANC) above 1.0 x 10^9/L and platelets above 75 x 10^9/L. The second cycle started between Day 28 and Day 70 from start of first consolidation therapy. Best supportive care (BSC) of antibiotics and transfusions, were given as needed
2 Low-dose cytarabine 20 mg subcutaneously twice a day (BID) for 10 days every 28 days, plus BSC
3 BSC only = transfusion of blood products, antibiotics, antifungals and nutritional help</t>
        </r>
      </text>
    </comment>
    <comment ref="R31" authorId="5" shapeId="0" xr:uid="{5AC26697-3280-4915-BF7E-F3EB4B0B7B9D}">
      <text>
        <r>
          <rPr>
            <b/>
            <sz val="9"/>
            <color indexed="81"/>
            <rFont val="Tahoma"/>
            <family val="2"/>
          </rPr>
          <t>Denis:</t>
        </r>
        <r>
          <rPr>
            <sz val="9"/>
            <color indexed="81"/>
            <rFont val="Tahoma"/>
            <family val="2"/>
          </rPr>
          <t xml:space="preserve">
Prior history of MDS:  35 (26.0%)</t>
        </r>
      </text>
    </comment>
    <comment ref="V31" authorId="5" shapeId="0" xr:uid="{69A9BD24-EE99-4495-9782-11B8B93F4647}">
      <text>
        <r>
          <rPr>
            <b/>
            <sz val="9"/>
            <color indexed="81"/>
            <rFont val="Tahoma"/>
            <family val="2"/>
          </rPr>
          <t>Denis:</t>
        </r>
        <r>
          <rPr>
            <sz val="9"/>
            <color indexed="81"/>
            <rFont val="Tahoma"/>
            <family val="2"/>
          </rPr>
          <t xml:space="preserve">
PS 0-1</t>
        </r>
      </text>
    </comment>
    <comment ref="AB31" authorId="5" shapeId="0" xr:uid="{59773990-9DC6-4B1F-A45D-D3082A33D441}">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31" authorId="5" shapeId="0" xr:uid="{46C11733-2BEE-41DF-B614-830F80B33873}">
      <text>
        <r>
          <rPr>
            <b/>
            <sz val="9"/>
            <color indexed="81"/>
            <rFont val="Tahoma"/>
            <family val="2"/>
          </rPr>
          <t>Denis:</t>
        </r>
        <r>
          <rPr>
            <sz val="9"/>
            <color indexed="81"/>
            <rFont val="Tahoma"/>
            <family val="2"/>
          </rPr>
          <t xml:space="preserve">
TEAEs, grade 3-4</t>
        </r>
      </text>
    </comment>
    <comment ref="BM31" authorId="5" shapeId="0" xr:uid="{E6E0FC4A-820F-44F0-9780-C9CB2FF07A8F}">
      <text>
        <r>
          <rPr>
            <b/>
            <sz val="9"/>
            <color indexed="81"/>
            <rFont val="Tahoma"/>
            <family val="2"/>
          </rPr>
          <t>Denis:</t>
        </r>
        <r>
          <rPr>
            <sz val="9"/>
            <color indexed="81"/>
            <rFont val="Tahoma"/>
            <family val="2"/>
          </rPr>
          <t xml:space="preserve">
Sepsis</t>
        </r>
      </text>
    </comment>
    <comment ref="K32" authorId="5" shapeId="0" xr:uid="{B92FCEC3-8166-4AF9-89E6-82BA91E0762D}">
      <text>
        <r>
          <rPr>
            <b/>
            <sz val="9"/>
            <color indexed="81"/>
            <rFont val="Tahoma"/>
            <family val="2"/>
          </rPr>
          <t>Denis:</t>
        </r>
        <r>
          <rPr>
            <sz val="9"/>
            <color indexed="81"/>
            <rFont val="Tahoma"/>
            <family val="2"/>
          </rPr>
          <t xml:space="preserve">
160/262 (not 160 additional patients)</t>
        </r>
      </text>
    </comment>
    <comment ref="R32" authorId="5" shapeId="0" xr:uid="{DF59F842-4DAC-4FEE-8E4E-F226FF7D9730}">
      <text>
        <r>
          <rPr>
            <b/>
            <sz val="9"/>
            <color indexed="81"/>
            <rFont val="Tahoma"/>
            <family val="2"/>
          </rPr>
          <t>Denis:</t>
        </r>
        <r>
          <rPr>
            <sz val="9"/>
            <color indexed="81"/>
            <rFont val="Tahoma"/>
            <family val="2"/>
          </rPr>
          <t xml:space="preserve">
Prior history of MDS: 44 (34.0%)</t>
        </r>
      </text>
    </comment>
    <comment ref="V32" authorId="5" shapeId="0" xr:uid="{F10EAB83-9D1D-40FC-8E6B-084AE1076F17}">
      <text>
        <r>
          <rPr>
            <b/>
            <sz val="9"/>
            <color indexed="81"/>
            <rFont val="Tahoma"/>
            <family val="2"/>
          </rPr>
          <t>Denis:</t>
        </r>
        <r>
          <rPr>
            <sz val="9"/>
            <color indexed="81"/>
            <rFont val="Tahoma"/>
            <family val="2"/>
          </rPr>
          <t xml:space="preserve">
PS 0-1</t>
        </r>
      </text>
    </comment>
    <comment ref="AB32" authorId="5" shapeId="0" xr:uid="{795ADD0F-1B8E-473A-8564-BEA302D3816E}">
      <text>
        <r>
          <rPr>
            <b/>
            <sz val="9"/>
            <color indexed="81"/>
            <rFont val="Tahoma"/>
            <family val="2"/>
          </rPr>
          <t>Denis:</t>
        </r>
        <r>
          <rPr>
            <sz val="9"/>
            <color indexed="81"/>
            <rFont val="Tahoma"/>
            <family val="2"/>
          </rPr>
          <t xml:space="preserve">
6 cycles * 28-day treatment cycle</t>
        </r>
      </text>
    </comment>
    <comment ref="F33" authorId="2" shapeId="0" xr:uid="{BC722D81-48BE-4F05-AF12-7C9C44EE954C}">
      <text>
        <r>
          <rPr>
            <b/>
            <sz val="9"/>
            <color indexed="81"/>
            <rFont val="Tahoma"/>
            <family val="2"/>
          </rPr>
          <t>Ed Kim:</t>
        </r>
        <r>
          <rPr>
            <sz val="9"/>
            <color indexed="81"/>
            <rFont val="Tahoma"/>
            <family val="2"/>
          </rPr>
          <t xml:space="preserve">
1 Intensive Chemotherapy:Cytarabine 100-200 mg/m2 as a continuous intravenous infusion (CIVI) for 7 days and daunorubicin 45 to 60 mg/m² daily (QD) IV on Days 1, 2 and 3 or Idarubicin 9-12 mg/m² IV QD for 3 days. Consolidation Therapy (Cycle 2 and 3) = Cytarabine 100-200 mg/m2 as a CIVI for 3 to 7 days and daunorubicin 45 to 60 mg/m² QD or Idarubicin 9-12 mg/m² IV QD on Days 1 and 2. The first consolidation therapy started between Day 28 and Day 70 from start of induction therapy, upon recovery of absolute neutrophil count (ANC) above 1.0 x 10^9/L and platelets above 75 x 10^9/L. The second cycle started between Day 28 and Day 70 from start of first consolidation therapy. Best supportive care (BSC) of antibiotics and transfusions, were given as needed
2 Low-dose cytarabine 20 mg subcutaneously twice a day (BID) for 10 days every 28 days, plus BSC
3 BSC only = transfusion of blood products, antibiotics, antifungals and nutritional help</t>
        </r>
      </text>
    </comment>
    <comment ref="R33" authorId="5" shapeId="0" xr:uid="{DF6C274A-B806-4319-94C4-ABBE4EEA2303}">
      <text>
        <r>
          <rPr>
            <b/>
            <sz val="9"/>
            <color indexed="81"/>
            <rFont val="Tahoma"/>
            <family val="2"/>
          </rPr>
          <t>Denis:</t>
        </r>
        <r>
          <rPr>
            <sz val="9"/>
            <color indexed="81"/>
            <rFont val="Tahoma"/>
            <family val="2"/>
          </rPr>
          <t xml:space="preserve">
Prior history of MDS:  35 (26.0%)</t>
        </r>
      </text>
    </comment>
    <comment ref="V33" authorId="5" shapeId="0" xr:uid="{BFE029CD-ED5E-4D59-8733-9263253834FA}">
      <text>
        <r>
          <rPr>
            <b/>
            <sz val="9"/>
            <color indexed="81"/>
            <rFont val="Tahoma"/>
            <family val="2"/>
          </rPr>
          <t>Denis:</t>
        </r>
        <r>
          <rPr>
            <sz val="9"/>
            <color indexed="81"/>
            <rFont val="Tahoma"/>
            <family val="2"/>
          </rPr>
          <t xml:space="preserve">
PS 0-1</t>
        </r>
      </text>
    </comment>
    <comment ref="AB33" authorId="5" shapeId="0" xr:uid="{914C3766-D740-4AA7-B855-C36A11C347FE}">
      <text>
        <r>
          <rPr>
            <b/>
            <sz val="9"/>
            <color indexed="81"/>
            <rFont val="Tahoma"/>
            <family val="2"/>
          </rPr>
          <t>Denis:</t>
        </r>
        <r>
          <rPr>
            <sz val="9"/>
            <color indexed="81"/>
            <rFont val="Tahoma"/>
            <family val="2"/>
          </rPr>
          <t xml:space="preserve">
2 cycles * 28-day treatment cycle</t>
        </r>
      </text>
    </comment>
    <comment ref="R34" authorId="5" shapeId="0" xr:uid="{934CEEFF-5FAA-45C8-9D78-7F365CF03572}">
      <text>
        <r>
          <rPr>
            <b/>
            <sz val="9"/>
            <color indexed="81"/>
            <rFont val="Tahoma"/>
            <family val="2"/>
          </rPr>
          <t>Denis:</t>
        </r>
        <r>
          <rPr>
            <sz val="9"/>
            <color indexed="81"/>
            <rFont val="Tahoma"/>
            <family val="2"/>
          </rPr>
          <t xml:space="preserve">
Prior history of MDS: 44 (34.0%)</t>
        </r>
      </text>
    </comment>
    <comment ref="V34" authorId="5" shapeId="0" xr:uid="{9B462BD5-BB8F-458D-BD54-8BE1D713F257}">
      <text>
        <r>
          <rPr>
            <b/>
            <sz val="9"/>
            <color indexed="81"/>
            <rFont val="Tahoma"/>
            <family val="2"/>
          </rPr>
          <t>Denis:</t>
        </r>
        <r>
          <rPr>
            <sz val="9"/>
            <color indexed="81"/>
            <rFont val="Tahoma"/>
            <family val="2"/>
          </rPr>
          <t xml:space="preserve">
PS 0-1</t>
        </r>
      </text>
    </comment>
    <comment ref="AB34" authorId="5" shapeId="0" xr:uid="{01072E9C-8CA7-4782-BCBF-8FCE911E05C6}">
      <text>
        <r>
          <rPr>
            <b/>
            <sz val="9"/>
            <color indexed="81"/>
            <rFont val="Tahoma"/>
            <family val="2"/>
          </rPr>
          <t>Denis:</t>
        </r>
        <r>
          <rPr>
            <sz val="9"/>
            <color indexed="81"/>
            <rFont val="Tahoma"/>
            <family val="2"/>
          </rPr>
          <t xml:space="preserve">
5 cycles * 28-day treatment cycle</t>
        </r>
      </text>
    </comment>
    <comment ref="AW34" authorId="5" shapeId="0" xr:uid="{F94C5226-567E-4985-BE14-3F2205C8142D}">
      <text>
        <r>
          <rPr>
            <b/>
            <sz val="9"/>
            <color indexed="81"/>
            <rFont val="Tahoma"/>
            <family val="2"/>
          </rPr>
          <t>Denis:</t>
        </r>
        <r>
          <rPr>
            <sz val="9"/>
            <color indexed="81"/>
            <rFont val="Tahoma"/>
            <family val="2"/>
          </rPr>
          <t xml:space="preserve">
TEAEs, grade 3-4</t>
        </r>
      </text>
    </comment>
    <comment ref="BM34" authorId="5" shapeId="0" xr:uid="{5EE43550-DD40-47BE-9386-AF437BB6BB59}">
      <text>
        <r>
          <rPr>
            <b/>
            <sz val="9"/>
            <color indexed="81"/>
            <rFont val="Tahoma"/>
            <family val="2"/>
          </rPr>
          <t>Denis:</t>
        </r>
        <r>
          <rPr>
            <sz val="9"/>
            <color indexed="81"/>
            <rFont val="Tahoma"/>
            <family val="2"/>
          </rPr>
          <t xml:space="preserve">
Sepsis</t>
        </r>
      </text>
    </comment>
    <comment ref="R35" authorId="5" shapeId="0" xr:uid="{0FF5F521-E38B-4BB5-8F0E-C4CFCB909B00}">
      <text>
        <r>
          <rPr>
            <b/>
            <sz val="9"/>
            <color indexed="81"/>
            <rFont val="Tahoma"/>
            <family val="2"/>
          </rPr>
          <t>Denis:</t>
        </r>
        <r>
          <rPr>
            <sz val="9"/>
            <color indexed="81"/>
            <rFont val="Tahoma"/>
            <family val="2"/>
          </rPr>
          <t xml:space="preserve">
Prior history of MDS:  35 (26.0%)</t>
        </r>
      </text>
    </comment>
    <comment ref="V35" authorId="5" shapeId="0" xr:uid="{CB552C6D-84EE-4DA4-AB5A-87F2E3C608E8}">
      <text>
        <r>
          <rPr>
            <b/>
            <sz val="9"/>
            <color indexed="81"/>
            <rFont val="Tahoma"/>
            <family val="2"/>
          </rPr>
          <t>Denis:</t>
        </r>
        <r>
          <rPr>
            <sz val="9"/>
            <color indexed="81"/>
            <rFont val="Tahoma"/>
            <family val="2"/>
          </rPr>
          <t xml:space="preserve">
PS 0-1</t>
        </r>
      </text>
    </comment>
    <comment ref="AB35" authorId="5" shapeId="0" xr:uid="{B1EC95F3-DE3C-446E-ACAA-55B02067EAFE}">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35" authorId="5" shapeId="0" xr:uid="{58E37B6A-8E01-4A3F-B19C-EC9F38C5426E}">
      <text>
        <r>
          <rPr>
            <b/>
            <sz val="9"/>
            <color indexed="81"/>
            <rFont val="Tahoma"/>
            <family val="2"/>
          </rPr>
          <t>Denis:</t>
        </r>
        <r>
          <rPr>
            <sz val="9"/>
            <color indexed="81"/>
            <rFont val="Tahoma"/>
            <family val="2"/>
          </rPr>
          <t xml:space="preserve">
TEAEs, grade 3-4</t>
        </r>
      </text>
    </comment>
    <comment ref="BM35" authorId="5" shapeId="0" xr:uid="{5AECC9DC-C3D1-4245-A121-61003AD236D8}">
      <text>
        <r>
          <rPr>
            <b/>
            <sz val="9"/>
            <color indexed="81"/>
            <rFont val="Tahoma"/>
            <family val="2"/>
          </rPr>
          <t>Denis:</t>
        </r>
        <r>
          <rPr>
            <sz val="9"/>
            <color indexed="81"/>
            <rFont val="Tahoma"/>
            <family val="2"/>
          </rPr>
          <t xml:space="preserve">
Sepsis</t>
        </r>
      </text>
    </comment>
    <comment ref="K36" authorId="5" shapeId="0" xr:uid="{7D90DA08-2264-4597-8D40-5B6C0A323BC8}">
      <text>
        <r>
          <rPr>
            <b/>
            <sz val="9"/>
            <color indexed="81"/>
            <rFont val="Tahoma"/>
            <family val="2"/>
          </rPr>
          <t>Denis:</t>
        </r>
        <r>
          <rPr>
            <sz val="9"/>
            <color indexed="81"/>
            <rFont val="Tahoma"/>
            <family val="2"/>
          </rPr>
          <t xml:space="preserve">
160/262 (not 160 additional patients)</t>
        </r>
      </text>
    </comment>
    <comment ref="R36" authorId="5" shapeId="0" xr:uid="{C803E9B9-468E-44FD-A624-C6E7A324EB3A}">
      <text>
        <r>
          <rPr>
            <b/>
            <sz val="9"/>
            <color indexed="81"/>
            <rFont val="Tahoma"/>
            <family val="2"/>
          </rPr>
          <t>Denis:</t>
        </r>
        <r>
          <rPr>
            <sz val="9"/>
            <color indexed="81"/>
            <rFont val="Tahoma"/>
            <family val="2"/>
          </rPr>
          <t xml:space="preserve">
Prior history of MDS: 44 (34.0%)</t>
        </r>
      </text>
    </comment>
    <comment ref="V36" authorId="5" shapeId="0" xr:uid="{E5A0830E-5A37-480D-89E8-2586108BEB53}">
      <text>
        <r>
          <rPr>
            <b/>
            <sz val="9"/>
            <color indexed="81"/>
            <rFont val="Tahoma"/>
            <family val="2"/>
          </rPr>
          <t>Denis:</t>
        </r>
        <r>
          <rPr>
            <sz val="9"/>
            <color indexed="81"/>
            <rFont val="Tahoma"/>
            <family val="2"/>
          </rPr>
          <t xml:space="preserve">
PS 0-1</t>
        </r>
      </text>
    </comment>
    <comment ref="AB36" authorId="5" shapeId="0" xr:uid="{1F0C5B9D-15FC-4CF9-BACC-688A8D3A65EA}">
      <text>
        <r>
          <rPr>
            <b/>
            <sz val="9"/>
            <color indexed="81"/>
            <rFont val="Tahoma"/>
            <family val="2"/>
          </rPr>
          <t>Denis:</t>
        </r>
        <r>
          <rPr>
            <sz val="9"/>
            <color indexed="81"/>
            <rFont val="Tahoma"/>
            <family val="2"/>
          </rPr>
          <t xml:space="preserve">
6 cycles * 28-day treatment cycle</t>
        </r>
      </text>
    </comment>
    <comment ref="R37" authorId="5" shapeId="0" xr:uid="{E73A6133-4986-4571-A85D-102B80484151}">
      <text>
        <r>
          <rPr>
            <b/>
            <sz val="9"/>
            <color indexed="81"/>
            <rFont val="Tahoma"/>
            <family val="2"/>
          </rPr>
          <t>Denis:</t>
        </r>
        <r>
          <rPr>
            <sz val="9"/>
            <color indexed="81"/>
            <rFont val="Tahoma"/>
            <family val="2"/>
          </rPr>
          <t xml:space="preserve">
Prior history of MDS:  35 (26.0%)</t>
        </r>
      </text>
    </comment>
    <comment ref="V37" authorId="5" shapeId="0" xr:uid="{68B9AD9B-9323-4AEA-AA4A-26310033D4CF}">
      <text>
        <r>
          <rPr>
            <b/>
            <sz val="9"/>
            <color indexed="81"/>
            <rFont val="Tahoma"/>
            <family val="2"/>
          </rPr>
          <t>Denis:</t>
        </r>
        <r>
          <rPr>
            <sz val="9"/>
            <color indexed="81"/>
            <rFont val="Tahoma"/>
            <family val="2"/>
          </rPr>
          <t xml:space="preserve">
PS 0-1</t>
        </r>
      </text>
    </comment>
    <comment ref="AB37" authorId="5" shapeId="0" xr:uid="{7E158C03-354C-4F98-BEC2-1CBFA75BBE28}">
      <text>
        <r>
          <rPr>
            <b/>
            <sz val="9"/>
            <color indexed="81"/>
            <rFont val="Tahoma"/>
            <family val="2"/>
          </rPr>
          <t>Denis:</t>
        </r>
        <r>
          <rPr>
            <sz val="9"/>
            <color indexed="81"/>
            <rFont val="Tahoma"/>
            <family val="2"/>
          </rPr>
          <t xml:space="preserve">
2 cycles * 28-day treatment cycle</t>
        </r>
      </text>
    </comment>
    <comment ref="R38" authorId="5" shapeId="0" xr:uid="{440B0C30-41EF-47B3-9970-7AEF8C2DB329}">
      <text>
        <r>
          <rPr>
            <b/>
            <sz val="9"/>
            <color indexed="81"/>
            <rFont val="Tahoma"/>
            <family val="2"/>
          </rPr>
          <t>Denis:</t>
        </r>
        <r>
          <rPr>
            <sz val="9"/>
            <color indexed="81"/>
            <rFont val="Tahoma"/>
            <family val="2"/>
          </rPr>
          <t xml:space="preserve">
Prior history of MDS: 44 (34.0%)</t>
        </r>
      </text>
    </comment>
    <comment ref="V38" authorId="5" shapeId="0" xr:uid="{4A4465AB-868D-45A3-AE86-F2BD9905E8AA}">
      <text>
        <r>
          <rPr>
            <b/>
            <sz val="9"/>
            <color indexed="81"/>
            <rFont val="Tahoma"/>
            <family val="2"/>
          </rPr>
          <t>Denis:</t>
        </r>
        <r>
          <rPr>
            <sz val="9"/>
            <color indexed="81"/>
            <rFont val="Tahoma"/>
            <family val="2"/>
          </rPr>
          <t xml:space="preserve">
PS 0-1</t>
        </r>
      </text>
    </comment>
    <comment ref="AB38" authorId="5" shapeId="0" xr:uid="{31B8B19A-090A-404F-BE63-BFCD3D170121}">
      <text>
        <r>
          <rPr>
            <b/>
            <sz val="9"/>
            <color indexed="81"/>
            <rFont val="Tahoma"/>
            <family val="2"/>
          </rPr>
          <t>Denis:</t>
        </r>
        <r>
          <rPr>
            <sz val="9"/>
            <color indexed="81"/>
            <rFont val="Tahoma"/>
            <family val="2"/>
          </rPr>
          <t xml:space="preserve">
5 cycles * 28-day treatment cycle</t>
        </r>
      </text>
    </comment>
    <comment ref="AW38" authorId="5" shapeId="0" xr:uid="{76D6E4D7-17C1-4312-970E-599B51F609B8}">
      <text>
        <r>
          <rPr>
            <b/>
            <sz val="9"/>
            <color indexed="81"/>
            <rFont val="Tahoma"/>
            <family val="2"/>
          </rPr>
          <t>Denis:</t>
        </r>
        <r>
          <rPr>
            <sz val="9"/>
            <color indexed="81"/>
            <rFont val="Tahoma"/>
            <family val="2"/>
          </rPr>
          <t xml:space="preserve">
TEAEs, grade 3-4</t>
        </r>
      </text>
    </comment>
    <comment ref="BM38" authorId="5" shapeId="0" xr:uid="{E2E91AA6-3C37-4A28-847F-8147E2C7584F}">
      <text>
        <r>
          <rPr>
            <b/>
            <sz val="9"/>
            <color indexed="81"/>
            <rFont val="Tahoma"/>
            <family val="2"/>
          </rPr>
          <t>Denis:</t>
        </r>
        <r>
          <rPr>
            <sz val="9"/>
            <color indexed="81"/>
            <rFont val="Tahoma"/>
            <family val="2"/>
          </rPr>
          <t xml:space="preserve">
Sepsis</t>
        </r>
      </text>
    </comment>
    <comment ref="R39" authorId="5" shapeId="0" xr:uid="{B2BA25A4-E1B6-49D9-A90C-ADF8A6DF9D8A}">
      <text>
        <r>
          <rPr>
            <b/>
            <sz val="9"/>
            <color indexed="81"/>
            <rFont val="Tahoma"/>
            <family val="2"/>
          </rPr>
          <t>Denis:</t>
        </r>
        <r>
          <rPr>
            <sz val="9"/>
            <color indexed="81"/>
            <rFont val="Tahoma"/>
            <family val="2"/>
          </rPr>
          <t xml:space="preserve">
Prior history of MDS:  35 (26.0%)</t>
        </r>
      </text>
    </comment>
    <comment ref="V39" authorId="5" shapeId="0" xr:uid="{6070D1EA-010F-44A1-9C21-A836DFF44104}">
      <text>
        <r>
          <rPr>
            <b/>
            <sz val="9"/>
            <color indexed="81"/>
            <rFont val="Tahoma"/>
            <family val="2"/>
          </rPr>
          <t>Denis:</t>
        </r>
        <r>
          <rPr>
            <sz val="9"/>
            <color indexed="81"/>
            <rFont val="Tahoma"/>
            <family val="2"/>
          </rPr>
          <t xml:space="preserve">
PS 0-1</t>
        </r>
      </text>
    </comment>
    <comment ref="AB39" authorId="5" shapeId="0" xr:uid="{553DC96D-AF7E-4E2A-B7C3-E065F6913AE0}">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39" authorId="5" shapeId="0" xr:uid="{D281025D-F2D9-4C72-872E-B1E4B0E7FC30}">
      <text>
        <r>
          <rPr>
            <b/>
            <sz val="9"/>
            <color indexed="81"/>
            <rFont val="Tahoma"/>
            <family val="2"/>
          </rPr>
          <t>Denis:</t>
        </r>
        <r>
          <rPr>
            <sz val="9"/>
            <color indexed="81"/>
            <rFont val="Tahoma"/>
            <family val="2"/>
          </rPr>
          <t xml:space="preserve">
TEAEs, grade 3-4</t>
        </r>
      </text>
    </comment>
    <comment ref="BM39" authorId="5" shapeId="0" xr:uid="{6B00F889-1BC4-40DB-9627-A6EC74C2A428}">
      <text>
        <r>
          <rPr>
            <b/>
            <sz val="9"/>
            <color indexed="81"/>
            <rFont val="Tahoma"/>
            <family val="2"/>
          </rPr>
          <t>Denis:</t>
        </r>
        <r>
          <rPr>
            <sz val="9"/>
            <color indexed="81"/>
            <rFont val="Tahoma"/>
            <family val="2"/>
          </rPr>
          <t xml:space="preserve">
Sepsis</t>
        </r>
      </text>
    </comment>
    <comment ref="R40" authorId="5" shapeId="0" xr:uid="{8B3028F0-7BCA-44D7-B57E-80B501593343}">
      <text>
        <r>
          <rPr>
            <b/>
            <sz val="9"/>
            <color indexed="81"/>
            <rFont val="Tahoma"/>
            <family val="2"/>
          </rPr>
          <t>Denis:</t>
        </r>
        <r>
          <rPr>
            <sz val="9"/>
            <color indexed="81"/>
            <rFont val="Tahoma"/>
            <family val="2"/>
          </rPr>
          <t xml:space="preserve">
Prior history of MDS: 44 (34.0%)</t>
        </r>
      </text>
    </comment>
    <comment ref="V40" authorId="5" shapeId="0" xr:uid="{F8966A20-BF37-4BCA-9223-A331C9B90A50}">
      <text>
        <r>
          <rPr>
            <b/>
            <sz val="9"/>
            <color indexed="81"/>
            <rFont val="Tahoma"/>
            <family val="2"/>
          </rPr>
          <t>Denis:</t>
        </r>
        <r>
          <rPr>
            <sz val="9"/>
            <color indexed="81"/>
            <rFont val="Tahoma"/>
            <family val="2"/>
          </rPr>
          <t xml:space="preserve">
PS 0-1</t>
        </r>
      </text>
    </comment>
    <comment ref="AB40" authorId="5" shapeId="0" xr:uid="{AE765B8B-705A-4F74-B7E6-03047433C6A3}">
      <text>
        <r>
          <rPr>
            <b/>
            <sz val="9"/>
            <color indexed="81"/>
            <rFont val="Tahoma"/>
            <family val="2"/>
          </rPr>
          <t>Denis:</t>
        </r>
        <r>
          <rPr>
            <sz val="9"/>
            <color indexed="81"/>
            <rFont val="Tahoma"/>
            <family val="2"/>
          </rPr>
          <t xml:space="preserve">
6 cycles * 28-day treatment cycle</t>
        </r>
      </text>
    </comment>
    <comment ref="R41" authorId="5" shapeId="0" xr:uid="{7A96DB3F-F6C1-4E92-9A5E-D73AFDCE2556}">
      <text>
        <r>
          <rPr>
            <b/>
            <sz val="9"/>
            <color indexed="81"/>
            <rFont val="Tahoma"/>
            <family val="2"/>
          </rPr>
          <t>Denis:</t>
        </r>
        <r>
          <rPr>
            <sz val="9"/>
            <color indexed="81"/>
            <rFont val="Tahoma"/>
            <family val="2"/>
          </rPr>
          <t xml:space="preserve">
Prior history of MDS:  35 (26.0%)</t>
        </r>
      </text>
    </comment>
    <comment ref="V41" authorId="5" shapeId="0" xr:uid="{B49708D3-2D8F-4A4D-A348-58153F58628F}">
      <text>
        <r>
          <rPr>
            <b/>
            <sz val="9"/>
            <color indexed="81"/>
            <rFont val="Tahoma"/>
            <family val="2"/>
          </rPr>
          <t>Denis:</t>
        </r>
        <r>
          <rPr>
            <sz val="9"/>
            <color indexed="81"/>
            <rFont val="Tahoma"/>
            <family val="2"/>
          </rPr>
          <t xml:space="preserve">
PS 0-1</t>
        </r>
      </text>
    </comment>
    <comment ref="AB41" authorId="5" shapeId="0" xr:uid="{94075881-5B5D-49D9-B95E-BD7CA9BCCDB2}">
      <text>
        <r>
          <rPr>
            <b/>
            <sz val="9"/>
            <color indexed="81"/>
            <rFont val="Tahoma"/>
            <family val="2"/>
          </rPr>
          <t>Denis:</t>
        </r>
        <r>
          <rPr>
            <sz val="9"/>
            <color indexed="81"/>
            <rFont val="Tahoma"/>
            <family val="2"/>
          </rPr>
          <t xml:space="preserve">
2 cycles * 28-day treatment cycle</t>
        </r>
      </text>
    </comment>
    <comment ref="F42" authorId="5" shapeId="0" xr:uid="{D0E3DA9B-4135-4B3C-92BB-D09FB826C504}">
      <text>
        <r>
          <rPr>
            <b/>
            <sz val="9"/>
            <color indexed="81"/>
            <rFont val="Tahoma"/>
            <family val="2"/>
          </rPr>
          <t>Denis:</t>
        </r>
        <r>
          <rPr>
            <sz val="9"/>
            <color indexed="81"/>
            <rFont val="Tahoma"/>
            <family val="2"/>
          </rPr>
          <t xml:space="preserve">
Preselected to LDAC before randomization</t>
        </r>
      </text>
    </comment>
    <comment ref="R42" authorId="5" shapeId="0" xr:uid="{A75E1166-5CB3-49AF-836A-752396B2CADA}">
      <text>
        <r>
          <rPr>
            <b/>
            <sz val="9"/>
            <color indexed="81"/>
            <rFont val="Tahoma"/>
            <family val="2"/>
          </rPr>
          <t>Denis:</t>
        </r>
        <r>
          <rPr>
            <sz val="9"/>
            <color indexed="81"/>
            <rFont val="Tahoma"/>
            <family val="2"/>
          </rPr>
          <t xml:space="preserve">
Prior history of MDS: 44 (34.0%)</t>
        </r>
      </text>
    </comment>
    <comment ref="V42" authorId="5" shapeId="0" xr:uid="{AC80305F-0B6F-470E-A1D6-4C434824AC9A}">
      <text>
        <r>
          <rPr>
            <b/>
            <sz val="9"/>
            <color indexed="81"/>
            <rFont val="Tahoma"/>
            <family val="2"/>
          </rPr>
          <t>Denis:</t>
        </r>
        <r>
          <rPr>
            <sz val="9"/>
            <color indexed="81"/>
            <rFont val="Tahoma"/>
            <family val="2"/>
          </rPr>
          <t xml:space="preserve">
PS 0-1</t>
        </r>
      </text>
    </comment>
    <comment ref="AB42" authorId="5" shapeId="0" xr:uid="{4DABF34C-A764-4373-8096-0753287D6554}">
      <text>
        <r>
          <rPr>
            <b/>
            <sz val="9"/>
            <color indexed="81"/>
            <rFont val="Tahoma"/>
            <family val="2"/>
          </rPr>
          <t>Denis:</t>
        </r>
        <r>
          <rPr>
            <sz val="9"/>
            <color indexed="81"/>
            <rFont val="Tahoma"/>
            <family val="2"/>
          </rPr>
          <t xml:space="preserve">
5 cycles * 28-day treatment cycle</t>
        </r>
      </text>
    </comment>
    <comment ref="AW42" authorId="5" shapeId="0" xr:uid="{E32C40B5-E58E-4B3E-9667-61205E6B48B4}">
      <text>
        <r>
          <rPr>
            <b/>
            <sz val="9"/>
            <color indexed="81"/>
            <rFont val="Tahoma"/>
            <family val="2"/>
          </rPr>
          <t>Denis:</t>
        </r>
        <r>
          <rPr>
            <sz val="9"/>
            <color indexed="81"/>
            <rFont val="Tahoma"/>
            <family val="2"/>
          </rPr>
          <t xml:space="preserve">
TEAEs, grade 3-4</t>
        </r>
      </text>
    </comment>
    <comment ref="BM42" authorId="5" shapeId="0" xr:uid="{38B1DE22-36D4-4BD2-971B-741757B3A8EF}">
      <text>
        <r>
          <rPr>
            <b/>
            <sz val="9"/>
            <color indexed="81"/>
            <rFont val="Tahoma"/>
            <family val="2"/>
          </rPr>
          <t>Denis:</t>
        </r>
        <r>
          <rPr>
            <sz val="9"/>
            <color indexed="81"/>
            <rFont val="Tahoma"/>
            <family val="2"/>
          </rPr>
          <t xml:space="preserve">
Sepsis</t>
        </r>
      </text>
    </comment>
    <comment ref="F43" authorId="5" shapeId="0" xr:uid="{39321096-FA0A-4416-A912-FD5C95DD211B}">
      <text>
        <r>
          <rPr>
            <b/>
            <sz val="9"/>
            <color indexed="81"/>
            <rFont val="Tahoma"/>
            <family val="2"/>
          </rPr>
          <t>Denis:</t>
        </r>
        <r>
          <rPr>
            <sz val="9"/>
            <color indexed="81"/>
            <rFont val="Tahoma"/>
            <family val="2"/>
          </rPr>
          <t xml:space="preserve">
Preselected to LDAC before randomization</t>
        </r>
      </text>
    </comment>
    <comment ref="R43" authorId="5" shapeId="0" xr:uid="{1A746AEC-C6CB-460F-AF88-0D845C078720}">
      <text>
        <r>
          <rPr>
            <b/>
            <sz val="9"/>
            <color indexed="81"/>
            <rFont val="Tahoma"/>
            <family val="2"/>
          </rPr>
          <t>Denis:</t>
        </r>
        <r>
          <rPr>
            <sz val="9"/>
            <color indexed="81"/>
            <rFont val="Tahoma"/>
            <family val="2"/>
          </rPr>
          <t xml:space="preserve">
Prior history of MDS:  35 (26.0%)</t>
        </r>
      </text>
    </comment>
    <comment ref="V43" authorId="5" shapeId="0" xr:uid="{BB58A08A-585E-42F3-A8DC-311C9CFD4195}">
      <text>
        <r>
          <rPr>
            <b/>
            <sz val="9"/>
            <color indexed="81"/>
            <rFont val="Tahoma"/>
            <family val="2"/>
          </rPr>
          <t>Denis:</t>
        </r>
        <r>
          <rPr>
            <sz val="9"/>
            <color indexed="81"/>
            <rFont val="Tahoma"/>
            <family val="2"/>
          </rPr>
          <t xml:space="preserve">
PS 0-1</t>
        </r>
      </text>
    </comment>
    <comment ref="AB43" authorId="5" shapeId="0" xr:uid="{5CD240EB-A9DB-4EC2-9156-EC527C555113}">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43" authorId="5" shapeId="0" xr:uid="{B23F6683-1431-4E03-A665-41903875C6FD}">
      <text>
        <r>
          <rPr>
            <b/>
            <sz val="9"/>
            <color indexed="81"/>
            <rFont val="Tahoma"/>
            <family val="2"/>
          </rPr>
          <t>Denis:</t>
        </r>
        <r>
          <rPr>
            <sz val="9"/>
            <color indexed="81"/>
            <rFont val="Tahoma"/>
            <family val="2"/>
          </rPr>
          <t xml:space="preserve">
TEAEs, grade 3-4</t>
        </r>
      </text>
    </comment>
    <comment ref="BM43" authorId="5" shapeId="0" xr:uid="{E2DEF98F-E815-47C5-95F5-31B370D95A28}">
      <text>
        <r>
          <rPr>
            <b/>
            <sz val="9"/>
            <color indexed="81"/>
            <rFont val="Tahoma"/>
            <family val="2"/>
          </rPr>
          <t>Denis:</t>
        </r>
        <r>
          <rPr>
            <sz val="9"/>
            <color indexed="81"/>
            <rFont val="Tahoma"/>
            <family val="2"/>
          </rPr>
          <t xml:space="preserve">
Sepsis</t>
        </r>
      </text>
    </comment>
    <comment ref="F44" authorId="5" shapeId="0" xr:uid="{E3FDB48A-860D-4455-80BA-995DF2F6C688}">
      <text>
        <r>
          <rPr>
            <b/>
            <sz val="9"/>
            <color indexed="81"/>
            <rFont val="Tahoma"/>
            <family val="2"/>
          </rPr>
          <t>Denis:</t>
        </r>
        <r>
          <rPr>
            <sz val="9"/>
            <color indexed="81"/>
            <rFont val="Tahoma"/>
            <family val="2"/>
          </rPr>
          <t xml:space="preserve">
Preselected to LDAC before randomization</t>
        </r>
      </text>
    </comment>
    <comment ref="R44" authorId="5" shapeId="0" xr:uid="{3384FF47-2BB4-4EBF-A231-9CC64DED6A0B}">
      <text>
        <r>
          <rPr>
            <b/>
            <sz val="9"/>
            <color indexed="81"/>
            <rFont val="Tahoma"/>
            <family val="2"/>
          </rPr>
          <t>Denis:</t>
        </r>
        <r>
          <rPr>
            <sz val="9"/>
            <color indexed="81"/>
            <rFont val="Tahoma"/>
            <family val="2"/>
          </rPr>
          <t xml:space="preserve">
Prior history of MDS: 44 (34.0%)</t>
        </r>
      </text>
    </comment>
    <comment ref="V44" authorId="5" shapeId="0" xr:uid="{F6120F9C-1E42-4B53-A761-2BDC9542366C}">
      <text>
        <r>
          <rPr>
            <b/>
            <sz val="9"/>
            <color indexed="81"/>
            <rFont val="Tahoma"/>
            <family val="2"/>
          </rPr>
          <t>Denis:</t>
        </r>
        <r>
          <rPr>
            <sz val="9"/>
            <color indexed="81"/>
            <rFont val="Tahoma"/>
            <family val="2"/>
          </rPr>
          <t xml:space="preserve">
PS 0-1</t>
        </r>
      </text>
    </comment>
    <comment ref="AB44" authorId="5" shapeId="0" xr:uid="{0110CA58-943E-49B4-9EDC-AA604668D62A}">
      <text>
        <r>
          <rPr>
            <b/>
            <sz val="9"/>
            <color indexed="81"/>
            <rFont val="Tahoma"/>
            <family val="2"/>
          </rPr>
          <t>Denis:</t>
        </r>
        <r>
          <rPr>
            <sz val="9"/>
            <color indexed="81"/>
            <rFont val="Tahoma"/>
            <family val="2"/>
          </rPr>
          <t xml:space="preserve">
6 cycles * 28-day treatment cycle</t>
        </r>
      </text>
    </comment>
    <comment ref="F45" authorId="5" shapeId="0" xr:uid="{4AFAF2BD-8D81-4920-99E0-7639353AA17B}">
      <text>
        <r>
          <rPr>
            <b/>
            <sz val="9"/>
            <color indexed="81"/>
            <rFont val="Tahoma"/>
            <family val="2"/>
          </rPr>
          <t>Denis:</t>
        </r>
        <r>
          <rPr>
            <sz val="9"/>
            <color indexed="81"/>
            <rFont val="Tahoma"/>
            <family val="2"/>
          </rPr>
          <t xml:space="preserve">
Preselected to LDAC before randomization</t>
        </r>
      </text>
    </comment>
    <comment ref="R45" authorId="5" shapeId="0" xr:uid="{C676496A-CA82-4B47-A3FD-FD8C84EC39DD}">
      <text>
        <r>
          <rPr>
            <b/>
            <sz val="9"/>
            <color indexed="81"/>
            <rFont val="Tahoma"/>
            <family val="2"/>
          </rPr>
          <t>Denis:</t>
        </r>
        <r>
          <rPr>
            <sz val="9"/>
            <color indexed="81"/>
            <rFont val="Tahoma"/>
            <family val="2"/>
          </rPr>
          <t xml:space="preserve">
Prior history of MDS:  35 (26.0%)</t>
        </r>
      </text>
    </comment>
    <comment ref="V45" authorId="5" shapeId="0" xr:uid="{7F8F37D3-5929-442E-A06B-A4E87C0D5EBC}">
      <text>
        <r>
          <rPr>
            <b/>
            <sz val="9"/>
            <color indexed="81"/>
            <rFont val="Tahoma"/>
            <family val="2"/>
          </rPr>
          <t>Denis:</t>
        </r>
        <r>
          <rPr>
            <sz val="9"/>
            <color indexed="81"/>
            <rFont val="Tahoma"/>
            <family val="2"/>
          </rPr>
          <t xml:space="preserve">
PS 0-1</t>
        </r>
      </text>
    </comment>
    <comment ref="AB45" authorId="5" shapeId="0" xr:uid="{B1A42553-BAE8-43A9-8F91-CFD09806D050}">
      <text>
        <r>
          <rPr>
            <b/>
            <sz val="9"/>
            <color indexed="81"/>
            <rFont val="Tahoma"/>
            <family val="2"/>
          </rPr>
          <t>Denis:</t>
        </r>
        <r>
          <rPr>
            <sz val="9"/>
            <color indexed="81"/>
            <rFont val="Tahoma"/>
            <family val="2"/>
          </rPr>
          <t xml:space="preserve">
2 cycles * 28-day treatment cycle</t>
        </r>
      </text>
    </comment>
    <comment ref="M46" authorId="2" shapeId="0" xr:uid="{4610ED7B-2871-4DC8-828F-524901C83442}">
      <text>
        <r>
          <rPr>
            <b/>
            <sz val="9"/>
            <color indexed="81"/>
            <rFont val="Tahoma"/>
            <family val="2"/>
          </rPr>
          <t>Ed Kim:</t>
        </r>
        <r>
          <rPr>
            <sz val="9"/>
            <color indexed="81"/>
            <rFont val="Tahoma"/>
            <family val="2"/>
          </rPr>
          <t xml:space="preserve">
weighted average of medians</t>
        </r>
      </text>
    </comment>
    <comment ref="O46" authorId="2" shapeId="0" xr:uid="{7958B9C8-130A-40CD-9316-61A524D82E1C}">
      <text>
        <r>
          <rPr>
            <b/>
            <sz val="9"/>
            <color indexed="81"/>
            <rFont val="Tahoma"/>
            <family val="2"/>
          </rPr>
          <t>Ed Kim:</t>
        </r>
        <r>
          <rPr>
            <sz val="9"/>
            <color indexed="81"/>
            <rFont val="Tahoma"/>
            <family val="2"/>
          </rPr>
          <t xml:space="preserve">
weighted average of medians</t>
        </r>
      </text>
    </comment>
    <comment ref="X46" authorId="2" shapeId="0" xr:uid="{5A074803-03FF-4F6D-A9DB-A3FDEF5E188B}">
      <text>
        <r>
          <rPr>
            <b/>
            <sz val="9"/>
            <color indexed="81"/>
            <rFont val="Tahoma"/>
            <family val="2"/>
          </rPr>
          <t>Ed Kim:</t>
        </r>
        <r>
          <rPr>
            <sz val="9"/>
            <color indexed="81"/>
            <rFont val="Tahoma"/>
            <family val="2"/>
          </rPr>
          <t xml:space="preserve">
weighted average of medians</t>
        </r>
      </text>
    </comment>
    <comment ref="AB46" authorId="0" shapeId="0" xr:uid="{025665D6-9CD8-4ACB-A068-5516AA80CECB}">
      <text>
        <r>
          <rPr>
            <b/>
            <sz val="9"/>
            <color indexed="81"/>
            <rFont val="Tahoma"/>
            <family val="2"/>
          </rPr>
          <t>Anastasiya Shor:</t>
        </r>
        <r>
          <rPr>
            <sz val="9"/>
            <color indexed="81"/>
            <rFont val="Tahoma"/>
            <family val="2"/>
          </rPr>
          <t xml:space="preserve">
6wks</t>
        </r>
      </text>
    </comment>
    <comment ref="AC46" authorId="2" shapeId="0" xr:uid="{209CE64D-7708-45A3-997E-649C97B7185C}">
      <text>
        <r>
          <rPr>
            <b/>
            <sz val="9"/>
            <color indexed="81"/>
            <rFont val="Tahoma"/>
            <family val="2"/>
          </rPr>
          <t>Ed Kim:</t>
        </r>
        <r>
          <rPr>
            <sz val="9"/>
            <color indexed="81"/>
            <rFont val="Tahoma"/>
            <family val="2"/>
          </rPr>
          <t xml:space="preserve">
Participants who were still alive at the end of the study and in safety population.
</t>
        </r>
      </text>
    </comment>
    <comment ref="BM46" authorId="2" shapeId="0" xr:uid="{F6280848-120F-47C3-A668-7021E0ED9957}">
      <text>
        <r>
          <rPr>
            <b/>
            <sz val="9"/>
            <color indexed="81"/>
            <rFont val="Tahoma"/>
            <family val="2"/>
          </rPr>
          <t>Ed Kim:</t>
        </r>
        <r>
          <rPr>
            <sz val="9"/>
            <color indexed="81"/>
            <rFont val="Tahoma"/>
            <family val="2"/>
          </rPr>
          <t xml:space="preserve">
cellulitis + PNA</t>
        </r>
      </text>
    </comment>
    <comment ref="AB47" authorId="0" shapeId="0" xr:uid="{DA1DE89D-504A-4D82-B349-480AEEAAC06C}">
      <text>
        <r>
          <rPr>
            <b/>
            <sz val="9"/>
            <color indexed="81"/>
            <rFont val="Tahoma"/>
            <family val="2"/>
          </rPr>
          <t>Anastasiya Shor:</t>
        </r>
        <r>
          <rPr>
            <sz val="9"/>
            <color indexed="81"/>
            <rFont val="Tahoma"/>
            <family val="2"/>
          </rPr>
          <t xml:space="preserve">
8wks</t>
        </r>
      </text>
    </comment>
    <comment ref="AB48" authorId="0" shapeId="0" xr:uid="{7CD4CBE6-D563-47FE-86D2-7CE3DD6A3EC8}">
      <text>
        <r>
          <rPr>
            <b/>
            <sz val="9"/>
            <color indexed="81"/>
            <rFont val="Tahoma"/>
            <family val="2"/>
          </rPr>
          <t>Anastasiya Shor:</t>
        </r>
        <r>
          <rPr>
            <sz val="9"/>
            <color indexed="81"/>
            <rFont val="Tahoma"/>
            <family val="2"/>
          </rPr>
          <t xml:space="preserve">
29wks</t>
        </r>
      </text>
    </comment>
    <comment ref="H53" authorId="0" shapeId="0" xr:uid="{86B9774D-9ABF-41A5-94ED-30C0105CFACC}">
      <text>
        <r>
          <rPr>
            <b/>
            <sz val="9"/>
            <color indexed="81"/>
            <rFont val="Tahoma"/>
            <family val="2"/>
          </rPr>
          <t>Anastasiya Shor:</t>
        </r>
        <r>
          <rPr>
            <sz val="9"/>
            <color indexed="81"/>
            <rFont val="Tahoma"/>
            <family val="2"/>
          </rPr>
          <t xml:space="preserve">
This was a high-risk population: more than two thirds
of patients were &gt;=70 years of age, 35.3% of patients had secondary
AML, 36.0% of patients had poor-risk AML, 24.3% of patients had
ECOG PS of 2, and median baseline blasts in bone marrow
were 46.0%.</t>
        </r>
      </text>
    </comment>
    <comment ref="Z53" authorId="4" shapeId="0" xr:uid="{856DC179-FA99-4C2E-8F2A-06B8EEC28C60}">
      <text>
        <r>
          <rPr>
            <b/>
            <sz val="9"/>
            <color indexed="81"/>
            <rFont val="Tahoma"/>
            <family val="2"/>
          </rPr>
          <t>Ed:</t>
        </r>
        <r>
          <rPr>
            <sz val="9"/>
            <color indexed="81"/>
            <rFont val="Tahoma"/>
            <family val="2"/>
          </rPr>
          <t xml:space="preserve">
total - poor = good/int
total = 87/36.1%*100% = 240 (2 unavilable)
240-87= 153 (63.8%)</t>
        </r>
      </text>
    </comment>
    <comment ref="AB53" authorId="0" shapeId="0" xr:uid="{112B9984-FD4C-48F2-B1FC-A4E2FE6AB059}">
      <text>
        <r>
          <rPr>
            <b/>
            <sz val="9"/>
            <color indexed="81"/>
            <rFont val="Tahoma"/>
            <family val="2"/>
          </rPr>
          <t>Anastasiya Shor:</t>
        </r>
        <r>
          <rPr>
            <sz val="9"/>
            <color indexed="81"/>
            <rFont val="Tahoma"/>
            <family val="2"/>
          </rPr>
          <t xml:space="preserve">
exposure to study medication noted here; median 4 cycles (4 weeks/cycle), range 1-29 cycles; 63 patients (26.5%) remained on study for at least nine cycles versus 32 (15.4%) of 208 cytarabine recipients. At the mature analysis (2010 cutoff), the median numbers of cycles were unchanged, and again, more decitabine than cytarabine patients remained on study for at least nine cycles.</t>
        </r>
      </text>
    </comment>
    <comment ref="AC53" authorId="0" shapeId="0" xr:uid="{798AE34F-1C08-4F70-B7F3-D55B3BF6D857}">
      <text>
        <r>
          <rPr>
            <b/>
            <sz val="9"/>
            <color indexed="81"/>
            <rFont val="Tahoma"/>
            <family val="2"/>
          </rPr>
          <t>Anastasiya Shor:</t>
        </r>
        <r>
          <rPr>
            <sz val="9"/>
            <color indexed="81"/>
            <rFont val="Tahoma"/>
            <family val="2"/>
          </rPr>
          <t xml:space="preserve">
ad hoc mature
(2010) analysis of decitabine and TC in the intent-to-treat population. </t>
        </r>
      </text>
    </comment>
    <comment ref="AD53" authorId="0" shapeId="0" xr:uid="{4D25BB3E-6CDD-4325-AA5A-70AC97A45E53}">
      <text>
        <r>
          <rPr>
            <b/>
            <sz val="9"/>
            <color indexed="81"/>
            <rFont val="Tahoma"/>
            <family val="2"/>
          </rPr>
          <t>Anastasiya Shor:</t>
        </r>
        <r>
          <rPr>
            <sz val="9"/>
            <color indexed="81"/>
            <rFont val="Tahoma"/>
            <family val="2"/>
          </rPr>
          <t xml:space="preserve">
ad hoc mature
(2010) analysis of decitabine and TC in the intent-to-treat population. </t>
        </r>
      </text>
    </comment>
    <comment ref="AQ53" authorId="0" shapeId="0" xr:uid="{B597CD96-CF5C-49A8-9CC2-AE44A2F5D41E}">
      <text>
        <r>
          <rPr>
            <b/>
            <sz val="9"/>
            <color indexed="81"/>
            <rFont val="Tahoma"/>
            <family val="2"/>
          </rPr>
          <t>Anastasiya Shor:</t>
        </r>
        <r>
          <rPr>
            <sz val="9"/>
            <color indexed="81"/>
            <rFont val="Tahoma"/>
            <family val="2"/>
          </rPr>
          <t xml:space="preserve">
Only 185/242 evaluable; 23.6% lost to follow up or due to lack of bone marrow samples. Includes CR and CR with incomplete platelet recovery</t>
        </r>
      </text>
    </comment>
    <comment ref="AR53" authorId="0" shapeId="0" xr:uid="{6AE3212D-21A3-4196-A01E-25A24E5576E4}">
      <text>
        <r>
          <rPr>
            <b/>
            <sz val="9"/>
            <color indexed="81"/>
            <rFont val="Tahoma"/>
            <family val="2"/>
          </rPr>
          <t>Anastasiya Shor:</t>
        </r>
        <r>
          <rPr>
            <sz val="9"/>
            <color indexed="81"/>
            <rFont val="Tahoma"/>
            <family val="2"/>
          </rPr>
          <t xml:space="preserve">
95% CI, includes CR and CR with incomplete platelet recovery</t>
        </r>
      </text>
    </comment>
    <comment ref="AT53" authorId="1" shapeId="0" xr:uid="{E1720679-BBF0-452D-BB17-9F42C9C39E72}">
      <text>
        <r>
          <rPr>
            <b/>
            <sz val="9"/>
            <color indexed="81"/>
            <rFont val="Tahoma"/>
            <family val="2"/>
          </rPr>
          <t>Christina Kwon:</t>
        </r>
        <r>
          <rPr>
            <sz val="9"/>
            <color indexed="81"/>
            <rFont val="Tahoma"/>
            <family val="2"/>
          </rPr>
          <t xml:space="preserve">
platelete transfusion dependent at baseline N=85
RBC transfusion dependent at baseline n=168
from Dass_VH_2012</t>
        </r>
      </text>
    </comment>
    <comment ref="AV53" authorId="1" shapeId="0" xr:uid="{7625D773-765C-48F9-924E-535F4A25F903}">
      <text>
        <r>
          <rPr>
            <b/>
            <sz val="9"/>
            <color indexed="81"/>
            <rFont val="Tahoma"/>
            <family val="2"/>
          </rPr>
          <t>Christina Kwon:</t>
        </r>
        <r>
          <rPr>
            <sz val="9"/>
            <color indexed="81"/>
            <rFont val="Tahoma"/>
            <family val="2"/>
          </rPr>
          <t xml:space="preserve">
Platelete p=0.0069
RBC p=0.0026
from Dass_VH_2012
</t>
        </r>
      </text>
    </comment>
    <comment ref="AW53" authorId="1" shapeId="0" xr:uid="{F8F6A9F0-0286-410C-92C5-A418BC094413}">
      <text>
        <r>
          <rPr>
            <b/>
            <sz val="9"/>
            <color indexed="81"/>
            <rFont val="Tahoma"/>
            <family val="2"/>
          </rPr>
          <t>Christina Kwon:</t>
        </r>
        <r>
          <rPr>
            <sz val="9"/>
            <color indexed="81"/>
            <rFont val="Tahoma"/>
            <family val="2"/>
          </rPr>
          <t xml:space="preserve">
Grades 3 or 4 in more than 10%
of Patients in Any Group were reported
</t>
        </r>
      </text>
    </comment>
    <comment ref="F54" authorId="0" shapeId="0" xr:uid="{092CF7EC-A97C-43EA-AD2D-B3915F0C1EEC}">
      <text>
        <r>
          <rPr>
            <b/>
            <sz val="9"/>
            <color indexed="81"/>
            <rFont val="Tahoma"/>
            <family val="2"/>
          </rPr>
          <t>Anastasiya Shor:</t>
        </r>
        <r>
          <rPr>
            <sz val="9"/>
            <color indexed="81"/>
            <rFont val="Tahoma"/>
            <family val="2"/>
          </rPr>
          <t xml:space="preserve">
Only LDAC population reported here; other treatment choice was BSC (28 patients)</t>
        </r>
      </text>
    </comment>
    <comment ref="Z54" authorId="4" shapeId="0" xr:uid="{5D54E0BB-4CE0-42E8-B798-17E34CEC6DA5}">
      <text>
        <r>
          <rPr>
            <b/>
            <sz val="9"/>
            <color indexed="81"/>
            <rFont val="Tahoma"/>
            <family val="2"/>
          </rPr>
          <t>Ed:</t>
        </r>
        <r>
          <rPr>
            <sz val="9"/>
            <color indexed="81"/>
            <rFont val="Tahoma"/>
            <family val="2"/>
          </rPr>
          <t xml:space="preserve">
total - poor = good/int
total = 79/36.9%*100% = 214 (1 unavailable)
214-87= 135 (63.1%)</t>
        </r>
      </text>
    </comment>
    <comment ref="AB54" authorId="0" shapeId="0" xr:uid="{16D9991E-F6A9-4812-95BD-0B32CAA89E34}">
      <text>
        <r>
          <rPr>
            <b/>
            <sz val="9"/>
            <color indexed="81"/>
            <rFont val="Tahoma"/>
            <family val="2"/>
          </rPr>
          <t>Anastasiya Shor:</t>
        </r>
        <r>
          <rPr>
            <sz val="9"/>
            <color indexed="81"/>
            <rFont val="Tahoma"/>
            <family val="2"/>
          </rPr>
          <t xml:space="preserve">
exposure to study medication noted here; median 2 cycles (4 weeks/cycle), range 1-30 cycles. 63 patients (26.5%) remained on study for at least nine cycles versus 32 (15.4%) of 208 cytarabine recipients. At the mature analysis (2010 cutoff), the median numbers of cycles were unchanged, and again, more decitabine than cytarabine patients remained on study for at least nine cycles.</t>
        </r>
      </text>
    </comment>
    <comment ref="AC54" authorId="0" shapeId="0" xr:uid="{640C29C2-A4C3-494A-8420-14564852A907}">
      <text>
        <r>
          <rPr>
            <b/>
            <sz val="9"/>
            <color indexed="81"/>
            <rFont val="Tahoma"/>
            <family val="2"/>
          </rPr>
          <t>Anastasiya Shor:</t>
        </r>
        <r>
          <rPr>
            <sz val="9"/>
            <color indexed="81"/>
            <rFont val="Tahoma"/>
            <family val="2"/>
          </rPr>
          <t xml:space="preserve">
ad hoc mature
(2010) analysis of decitabine and TC in the intent-to-treat population. 
OS among total treatment choice (LDAC+SC)</t>
        </r>
      </text>
    </comment>
    <comment ref="AD54" authorId="0" shapeId="0" xr:uid="{1250739C-13F8-4E04-AE18-9B18DE8048FC}">
      <text>
        <r>
          <rPr>
            <b/>
            <sz val="9"/>
            <color indexed="81"/>
            <rFont val="Tahoma"/>
            <family val="2"/>
          </rPr>
          <t>Anastasiya Shor:</t>
        </r>
        <r>
          <rPr>
            <sz val="9"/>
            <color indexed="81"/>
            <rFont val="Tahoma"/>
            <family val="2"/>
          </rPr>
          <t xml:space="preserve">
ad hoc mature
(2010) analysis of decitabine and TC in the intent-to-treat population. </t>
        </r>
      </text>
    </comment>
    <comment ref="AQ54" authorId="0" shapeId="0" xr:uid="{8C2C7A9B-80B7-4769-9791-38C15F4DD3BA}">
      <text>
        <r>
          <rPr>
            <b/>
            <sz val="9"/>
            <color indexed="81"/>
            <rFont val="Tahoma"/>
            <family val="2"/>
          </rPr>
          <t>Anastasiya Shor:</t>
        </r>
        <r>
          <rPr>
            <sz val="9"/>
            <color indexed="81"/>
            <rFont val="Tahoma"/>
            <family val="2"/>
          </rPr>
          <t xml:space="preserve">
168/243 treatment of choice population including BSC- 30.9% of patients lost to follow up or due to lack of bone marrow samples; includes CR and CR with incomplete platelet recovery</t>
        </r>
      </text>
    </comment>
    <comment ref="AR54" authorId="0" shapeId="0" xr:uid="{83539E79-C319-46D7-8CDA-88BAE8611983}">
      <text>
        <r>
          <rPr>
            <b/>
            <sz val="9"/>
            <color indexed="81"/>
            <rFont val="Tahoma"/>
            <family val="2"/>
          </rPr>
          <t>Anastasiya Shor:</t>
        </r>
        <r>
          <rPr>
            <sz val="9"/>
            <color indexed="81"/>
            <rFont val="Tahoma"/>
            <family val="2"/>
          </rPr>
          <t xml:space="preserve">
for treatment of choice population including BSC; 95% CI, includes CR and CR with incomplete platelet recovery</t>
        </r>
      </text>
    </comment>
    <comment ref="AT54" authorId="1" shapeId="0" xr:uid="{A35A4598-88ED-4F55-ACF0-2DCFB35AE841}">
      <text>
        <r>
          <rPr>
            <b/>
            <sz val="9"/>
            <color indexed="81"/>
            <rFont val="Tahoma"/>
            <family val="2"/>
          </rPr>
          <t>Christina Kwon:</t>
        </r>
        <r>
          <rPr>
            <sz val="9"/>
            <color indexed="81"/>
            <rFont val="Tahoma"/>
            <family val="2"/>
          </rPr>
          <t xml:space="preserve">
platelete transfusion dependent at baseline N=83
RBC transfusion dependent at baseline n=162
from Dass_VH_2012</t>
        </r>
      </text>
    </comment>
    <comment ref="E55" authorId="2" shapeId="0" xr:uid="{7391C326-016C-4A18-8BB3-831A712E312F}">
      <text>
        <r>
          <rPr>
            <b/>
            <sz val="9"/>
            <color indexed="81"/>
            <rFont val="Tahoma"/>
            <family val="2"/>
          </rPr>
          <t>Ed Kim:</t>
        </r>
        <r>
          <rPr>
            <sz val="9"/>
            <color indexed="81"/>
            <rFont val="Tahoma"/>
            <family val="2"/>
          </rPr>
          <t xml:space="preserve">
letter to the editor but it's abouot P3 RCT post hoc analysis</t>
        </r>
      </text>
    </comment>
    <comment ref="E57" authorId="2" shapeId="0" xr:uid="{FB25F676-6383-4CE3-8861-983A47806957}">
      <text>
        <r>
          <rPr>
            <b/>
            <sz val="9"/>
            <color indexed="81"/>
            <rFont val="Tahoma"/>
            <family val="2"/>
          </rPr>
          <t>Ed Kim:</t>
        </r>
        <r>
          <rPr>
            <sz val="9"/>
            <color indexed="81"/>
            <rFont val="Tahoma"/>
            <family val="2"/>
          </rPr>
          <t xml:space="preserve">
letter to the editor but it's abouot P3 RCT post hoc analysis</t>
        </r>
      </text>
    </comment>
    <comment ref="M59" authorId="1" shapeId="0" xr:uid="{A43208E8-66D1-4DA7-8E5B-443B00585F1D}">
      <text>
        <r>
          <rPr>
            <b/>
            <sz val="9"/>
            <color indexed="81"/>
            <rFont val="Tahoma"/>
            <family val="2"/>
          </rPr>
          <t>Christina Kwon:</t>
        </r>
        <r>
          <rPr>
            <sz val="9"/>
            <color indexed="81"/>
            <rFont val="Tahoma"/>
            <family val="2"/>
          </rPr>
          <t xml:space="preserve">
Weighted average
</t>
        </r>
      </text>
    </comment>
    <comment ref="Q59" authorId="1" shapeId="0" xr:uid="{6E5A6747-2453-49F8-9B8C-F5241F1CFB6F}">
      <text>
        <r>
          <rPr>
            <b/>
            <sz val="9"/>
            <color indexed="81"/>
            <rFont val="Tahoma"/>
            <family val="2"/>
          </rPr>
          <t>Christina Kwon:</t>
        </r>
        <r>
          <rPr>
            <sz val="9"/>
            <color indexed="81"/>
            <rFont val="Tahoma"/>
            <family val="2"/>
          </rPr>
          <t xml:space="preserve">
RAEB-t + AML=
40 (33.6%) + 1 (0.8%)</t>
        </r>
      </text>
    </comment>
    <comment ref="R59" authorId="5" shapeId="0" xr:uid="{F832B605-2BEC-4174-BA62-B059488216EF}">
      <text>
        <r>
          <rPr>
            <b/>
            <sz val="9"/>
            <color indexed="81"/>
            <rFont val="Tahoma"/>
            <family val="2"/>
          </rPr>
          <t>Denis:</t>
        </r>
        <r>
          <rPr>
            <sz val="9"/>
            <color indexed="81"/>
            <rFont val="Tahoma"/>
            <family val="2"/>
          </rPr>
          <t xml:space="preserve">
RA + RAS + RAEB= 
5 (4.2%) + 3 (2.5%) + 61 (51.3%) 
</t>
        </r>
      </text>
    </comment>
    <comment ref="V59" authorId="5" shapeId="0" xr:uid="{21D965CC-0E4C-45FC-B793-884B91B63AF1}">
      <text>
        <r>
          <rPr>
            <b/>
            <sz val="9"/>
            <color indexed="81"/>
            <rFont val="Tahoma"/>
            <family val="2"/>
          </rPr>
          <t>Denis:</t>
        </r>
        <r>
          <rPr>
            <sz val="9"/>
            <color indexed="81"/>
            <rFont val="Tahoma"/>
            <family val="2"/>
          </rPr>
          <t xml:space="preserve">
PS 0 + 1
29 (24.4%) + 76 (63.9%)</t>
        </r>
      </text>
    </comment>
    <comment ref="Z59" authorId="5" shapeId="0" xr:uid="{172873D0-FB78-44FF-9757-B6E20B613A0C}">
      <text>
        <r>
          <rPr>
            <b/>
            <sz val="9"/>
            <color indexed="81"/>
            <rFont val="Tahoma"/>
            <family val="2"/>
          </rPr>
          <t>Denis:</t>
        </r>
        <r>
          <rPr>
            <sz val="9"/>
            <color indexed="81"/>
            <rFont val="Tahoma"/>
            <family val="2"/>
          </rPr>
          <t xml:space="preserve">
Good + intermediate:
38 (31.9%) + 9 (7.6%)
</t>
        </r>
      </text>
    </comment>
    <comment ref="AB59" authorId="5" shapeId="0" xr:uid="{76AF37AE-47FE-468D-9A41-568804EC2A8E}">
      <text>
        <r>
          <rPr>
            <b/>
            <sz val="9"/>
            <color indexed="81"/>
            <rFont val="Tahoma"/>
            <family val="2"/>
          </rPr>
          <t>Denis:</t>
        </r>
        <r>
          <rPr>
            <sz val="9"/>
            <color indexed="81"/>
            <rFont val="Tahoma"/>
            <family val="2"/>
          </rPr>
          <t xml:space="preserve">
median 6 months of treatment</t>
        </r>
      </text>
    </comment>
    <comment ref="AQ59" authorId="5" shapeId="0" xr:uid="{D6336BE0-0415-43E5-ADE5-1EB831E9E5BF}">
      <text>
        <r>
          <rPr>
            <b/>
            <sz val="9"/>
            <color indexed="81"/>
            <rFont val="Tahoma"/>
            <family val="2"/>
          </rPr>
          <t>Denis:</t>
        </r>
        <r>
          <rPr>
            <sz val="9"/>
            <color indexed="81"/>
            <rFont val="Tahoma"/>
            <family val="2"/>
          </rPr>
          <t xml:space="preserve">
5.8 months
</t>
        </r>
      </text>
    </comment>
    <comment ref="AY59" authorId="5" shapeId="0" xr:uid="{AF75B72E-73CF-4C36-94D2-403ACCDACE2A}">
      <text>
        <r>
          <rPr>
            <b/>
            <sz val="9"/>
            <color indexed="81"/>
            <rFont val="Tahoma"/>
            <family val="2"/>
          </rPr>
          <t>Denis:</t>
        </r>
        <r>
          <rPr>
            <sz val="9"/>
            <color indexed="81"/>
            <rFont val="Tahoma"/>
            <family val="2"/>
          </rPr>
          <t xml:space="preserve">
Grade 3 + 4:
25 (21.9%) + 4 (3.5%)</t>
        </r>
      </text>
    </comment>
    <comment ref="AZ59" authorId="5" shapeId="0" xr:uid="{91F9FD87-C8A3-4BBE-9A91-B621D3904CEB}">
      <text>
        <r>
          <rPr>
            <b/>
            <sz val="9"/>
            <color indexed="81"/>
            <rFont val="Tahoma"/>
            <family val="2"/>
          </rPr>
          <t>Denis:</t>
        </r>
        <r>
          <rPr>
            <sz val="9"/>
            <color indexed="81"/>
            <rFont val="Tahoma"/>
            <family val="2"/>
          </rPr>
          <t xml:space="preserve">
Grade 3 + 4:
35 (30.7%) + 19 (16.7%)
</t>
        </r>
        <r>
          <rPr>
            <b/>
            <sz val="9"/>
            <color indexed="81"/>
            <rFont val="Tahoma"/>
            <family val="2"/>
          </rPr>
          <t>Ed:</t>
        </r>
        <r>
          <rPr>
            <sz val="9"/>
            <color indexed="81"/>
            <rFont val="Tahoma"/>
            <family val="2"/>
          </rPr>
          <t xml:space="preserve">
"Infection with grade 3/4 neutropenia"</t>
        </r>
      </text>
    </comment>
    <comment ref="BC59" authorId="5" shapeId="0" xr:uid="{D338D8FB-1766-4188-84D0-E3CBA5C7BA90}">
      <text>
        <r>
          <rPr>
            <b/>
            <sz val="9"/>
            <color indexed="81"/>
            <rFont val="Tahoma"/>
            <family val="2"/>
          </rPr>
          <t>Denis:</t>
        </r>
        <r>
          <rPr>
            <sz val="9"/>
            <color indexed="81"/>
            <rFont val="Tahoma"/>
            <family val="2"/>
          </rPr>
          <t xml:space="preserve">
Grade 3 + 4:
5 (4.4%) + 5 (4.4%)</t>
        </r>
      </text>
    </comment>
    <comment ref="BM59" authorId="5" shapeId="0" xr:uid="{A799B0A3-EA5F-432B-AB90-1E2B575A1F86}">
      <text>
        <r>
          <rPr>
            <b/>
            <sz val="9"/>
            <color indexed="81"/>
            <rFont val="Tahoma"/>
            <family val="2"/>
          </rPr>
          <t>Denis:</t>
        </r>
        <r>
          <rPr>
            <sz val="9"/>
            <color indexed="81"/>
            <rFont val="Tahoma"/>
            <family val="2"/>
          </rPr>
          <t xml:space="preserve">
Grade 3 + 4:
44 (38.6%) + 22 (19.3%)</t>
        </r>
      </text>
    </comment>
    <comment ref="Q60" authorId="1" shapeId="0" xr:uid="{126D218D-8322-464B-820C-C7BB385A9BB6}">
      <text>
        <r>
          <rPr>
            <b/>
            <sz val="9"/>
            <color indexed="81"/>
            <rFont val="Tahoma"/>
            <family val="2"/>
          </rPr>
          <t>Christina Kwon:</t>
        </r>
        <r>
          <rPr>
            <sz val="9"/>
            <color indexed="81"/>
            <rFont val="Tahoma"/>
            <family val="2"/>
          </rPr>
          <t xml:space="preserve">
RAEB-t + AML=
35 (30.7%) + 1 (0.9%)</t>
        </r>
      </text>
    </comment>
    <comment ref="R60" authorId="5" shapeId="0" xr:uid="{A325C158-EFCC-4B32-8962-45DBA7E06CB5}">
      <text>
        <r>
          <rPr>
            <b/>
            <sz val="9"/>
            <color indexed="81"/>
            <rFont val="Tahoma"/>
            <family val="2"/>
          </rPr>
          <t>Denis:</t>
        </r>
        <r>
          <rPr>
            <sz val="9"/>
            <color indexed="81"/>
            <rFont val="Tahoma"/>
            <family val="2"/>
          </rPr>
          <t xml:space="preserve">
RA + RAS + RAEB = 
8 (7.0%) + 2 (1.8%) + 64 (56.1%) </t>
        </r>
      </text>
    </comment>
    <comment ref="V60" authorId="5" shapeId="0" xr:uid="{A83A0CAC-5CAF-416F-9A78-174E5656DA4F}">
      <text>
        <r>
          <rPr>
            <b/>
            <sz val="9"/>
            <color indexed="81"/>
            <rFont val="Tahoma"/>
            <family val="2"/>
          </rPr>
          <t>Denis:</t>
        </r>
        <r>
          <rPr>
            <sz val="9"/>
            <color indexed="81"/>
            <rFont val="Tahoma"/>
            <family val="2"/>
          </rPr>
          <t xml:space="preserve">
PS 0 + 1
25 (21.9%) + 72 (63.2%)
</t>
        </r>
      </text>
    </comment>
    <comment ref="Z60" authorId="5" shapeId="0" xr:uid="{36F1B5F3-33EF-43BD-A256-F81E986F7EC9}">
      <text>
        <r>
          <rPr>
            <b/>
            <sz val="9"/>
            <color indexed="81"/>
            <rFont val="Tahoma"/>
            <family val="2"/>
          </rPr>
          <t>Denis:</t>
        </r>
        <r>
          <rPr>
            <sz val="9"/>
            <color indexed="81"/>
            <rFont val="Tahoma"/>
            <family val="2"/>
          </rPr>
          <t xml:space="preserve">
Good + intermediate:
29 (25.4%) + 17 (14.9%)</t>
        </r>
      </text>
    </comment>
    <comment ref="AY60" authorId="5" shapeId="0" xr:uid="{F3082B30-3524-4531-B0B2-77621D6B5C29}">
      <text>
        <r>
          <rPr>
            <b/>
            <sz val="9"/>
            <color indexed="81"/>
            <rFont val="Tahoma"/>
            <family val="2"/>
          </rPr>
          <t>Denis:</t>
        </r>
        <r>
          <rPr>
            <sz val="9"/>
            <color indexed="81"/>
            <rFont val="Tahoma"/>
            <family val="2"/>
          </rPr>
          <t xml:space="preserve">
Grade 3 + 4:
6 (5.3%) + 2 (1.8%)</t>
        </r>
      </text>
    </comment>
    <comment ref="AZ60" authorId="5" shapeId="0" xr:uid="{8C53F4B9-53F9-420A-AC4C-3EBAA661D9F5}">
      <text>
        <r>
          <rPr>
            <b/>
            <sz val="9"/>
            <color indexed="81"/>
            <rFont val="Tahoma"/>
            <family val="2"/>
          </rPr>
          <t>Denis:</t>
        </r>
        <r>
          <rPr>
            <sz val="9"/>
            <color indexed="81"/>
            <rFont val="Tahoma"/>
            <family val="2"/>
          </rPr>
          <t xml:space="preserve">
Grade 3 + 4:
33 (28.9%) + 7 (6.1%)
</t>
        </r>
        <r>
          <rPr>
            <b/>
            <sz val="9"/>
            <color indexed="81"/>
            <rFont val="Tahoma"/>
            <family val="2"/>
          </rPr>
          <t>Ed:</t>
        </r>
        <r>
          <rPr>
            <sz val="9"/>
            <color indexed="81"/>
            <rFont val="Tahoma"/>
            <family val="2"/>
          </rPr>
          <t xml:space="preserve">
"Infection with grade 3/4 neutropenia"</t>
        </r>
      </text>
    </comment>
    <comment ref="BC60" authorId="5" shapeId="0" xr:uid="{10FC4266-6F68-4F4E-B5F1-F06402919B6D}">
      <text>
        <r>
          <rPr>
            <b/>
            <sz val="9"/>
            <color indexed="81"/>
            <rFont val="Tahoma"/>
            <family val="2"/>
          </rPr>
          <t>Denis:</t>
        </r>
        <r>
          <rPr>
            <sz val="9"/>
            <color indexed="81"/>
            <rFont val="Tahoma"/>
            <family val="2"/>
          </rPr>
          <t xml:space="preserve">
Grade 3 + 4:
12 (10.5%) + 4 (3.5%)</t>
        </r>
      </text>
    </comment>
    <comment ref="BM60" authorId="5" shapeId="0" xr:uid="{456B6CE2-8683-4991-AA22-F5BDB19779A6}">
      <text>
        <r>
          <rPr>
            <b/>
            <sz val="9"/>
            <color indexed="81"/>
            <rFont val="Tahoma"/>
            <family val="2"/>
          </rPr>
          <t>Denis:</t>
        </r>
        <r>
          <rPr>
            <sz val="9"/>
            <color indexed="81"/>
            <rFont val="Tahoma"/>
            <family val="2"/>
          </rPr>
          <t xml:space="preserve">
Grade 3 + 4:
45 (39.5%) + 12 (10.5%)</t>
        </r>
      </text>
    </comment>
    <comment ref="Q61" authorId="1" shapeId="0" xr:uid="{11BBC19C-505E-49F9-8A23-EE021B386DCA}">
      <text>
        <r>
          <rPr>
            <b/>
            <sz val="9"/>
            <color indexed="81"/>
            <rFont val="Tahoma"/>
            <family val="2"/>
          </rPr>
          <t>Christina Kwon:</t>
        </r>
        <r>
          <rPr>
            <sz val="9"/>
            <color indexed="81"/>
            <rFont val="Tahoma"/>
            <family val="2"/>
          </rPr>
          <t xml:space="preserve">
Based on inclusion criteria</t>
        </r>
      </text>
    </comment>
    <comment ref="R61" authorId="1" shapeId="0" xr:uid="{A98A76E8-CE15-4E6A-80A8-2CDB756C47F1}">
      <text>
        <r>
          <rPr>
            <b/>
            <sz val="9"/>
            <color indexed="81"/>
            <rFont val="Tahoma"/>
            <family val="2"/>
          </rPr>
          <t>Christina Kwon:</t>
        </r>
        <r>
          <rPr>
            <sz val="9"/>
            <color indexed="81"/>
            <rFont val="Tahoma"/>
            <family val="2"/>
          </rPr>
          <t xml:space="preserve">
based on inclusion criteria</t>
        </r>
      </text>
    </comment>
    <comment ref="AB61" authorId="4" shapeId="0" xr:uid="{AB48EB62-FF0A-4C94-B641-4B22FD410787}">
      <text>
        <r>
          <rPr>
            <b/>
            <sz val="9"/>
            <color indexed="81"/>
            <rFont val="Tahoma"/>
            <family val="2"/>
          </rPr>
          <t>Ed:</t>
        </r>
        <r>
          <rPr>
            <sz val="9"/>
            <color indexed="81"/>
            <rFont val="Tahoma"/>
            <family val="2"/>
          </rPr>
          <t xml:space="preserve">
3 courses * 28 days</t>
        </r>
      </text>
    </comment>
    <comment ref="AK61" authorId="4" shapeId="0" xr:uid="{675F4942-6369-42FD-BBEC-D8F0CE4DDECF}">
      <text>
        <r>
          <rPr>
            <b/>
            <sz val="9"/>
            <color indexed="81"/>
            <rFont val="Tahoma"/>
            <family val="2"/>
          </rPr>
          <t xml:space="preserve">Ed:
</t>
        </r>
        <r>
          <rPr>
            <sz val="9"/>
            <color indexed="81"/>
            <rFont val="Tahoma"/>
            <family val="2"/>
          </rPr>
          <t>ORR= 8.5%
Effect on ORR of VPA vs no VPA (17.8 vs 17.2%): OR 1.06, CI [0.51,2.21], p = 0.88
Effect on CR/CRi of ATRA vs no ATRA(21.9 vs 13.5%): OR 1.80, CI [0.86,3.79], p = 0.12</t>
        </r>
      </text>
    </comment>
    <comment ref="BS61" authorId="1" shapeId="0" xr:uid="{223C2FD2-6058-4DC5-9036-8DD15E883407}">
      <text>
        <r>
          <rPr>
            <b/>
            <sz val="9"/>
            <color indexed="81"/>
            <rFont val="Tahoma"/>
            <family val="2"/>
          </rPr>
          <t>Christina Kwon:</t>
        </r>
        <r>
          <rPr>
            <sz val="9"/>
            <color indexed="81"/>
            <rFont val="Tahoma"/>
            <family val="2"/>
          </rPr>
          <t xml:space="preserve">
Extracted from Grishina_BMCC_2015</t>
        </r>
      </text>
    </comment>
    <comment ref="Q62" authorId="1" shapeId="0" xr:uid="{5103FC12-E2F3-4B7F-A362-402DEECC9C2C}">
      <text>
        <r>
          <rPr>
            <b/>
            <sz val="9"/>
            <color indexed="81"/>
            <rFont val="Tahoma"/>
            <family val="2"/>
          </rPr>
          <t>Christina Kwon:</t>
        </r>
        <r>
          <rPr>
            <sz val="9"/>
            <color indexed="81"/>
            <rFont val="Tahoma"/>
            <family val="2"/>
          </rPr>
          <t xml:space="preserve">
Based on inclusion criteria</t>
        </r>
      </text>
    </comment>
    <comment ref="R62" authorId="1" shapeId="0" xr:uid="{F4F61F34-E66C-4577-A47C-950CE7EF7461}">
      <text>
        <r>
          <rPr>
            <b/>
            <sz val="9"/>
            <color indexed="81"/>
            <rFont val="Tahoma"/>
            <family val="2"/>
          </rPr>
          <t>Christina Kwon:</t>
        </r>
        <r>
          <rPr>
            <sz val="9"/>
            <color indexed="81"/>
            <rFont val="Tahoma"/>
            <family val="2"/>
          </rPr>
          <t xml:space="preserve">
based on inclusion criteria</t>
        </r>
      </text>
    </comment>
    <comment ref="AK62" authorId="1" shapeId="0" xr:uid="{49C77788-2402-48E4-BF5D-50C62D68DA22}">
      <text>
        <r>
          <rPr>
            <b/>
            <sz val="9"/>
            <color indexed="81"/>
            <rFont val="Tahoma"/>
            <family val="2"/>
          </rPr>
          <t>Christina Kwon:</t>
        </r>
        <r>
          <rPr>
            <sz val="9"/>
            <color indexed="81"/>
            <rFont val="Tahoma"/>
            <family val="2"/>
          </rPr>
          <t xml:space="preserve">
ORR=17.5%</t>
        </r>
      </text>
    </comment>
    <comment ref="Q63" authorId="1" shapeId="0" xr:uid="{BF1C251F-783C-4A67-AE54-968B0D74CEF3}">
      <text>
        <r>
          <rPr>
            <b/>
            <sz val="9"/>
            <color indexed="81"/>
            <rFont val="Tahoma"/>
            <family val="2"/>
          </rPr>
          <t>Christina Kwon:</t>
        </r>
        <r>
          <rPr>
            <sz val="9"/>
            <color indexed="81"/>
            <rFont val="Tahoma"/>
            <family val="2"/>
          </rPr>
          <t xml:space="preserve">
Based on inclusion criteria</t>
        </r>
      </text>
    </comment>
    <comment ref="R63" authorId="1" shapeId="0" xr:uid="{59CB011D-CC50-44AC-8A20-E3E1E9B535A5}">
      <text>
        <r>
          <rPr>
            <b/>
            <sz val="9"/>
            <color indexed="81"/>
            <rFont val="Tahoma"/>
            <family val="2"/>
          </rPr>
          <t>Christina Kwon:</t>
        </r>
        <r>
          <rPr>
            <sz val="9"/>
            <color indexed="81"/>
            <rFont val="Tahoma"/>
            <family val="2"/>
          </rPr>
          <t xml:space="preserve">
based on inclusion criteria</t>
        </r>
      </text>
    </comment>
    <comment ref="AK63" authorId="1" shapeId="0" xr:uid="{C0A327C0-B361-4E48-8DED-5611AC49E561}">
      <text>
        <r>
          <rPr>
            <b/>
            <sz val="9"/>
            <color indexed="81"/>
            <rFont val="Tahoma"/>
            <family val="2"/>
          </rPr>
          <t>Christina Kwon:</t>
        </r>
        <r>
          <rPr>
            <sz val="9"/>
            <color indexed="81"/>
            <rFont val="Tahoma"/>
            <family val="2"/>
          </rPr>
          <t xml:space="preserve">
ORR=26.1%</t>
        </r>
      </text>
    </comment>
    <comment ref="Q64" authorId="1" shapeId="0" xr:uid="{000C39DB-3BB7-4D3C-B94E-F260B3FCE7D7}">
      <text>
        <r>
          <rPr>
            <b/>
            <sz val="9"/>
            <color indexed="81"/>
            <rFont val="Tahoma"/>
            <family val="2"/>
          </rPr>
          <t>Christina Kwon:</t>
        </r>
        <r>
          <rPr>
            <sz val="9"/>
            <color indexed="81"/>
            <rFont val="Tahoma"/>
            <family val="2"/>
          </rPr>
          <t xml:space="preserve">
Based on inclusion criteria</t>
        </r>
      </text>
    </comment>
    <comment ref="R64" authorId="1" shapeId="0" xr:uid="{D7CAC8A2-F7F0-4B19-8F08-022E804DF028}">
      <text>
        <r>
          <rPr>
            <b/>
            <sz val="9"/>
            <color indexed="81"/>
            <rFont val="Tahoma"/>
            <family val="2"/>
          </rPr>
          <t>Christina Kwon:</t>
        </r>
        <r>
          <rPr>
            <sz val="9"/>
            <color indexed="81"/>
            <rFont val="Tahoma"/>
            <family val="2"/>
          </rPr>
          <t xml:space="preserve">
based on inclusion criteria</t>
        </r>
      </text>
    </comment>
    <comment ref="AK64" authorId="1" shapeId="0" xr:uid="{1851EFE7-F0AB-4613-9E7D-6406A0C36913}">
      <text>
        <r>
          <rPr>
            <b/>
            <sz val="9"/>
            <color indexed="81"/>
            <rFont val="Tahoma"/>
            <family val="2"/>
          </rPr>
          <t>Christina Kwon:</t>
        </r>
        <r>
          <rPr>
            <sz val="9"/>
            <color indexed="81"/>
            <rFont val="Tahoma"/>
            <family val="2"/>
          </rPr>
          <t xml:space="preserve">
ORR=18%</t>
        </r>
      </text>
    </comment>
    <comment ref="BM65" authorId="6" shapeId="0" xr:uid="{55FEB8F6-EB5D-42E0-B17E-D7144DEB947C}">
      <text>
        <r>
          <rPr>
            <b/>
            <sz val="9"/>
            <color indexed="81"/>
            <rFont val="Tahoma"/>
            <family val="2"/>
          </rPr>
          <t>Sam Nam:</t>
        </r>
        <r>
          <rPr>
            <sz val="9"/>
            <color indexed="81"/>
            <rFont val="Tahoma"/>
            <family val="2"/>
          </rPr>
          <t xml:space="preserve">
secondary infection rate</t>
        </r>
      </text>
    </comment>
    <comment ref="BM66" authorId="6" shapeId="0" xr:uid="{3D9A781C-5C2D-4799-8ED8-D576B020B63E}">
      <text>
        <r>
          <rPr>
            <b/>
            <sz val="9"/>
            <color indexed="81"/>
            <rFont val="Tahoma"/>
            <family val="2"/>
          </rPr>
          <t>Sam Nam:</t>
        </r>
        <r>
          <rPr>
            <sz val="9"/>
            <color indexed="81"/>
            <rFont val="Tahoma"/>
            <family val="2"/>
          </rPr>
          <t xml:space="preserve">
secondary infection rate</t>
        </r>
      </text>
    </comment>
    <comment ref="F67" authorId="2" shapeId="0" xr:uid="{BFAD1A83-AD6A-40EA-BC79-0739D0794DE2}">
      <text>
        <r>
          <rPr>
            <b/>
            <sz val="9"/>
            <color indexed="81"/>
            <rFont val="Tahoma"/>
            <family val="2"/>
          </rPr>
          <t>Ed Kim:</t>
        </r>
        <r>
          <rPr>
            <sz val="9"/>
            <color indexed="81"/>
            <rFont val="Tahoma"/>
            <family val="2"/>
          </rPr>
          <t xml:space="preserve">
5-day</t>
        </r>
      </text>
    </comment>
    <comment ref="Z67" authorId="2" shapeId="0" xr:uid="{3DE9DC00-4919-4D1E-A931-3A07DFC282D8}">
      <text>
        <r>
          <rPr>
            <b/>
            <sz val="9"/>
            <color indexed="81"/>
            <rFont val="Tahoma"/>
            <family val="2"/>
          </rPr>
          <t>Ed Kim:</t>
        </r>
        <r>
          <rPr>
            <sz val="9"/>
            <color indexed="81"/>
            <rFont val="Tahoma"/>
            <family val="2"/>
          </rPr>
          <t xml:space="preserve">
Diploid: 8 (29%)
-5, -7, complex: 13 (46%)
Others: 5 (18%)
Insufficient metaphases or not done: 2 (7%)</t>
        </r>
      </text>
    </comment>
    <comment ref="AA67" authorId="2" shapeId="0" xr:uid="{C08E7DBE-FCEB-4247-B702-0EEA1BE46CE7}">
      <text>
        <r>
          <rPr>
            <b/>
            <sz val="9"/>
            <color indexed="81"/>
            <rFont val="Tahoma"/>
            <family val="2"/>
          </rPr>
          <t>Ed Kim:</t>
        </r>
        <r>
          <rPr>
            <sz val="9"/>
            <color indexed="81"/>
            <rFont val="Tahoma"/>
            <family val="2"/>
          </rPr>
          <t xml:space="preserve">
Diploid: 8 (29%)
-5, -7, complex: 13 (46%)
Others: 5 (18%)
Insufficient metaphases or not done: 2 (7%)</t>
        </r>
      </text>
    </comment>
    <comment ref="F68" authorId="2" shapeId="0" xr:uid="{EE56A25A-BE73-4533-A2D5-93C676805229}">
      <text>
        <r>
          <rPr>
            <b/>
            <sz val="9"/>
            <color indexed="81"/>
            <rFont val="Tahoma"/>
            <family val="2"/>
          </rPr>
          <t>Ed Kim:</t>
        </r>
        <r>
          <rPr>
            <sz val="9"/>
            <color indexed="81"/>
            <rFont val="Tahoma"/>
            <family val="2"/>
          </rPr>
          <t xml:space="preserve">
10-day</t>
        </r>
      </text>
    </comment>
    <comment ref="Z68" authorId="2" shapeId="0" xr:uid="{43ABDB49-2A44-4CE9-B99D-CD877DC45735}">
      <text>
        <r>
          <rPr>
            <b/>
            <sz val="9"/>
            <color indexed="81"/>
            <rFont val="Tahoma"/>
            <family val="2"/>
          </rPr>
          <t>Ed Kim:</t>
        </r>
        <r>
          <rPr>
            <sz val="9"/>
            <color indexed="81"/>
            <rFont val="Tahoma"/>
            <family val="2"/>
          </rPr>
          <t xml:space="preserve">
Diploid: 10 (23%)
-5, -7, complex: 24 (56%)
Others: 6 (14%)
Insufficient metaphases or not done: 3 (7%)</t>
        </r>
      </text>
    </comment>
    <comment ref="AA68" authorId="2" shapeId="0" xr:uid="{F1F6B8C2-02FB-456E-BE90-0B9C0E9983BE}">
      <text>
        <r>
          <rPr>
            <b/>
            <sz val="9"/>
            <color indexed="81"/>
            <rFont val="Tahoma"/>
            <family val="2"/>
          </rPr>
          <t>Ed Kim:</t>
        </r>
        <r>
          <rPr>
            <sz val="9"/>
            <color indexed="81"/>
            <rFont val="Tahoma"/>
            <family val="2"/>
          </rPr>
          <t xml:space="preserve">
Diploid: 10 (23%)
-5, -7, complex: 24 (56%)
Others: 6 (14%)
Insufficient metaphases or not done: 3 (7%)</t>
        </r>
      </text>
    </comment>
    <comment ref="R69" authorId="7" shapeId="0" xr:uid="{18F9DE9E-B60C-4D18-AA01-07D8AB53587E}">
      <text>
        <r>
          <rPr>
            <b/>
            <sz val="9"/>
            <color indexed="81"/>
            <rFont val="Tahoma"/>
            <family val="2"/>
          </rPr>
          <t>Richard:</t>
        </r>
        <r>
          <rPr>
            <sz val="9"/>
            <color indexed="81"/>
            <rFont val="Tahoma"/>
            <family val="2"/>
          </rPr>
          <t xml:space="preserve">
MDS related and AHD</t>
        </r>
      </text>
    </comment>
    <comment ref="AQ69" authorId="2" shapeId="0" xr:uid="{A152FFF4-7ADA-47E3-BD43-312F3B22DEB4}">
      <text>
        <r>
          <rPr>
            <b/>
            <sz val="9"/>
            <color indexed="81"/>
            <rFont val="Tahoma"/>
            <family val="2"/>
          </rPr>
          <t>Ed Kim:</t>
        </r>
        <r>
          <rPr>
            <sz val="9"/>
            <color indexed="81"/>
            <rFont val="Tahoma"/>
            <family val="2"/>
          </rPr>
          <t xml:space="preserve">
=2.3*365/12
time to CR/CRi
</t>
        </r>
      </text>
    </comment>
    <comment ref="BM69" authorId="2" shapeId="0" xr:uid="{E86E5DC4-7A08-410D-A890-A797F80999B3}">
      <text>
        <r>
          <rPr>
            <b/>
            <sz val="9"/>
            <color indexed="81"/>
            <rFont val="Tahoma"/>
            <family val="2"/>
          </rPr>
          <t>Ed Kim:</t>
        </r>
        <r>
          <rPr>
            <sz val="9"/>
            <color indexed="81"/>
            <rFont val="Tahoma"/>
            <family val="2"/>
          </rPr>
          <t xml:space="preserve">
Infections and infestations + Sepsis</t>
        </r>
      </text>
    </comment>
    <comment ref="R70" authorId="7" shapeId="0" xr:uid="{B7AA6057-1F40-4C41-9F10-D83D5D891F57}">
      <text>
        <r>
          <rPr>
            <b/>
            <sz val="9"/>
            <color indexed="81"/>
            <rFont val="Tahoma"/>
            <family val="2"/>
          </rPr>
          <t>Richard:</t>
        </r>
        <r>
          <rPr>
            <sz val="9"/>
            <color indexed="81"/>
            <rFont val="Tahoma"/>
            <family val="2"/>
          </rPr>
          <t xml:space="preserve">
MDS related and AHD</t>
        </r>
      </text>
    </comment>
    <comment ref="AQ70" authorId="2" shapeId="0" xr:uid="{166AE5CD-CFAA-49B9-9A6E-FF9B8BB2EB4C}">
      <text>
        <r>
          <rPr>
            <b/>
            <sz val="9"/>
            <color indexed="81"/>
            <rFont val="Tahoma"/>
            <family val="2"/>
          </rPr>
          <t>Ed Kim:</t>
        </r>
        <r>
          <rPr>
            <sz val="9"/>
            <color indexed="81"/>
            <rFont val="Tahoma"/>
            <family val="2"/>
          </rPr>
          <t xml:space="preserve">
=3.6*365/12
time to CR/CRi</t>
        </r>
      </text>
    </comment>
    <comment ref="BM70" authorId="2" shapeId="0" xr:uid="{2DE69DD0-CDC7-4388-B90B-2F63B6C56DD8}">
      <text>
        <r>
          <rPr>
            <b/>
            <sz val="9"/>
            <color indexed="81"/>
            <rFont val="Tahoma"/>
            <family val="2"/>
          </rPr>
          <t>Ed Kim:</t>
        </r>
        <r>
          <rPr>
            <sz val="9"/>
            <color indexed="81"/>
            <rFont val="Tahoma"/>
            <family val="2"/>
          </rPr>
          <t xml:space="preserve">
Infections and infestations + Sepsis</t>
        </r>
      </text>
    </comment>
    <comment ref="Q71" authorId="1" shapeId="0" xr:uid="{2900BF58-379A-4A44-9185-433B713ED7D9}">
      <text>
        <r>
          <rPr>
            <b/>
            <sz val="9"/>
            <color indexed="81"/>
            <rFont val="Tahoma"/>
            <family val="2"/>
          </rPr>
          <t>Christina Kwon:</t>
        </r>
        <r>
          <rPr>
            <sz val="9"/>
            <color indexed="81"/>
            <rFont val="Tahoma"/>
            <family val="2"/>
          </rPr>
          <t xml:space="preserve">
Based on inclusion criteria</t>
        </r>
      </text>
    </comment>
    <comment ref="R71" authorId="1" shapeId="0" xr:uid="{93BF8C7D-D103-44C4-9E64-3A6B53A1D7F6}">
      <text>
        <r>
          <rPr>
            <b/>
            <sz val="9"/>
            <color indexed="81"/>
            <rFont val="Tahoma"/>
            <family val="2"/>
          </rPr>
          <t>Christina Kwon:</t>
        </r>
        <r>
          <rPr>
            <sz val="9"/>
            <color indexed="81"/>
            <rFont val="Tahoma"/>
            <family val="2"/>
          </rPr>
          <t xml:space="preserve">
Based on inclusion criteria</t>
        </r>
      </text>
    </comment>
    <comment ref="Q72" authorId="1" shapeId="0" xr:uid="{97DF40D0-5720-477A-9602-452C86BF1F8C}">
      <text>
        <r>
          <rPr>
            <b/>
            <sz val="9"/>
            <color indexed="81"/>
            <rFont val="Tahoma"/>
            <family val="2"/>
          </rPr>
          <t>Christina Kwon:</t>
        </r>
        <r>
          <rPr>
            <sz val="9"/>
            <color indexed="81"/>
            <rFont val="Tahoma"/>
            <family val="2"/>
          </rPr>
          <t xml:space="preserve">
Based on inclusion criteria</t>
        </r>
      </text>
    </comment>
    <comment ref="R72" authorId="1" shapeId="0" xr:uid="{6CBA9C3F-8050-4F74-8B40-9E8F1522DB4F}">
      <text>
        <r>
          <rPr>
            <b/>
            <sz val="9"/>
            <color indexed="81"/>
            <rFont val="Tahoma"/>
            <family val="2"/>
          </rPr>
          <t>Christina Kwon:</t>
        </r>
        <r>
          <rPr>
            <sz val="9"/>
            <color indexed="81"/>
            <rFont val="Tahoma"/>
            <family val="2"/>
          </rPr>
          <t xml:space="preserve">
Based on inclusion criteria</t>
        </r>
      </text>
    </comment>
    <comment ref="S73" authorId="5" shapeId="0" xr:uid="{1EBC3DAA-6C8B-4B1C-985E-7FC3B991A8BE}">
      <text>
        <r>
          <rPr>
            <sz val="9"/>
            <color indexed="81"/>
            <rFont val="Tahoma"/>
            <family val="2"/>
          </rPr>
          <t xml:space="preserve">41+6+4+2 = 53%
</t>
        </r>
      </text>
    </comment>
    <comment ref="AW73" authorId="1" shapeId="0" xr:uid="{50C308C2-C865-4831-8058-29F028ECF82F}">
      <text>
        <r>
          <rPr>
            <b/>
            <sz val="9"/>
            <color indexed="81"/>
            <rFont val="Tahoma"/>
            <family val="2"/>
          </rPr>
          <t>Christina Kwon:</t>
        </r>
        <r>
          <rPr>
            <sz val="9"/>
            <color indexed="81"/>
            <rFont val="Tahoma"/>
            <family val="2"/>
          </rPr>
          <t xml:space="preserve">
Occurring in 3 or more patients (6.25% or more) were reported</t>
        </r>
      </text>
    </comment>
    <comment ref="BM73" authorId="4" shapeId="0" xr:uid="{2712A66A-A7C2-497E-BB81-AE6DC9E3974C}">
      <text>
        <r>
          <rPr>
            <b/>
            <sz val="9"/>
            <color indexed="81"/>
            <rFont val="Tahoma"/>
            <family val="2"/>
          </rPr>
          <t>Ed:</t>
        </r>
        <r>
          <rPr>
            <sz val="9"/>
            <color indexed="81"/>
            <rFont val="Tahoma"/>
            <family val="2"/>
          </rPr>
          <t xml:space="preserve">
"sepsis"</t>
        </r>
      </text>
    </comment>
    <comment ref="S74" authorId="5" shapeId="0" xr:uid="{1BEA5EB6-00AD-48AC-B350-2242CE505993}">
      <text>
        <r>
          <rPr>
            <sz val="9"/>
            <color indexed="81"/>
            <rFont val="Tahoma"/>
            <family val="2"/>
          </rPr>
          <t>54+4 = 58%</t>
        </r>
      </text>
    </comment>
    <comment ref="BM74" authorId="4" shapeId="0" xr:uid="{7E5A8986-64C0-47FE-B5D3-89D164889936}">
      <text>
        <r>
          <rPr>
            <b/>
            <sz val="9"/>
            <color indexed="81"/>
            <rFont val="Tahoma"/>
            <family val="2"/>
          </rPr>
          <t>Ed:</t>
        </r>
        <r>
          <rPr>
            <sz val="9"/>
            <color indexed="81"/>
            <rFont val="Tahoma"/>
            <family val="2"/>
          </rPr>
          <t xml:space="preserve">
"sepsis"</t>
        </r>
      </text>
    </comment>
    <comment ref="Z75" authorId="4" shapeId="0" xr:uid="{A509015F-381E-4447-B4E7-8B0057A606B0}">
      <text>
        <r>
          <rPr>
            <b/>
            <sz val="9"/>
            <color indexed="81"/>
            <rFont val="Tahoma"/>
            <family val="2"/>
          </rPr>
          <t>Ed:</t>
        </r>
        <r>
          <rPr>
            <sz val="9"/>
            <color indexed="81"/>
            <rFont val="Tahoma"/>
            <family val="2"/>
          </rPr>
          <t xml:space="preserve">
120 of 206 known cytogenic risk
</t>
        </r>
      </text>
    </comment>
    <comment ref="AA75" authorId="4" shapeId="0" xr:uid="{E6143882-98BD-407F-80D5-7D7D01549D86}">
      <text>
        <r>
          <rPr>
            <b/>
            <sz val="9"/>
            <color indexed="81"/>
            <rFont val="Tahoma"/>
            <family val="2"/>
          </rPr>
          <t>Ed:</t>
        </r>
        <r>
          <rPr>
            <sz val="9"/>
            <color indexed="81"/>
            <rFont val="Tahoma"/>
            <family val="2"/>
          </rPr>
          <t xml:space="preserve">
120 of 206 known cytogenic risk</t>
        </r>
      </text>
    </comment>
    <comment ref="AB75" authorId="4" shapeId="0" xr:uid="{E995013C-2787-42C4-97EC-01B320B3CC6E}">
      <text>
        <r>
          <rPr>
            <b/>
            <sz val="9"/>
            <color indexed="81"/>
            <rFont val="Tahoma"/>
            <family val="2"/>
          </rPr>
          <t>Ed:</t>
        </r>
        <r>
          <rPr>
            <sz val="9"/>
            <color indexed="81"/>
            <rFont val="Tahoma"/>
            <family val="2"/>
          </rPr>
          <t xml:space="preserve">
median of 2 course
6 weeks cousrse</t>
        </r>
      </text>
    </comment>
    <comment ref="AK75" authorId="1" shapeId="0" xr:uid="{1EEEAD0F-9002-4A3E-9A71-40DF41F08035}">
      <text>
        <r>
          <rPr>
            <b/>
            <sz val="9"/>
            <color indexed="81"/>
            <rFont val="Tahoma"/>
            <family val="2"/>
          </rPr>
          <t>Christina Kwon:</t>
        </r>
        <r>
          <rPr>
            <sz val="9"/>
            <color indexed="81"/>
            <rFont val="Tahoma"/>
            <family val="2"/>
          </rPr>
          <t xml:space="preserve">
Based on subgroup analysis</t>
        </r>
      </text>
    </comment>
    <comment ref="BA75" authorId="1" shapeId="0" xr:uid="{B21B9861-3254-44FF-8680-D2EA993C8491}">
      <text>
        <r>
          <rPr>
            <b/>
            <sz val="9"/>
            <color indexed="81"/>
            <rFont val="Tahoma"/>
            <family val="2"/>
          </rPr>
          <t>Christina Kwon:</t>
        </r>
        <r>
          <rPr>
            <sz val="9"/>
            <color indexed="81"/>
            <rFont val="Tahoma"/>
            <family val="2"/>
          </rPr>
          <t xml:space="preserve">
% after 1st course</t>
        </r>
      </text>
    </comment>
    <comment ref="BE75" authorId="1" shapeId="0" xr:uid="{13BBBE63-C610-458B-84CD-A26ED1AFC230}">
      <text>
        <r>
          <rPr>
            <b/>
            <sz val="9"/>
            <color indexed="81"/>
            <rFont val="Tahoma"/>
            <family val="2"/>
          </rPr>
          <t>Christina Kwon:</t>
        </r>
        <r>
          <rPr>
            <sz val="9"/>
            <color indexed="81"/>
            <rFont val="Tahoma"/>
            <family val="2"/>
          </rPr>
          <t xml:space="preserve">
% after 1st course</t>
        </r>
      </text>
    </comment>
    <comment ref="BS75" authorId="1" shapeId="0" xr:uid="{6EA06EB9-DCD6-4681-B96F-27290A3D6C5B}">
      <text>
        <r>
          <rPr>
            <b/>
            <sz val="9"/>
            <color indexed="81"/>
            <rFont val="Tahoma"/>
            <family val="2"/>
          </rPr>
          <t>Christina Kwon:</t>
        </r>
        <r>
          <rPr>
            <sz val="9"/>
            <color indexed="81"/>
            <rFont val="Tahoma"/>
            <family val="2"/>
          </rPr>
          <t xml:space="preserve">
Extracted from AML 16 trial protocol v6 (https://media.nature.com/original/nature-assets/leu/journal/v31/n5/extref/leu2016309x6.pdf)</t>
        </r>
      </text>
    </comment>
    <comment ref="Z76" authorId="4" shapeId="0" xr:uid="{110E0A4B-10C7-446F-9EF6-F2C43481A287}">
      <text>
        <r>
          <rPr>
            <b/>
            <sz val="9"/>
            <color indexed="81"/>
            <rFont val="Tahoma"/>
            <family val="2"/>
          </rPr>
          <t>Ed:</t>
        </r>
        <r>
          <rPr>
            <sz val="9"/>
            <color indexed="81"/>
            <rFont val="Tahoma"/>
            <family val="2"/>
          </rPr>
          <t xml:space="preserve">
126 of 200 known cytogenic risk</t>
        </r>
      </text>
    </comment>
    <comment ref="AA76" authorId="4" shapeId="0" xr:uid="{B79B58F3-57DE-4D0D-AAF2-77AF1BA95355}">
      <text>
        <r>
          <rPr>
            <b/>
            <sz val="9"/>
            <color indexed="81"/>
            <rFont val="Tahoma"/>
            <family val="2"/>
          </rPr>
          <t>Ed:</t>
        </r>
        <r>
          <rPr>
            <sz val="9"/>
            <color indexed="81"/>
            <rFont val="Tahoma"/>
            <family val="2"/>
          </rPr>
          <t xml:space="preserve">
126 of 200 known cytogenic risk</t>
        </r>
      </text>
    </comment>
    <comment ref="AB76" authorId="4" shapeId="0" xr:uid="{1EB34E6D-BDBC-4F04-BB43-F43D66A054CA}">
      <text>
        <r>
          <rPr>
            <b/>
            <sz val="9"/>
            <color indexed="81"/>
            <rFont val="Tahoma"/>
            <family val="2"/>
          </rPr>
          <t>Ed:</t>
        </r>
        <r>
          <rPr>
            <sz val="9"/>
            <color indexed="81"/>
            <rFont val="Tahoma"/>
            <family val="2"/>
          </rPr>
          <t xml:space="preserve">
2 MEDIAN COURSES 
4 to 6 week intervals
</t>
        </r>
      </text>
    </comment>
    <comment ref="AK76" authorId="1" shapeId="0" xr:uid="{AC92B522-C03B-466A-9EFF-472DD1D7DE0D}">
      <text>
        <r>
          <rPr>
            <b/>
            <sz val="9"/>
            <color indexed="81"/>
            <rFont val="Tahoma"/>
            <family val="2"/>
          </rPr>
          <t>Christina Kwon:</t>
        </r>
        <r>
          <rPr>
            <sz val="9"/>
            <color indexed="81"/>
            <rFont val="Tahoma"/>
            <family val="2"/>
          </rPr>
          <t xml:space="preserve">
Based on subgroup analysis</t>
        </r>
      </text>
    </comment>
    <comment ref="BA76" authorId="1" shapeId="0" xr:uid="{A28B9480-E127-4C68-B963-7FE19E184F35}">
      <text>
        <r>
          <rPr>
            <b/>
            <sz val="9"/>
            <color indexed="81"/>
            <rFont val="Tahoma"/>
            <family val="2"/>
          </rPr>
          <t xml:space="preserve">Christina Kwon:
</t>
        </r>
        <r>
          <rPr>
            <sz val="9"/>
            <color indexed="81"/>
            <rFont val="Tahoma"/>
            <family val="2"/>
          </rPr>
          <t>% after 1st course</t>
        </r>
      </text>
    </comment>
    <comment ref="BE76" authorId="1" shapeId="0" xr:uid="{680472BF-AEC0-447E-98B4-F0D4E1607807}">
      <text>
        <r>
          <rPr>
            <b/>
            <sz val="9"/>
            <color indexed="81"/>
            <rFont val="Tahoma"/>
            <family val="2"/>
          </rPr>
          <t xml:space="preserve">Christina Kwon:
</t>
        </r>
        <r>
          <rPr>
            <sz val="9"/>
            <color indexed="81"/>
            <rFont val="Tahoma"/>
            <family val="2"/>
          </rPr>
          <t>% after 1st course</t>
        </r>
      </text>
    </comment>
    <comment ref="R77" authorId="1" shapeId="0" xr:uid="{20269E15-89D9-4F04-B23B-709F0D919262}">
      <text>
        <r>
          <rPr>
            <b/>
            <sz val="9"/>
            <color indexed="81"/>
            <rFont val="Tahoma"/>
            <family val="2"/>
          </rPr>
          <t>Christina Kwon:</t>
        </r>
        <r>
          <rPr>
            <sz val="9"/>
            <color indexed="81"/>
            <rFont val="Tahoma"/>
            <family val="2"/>
          </rPr>
          <t xml:space="preserve">
RAEB-2</t>
        </r>
      </text>
    </comment>
    <comment ref="V77" authorId="4" shapeId="0" xr:uid="{8FC06911-E891-4CAB-9215-0A30972DC466}">
      <text>
        <r>
          <rPr>
            <b/>
            <sz val="9"/>
            <color indexed="81"/>
            <rFont val="Tahoma"/>
            <family val="2"/>
          </rPr>
          <t>Ed:</t>
        </r>
        <r>
          <rPr>
            <sz val="9"/>
            <color indexed="81"/>
            <rFont val="Tahoma"/>
            <family val="2"/>
          </rPr>
          <t xml:space="preserve">
Based on inclusion criteria (ECOG PS &lt;2)</t>
        </r>
      </text>
    </comment>
    <comment ref="Z77" authorId="5" shapeId="0" xr:uid="{A6167198-7813-4F72-A805-130E669DDB8D}">
      <text>
        <r>
          <rPr>
            <b/>
            <sz val="9"/>
            <color indexed="81"/>
            <rFont val="Tahoma"/>
            <family val="2"/>
          </rPr>
          <t xml:space="preserve">Denis:
</t>
        </r>
        <r>
          <rPr>
            <sz val="9"/>
            <color indexed="81"/>
            <rFont val="Tahoma"/>
            <family val="2"/>
          </rPr>
          <t>16 - 5 = 11</t>
        </r>
      </text>
    </comment>
    <comment ref="AQ77" authorId="4" shapeId="0" xr:uid="{5614685F-0AAB-41CB-8547-25CDD1BABA72}">
      <text>
        <r>
          <rPr>
            <b/>
            <sz val="9"/>
            <color indexed="81"/>
            <rFont val="Tahoma"/>
            <family val="2"/>
          </rPr>
          <t>Ed:</t>
        </r>
        <r>
          <rPr>
            <sz val="9"/>
            <color indexed="81"/>
            <rFont val="Tahoma"/>
            <family val="2"/>
          </rPr>
          <t xml:space="preserve">
Median time to CR: no difference by treatment arm</t>
        </r>
      </text>
    </comment>
    <comment ref="AR77" authorId="4" shapeId="0" xr:uid="{C0791FCB-530E-4ABA-8360-C85BDA831930}">
      <text>
        <r>
          <rPr>
            <b/>
            <sz val="9"/>
            <color indexed="81"/>
            <rFont val="Tahoma"/>
            <family val="2"/>
          </rPr>
          <t>Ed:</t>
        </r>
        <r>
          <rPr>
            <sz val="9"/>
            <color indexed="81"/>
            <rFont val="Tahoma"/>
            <family val="2"/>
          </rPr>
          <t xml:space="preserve">
Median time to CR: no difference by treatment arm</t>
        </r>
      </text>
    </comment>
    <comment ref="AW77" authorId="1" shapeId="0" xr:uid="{88FB11F7-916E-4852-92A2-CDDBC7AB158B}">
      <text>
        <r>
          <rPr>
            <b/>
            <sz val="9"/>
            <color indexed="81"/>
            <rFont val="Tahoma"/>
            <family val="2"/>
          </rPr>
          <t>Christina Kwon:</t>
        </r>
        <r>
          <rPr>
            <sz val="9"/>
            <color indexed="81"/>
            <rFont val="Tahoma"/>
            <family val="2"/>
          </rPr>
          <t xml:space="preserve">
10% or more of patients were reported</t>
        </r>
      </text>
    </comment>
    <comment ref="R78" authorId="1" shapeId="0" xr:uid="{AED32BF4-C6F1-4261-8BC0-219084363A61}">
      <text>
        <r>
          <rPr>
            <b/>
            <sz val="9"/>
            <color indexed="81"/>
            <rFont val="Tahoma"/>
            <family val="2"/>
          </rPr>
          <t>Christina Kwon:</t>
        </r>
        <r>
          <rPr>
            <sz val="9"/>
            <color indexed="81"/>
            <rFont val="Tahoma"/>
            <family val="2"/>
          </rPr>
          <t xml:space="preserve">
RAEB-2</t>
        </r>
      </text>
    </comment>
    <comment ref="V78" authorId="4" shapeId="0" xr:uid="{73AEDC31-D5B9-4D59-8571-BA1DEC8E735D}">
      <text>
        <r>
          <rPr>
            <b/>
            <sz val="9"/>
            <color indexed="81"/>
            <rFont val="Tahoma"/>
            <family val="2"/>
          </rPr>
          <t>Ed:</t>
        </r>
        <r>
          <rPr>
            <sz val="9"/>
            <color indexed="81"/>
            <rFont val="Tahoma"/>
            <family val="2"/>
          </rPr>
          <t xml:space="preserve">
Based on inclusion criteria (ECOG PS &lt;2)</t>
        </r>
      </text>
    </comment>
    <comment ref="Z78" authorId="5" shapeId="0" xr:uid="{0FD38EDB-C915-4541-8BC8-16A509538C92}">
      <text>
        <r>
          <rPr>
            <b/>
            <sz val="9"/>
            <color indexed="81"/>
            <rFont val="Tahoma"/>
            <family val="2"/>
          </rPr>
          <t>Denis:</t>
        </r>
        <r>
          <rPr>
            <sz val="9"/>
            <color indexed="81"/>
            <rFont val="Tahoma"/>
            <family val="2"/>
          </rPr>
          <t xml:space="preserve">
54-20-34</t>
        </r>
      </text>
    </comment>
    <comment ref="Q79" authorId="5" shapeId="0" xr:uid="{A3879902-2218-46B7-8326-9966C4DA03E1}">
      <text>
        <r>
          <rPr>
            <b/>
            <sz val="9"/>
            <color indexed="81"/>
            <rFont val="Tahoma"/>
            <family val="2"/>
          </rPr>
          <t xml:space="preserve">Denis:
</t>
        </r>
        <r>
          <rPr>
            <sz val="9"/>
            <color indexed="81"/>
            <rFont val="Tahoma"/>
            <family val="2"/>
          </rPr>
          <t>Based on the inclusion criteria</t>
        </r>
      </text>
    </comment>
    <comment ref="S79" authorId="5" shapeId="0" xr:uid="{D78D55D2-F1AB-4A20-A1D4-753004F4FC35}">
      <text>
        <r>
          <rPr>
            <b/>
            <sz val="9"/>
            <color indexed="81"/>
            <rFont val="Tahoma"/>
            <family val="2"/>
          </rPr>
          <t xml:space="preserve">Denis:
</t>
        </r>
        <r>
          <rPr>
            <sz val="9"/>
            <color indexed="81"/>
            <rFont val="Tahoma"/>
            <family val="2"/>
          </rPr>
          <t>Based on the inclusion criteria</t>
        </r>
      </text>
    </comment>
    <comment ref="AZ79" authorId="4" shapeId="0" xr:uid="{8AA9148A-2931-4F52-AC9D-D185F895BCB9}">
      <text>
        <r>
          <rPr>
            <b/>
            <sz val="9"/>
            <color indexed="81"/>
            <rFont val="Tahoma"/>
            <family val="2"/>
          </rPr>
          <t>Ed:</t>
        </r>
        <r>
          <rPr>
            <sz val="9"/>
            <color indexed="81"/>
            <rFont val="Tahoma"/>
            <family val="2"/>
          </rPr>
          <t xml:space="preserve">
42.2% grade 3, 11.1% with grade 4 </t>
        </r>
      </text>
    </comment>
    <comment ref="Q80" authorId="5" shapeId="0" xr:uid="{179D3672-AA18-4AA5-8D26-4289ADC09E2A}">
      <text>
        <r>
          <rPr>
            <b/>
            <sz val="9"/>
            <color indexed="81"/>
            <rFont val="Tahoma"/>
            <family val="2"/>
          </rPr>
          <t xml:space="preserve">Denis:
</t>
        </r>
        <r>
          <rPr>
            <sz val="9"/>
            <color indexed="81"/>
            <rFont val="Tahoma"/>
            <family val="2"/>
          </rPr>
          <t>Based on the inclusion criteria</t>
        </r>
      </text>
    </comment>
    <comment ref="S80" authorId="5" shapeId="0" xr:uid="{CB7F9D21-0D8E-4879-AFCF-8DA15C2F447E}">
      <text>
        <r>
          <rPr>
            <b/>
            <sz val="9"/>
            <color indexed="81"/>
            <rFont val="Tahoma"/>
            <family val="2"/>
          </rPr>
          <t xml:space="preserve">Denis:
</t>
        </r>
        <r>
          <rPr>
            <sz val="9"/>
            <color indexed="81"/>
            <rFont val="Tahoma"/>
            <family val="2"/>
          </rPr>
          <t>Based on the inclusion criteria</t>
        </r>
      </text>
    </comment>
    <comment ref="AZ80" authorId="4" shapeId="0" xr:uid="{C85BF6A9-908F-40E8-92FA-1942624F6556}">
      <text>
        <r>
          <rPr>
            <b/>
            <sz val="9"/>
            <color indexed="81"/>
            <rFont val="Tahoma"/>
            <family val="2"/>
          </rPr>
          <t>Ed:</t>
        </r>
        <r>
          <rPr>
            <sz val="9"/>
            <color indexed="81"/>
            <rFont val="Tahoma"/>
            <family val="2"/>
          </rPr>
          <t xml:space="preserve">
grade 3 in 66.7%, grade 4 in 33.3%</t>
        </r>
      </text>
    </comment>
    <comment ref="N81" authorId="5" shapeId="0" xr:uid="{B928F7F5-8DDC-41E3-AE96-664285AA2367}">
      <text>
        <r>
          <rPr>
            <b/>
            <sz val="9"/>
            <color indexed="81"/>
            <rFont val="Tahoma"/>
            <family val="2"/>
          </rPr>
          <t>Denis:</t>
        </r>
        <r>
          <rPr>
            <sz val="9"/>
            <color indexed="81"/>
            <rFont val="Tahoma"/>
            <family val="2"/>
          </rPr>
          <t xml:space="preserve">
153/246</t>
        </r>
      </text>
    </comment>
    <comment ref="S81" authorId="5" shapeId="0" xr:uid="{0C3B6CC2-39FA-40B6-B177-8800AFD69039}">
      <text>
        <r>
          <rPr>
            <b/>
            <sz val="9"/>
            <color indexed="81"/>
            <rFont val="Tahoma"/>
            <family val="2"/>
          </rPr>
          <t>Denis:</t>
        </r>
        <r>
          <rPr>
            <sz val="9"/>
            <color indexed="81"/>
            <rFont val="Tahoma"/>
            <family val="2"/>
          </rPr>
          <t xml:space="preserve">
162/246, 54/246</t>
        </r>
      </text>
    </comment>
    <comment ref="V81" authorId="5" shapeId="0" xr:uid="{24536733-7B28-4271-985E-C6AEDD4943D7}">
      <text>
        <r>
          <rPr>
            <b/>
            <sz val="9"/>
            <color indexed="81"/>
            <rFont val="Tahoma"/>
            <family val="2"/>
          </rPr>
          <t>Denis:</t>
        </r>
        <r>
          <rPr>
            <sz val="9"/>
            <color indexed="81"/>
            <rFont val="Tahoma"/>
            <family val="2"/>
          </rPr>
          <t xml:space="preserve">
0 + 1:
95 (38.6%) + 123 (50%)</t>
        </r>
      </text>
    </comment>
    <comment ref="Z81" authorId="5" shapeId="0" xr:uid="{ACE612E8-A535-41E6-9898-19B589F92C27}">
      <text>
        <r>
          <rPr>
            <b/>
            <sz val="9"/>
            <color indexed="81"/>
            <rFont val="Tahoma"/>
            <family val="2"/>
          </rPr>
          <t>Denis:</t>
        </r>
        <r>
          <rPr>
            <sz val="9"/>
            <color indexed="81"/>
            <rFont val="Tahoma"/>
            <family val="2"/>
          </rPr>
          <t xml:space="preserve">
Good + intermediate:
6 (2.4%) + 114 (46.3%)</t>
        </r>
      </text>
    </comment>
    <comment ref="BA81" authorId="1" shapeId="0" xr:uid="{FA829CAA-F807-406B-92FC-B25321702CD0}">
      <text>
        <r>
          <rPr>
            <b/>
            <sz val="9"/>
            <color indexed="81"/>
            <rFont val="Tahoma"/>
            <family val="2"/>
          </rPr>
          <t>Christina Kwon:</t>
        </r>
        <r>
          <rPr>
            <sz val="9"/>
            <color indexed="81"/>
            <rFont val="Tahoma"/>
            <family val="2"/>
          </rPr>
          <t xml:space="preserve">
% after 1st course</t>
        </r>
      </text>
    </comment>
    <comment ref="BE81" authorId="1" shapeId="0" xr:uid="{987FAC6F-0169-42F9-AE6A-E0FFB985C4F5}">
      <text>
        <r>
          <rPr>
            <b/>
            <sz val="9"/>
            <color indexed="81"/>
            <rFont val="Tahoma"/>
            <family val="2"/>
          </rPr>
          <t>Christina Kwon:</t>
        </r>
        <r>
          <rPr>
            <sz val="9"/>
            <color indexed="81"/>
            <rFont val="Tahoma"/>
            <family val="2"/>
          </rPr>
          <t xml:space="preserve">
% after 1st course</t>
        </r>
      </text>
    </comment>
    <comment ref="N82" authorId="5" shapeId="0" xr:uid="{C68AF53C-76C3-4BA6-A6D1-8B083275AE04}">
      <text>
        <r>
          <rPr>
            <b/>
            <sz val="9"/>
            <color indexed="81"/>
            <rFont val="Tahoma"/>
            <family val="2"/>
          </rPr>
          <t>Denis:</t>
        </r>
        <r>
          <rPr>
            <sz val="9"/>
            <color indexed="81"/>
            <rFont val="Tahoma"/>
            <family val="2"/>
          </rPr>
          <t xml:space="preserve">
147/249</t>
        </r>
      </text>
    </comment>
    <comment ref="S82" authorId="5" shapeId="0" xr:uid="{CFD6F643-DCA0-4F04-B33E-35C947AA7820}">
      <text>
        <r>
          <rPr>
            <b/>
            <sz val="9"/>
            <color indexed="81"/>
            <rFont val="Tahoma"/>
            <family val="2"/>
          </rPr>
          <t>Denis:</t>
        </r>
        <r>
          <rPr>
            <sz val="9"/>
            <color indexed="81"/>
            <rFont val="Tahoma"/>
            <family val="2"/>
          </rPr>
          <t xml:space="preserve">
163/249, 51/249</t>
        </r>
      </text>
    </comment>
    <comment ref="V82" authorId="5" shapeId="0" xr:uid="{3F06DD9C-9F3C-4036-9D5B-970C19BACE6B}">
      <text>
        <r>
          <rPr>
            <b/>
            <sz val="9"/>
            <color indexed="81"/>
            <rFont val="Tahoma"/>
            <family val="2"/>
          </rPr>
          <t>Denis:</t>
        </r>
        <r>
          <rPr>
            <sz val="9"/>
            <color indexed="81"/>
            <rFont val="Tahoma"/>
            <family val="2"/>
          </rPr>
          <t xml:space="preserve">
0 + 1:
92 (37%) + 128 (51.4%)</t>
        </r>
      </text>
    </comment>
    <comment ref="Z82" authorId="5" shapeId="0" xr:uid="{54660937-9E89-4572-A8DB-ED4EC9AEEDF5}">
      <text>
        <r>
          <rPr>
            <b/>
            <sz val="9"/>
            <color indexed="81"/>
            <rFont val="Tahoma"/>
            <family val="2"/>
          </rPr>
          <t>Denis:</t>
        </r>
        <r>
          <rPr>
            <sz val="9"/>
            <color indexed="81"/>
            <rFont val="Tahoma"/>
            <family val="2"/>
          </rPr>
          <t xml:space="preserve">
Good + intermediate:
3 (1.2%) + 109 (43.8%)</t>
        </r>
      </text>
    </comment>
    <comment ref="BA82" authorId="1" shapeId="0" xr:uid="{36703537-1ED7-4675-B913-A97B88DC721B}">
      <text>
        <r>
          <rPr>
            <b/>
            <sz val="9"/>
            <color indexed="81"/>
            <rFont val="Tahoma"/>
            <family val="2"/>
          </rPr>
          <t>Christina Kwon:</t>
        </r>
        <r>
          <rPr>
            <sz val="9"/>
            <color indexed="81"/>
            <rFont val="Tahoma"/>
            <family val="2"/>
          </rPr>
          <t xml:space="preserve">
% after 1st course</t>
        </r>
      </text>
    </comment>
    <comment ref="BE82" authorId="1" shapeId="0" xr:uid="{1A415258-CCB3-4FDA-ADF0-8F1B2614F309}">
      <text>
        <r>
          <rPr>
            <b/>
            <sz val="9"/>
            <color indexed="81"/>
            <rFont val="Tahoma"/>
            <family val="2"/>
          </rPr>
          <t>Christina Kwon:</t>
        </r>
        <r>
          <rPr>
            <sz val="9"/>
            <color indexed="81"/>
            <rFont val="Tahoma"/>
            <family val="2"/>
          </rPr>
          <t xml:space="preserve">
% after 1st course</t>
        </r>
      </text>
    </comment>
    <comment ref="F83" authorId="4" shapeId="0" xr:uid="{69AB38C7-8C3D-4958-8C0F-1616CB7C27A7}">
      <text>
        <r>
          <rPr>
            <b/>
            <sz val="9"/>
            <color indexed="81"/>
            <rFont val="Tahoma"/>
            <family val="2"/>
          </rPr>
          <t>Ed:</t>
        </r>
        <r>
          <rPr>
            <sz val="9"/>
            <color indexed="81"/>
            <rFont val="Tahoma"/>
            <family val="2"/>
          </rPr>
          <t xml:space="preserve">
Both arms were followed by the subsequent randomization with/without ATRA. ATRA ramdomizaton is not included.</t>
        </r>
      </text>
    </comment>
    <comment ref="Z83" authorId="1" shapeId="0" xr:uid="{377DE80C-FB44-499A-82AC-84361CBA4224}">
      <text>
        <r>
          <rPr>
            <b/>
            <sz val="9"/>
            <color indexed="81"/>
            <rFont val="Tahoma"/>
            <family val="2"/>
          </rPr>
          <t>Christina Kwon:</t>
        </r>
        <r>
          <rPr>
            <sz val="9"/>
            <color indexed="81"/>
            <rFont val="Tahoma"/>
            <family val="2"/>
          </rPr>
          <t xml:space="preserve">
56 / 73 (cytogenetics-known patients)</t>
        </r>
      </text>
    </comment>
    <comment ref="AA83" authorId="1" shapeId="0" xr:uid="{28B34A2F-A2A8-47CF-929D-76B539A8A012}">
      <text>
        <r>
          <rPr>
            <b/>
            <sz val="9"/>
            <color indexed="81"/>
            <rFont val="Tahoma"/>
            <family val="2"/>
          </rPr>
          <t>Christina Kwon:</t>
        </r>
        <r>
          <rPr>
            <sz val="9"/>
            <color indexed="81"/>
            <rFont val="Tahoma"/>
            <family val="2"/>
          </rPr>
          <t xml:space="preserve">
17 / 73 (cytogenetics-known patients)</t>
        </r>
      </text>
    </comment>
    <comment ref="BA83" authorId="1" shapeId="0" xr:uid="{95B97F60-4AD1-43CE-956A-C66864965504}">
      <text>
        <r>
          <rPr>
            <b/>
            <sz val="9"/>
            <color indexed="81"/>
            <rFont val="Tahoma"/>
            <family val="2"/>
          </rPr>
          <t>Christina Kwon:</t>
        </r>
        <r>
          <rPr>
            <sz val="9"/>
            <color indexed="81"/>
            <rFont val="Tahoma"/>
            <family val="2"/>
          </rPr>
          <t xml:space="preserve">
% after 1st course
Nausea/emesis</t>
        </r>
      </text>
    </comment>
    <comment ref="BE83" authorId="1" shapeId="0" xr:uid="{86A85B7B-1B9A-4770-B3C5-24CF635DD56E}">
      <text>
        <r>
          <rPr>
            <b/>
            <sz val="9"/>
            <color indexed="81"/>
            <rFont val="Tahoma"/>
            <family val="2"/>
          </rPr>
          <t>Christina Kwon:</t>
        </r>
        <r>
          <rPr>
            <sz val="9"/>
            <color indexed="81"/>
            <rFont val="Tahoma"/>
            <family val="2"/>
          </rPr>
          <t xml:space="preserve">
% after 1st course</t>
        </r>
      </text>
    </comment>
    <comment ref="BM83" authorId="5" shapeId="0" xr:uid="{00328EAE-A46F-43B5-9407-A3E05DCB0AB5}">
      <text>
        <r>
          <rPr>
            <b/>
            <sz val="9"/>
            <color indexed="81"/>
            <rFont val="Tahoma"/>
            <family val="2"/>
          </rPr>
          <t>Denis:</t>
        </r>
        <r>
          <rPr>
            <sz val="9"/>
            <color indexed="81"/>
            <rFont val="Tahoma"/>
            <family val="2"/>
          </rPr>
          <t xml:space="preserve">
18/40, overall in first eight weeks </t>
        </r>
      </text>
    </comment>
    <comment ref="F84" authorId="4" shapeId="0" xr:uid="{17A82F4D-5389-4171-9C86-86F238E28690}">
      <text>
        <r>
          <rPr>
            <b/>
            <sz val="9"/>
            <color indexed="81"/>
            <rFont val="Tahoma"/>
            <family val="2"/>
          </rPr>
          <t>Ed:</t>
        </r>
        <r>
          <rPr>
            <sz val="9"/>
            <color indexed="81"/>
            <rFont val="Tahoma"/>
            <family val="2"/>
          </rPr>
          <t xml:space="preserve">
Both arms were followed by the subsequent randomization with/without ATRA. ATRA ramdomizaton is not included.</t>
        </r>
      </text>
    </comment>
    <comment ref="Z84" authorId="1" shapeId="0" xr:uid="{D7731C4F-87E2-40A3-B88E-04339E4315EA}">
      <text>
        <r>
          <rPr>
            <b/>
            <sz val="9"/>
            <color indexed="81"/>
            <rFont val="Tahoma"/>
            <family val="2"/>
          </rPr>
          <t>Christina Kwon:</t>
        </r>
        <r>
          <rPr>
            <sz val="9"/>
            <color indexed="81"/>
            <rFont val="Tahoma"/>
            <family val="2"/>
          </rPr>
          <t xml:space="preserve">
53 / 77 (cytogenetics-known patients)</t>
        </r>
      </text>
    </comment>
    <comment ref="AA84" authorId="1" shapeId="0" xr:uid="{B9CC40ED-D536-47D2-8573-8B6C9B320740}">
      <text>
        <r>
          <rPr>
            <b/>
            <sz val="9"/>
            <color indexed="81"/>
            <rFont val="Tahoma"/>
            <family val="2"/>
          </rPr>
          <t>Christina Kwon:</t>
        </r>
        <r>
          <rPr>
            <sz val="9"/>
            <color indexed="81"/>
            <rFont val="Tahoma"/>
            <family val="2"/>
          </rPr>
          <t xml:space="preserve">
24 / 77 (cytogenetics-
 known patients)</t>
        </r>
      </text>
    </comment>
    <comment ref="BA84" authorId="1" shapeId="0" xr:uid="{09B58F38-56F6-41E6-BFA3-33AFD30903FF}">
      <text>
        <r>
          <rPr>
            <b/>
            <sz val="9"/>
            <color indexed="81"/>
            <rFont val="Tahoma"/>
            <family val="2"/>
          </rPr>
          <t>Christina Kwon:</t>
        </r>
        <r>
          <rPr>
            <sz val="9"/>
            <color indexed="81"/>
            <rFont val="Tahoma"/>
            <family val="2"/>
          </rPr>
          <t xml:space="preserve">
% after 1st course
Nausea/emesis</t>
        </r>
      </text>
    </comment>
    <comment ref="BE84" authorId="1" shapeId="0" xr:uid="{AB2DEA32-64D5-467A-A80D-10DC0EECE28B}">
      <text>
        <r>
          <rPr>
            <b/>
            <sz val="9"/>
            <color indexed="81"/>
            <rFont val="Tahoma"/>
            <family val="2"/>
          </rPr>
          <t>Christina Kwon:</t>
        </r>
        <r>
          <rPr>
            <sz val="9"/>
            <color indexed="81"/>
            <rFont val="Tahoma"/>
            <family val="2"/>
          </rPr>
          <t xml:space="preserve">
% after 1st course</t>
        </r>
      </text>
    </comment>
    <comment ref="BM84" authorId="5" shapeId="0" xr:uid="{A5433347-A8E3-4FD0-A94A-1A9C7C319387}">
      <text>
        <r>
          <rPr>
            <b/>
            <sz val="9"/>
            <color indexed="81"/>
            <rFont val="Tahoma"/>
            <family val="2"/>
          </rPr>
          <t>Denis:</t>
        </r>
        <r>
          <rPr>
            <sz val="9"/>
            <color indexed="81"/>
            <rFont val="Tahoma"/>
            <family val="2"/>
          </rPr>
          <t xml:space="preserve">
8/38 overall in the first eight weeks</t>
        </r>
      </text>
    </comment>
    <comment ref="Q85" authorId="1" shapeId="0" xr:uid="{62CE22F3-C6ED-4B5B-B12C-5F2C7CE902C7}">
      <text>
        <r>
          <rPr>
            <b/>
            <sz val="9"/>
            <color indexed="81"/>
            <rFont val="Tahoma"/>
            <family val="2"/>
          </rPr>
          <t>Christina Kwon:</t>
        </r>
        <r>
          <rPr>
            <sz val="9"/>
            <color indexed="81"/>
            <rFont val="Tahoma"/>
            <family val="2"/>
          </rPr>
          <t xml:space="preserve">
RAEB-t</t>
        </r>
      </text>
    </comment>
    <comment ref="R85" authorId="1" shapeId="0" xr:uid="{E21586F7-05BA-4BA5-BF44-1D76A37756EF}">
      <text>
        <r>
          <rPr>
            <b/>
            <sz val="9"/>
            <color indexed="81"/>
            <rFont val="Tahoma"/>
            <family val="2"/>
          </rPr>
          <t>Christina Kwon:</t>
        </r>
        <r>
          <rPr>
            <sz val="9"/>
            <color indexed="81"/>
            <rFont val="Tahoma"/>
            <family val="2"/>
          </rPr>
          <t xml:space="preserve">
RAEB
</t>
        </r>
      </text>
    </comment>
    <comment ref="BM85" authorId="5" shapeId="0" xr:uid="{00DCF9BC-7270-4138-8C35-6F762B170CC8}">
      <text>
        <r>
          <rPr>
            <b/>
            <sz val="9"/>
            <color indexed="81"/>
            <rFont val="Tahoma"/>
            <family val="2"/>
          </rPr>
          <t>Denis:</t>
        </r>
        <r>
          <rPr>
            <sz val="9"/>
            <color indexed="81"/>
            <rFont val="Tahoma"/>
            <family val="2"/>
          </rPr>
          <t xml:space="preserve">
grade 3 or 4:
14 (24.1%) + 2 (3.4%)</t>
        </r>
      </text>
    </comment>
    <comment ref="Q86" authorId="1" shapeId="0" xr:uid="{33B18DE1-241A-48AF-84E4-3DB384B568E3}">
      <text>
        <r>
          <rPr>
            <b/>
            <sz val="9"/>
            <color indexed="81"/>
            <rFont val="Tahoma"/>
            <family val="2"/>
          </rPr>
          <t>Christina Kwon:</t>
        </r>
        <r>
          <rPr>
            <sz val="9"/>
            <color indexed="81"/>
            <rFont val="Tahoma"/>
            <family val="2"/>
          </rPr>
          <t xml:space="preserve">
RAEB-t</t>
        </r>
      </text>
    </comment>
    <comment ref="R86" authorId="1" shapeId="0" xr:uid="{D1DEF20C-D14D-472A-9A4D-ECC2BC38C807}">
      <text>
        <r>
          <rPr>
            <b/>
            <sz val="9"/>
            <color indexed="81"/>
            <rFont val="Tahoma"/>
            <family val="2"/>
          </rPr>
          <t>Christina Kwon:</t>
        </r>
        <r>
          <rPr>
            <sz val="9"/>
            <color indexed="81"/>
            <rFont val="Tahoma"/>
            <family val="2"/>
          </rPr>
          <t xml:space="preserve">
RAEB</t>
        </r>
      </text>
    </comment>
    <comment ref="BM86" authorId="5" shapeId="0" xr:uid="{45CB687F-BE42-4D51-A57B-7A3ADD913FA8}">
      <text>
        <r>
          <rPr>
            <b/>
            <sz val="9"/>
            <color indexed="81"/>
            <rFont val="Tahoma"/>
            <family val="2"/>
          </rPr>
          <t>Denis:</t>
        </r>
        <r>
          <rPr>
            <sz val="9"/>
            <color indexed="81"/>
            <rFont val="Tahoma"/>
            <family val="2"/>
          </rPr>
          <t xml:space="preserve">
grade 3 or 4:
21 (38.9%) + 8 (14.8%)</t>
        </r>
      </text>
    </comment>
    <comment ref="Q87" authorId="1" shapeId="0" xr:uid="{0DC4AC2C-22CA-4BBE-9CF1-79CC48E62735}">
      <text>
        <r>
          <rPr>
            <b/>
            <sz val="9"/>
            <color indexed="81"/>
            <rFont val="Tahoma"/>
            <family val="2"/>
          </rPr>
          <t>Christina Kwon:</t>
        </r>
        <r>
          <rPr>
            <sz val="9"/>
            <color indexed="81"/>
            <rFont val="Tahoma"/>
            <family val="2"/>
          </rPr>
          <t xml:space="preserve">
RAEB-t</t>
        </r>
      </text>
    </comment>
    <comment ref="R87" authorId="1" shapeId="0" xr:uid="{8259346F-7B20-4150-A4E3-DDCF7B428E63}">
      <text>
        <r>
          <rPr>
            <b/>
            <sz val="9"/>
            <color indexed="81"/>
            <rFont val="Tahoma"/>
            <family val="2"/>
          </rPr>
          <t>Christina Kwon:</t>
        </r>
        <r>
          <rPr>
            <sz val="9"/>
            <color indexed="81"/>
            <rFont val="Tahoma"/>
            <family val="2"/>
          </rPr>
          <t xml:space="preserve">
RAEB</t>
        </r>
      </text>
    </comment>
    <comment ref="BM87" authorId="5" shapeId="0" xr:uid="{68B3F747-2BE5-41AF-8102-E38EDB199137}">
      <text>
        <r>
          <rPr>
            <b/>
            <sz val="9"/>
            <color indexed="81"/>
            <rFont val="Tahoma"/>
            <family val="2"/>
          </rPr>
          <t>Denis:</t>
        </r>
        <r>
          <rPr>
            <sz val="9"/>
            <color indexed="81"/>
            <rFont val="Tahoma"/>
            <family val="2"/>
          </rPr>
          <t xml:space="preserve">
grade 3 or 4:
20 (33.9%) + 10 (17%)</t>
        </r>
      </text>
    </comment>
    <comment ref="M88" authorId="1" shapeId="0" xr:uid="{227B46BF-416E-4EB3-9888-CD07C94F56BE}">
      <text>
        <r>
          <rPr>
            <b/>
            <sz val="9"/>
            <color indexed="81"/>
            <rFont val="Tahoma"/>
            <family val="2"/>
          </rPr>
          <t>Christina Kwon:</t>
        </r>
        <r>
          <rPr>
            <sz val="9"/>
            <color indexed="81"/>
            <rFont val="Tahoma"/>
            <family val="2"/>
          </rPr>
          <t xml:space="preserve">
Weighted average</t>
        </r>
      </text>
    </comment>
    <comment ref="O88" authorId="1" shapeId="0" xr:uid="{23BB6E18-837C-4208-A0DC-55EFF64D365E}">
      <text>
        <r>
          <rPr>
            <b/>
            <sz val="9"/>
            <color indexed="81"/>
            <rFont val="Tahoma"/>
            <family val="2"/>
          </rPr>
          <t>Christina Kwon:</t>
        </r>
        <r>
          <rPr>
            <sz val="9"/>
            <color indexed="81"/>
            <rFont val="Tahoma"/>
            <family val="2"/>
          </rPr>
          <t xml:space="preserve">
Weighted average</t>
        </r>
      </text>
    </comment>
    <comment ref="AW88" authorId="1" shapeId="0" xr:uid="{DB4DC740-1424-419D-B224-07C34490B0A4}">
      <text>
        <r>
          <rPr>
            <b/>
            <sz val="9"/>
            <color indexed="81"/>
            <rFont val="Tahoma"/>
            <family val="2"/>
          </rPr>
          <t>Christina Kwon:</t>
        </r>
        <r>
          <rPr>
            <sz val="9"/>
            <color indexed="81"/>
            <rFont val="Tahoma"/>
            <family val="2"/>
          </rPr>
          <t xml:space="preserve">
system organ class in &gt; 10% of patients in a treatment group, with preferred term reported if reported in 2 or more patients in a treatment group</t>
        </r>
      </text>
    </comment>
    <comment ref="BM88" authorId="4" shapeId="0" xr:uid="{3DE5164D-246F-4BE6-A65F-E0CDC0C47929}">
      <text>
        <r>
          <rPr>
            <b/>
            <sz val="9"/>
            <color indexed="81"/>
            <rFont val="Tahoma"/>
            <family val="2"/>
          </rPr>
          <t>Ed:</t>
        </r>
        <r>
          <rPr>
            <sz val="9"/>
            <color indexed="81"/>
            <rFont val="Tahoma"/>
            <family val="2"/>
          </rPr>
          <t xml:space="preserve">
"Infections and infestations"</t>
        </r>
      </text>
    </comment>
    <comment ref="BM89" authorId="4" shapeId="0" xr:uid="{84E78E49-6A47-4E6A-BC6E-2DA9B0215DA5}">
      <text>
        <r>
          <rPr>
            <b/>
            <sz val="9"/>
            <color indexed="81"/>
            <rFont val="Tahoma"/>
            <family val="2"/>
          </rPr>
          <t>Ed:</t>
        </r>
        <r>
          <rPr>
            <sz val="9"/>
            <color indexed="81"/>
            <rFont val="Tahoma"/>
            <family val="2"/>
          </rPr>
          <t xml:space="preserve">
"Infections and infestations"</t>
        </r>
      </text>
    </comment>
    <comment ref="AB90" authorId="2" shapeId="0" xr:uid="{89DF617A-DCB8-47C4-BDAD-986D60FED9EB}">
      <text>
        <r>
          <rPr>
            <b/>
            <sz val="9"/>
            <color indexed="81"/>
            <rFont val="Tahoma"/>
            <family val="2"/>
          </rPr>
          <t>Ed Kim:</t>
        </r>
        <r>
          <rPr>
            <sz val="9"/>
            <color indexed="81"/>
            <rFont val="Tahoma"/>
            <family val="2"/>
          </rPr>
          <t xml:space="preserve">
mean 2.9 courses * 4-6 wk</t>
        </r>
      </text>
    </comment>
    <comment ref="AD90" authorId="2" shapeId="0" xr:uid="{9C379C8C-4849-4155-B6E3-27CF1B5B24B7}">
      <text>
        <r>
          <rPr>
            <b/>
            <sz val="9"/>
            <color indexed="81"/>
            <rFont val="Tahoma"/>
            <family val="2"/>
          </rPr>
          <t>Ed Kim:</t>
        </r>
        <r>
          <rPr>
            <sz val="9"/>
            <color indexed="81"/>
            <rFont val="Tahoma"/>
            <family val="2"/>
          </rPr>
          <t xml:space="preserve">
among responder</t>
        </r>
      </text>
    </comment>
    <comment ref="AF90" authorId="2" shapeId="0" xr:uid="{3039F768-4DF7-4BAF-96D4-F92276086A12}">
      <text>
        <r>
          <rPr>
            <b/>
            <sz val="9"/>
            <color indexed="81"/>
            <rFont val="Tahoma"/>
            <family val="2"/>
          </rPr>
          <t>Ed Kim:</t>
        </r>
        <r>
          <rPr>
            <sz val="9"/>
            <color indexed="81"/>
            <rFont val="Tahoma"/>
            <family val="2"/>
          </rPr>
          <t xml:space="preserve">
among non-remitters</t>
        </r>
      </text>
    </comment>
    <comment ref="AK90" authorId="2" shapeId="0" xr:uid="{7A4AB9CA-7F97-4A6D-A63D-705C679B4F91}">
      <text>
        <r>
          <rPr>
            <b/>
            <sz val="9"/>
            <color indexed="81"/>
            <rFont val="Tahoma"/>
            <family val="2"/>
          </rPr>
          <t>Ed Kim:</t>
        </r>
        <r>
          <rPr>
            <sz val="9"/>
            <color indexed="81"/>
            <rFont val="Tahoma"/>
            <family val="2"/>
          </rPr>
          <t xml:space="preserve">
complete remission</t>
        </r>
      </text>
    </comment>
    <comment ref="AL90" authorId="2" shapeId="0" xr:uid="{F6CC0E6D-60D9-4F92-82C8-634E31B21CF5}">
      <text>
        <r>
          <rPr>
            <b/>
            <sz val="9"/>
            <color indexed="81"/>
            <rFont val="Tahoma"/>
            <family val="2"/>
          </rPr>
          <t>Ed Kim:</t>
        </r>
        <r>
          <rPr>
            <sz val="9"/>
            <color indexed="81"/>
            <rFont val="Tahoma"/>
            <family val="2"/>
          </rPr>
          <t xml:space="preserve">
complete remission</t>
        </r>
      </text>
    </comment>
    <comment ref="AR90" authorId="5" shapeId="0" xr:uid="{74F338C9-06A3-46CC-906F-B13A386A62B5}">
      <text>
        <r>
          <rPr>
            <b/>
            <sz val="9"/>
            <color indexed="81"/>
            <rFont val="Tahoma"/>
            <family val="2"/>
          </rPr>
          <t>Denis:</t>
        </r>
        <r>
          <rPr>
            <sz val="9"/>
            <color indexed="81"/>
            <rFont val="Tahoma"/>
            <family val="2"/>
          </rPr>
          <t xml:space="preserve">
1-7</t>
        </r>
      </text>
    </comment>
    <comment ref="AB91" authorId="2" shapeId="0" xr:uid="{98D79819-1D9B-4649-BB10-D1A153670CD5}">
      <text>
        <r>
          <rPr>
            <b/>
            <sz val="9"/>
            <color indexed="81"/>
            <rFont val="Tahoma"/>
            <family val="2"/>
          </rPr>
          <t>Ed Kim:</t>
        </r>
        <r>
          <rPr>
            <sz val="9"/>
            <color indexed="81"/>
            <rFont val="Tahoma"/>
            <family val="2"/>
          </rPr>
          <t xml:space="preserve">
mean 2.3 courses * 4-6 wk</t>
        </r>
      </text>
    </comment>
    <comment ref="AD91" authorId="2" shapeId="0" xr:uid="{82BC06CE-840B-4964-AF42-4A4108E6F6F5}">
      <text>
        <r>
          <rPr>
            <b/>
            <sz val="9"/>
            <color indexed="81"/>
            <rFont val="Tahoma"/>
            <family val="2"/>
          </rPr>
          <t>Ed Kim:</t>
        </r>
        <r>
          <rPr>
            <sz val="9"/>
            <color indexed="81"/>
            <rFont val="Tahoma"/>
            <family val="2"/>
          </rPr>
          <t xml:space="preserve">
among responder</t>
        </r>
      </text>
    </comment>
    <comment ref="AK91" authorId="2" shapeId="0" xr:uid="{EACCC2B0-56B0-4F4A-882E-B72E04C72E5D}">
      <text>
        <r>
          <rPr>
            <b/>
            <sz val="9"/>
            <color indexed="81"/>
            <rFont val="Tahoma"/>
            <family val="2"/>
          </rPr>
          <t>Ed Kim:</t>
        </r>
        <r>
          <rPr>
            <sz val="9"/>
            <color indexed="81"/>
            <rFont val="Tahoma"/>
            <family val="2"/>
          </rPr>
          <t xml:space="preserve">
complete remission</t>
        </r>
      </text>
    </comment>
    <comment ref="AL91" authorId="2" shapeId="0" xr:uid="{47E66A55-B25F-43A9-932D-040BB444DF2E}">
      <text>
        <r>
          <rPr>
            <b/>
            <sz val="9"/>
            <color indexed="81"/>
            <rFont val="Tahoma"/>
            <family val="2"/>
          </rPr>
          <t>Ed Kim:</t>
        </r>
        <r>
          <rPr>
            <sz val="9"/>
            <color indexed="81"/>
            <rFont val="Tahoma"/>
            <family val="2"/>
          </rPr>
          <t xml:space="preserve">
complete remission</t>
        </r>
      </text>
    </comment>
    <comment ref="AR91" authorId="5" shapeId="0" xr:uid="{BF4A1C3B-9A62-42D3-AC82-D79754F693E2}">
      <text>
        <r>
          <rPr>
            <b/>
            <sz val="9"/>
            <color indexed="81"/>
            <rFont val="Tahoma"/>
            <family val="2"/>
          </rPr>
          <t>Denis:</t>
        </r>
        <r>
          <rPr>
            <sz val="9"/>
            <color indexed="81"/>
            <rFont val="Tahoma"/>
            <family val="2"/>
          </rPr>
          <t xml:space="preserve">
1-7</t>
        </r>
      </text>
    </comment>
    <comment ref="F92" authorId="8" shapeId="0" xr:uid="{F5587156-1CB3-4C1B-94B8-7124C7E8E226}">
      <text>
        <r>
          <rPr>
            <b/>
            <sz val="9"/>
            <color indexed="81"/>
            <rFont val="Tahoma"/>
            <family val="2"/>
          </rPr>
          <t>bach-:</t>
        </r>
        <r>
          <rPr>
            <sz val="9"/>
            <color indexed="81"/>
            <rFont val="Tahoma"/>
            <family val="2"/>
          </rPr>
          <t xml:space="preserve">
6 mg/m^2 on day 1 and 3 mg/m^2 on day 8</t>
        </r>
      </text>
    </comment>
    <comment ref="L92" authorId="8" shapeId="0" xr:uid="{E0C2EC21-AC4F-41B5-8D75-586DB5269EA7}">
      <text>
        <r>
          <rPr>
            <b/>
            <sz val="9"/>
            <color indexed="81"/>
            <rFont val="Tahoma"/>
            <family val="2"/>
          </rPr>
          <t>bach-:</t>
        </r>
        <r>
          <rPr>
            <sz val="9"/>
            <color indexed="81"/>
            <rFont val="Tahoma"/>
            <family val="2"/>
          </rPr>
          <t xml:space="preserve">
Range: 62-88</t>
        </r>
      </text>
    </comment>
    <comment ref="M92" authorId="8" shapeId="0" xr:uid="{C8010CC1-0212-465C-B119-09787F342132}">
      <text>
        <r>
          <rPr>
            <b/>
            <sz val="9"/>
            <color indexed="81"/>
            <rFont val="Tahoma"/>
            <family val="2"/>
          </rPr>
          <t>bach-:</t>
        </r>
        <r>
          <rPr>
            <sz val="9"/>
            <color indexed="81"/>
            <rFont val="Tahoma"/>
            <family val="2"/>
          </rPr>
          <t xml:space="preserve">
Range: 62-88</t>
        </r>
      </text>
    </comment>
    <comment ref="V92" authorId="8" shapeId="0" xr:uid="{519CAF50-9E2C-4395-8D9D-CFCD0E4DEAB6}">
      <text>
        <r>
          <rPr>
            <b/>
            <sz val="9"/>
            <color indexed="81"/>
            <rFont val="Tahoma"/>
            <family val="2"/>
          </rPr>
          <t>bach-:</t>
        </r>
        <r>
          <rPr>
            <sz val="9"/>
            <color indexed="81"/>
            <rFont val="Tahoma"/>
            <family val="2"/>
          </rPr>
          <t xml:space="preserve">
WHO PS: 76 (64.4%)</t>
        </r>
      </text>
    </comment>
    <comment ref="Z92" authorId="8" shapeId="0" xr:uid="{4C0D3C3E-AF89-41A5-867E-0C2F51103029}">
      <text>
        <r>
          <rPr>
            <b/>
            <sz val="9"/>
            <color indexed="81"/>
            <rFont val="Tahoma"/>
            <family val="2"/>
          </rPr>
          <t>bach-:</t>
        </r>
        <r>
          <rPr>
            <sz val="9"/>
            <color indexed="81"/>
            <rFont val="Tahoma"/>
            <family val="2"/>
          </rPr>
          <t xml:space="preserve">
Favorable + Intermediate</t>
        </r>
      </text>
    </comment>
    <comment ref="AA92" authorId="8" shapeId="0" xr:uid="{50327AD0-80AF-4F6B-851F-F51D1A057C2A}">
      <text>
        <r>
          <rPr>
            <b/>
            <sz val="9"/>
            <color indexed="81"/>
            <rFont val="Tahoma"/>
            <family val="2"/>
          </rPr>
          <t>bach-:</t>
        </r>
        <r>
          <rPr>
            <sz val="9"/>
            <color indexed="81"/>
            <rFont val="Tahoma"/>
            <family val="2"/>
          </rPr>
          <t xml:space="preserve">
Adverse</t>
        </r>
      </text>
    </comment>
    <comment ref="AD92" authorId="8" shapeId="0" xr:uid="{16C206D8-D24D-4281-8A09-985308A0A395}">
      <text>
        <r>
          <rPr>
            <b/>
            <sz val="9"/>
            <color indexed="81"/>
            <rFont val="Tahoma"/>
            <family val="2"/>
          </rPr>
          <t>bach-:</t>
        </r>
        <r>
          <rPr>
            <sz val="9"/>
            <color indexed="81"/>
            <rFont val="Tahoma"/>
            <family val="2"/>
          </rPr>
          <t xml:space="preserve">
Median OS from best response:
8.2 months (95% CI, 5.4 to 12.8 months)</t>
        </r>
      </text>
    </comment>
    <comment ref="F93" authorId="8" shapeId="0" xr:uid="{C90CF79A-0A9B-46CB-8A21-AB2D545D6D87}">
      <text>
        <r>
          <rPr>
            <b/>
            <sz val="9"/>
            <color indexed="81"/>
            <rFont val="Tahoma"/>
            <family val="2"/>
          </rPr>
          <t>bach-:</t>
        </r>
        <r>
          <rPr>
            <sz val="9"/>
            <color indexed="81"/>
            <rFont val="Tahoma"/>
            <family val="2"/>
          </rPr>
          <t xml:space="preserve">
Hydroxyurea or low-dose cytarabine</t>
        </r>
      </text>
    </comment>
    <comment ref="L93" authorId="8" shapeId="0" xr:uid="{39C209EC-1504-4657-9C0F-A32649785CA1}">
      <text>
        <r>
          <rPr>
            <b/>
            <sz val="9"/>
            <color indexed="81"/>
            <rFont val="Tahoma"/>
            <family val="2"/>
          </rPr>
          <t>bach-:</t>
        </r>
        <r>
          <rPr>
            <sz val="9"/>
            <color indexed="81"/>
            <rFont val="Tahoma"/>
            <family val="2"/>
          </rPr>
          <t xml:space="preserve">
66-88</t>
        </r>
      </text>
    </comment>
    <comment ref="V93" authorId="8" shapeId="0" xr:uid="{0AF03161-3FEF-4636-BF97-252AD085A899}">
      <text>
        <r>
          <rPr>
            <b/>
            <sz val="9"/>
            <color indexed="81"/>
            <rFont val="Tahoma"/>
            <family val="2"/>
          </rPr>
          <t>bach-:</t>
        </r>
        <r>
          <rPr>
            <sz val="9"/>
            <color indexed="81"/>
            <rFont val="Tahoma"/>
            <family val="2"/>
          </rPr>
          <t xml:space="preserve">
WHO PS: 77 (64.7%)</t>
        </r>
      </text>
    </comment>
    <comment ref="Z93" authorId="8" shapeId="0" xr:uid="{6A43A538-722F-4A67-BB44-80210BAAE9E0}">
      <text>
        <r>
          <rPr>
            <b/>
            <sz val="9"/>
            <color indexed="81"/>
            <rFont val="Tahoma"/>
            <family val="2"/>
          </rPr>
          <t>bach-:</t>
        </r>
        <r>
          <rPr>
            <sz val="9"/>
            <color indexed="81"/>
            <rFont val="Tahoma"/>
            <family val="2"/>
          </rPr>
          <t xml:space="preserve">
Favorable + Intermediate</t>
        </r>
      </text>
    </comment>
    <comment ref="AA93" authorId="8" shapeId="0" xr:uid="{3818108A-6626-4DFB-8645-368904FA987E}">
      <text>
        <r>
          <rPr>
            <b/>
            <sz val="9"/>
            <color indexed="81"/>
            <rFont val="Tahoma"/>
            <family val="2"/>
          </rPr>
          <t>bach-:</t>
        </r>
        <r>
          <rPr>
            <sz val="9"/>
            <color indexed="81"/>
            <rFont val="Tahoma"/>
            <family val="2"/>
          </rPr>
          <t xml:space="preserve">
Adverse</t>
        </r>
      </text>
    </comment>
    <comment ref="F94" authorId="9" shapeId="0" xr:uid="{8C71BF61-84DC-43A8-BE33-4503871B7C32}">
      <text>
        <r>
          <rPr>
            <b/>
            <sz val="9"/>
            <color indexed="81"/>
            <rFont val="Tahoma"/>
            <family val="2"/>
          </rPr>
          <t>khoin:</t>
        </r>
        <r>
          <rPr>
            <sz val="9"/>
            <color indexed="81"/>
            <rFont val="Tahoma"/>
            <family val="2"/>
          </rPr>
          <t xml:space="preserve">
3 mg/m2 on days 1, 3 and 5 (Hyperfractionated schedule)</t>
        </r>
      </text>
    </comment>
    <comment ref="Q94" authorId="9" shapeId="0" xr:uid="{72EFFFCA-BA4E-45DC-BD05-5359FEA208E7}">
      <text>
        <r>
          <rPr>
            <b/>
            <sz val="9"/>
            <color indexed="81"/>
            <rFont val="Tahoma"/>
            <family val="2"/>
          </rPr>
          <t>khoin:</t>
        </r>
        <r>
          <rPr>
            <sz val="9"/>
            <color indexed="81"/>
            <rFont val="Tahoma"/>
            <family val="2"/>
          </rPr>
          <t xml:space="preserve">
assumed from inclusion criteria</t>
        </r>
      </text>
    </comment>
    <comment ref="V94" authorId="9" shapeId="0" xr:uid="{A3189D41-483B-4CC8-B0C0-D578C32D2DC5}">
      <text>
        <r>
          <rPr>
            <b/>
            <sz val="9"/>
            <color indexed="81"/>
            <rFont val="Tahoma"/>
            <family val="2"/>
          </rPr>
          <t>khoin:</t>
        </r>
        <r>
          <rPr>
            <sz val="9"/>
            <color indexed="81"/>
            <rFont val="Tahoma"/>
            <family val="2"/>
          </rPr>
          <t xml:space="preserve">
WHO PS 0 + 1
10 (34.5%) + 10 (34.5%) 
= 20 (79.0%)</t>
        </r>
      </text>
    </comment>
    <comment ref="Z94" authorId="9" shapeId="0" xr:uid="{3F1132BE-A792-4D29-8151-7842FF0D80FB}">
      <text>
        <r>
          <rPr>
            <b/>
            <sz val="9"/>
            <color indexed="81"/>
            <rFont val="Tahoma"/>
            <family val="2"/>
          </rPr>
          <t>khoin:</t>
        </r>
        <r>
          <rPr>
            <sz val="9"/>
            <color indexed="81"/>
            <rFont val="Tahoma"/>
            <family val="2"/>
          </rPr>
          <t xml:space="preserve">
favorable + intermediate: 
0 (0%) + 11 (38%)</t>
        </r>
      </text>
    </comment>
    <comment ref="AA94" authorId="9" shapeId="0" xr:uid="{11C80F36-715C-4D4B-8BF8-86AE10DF4AB6}">
      <text>
        <r>
          <rPr>
            <b/>
            <sz val="9"/>
            <color indexed="81"/>
            <rFont val="Tahoma"/>
            <family val="2"/>
          </rPr>
          <t>khoin:</t>
        </r>
        <r>
          <rPr>
            <sz val="9"/>
            <color indexed="81"/>
            <rFont val="Tahoma"/>
            <family val="2"/>
          </rPr>
          <t xml:space="preserve">
"unfavorable"</t>
        </r>
      </text>
    </comment>
    <comment ref="AK94" authorId="9" shapeId="0" xr:uid="{F9720855-3CE2-4B04-8837-C3781B92EE97}">
      <text>
        <r>
          <rPr>
            <b/>
            <sz val="9"/>
            <color indexed="81"/>
            <rFont val="Tahoma"/>
            <family val="2"/>
          </rPr>
          <t>khoin:</t>
        </r>
        <r>
          <rPr>
            <sz val="9"/>
            <color indexed="81"/>
            <rFont val="Tahoma"/>
            <family val="2"/>
          </rPr>
          <t xml:space="preserve">
CRp: 0 (0%)</t>
        </r>
      </text>
    </comment>
    <comment ref="AY94" authorId="9" shapeId="0" xr:uid="{501D1B82-7630-4C0C-9150-33C095DD159A}">
      <text>
        <r>
          <rPr>
            <b/>
            <sz val="9"/>
            <color indexed="81"/>
            <rFont val="Tahoma"/>
            <family val="2"/>
          </rPr>
          <t>khoin:</t>
        </r>
        <r>
          <rPr>
            <sz val="9"/>
            <color indexed="81"/>
            <rFont val="Tahoma"/>
            <family val="2"/>
          </rPr>
          <t xml:space="preserve">
Grade 3 + 4:
8 (28%) + 1 (3%)</t>
        </r>
      </text>
    </comment>
    <comment ref="BM94" authorId="9" shapeId="0" xr:uid="{2CF2B073-B678-442E-89C6-62C243B56871}">
      <text>
        <r>
          <rPr>
            <b/>
            <sz val="9"/>
            <color indexed="81"/>
            <rFont val="Tahoma"/>
            <family val="2"/>
          </rPr>
          <t>khoin:</t>
        </r>
        <r>
          <rPr>
            <sz val="9"/>
            <color indexed="81"/>
            <rFont val="Tahoma"/>
            <family val="2"/>
          </rPr>
          <t xml:space="preserve">
Grade 3 + 4 + 5:
7 (24%) + 0 (0%) + 2 (7%)</t>
        </r>
      </text>
    </comment>
    <comment ref="F95" authorId="9" shapeId="0" xr:uid="{5E4086C2-AB9A-41D5-B077-D3B2C5B4DCDE}">
      <text>
        <r>
          <rPr>
            <b/>
            <sz val="9"/>
            <color indexed="81"/>
            <rFont val="Tahoma"/>
            <family val="2"/>
          </rPr>
          <t>khoin:</t>
        </r>
        <r>
          <rPr>
            <sz val="9"/>
            <color indexed="81"/>
            <rFont val="Tahoma"/>
            <family val="2"/>
          </rPr>
          <t xml:space="preserve">
6 mg/m2 on day 1 and 3 mg/m2 on day 8 (Condensed schedule)</t>
        </r>
      </text>
    </comment>
    <comment ref="Q95" authorId="9" shapeId="0" xr:uid="{BAB18975-A391-42CD-AEE0-3AA3D51EC94F}">
      <text>
        <r>
          <rPr>
            <b/>
            <sz val="9"/>
            <color indexed="81"/>
            <rFont val="Tahoma"/>
            <family val="2"/>
          </rPr>
          <t>khoin:</t>
        </r>
        <r>
          <rPr>
            <sz val="9"/>
            <color indexed="81"/>
            <rFont val="Tahoma"/>
            <family val="2"/>
          </rPr>
          <t xml:space="preserve">
assumed from inclusion criteria</t>
        </r>
      </text>
    </comment>
    <comment ref="V95" authorId="9" shapeId="0" xr:uid="{9E78B307-08FD-430B-8E98-18C75E948D1E}">
      <text>
        <r>
          <rPr>
            <b/>
            <sz val="9"/>
            <color indexed="81"/>
            <rFont val="Tahoma"/>
            <family val="2"/>
          </rPr>
          <t>khoin:</t>
        </r>
        <r>
          <rPr>
            <sz val="9"/>
            <color indexed="81"/>
            <rFont val="Tahoma"/>
            <family val="2"/>
          </rPr>
          <t xml:space="preserve">
WHO PS 0 + 1 
10 (37) + 10 (37) 
=20 (74%)</t>
        </r>
      </text>
    </comment>
    <comment ref="Z95" authorId="9" shapeId="0" xr:uid="{6483129A-F594-45B1-9E11-52A86B31C30F}">
      <text>
        <r>
          <rPr>
            <b/>
            <sz val="9"/>
            <color indexed="81"/>
            <rFont val="Tahoma"/>
            <family val="2"/>
          </rPr>
          <t>khoin:</t>
        </r>
        <r>
          <rPr>
            <sz val="9"/>
            <color indexed="81"/>
            <rFont val="Tahoma"/>
            <family val="2"/>
          </rPr>
          <t xml:space="preserve">
Favorable + intermediate:
0 (0%) + 11 (41%)</t>
        </r>
      </text>
    </comment>
    <comment ref="AA95" authorId="9" shapeId="0" xr:uid="{125042C9-9D93-4929-89E8-50495CE87683}">
      <text>
        <r>
          <rPr>
            <b/>
            <sz val="9"/>
            <color indexed="81"/>
            <rFont val="Tahoma"/>
            <family val="2"/>
          </rPr>
          <t>khoin:</t>
        </r>
        <r>
          <rPr>
            <sz val="9"/>
            <color indexed="81"/>
            <rFont val="Tahoma"/>
            <family val="2"/>
          </rPr>
          <t xml:space="preserve">
"unfavorable"</t>
        </r>
      </text>
    </comment>
    <comment ref="AK95" authorId="9" shapeId="0" xr:uid="{5AAB013B-19BE-48C4-A50E-2EE22C475211}">
      <text>
        <r>
          <rPr>
            <b/>
            <sz val="9"/>
            <color indexed="81"/>
            <rFont val="Tahoma"/>
            <family val="2"/>
          </rPr>
          <t>khoin:</t>
        </r>
        <r>
          <rPr>
            <sz val="9"/>
            <color indexed="81"/>
            <rFont val="Tahoma"/>
            <family val="2"/>
          </rPr>
          <t xml:space="preserve">
CRp: 1 (4%)</t>
        </r>
      </text>
    </comment>
    <comment ref="AY95" authorId="9" shapeId="0" xr:uid="{39061396-FEEE-44B8-9170-70D48370D276}">
      <text>
        <r>
          <rPr>
            <b/>
            <sz val="9"/>
            <color indexed="81"/>
            <rFont val="Tahoma"/>
            <family val="2"/>
          </rPr>
          <t>khoin:</t>
        </r>
        <r>
          <rPr>
            <sz val="9"/>
            <color indexed="81"/>
            <rFont val="Tahoma"/>
            <family val="2"/>
          </rPr>
          <t xml:space="preserve">
Grade 3 + 4:
3 (11%) + 0 (0%)
</t>
        </r>
      </text>
    </comment>
    <comment ref="BM95" authorId="9" shapeId="0" xr:uid="{55B8A080-49FE-44EC-8F54-B01A18A76AD9}">
      <text>
        <r>
          <rPr>
            <b/>
            <sz val="9"/>
            <color indexed="81"/>
            <rFont val="Tahoma"/>
            <family val="2"/>
          </rPr>
          <t>khoin:</t>
        </r>
        <r>
          <rPr>
            <sz val="9"/>
            <color indexed="81"/>
            <rFont val="Tahoma"/>
            <family val="2"/>
          </rPr>
          <t xml:space="preserve">
Grade 3 + 4 + 5:
11 (41%) + 2 (7%) + 1 (4%)</t>
        </r>
      </text>
    </comment>
    <comment ref="F96" authorId="8" shapeId="0" xr:uid="{6F795934-75DF-4035-ACAE-53433CD39073}">
      <text>
        <r>
          <rPr>
            <b/>
            <sz val="9"/>
            <color indexed="81"/>
            <rFont val="Tahoma"/>
            <family val="2"/>
          </rPr>
          <t>bach-:</t>
        </r>
        <r>
          <rPr>
            <sz val="9"/>
            <color indexed="81"/>
            <rFont val="Tahoma"/>
            <family val="2"/>
          </rPr>
          <t xml:space="preserve">
Regimen consisting of hydroxyurea followed by azacitidine, 75 mg/m2 for 7 days, and gemtuzumab ozogamicin, 3 mg/m2 on day 8.</t>
        </r>
      </text>
    </comment>
    <comment ref="J96" authorId="8" shapeId="0" xr:uid="{B39A4EED-9727-4D69-A52B-75335CBE0369}">
      <text>
        <r>
          <rPr>
            <b/>
            <sz val="9"/>
            <color indexed="81"/>
            <rFont val="Tahoma"/>
            <family val="2"/>
          </rPr>
          <t>bach-:</t>
        </r>
        <r>
          <rPr>
            <sz val="9"/>
            <color indexed="81"/>
            <rFont val="Tahoma"/>
            <family val="2"/>
          </rPr>
          <t xml:space="preserve">
A total of 83 patients were accrued in the good-risk category, but 79 evaluable patients are included in this analysis.</t>
        </r>
      </text>
    </comment>
    <comment ref="L96" authorId="8" shapeId="0" xr:uid="{8B2815AF-A217-4DE5-BA48-49F1856B7BF0}">
      <text>
        <r>
          <rPr>
            <b/>
            <sz val="9"/>
            <color indexed="81"/>
            <rFont val="Tahoma"/>
            <family val="2"/>
          </rPr>
          <t>bach-:</t>
        </r>
        <r>
          <rPr>
            <sz val="9"/>
            <color indexed="81"/>
            <rFont val="Tahoma"/>
            <family val="2"/>
          </rPr>
          <t xml:space="preserve">
Range: 60-88</t>
        </r>
      </text>
    </comment>
    <comment ref="N96" authorId="8" shapeId="0" xr:uid="{BEDA8E04-BD8A-43D1-9247-A541C52AA10E}">
      <text>
        <r>
          <rPr>
            <b/>
            <sz val="9"/>
            <color indexed="81"/>
            <rFont val="Tahoma"/>
            <family val="2"/>
          </rPr>
          <t>bach-:</t>
        </r>
        <r>
          <rPr>
            <sz val="9"/>
            <color indexed="81"/>
            <rFont val="Tahoma"/>
            <family val="2"/>
          </rPr>
          <t xml:space="preserve">
49/79 = 62.0%</t>
        </r>
      </text>
    </comment>
    <comment ref="O96" authorId="8" shapeId="0" xr:uid="{2C571E94-D112-494D-87BD-EF55B14C888D}">
      <text>
        <r>
          <rPr>
            <b/>
            <sz val="9"/>
            <color indexed="81"/>
            <rFont val="Tahoma"/>
            <family val="2"/>
          </rPr>
          <t>bach-:</t>
        </r>
        <r>
          <rPr>
            <sz val="9"/>
            <color indexed="81"/>
            <rFont val="Tahoma"/>
            <family val="2"/>
          </rPr>
          <t xml:space="preserve">
49/79 = 62.0%</t>
        </r>
      </text>
    </comment>
    <comment ref="Q96" authorId="8" shapeId="0" xr:uid="{5313CF76-0ECB-4839-A6F0-4B89576B4526}">
      <text>
        <r>
          <rPr>
            <b/>
            <sz val="9"/>
            <color indexed="81"/>
            <rFont val="Tahoma"/>
            <family val="2"/>
          </rPr>
          <t>bach-:</t>
        </r>
        <r>
          <rPr>
            <sz val="9"/>
            <color indexed="81"/>
            <rFont val="Tahoma"/>
            <family val="2"/>
          </rPr>
          <t xml:space="preserve">
Assumed from inclusion criteria</t>
        </r>
      </text>
    </comment>
    <comment ref="V96" authorId="8" shapeId="0" xr:uid="{2CC609F5-B4E0-4601-84E9-A53997467B8A}">
      <text>
        <r>
          <rPr>
            <b/>
            <sz val="9"/>
            <color indexed="81"/>
            <rFont val="Tahoma"/>
            <family val="2"/>
          </rPr>
          <t>bach-:</t>
        </r>
        <r>
          <rPr>
            <sz val="9"/>
            <color indexed="81"/>
            <rFont val="Tahoma"/>
            <family val="2"/>
          </rPr>
          <t xml:space="preserve">
Zubrod PS 0-1: 79 (100%)
Assumed from inclusion criteria</t>
        </r>
      </text>
    </comment>
    <comment ref="X96" authorId="8" shapeId="0" xr:uid="{9C57E5B8-3699-4EB9-ABE7-42BDE2E118E8}">
      <text>
        <r>
          <rPr>
            <b/>
            <sz val="9"/>
            <color indexed="81"/>
            <rFont val="Tahoma"/>
            <family val="2"/>
          </rPr>
          <t>bach-:</t>
        </r>
        <r>
          <rPr>
            <sz val="9"/>
            <color indexed="81"/>
            <rFont val="Tahoma"/>
            <family val="2"/>
          </rPr>
          <t xml:space="preserve">
49/79 = 62.0%</t>
        </r>
      </text>
    </comment>
    <comment ref="AK96" authorId="8" shapeId="0" xr:uid="{71B40769-ABC1-453F-8CD0-6276B357087C}">
      <text>
        <r>
          <rPr>
            <b/>
            <sz val="9"/>
            <color indexed="81"/>
            <rFont val="Tahoma"/>
            <family val="2"/>
          </rPr>
          <t>bach-:</t>
        </r>
        <r>
          <rPr>
            <sz val="9"/>
            <color indexed="81"/>
            <rFont val="Tahoma"/>
            <family val="2"/>
          </rPr>
          <t xml:space="preserve">
CR: 23 patients/79 = 29.1%
CRi: 12 patients/79 = 15.2% </t>
        </r>
      </text>
    </comment>
    <comment ref="AN96" authorId="8" shapeId="0" xr:uid="{88256C1C-D59B-4B48-9EFE-A7A852A6CE78}">
      <text>
        <r>
          <rPr>
            <b/>
            <sz val="9"/>
            <color indexed="81"/>
            <rFont val="Tahoma"/>
            <family val="2"/>
          </rPr>
          <t>bach-:</t>
        </r>
        <r>
          <rPr>
            <sz val="9"/>
            <color indexed="81"/>
            <rFont val="Tahoma"/>
            <family val="2"/>
          </rPr>
          <t xml:space="preserve">
CR: 23 patients/79 = 29.1%
CRi: 12 patients/79 = 15.2% </t>
        </r>
      </text>
    </comment>
    <comment ref="AQ96" authorId="8" shapeId="0" xr:uid="{466944B5-E0E4-4866-872D-37EF4FE145C7}">
      <text>
        <r>
          <rPr>
            <b/>
            <sz val="9"/>
            <color indexed="81"/>
            <rFont val="Tahoma"/>
            <family val="2"/>
          </rPr>
          <t xml:space="preserve">bach-:
</t>
        </r>
        <r>
          <rPr>
            <sz val="9"/>
            <color indexed="81"/>
            <rFont val="Tahoma"/>
            <family val="2"/>
          </rPr>
          <t>Time to best response for the whole population (good-risk group + poor-risk group)</t>
        </r>
      </text>
    </comment>
    <comment ref="AS96" authorId="8" shapeId="0" xr:uid="{20F5ADCA-D28F-4AE0-BDF1-E1688129427D}">
      <text>
        <r>
          <rPr>
            <b/>
            <sz val="9"/>
            <color indexed="81"/>
            <rFont val="Tahoma"/>
            <family val="2"/>
          </rPr>
          <t xml:space="preserve">bach-:
</t>
        </r>
        <r>
          <rPr>
            <sz val="9"/>
            <color indexed="81"/>
            <rFont val="Tahoma"/>
            <family val="2"/>
          </rPr>
          <t>Time to best response for the whole population (good-risk group + poor-risk group)</t>
        </r>
      </text>
    </comment>
    <comment ref="AZ96" authorId="8" shapeId="0" xr:uid="{1A5C66AF-F9E2-4A17-B2CB-DC96CC83239A}">
      <text>
        <r>
          <rPr>
            <b/>
            <sz val="9"/>
            <color indexed="81"/>
            <rFont val="Tahoma"/>
            <family val="2"/>
          </rPr>
          <t>bach-:</t>
        </r>
        <r>
          <rPr>
            <sz val="9"/>
            <color indexed="81"/>
            <rFont val="Tahoma"/>
            <family val="2"/>
          </rPr>
          <t xml:space="preserve">
28 grade 3 and 3 grade 4.
(28+3)/79= 39.2%</t>
        </r>
      </text>
    </comment>
    <comment ref="BM96" authorId="8" shapeId="0" xr:uid="{5451B401-F468-4265-927F-A894944849A1}">
      <text>
        <r>
          <rPr>
            <b/>
            <sz val="9"/>
            <color indexed="81"/>
            <rFont val="Tahoma"/>
            <family val="2"/>
          </rPr>
          <t>bach-:</t>
        </r>
        <r>
          <rPr>
            <sz val="9"/>
            <color indexed="81"/>
            <rFont val="Tahoma"/>
            <family val="2"/>
          </rPr>
          <t xml:space="preserve">
Data extracted from Table 2, but data was was consistent with full text.
31/79 = 39.2%</t>
        </r>
      </text>
    </comment>
    <comment ref="F97" authorId="8" shapeId="0" xr:uid="{5F4404CF-0D2C-4FBA-AE0C-6175D6BE0734}">
      <text>
        <r>
          <rPr>
            <b/>
            <sz val="9"/>
            <color indexed="81"/>
            <rFont val="Tahoma"/>
            <family val="2"/>
          </rPr>
          <t>bach-:</t>
        </r>
        <r>
          <rPr>
            <sz val="9"/>
            <color indexed="81"/>
            <rFont val="Tahoma"/>
            <family val="2"/>
          </rPr>
          <t xml:space="preserve">
Regimen consisting of hydroxyurea followed by azacitidine, 75 mg/m2 for 7 days, and gemtuzumab ozogamicin, 3 mg/m2 on day 8.</t>
        </r>
      </text>
    </comment>
    <comment ref="N97" authorId="8" shapeId="0" xr:uid="{2F84DFFA-4C14-44C1-8C52-79025393D245}">
      <text>
        <r>
          <rPr>
            <b/>
            <sz val="9"/>
            <color indexed="81"/>
            <rFont val="Tahoma"/>
            <family val="2"/>
          </rPr>
          <t>bach-:</t>
        </r>
        <r>
          <rPr>
            <sz val="9"/>
            <color indexed="81"/>
            <rFont val="Tahoma"/>
            <family val="2"/>
          </rPr>
          <t xml:space="preserve">
33/54 = 61.1%</t>
        </r>
      </text>
    </comment>
    <comment ref="Q97" authorId="8" shapeId="0" xr:uid="{D1DB70D6-5EF5-4E8D-94D1-69109E7DBAB2}">
      <text>
        <r>
          <rPr>
            <b/>
            <sz val="9"/>
            <color indexed="81"/>
            <rFont val="Tahoma"/>
            <family val="2"/>
          </rPr>
          <t>bach-:</t>
        </r>
        <r>
          <rPr>
            <sz val="9"/>
            <color indexed="81"/>
            <rFont val="Tahoma"/>
            <family val="2"/>
          </rPr>
          <t xml:space="preserve">
Assumed from inclusion criteria</t>
        </r>
      </text>
    </comment>
    <comment ref="V97" authorId="8" shapeId="0" xr:uid="{3C7EE302-07A6-47AA-BC56-4C0D981A49E2}">
      <text>
        <r>
          <rPr>
            <b/>
            <sz val="9"/>
            <color indexed="81"/>
            <rFont val="Tahoma"/>
            <family val="2"/>
          </rPr>
          <t>bach-:</t>
        </r>
        <r>
          <rPr>
            <sz val="9"/>
            <color indexed="81"/>
            <rFont val="Tahoma"/>
            <family val="2"/>
          </rPr>
          <t xml:space="preserve">
Zubrod PS 0-1: 0 (0%) </t>
        </r>
      </text>
    </comment>
    <comment ref="AL97" authorId="8" shapeId="0" xr:uid="{DB602035-AE38-4C9A-A377-CB220CD758C0}">
      <text>
        <r>
          <rPr>
            <b/>
            <sz val="9"/>
            <color indexed="81"/>
            <rFont val="Tahoma"/>
            <family val="2"/>
          </rPr>
          <t>bach-:</t>
        </r>
        <r>
          <rPr>
            <sz val="9"/>
            <color indexed="81"/>
            <rFont val="Tahoma"/>
            <family val="2"/>
          </rPr>
          <t xml:space="preserve">
19 patients/54 = 35.2%</t>
        </r>
      </text>
    </comment>
    <comment ref="AQ97" authorId="8" shapeId="0" xr:uid="{B80A02A0-C85B-4ACD-B2DE-38F3E17AAF68}">
      <text>
        <r>
          <rPr>
            <b/>
            <sz val="9"/>
            <color indexed="81"/>
            <rFont val="Tahoma"/>
            <family val="2"/>
          </rPr>
          <t xml:space="preserve">bach-:
</t>
        </r>
        <r>
          <rPr>
            <sz val="9"/>
            <color indexed="81"/>
            <rFont val="Tahoma"/>
            <family val="2"/>
          </rPr>
          <t>Time to best response for the whole population (good-risk group + poor-risk group)</t>
        </r>
      </text>
    </comment>
    <comment ref="AS97" authorId="8" shapeId="0" xr:uid="{7472B895-CAD3-4298-BBAB-CE843F287D2A}">
      <text>
        <r>
          <rPr>
            <b/>
            <sz val="9"/>
            <color indexed="81"/>
            <rFont val="Tahoma"/>
            <family val="2"/>
          </rPr>
          <t xml:space="preserve">bach-:
</t>
        </r>
        <r>
          <rPr>
            <sz val="9"/>
            <color indexed="81"/>
            <rFont val="Tahoma"/>
            <family val="2"/>
          </rPr>
          <t>Time to best response for the whole population (good-risk group + poor-risk group)</t>
        </r>
      </text>
    </comment>
    <comment ref="AZ97" authorId="8" shapeId="0" xr:uid="{09595C90-ACC5-4F6A-9445-8A96A6A8B37F}">
      <text>
        <r>
          <rPr>
            <b/>
            <sz val="9"/>
            <color indexed="81"/>
            <rFont val="Tahoma"/>
            <family val="2"/>
          </rPr>
          <t>bach-:</t>
        </r>
        <r>
          <rPr>
            <sz val="9"/>
            <color indexed="81"/>
            <rFont val="Tahoma"/>
            <family val="2"/>
          </rPr>
          <t xml:space="preserve">
1/54= 1.9%</t>
        </r>
      </text>
    </comment>
    <comment ref="BM97" authorId="8" shapeId="0" xr:uid="{238CCDFC-1A5C-4979-AC62-85B7219CB10C}">
      <text>
        <r>
          <rPr>
            <b/>
            <sz val="9"/>
            <color indexed="81"/>
            <rFont val="Tahoma"/>
            <family val="2"/>
          </rPr>
          <t>bach-:</t>
        </r>
        <r>
          <rPr>
            <sz val="9"/>
            <color indexed="81"/>
            <rFont val="Tahoma"/>
            <family val="2"/>
          </rPr>
          <t xml:space="preserve">
19/54= 35.2%</t>
        </r>
      </text>
    </comment>
    <comment ref="E98" authorId="9" shapeId="0" xr:uid="{B1F0C4D4-7CD2-4109-A020-BD64C33A6ABD}">
      <text>
        <r>
          <rPr>
            <b/>
            <sz val="9"/>
            <color indexed="81"/>
            <rFont val="Tahoma"/>
            <family val="2"/>
          </rPr>
          <t>khoin:</t>
        </r>
        <r>
          <rPr>
            <sz val="9"/>
            <color indexed="81"/>
            <rFont val="Tahoma"/>
            <family val="2"/>
          </rPr>
          <t xml:space="preserve">
All patients were randomly assigned to receive or not receive interleukin-11</t>
        </r>
      </text>
    </comment>
    <comment ref="R98" authorId="9" shapeId="0" xr:uid="{357D3101-9E13-4393-B0B6-E98E37A39DE7}">
      <text>
        <r>
          <rPr>
            <b/>
            <sz val="9"/>
            <color indexed="81"/>
            <rFont val="Tahoma"/>
            <family val="2"/>
          </rPr>
          <t>khoin:</t>
        </r>
        <r>
          <rPr>
            <sz val="9"/>
            <color indexed="81"/>
            <rFont val="Tahoma"/>
            <family val="2"/>
          </rPr>
          <t xml:space="preserve">
Table 4
AML (versus MDS)
25 (100%) - 17 (68%)</t>
        </r>
      </text>
    </comment>
    <comment ref="V98" authorId="9" shapeId="0" xr:uid="{45F11D82-748D-495C-B844-7756E25C78A4}">
      <text>
        <r>
          <rPr>
            <b/>
            <sz val="9"/>
            <color indexed="81"/>
            <rFont val="Tahoma"/>
            <family val="2"/>
          </rPr>
          <t>khoin:</t>
        </r>
        <r>
          <rPr>
            <sz val="9"/>
            <color indexed="81"/>
            <rFont val="Tahoma"/>
            <family val="2"/>
          </rPr>
          <t xml:space="preserve">
Zubrod PS 3-4:
1 (4%)</t>
        </r>
      </text>
    </comment>
    <comment ref="R99" authorId="9" shapeId="0" xr:uid="{F4279CDF-AF42-41B2-A82B-99DEF2BD0C1C}">
      <text>
        <r>
          <rPr>
            <b/>
            <sz val="9"/>
            <color indexed="81"/>
            <rFont val="Tahoma"/>
            <family val="2"/>
          </rPr>
          <t>khoin:</t>
        </r>
        <r>
          <rPr>
            <sz val="9"/>
            <color indexed="81"/>
            <rFont val="Tahoma"/>
            <family val="2"/>
          </rPr>
          <t xml:space="preserve">
Table 4
AML (versus MDS)
26 (100%) - 20 (77%)
</t>
        </r>
      </text>
    </comment>
    <comment ref="V99" authorId="9" shapeId="0" xr:uid="{E84B741C-E18C-43A7-B204-2A35473BE358}">
      <text>
        <r>
          <rPr>
            <b/>
            <sz val="9"/>
            <color indexed="81"/>
            <rFont val="Tahoma"/>
            <family val="2"/>
          </rPr>
          <t>khoin:</t>
        </r>
        <r>
          <rPr>
            <sz val="9"/>
            <color indexed="81"/>
            <rFont val="Tahoma"/>
            <family val="2"/>
          </rPr>
          <t xml:space="preserve">
Zubrod PS 3-4:
6 (23%)
</t>
        </r>
      </text>
    </comment>
    <comment ref="E100" authorId="8" shapeId="0" xr:uid="{5F82AF07-9308-4521-956B-A983E344AC4C}">
      <text>
        <r>
          <rPr>
            <b/>
            <sz val="9"/>
            <color indexed="81"/>
            <rFont val="Tahoma"/>
            <family val="2"/>
          </rPr>
          <t>bach-:</t>
        </r>
        <r>
          <rPr>
            <sz val="9"/>
            <color indexed="81"/>
            <rFont val="Tahoma"/>
            <family val="2"/>
          </rPr>
          <t xml:space="preserve">
Single-arm, assumed from method</t>
        </r>
      </text>
    </comment>
    <comment ref="F100" authorId="8" shapeId="0" xr:uid="{EF058048-294D-4521-9E33-8CDCD0248AED}">
      <text>
        <r>
          <rPr>
            <b/>
            <sz val="9"/>
            <color indexed="81"/>
            <rFont val="Tahoma"/>
            <family val="2"/>
          </rPr>
          <t>bach-:</t>
        </r>
        <r>
          <rPr>
            <sz val="9"/>
            <color indexed="81"/>
            <rFont val="Tahoma"/>
            <family val="2"/>
          </rPr>
          <t xml:space="preserve">
GEM at 9 mg/m2 given twice, 2 weeks apart (on days 1, and 15).</t>
        </r>
      </text>
    </comment>
    <comment ref="L100" authorId="8" shapeId="0" xr:uid="{FA0C576E-0726-49F6-86B3-02C2C4F2F753}">
      <text>
        <r>
          <rPr>
            <b/>
            <sz val="9"/>
            <color indexed="81"/>
            <rFont val="Tahoma"/>
            <family val="2"/>
          </rPr>
          <t>bach-:</t>
        </r>
        <r>
          <rPr>
            <sz val="9"/>
            <color indexed="81"/>
            <rFont val="Tahoma"/>
            <family val="2"/>
          </rPr>
          <t xml:space="preserve">
Range: 66-79</t>
        </r>
      </text>
    </comment>
    <comment ref="M100" authorId="8" shapeId="0" xr:uid="{5FB2129B-56E9-41BF-85B4-D8951F6573B6}">
      <text>
        <r>
          <rPr>
            <b/>
            <sz val="9"/>
            <color indexed="81"/>
            <rFont val="Tahoma"/>
            <family val="2"/>
          </rPr>
          <t>bach-:</t>
        </r>
        <r>
          <rPr>
            <sz val="9"/>
            <color indexed="81"/>
            <rFont val="Tahoma"/>
            <family val="2"/>
          </rPr>
          <t xml:space="preserve">
Range: 66-79</t>
        </r>
      </text>
    </comment>
    <comment ref="O100" authorId="8" shapeId="0" xr:uid="{3D2952D6-1E50-42BF-B029-23A5D3F1B529}">
      <text>
        <r>
          <rPr>
            <b/>
            <sz val="9"/>
            <color indexed="81"/>
            <rFont val="Tahoma"/>
            <family val="2"/>
          </rPr>
          <t>bach-:</t>
        </r>
        <r>
          <rPr>
            <sz val="9"/>
            <color indexed="81"/>
            <rFont val="Tahoma"/>
            <family val="2"/>
          </rPr>
          <t xml:space="preserve">
Range: 66-79</t>
        </r>
      </text>
    </comment>
    <comment ref="R100" authorId="8" shapeId="0" xr:uid="{D88D53CE-022E-401B-80A6-A169078EBCF2}">
      <text>
        <r>
          <rPr>
            <b/>
            <sz val="9"/>
            <color indexed="81"/>
            <rFont val="Tahoma"/>
            <family val="2"/>
          </rPr>
          <t>bach-:</t>
        </r>
        <r>
          <rPr>
            <sz val="9"/>
            <color indexed="81"/>
            <rFont val="Tahoma"/>
            <family val="2"/>
          </rPr>
          <t xml:space="preserve">
Progressing from MDS: 2 (16.7%)</t>
        </r>
      </text>
    </comment>
    <comment ref="X100" authorId="8" shapeId="0" xr:uid="{6E6D9E51-2475-45A2-94A4-E76D7D0F1310}">
      <text>
        <r>
          <rPr>
            <b/>
            <sz val="9"/>
            <color indexed="81"/>
            <rFont val="Tahoma"/>
            <family val="2"/>
          </rPr>
          <t>bach-:</t>
        </r>
        <r>
          <rPr>
            <sz val="9"/>
            <color indexed="81"/>
            <rFont val="Tahoma"/>
            <family val="2"/>
          </rPr>
          <t xml:space="preserve">
Range: 66-79</t>
        </r>
      </text>
    </comment>
    <comment ref="BA100" authorId="8" shapeId="0" xr:uid="{E26A62B5-2E3D-412B-8B07-7553FB82CC39}">
      <text>
        <r>
          <rPr>
            <b/>
            <sz val="9"/>
            <color indexed="81"/>
            <rFont val="Tahoma"/>
            <family val="2"/>
          </rPr>
          <t>bach-:</t>
        </r>
        <r>
          <rPr>
            <sz val="9"/>
            <color indexed="81"/>
            <rFont val="Tahoma"/>
            <family val="2"/>
          </rPr>
          <t xml:space="preserve">
Grade 2: 3 (25%)</t>
        </r>
      </text>
    </comment>
    <comment ref="BC100" authorId="8" shapeId="0" xr:uid="{4A3F58EF-509C-4EBA-9C65-142F25554805}">
      <text>
        <r>
          <rPr>
            <b/>
            <sz val="9"/>
            <color indexed="81"/>
            <rFont val="Tahoma"/>
            <family val="2"/>
          </rPr>
          <t>bach-:</t>
        </r>
        <r>
          <rPr>
            <sz val="9"/>
            <color indexed="81"/>
            <rFont val="Tahoma"/>
            <family val="2"/>
          </rPr>
          <t xml:space="preserve">
Grade 2: 6 (50%)</t>
        </r>
      </text>
    </comment>
    <comment ref="BE100" authorId="8" shapeId="0" xr:uid="{81D0B6C9-39AE-4E9E-99DE-65540F1B8C73}">
      <text>
        <r>
          <rPr>
            <b/>
            <sz val="9"/>
            <color indexed="81"/>
            <rFont val="Tahoma"/>
            <family val="2"/>
          </rPr>
          <t>bach-:</t>
        </r>
        <r>
          <rPr>
            <sz val="9"/>
            <color indexed="81"/>
            <rFont val="Tahoma"/>
            <family val="2"/>
          </rPr>
          <t xml:space="preserve">
Grade ≥2: 3 (25%)</t>
        </r>
      </text>
    </comment>
    <comment ref="BK100" authorId="8" shapeId="0" xr:uid="{D4C811BD-740D-4B6C-8BE5-AAF053FE2382}">
      <text>
        <r>
          <rPr>
            <b/>
            <sz val="9"/>
            <color indexed="81"/>
            <rFont val="Tahoma"/>
            <family val="2"/>
          </rPr>
          <t>bach-:</t>
        </r>
        <r>
          <rPr>
            <sz val="9"/>
            <color indexed="81"/>
            <rFont val="Tahoma"/>
            <family val="2"/>
          </rPr>
          <t xml:space="preserve">
Grade ≥2 Edema: 4 (33%)</t>
        </r>
      </text>
    </comment>
    <comment ref="E101" authorId="8" shapeId="0" xr:uid="{791288A9-B313-45F2-A47F-4D29D8B694D9}">
      <text>
        <r>
          <rPr>
            <b/>
            <sz val="9"/>
            <color indexed="81"/>
            <rFont val="Tahoma"/>
            <family val="2"/>
          </rPr>
          <t>bach-:</t>
        </r>
        <r>
          <rPr>
            <sz val="9"/>
            <color indexed="81"/>
            <rFont val="Tahoma"/>
            <family val="2"/>
          </rPr>
          <t xml:space="preserve">
Single-arm, assumed from method</t>
        </r>
      </text>
    </comment>
    <comment ref="F101" authorId="8" shapeId="0" xr:uid="{5C914CE3-448D-49A1-ABD5-34C41466B9EE}">
      <text>
        <r>
          <rPr>
            <b/>
            <sz val="9"/>
            <color indexed="81"/>
            <rFont val="Tahoma"/>
            <family val="2"/>
          </rPr>
          <t>bach-:</t>
        </r>
        <r>
          <rPr>
            <sz val="9"/>
            <color indexed="81"/>
            <rFont val="Tahoma"/>
            <family val="2"/>
          </rPr>
          <t xml:space="preserve">
The treatment was begun with HU 1500 mg orally twice daily to lower white blood cell count below 10,000/ɥL, followed by azacitidine 75 mg/m^2 subcutaneously for 7 days and GO 3 mg/m^2 on day 8.</t>
        </r>
      </text>
    </comment>
    <comment ref="L101" authorId="8" shapeId="0" xr:uid="{3F15B5F9-0A41-46ED-B566-96FD28243DD6}">
      <text>
        <r>
          <rPr>
            <b/>
            <sz val="9"/>
            <color indexed="81"/>
            <rFont val="Tahoma"/>
            <family val="2"/>
          </rPr>
          <t>bach-:</t>
        </r>
        <r>
          <rPr>
            <sz val="9"/>
            <color indexed="81"/>
            <rFont val="Tahoma"/>
            <family val="2"/>
          </rPr>
          <t xml:space="preserve">
Range: 64-83</t>
        </r>
      </text>
    </comment>
    <comment ref="M101" authorId="8" shapeId="0" xr:uid="{72DA84D2-4AD9-4419-87E4-6C02FD6BDE6E}">
      <text>
        <r>
          <rPr>
            <b/>
            <sz val="9"/>
            <color indexed="81"/>
            <rFont val="Tahoma"/>
            <family val="2"/>
          </rPr>
          <t>bach-:</t>
        </r>
        <r>
          <rPr>
            <sz val="9"/>
            <color indexed="81"/>
            <rFont val="Tahoma"/>
            <family val="2"/>
          </rPr>
          <t xml:space="preserve">
Range: 64-83</t>
        </r>
      </text>
    </comment>
    <comment ref="O101" authorId="8" shapeId="0" xr:uid="{C14C892F-F5E2-4BCF-9CEE-9440B85C5CEA}">
      <text>
        <r>
          <rPr>
            <b/>
            <sz val="9"/>
            <color indexed="81"/>
            <rFont val="Tahoma"/>
            <family val="2"/>
          </rPr>
          <t>bach-:</t>
        </r>
        <r>
          <rPr>
            <sz val="9"/>
            <color indexed="81"/>
            <rFont val="Tahoma"/>
            <family val="2"/>
          </rPr>
          <t xml:space="preserve">
Range: 64-83</t>
        </r>
      </text>
    </comment>
    <comment ref="S101" authorId="8" shapeId="0" xr:uid="{49E2D1CF-9FBD-4063-84EA-F0C34B8870AB}">
      <text>
        <r>
          <rPr>
            <b/>
            <sz val="9"/>
            <color indexed="81"/>
            <rFont val="Tahoma"/>
            <family val="2"/>
          </rPr>
          <t>bach-:</t>
        </r>
        <r>
          <rPr>
            <sz val="9"/>
            <color indexed="81"/>
            <rFont val="Tahoma"/>
            <family val="2"/>
          </rPr>
          <t xml:space="preserve">
AML: De Novo= 10 (50%), Secondary= 7 (35%)
MDS: De Novo= 0 (0%), Seconday= 2 (15%)</t>
        </r>
      </text>
    </comment>
    <comment ref="V101" authorId="8" shapeId="0" xr:uid="{04B2EACA-E5E8-4A4F-B5E6-51D91EA686DC}">
      <text>
        <r>
          <rPr>
            <b/>
            <sz val="9"/>
            <color indexed="81"/>
            <rFont val="Tahoma"/>
            <family val="2"/>
          </rPr>
          <t>bach-:</t>
        </r>
        <r>
          <rPr>
            <sz val="9"/>
            <color indexed="81"/>
            <rFont val="Tahoma"/>
            <family val="2"/>
          </rPr>
          <t xml:space="preserve">
Zubrod PS 0/1: 11 (55%)
PS 0 + PS 1
1 (5%) + 10 (50%)</t>
        </r>
      </text>
    </comment>
    <comment ref="X101" authorId="8" shapeId="0" xr:uid="{996F36AD-F8BF-4F72-AD09-A7E7AB0F8BEB}">
      <text>
        <r>
          <rPr>
            <b/>
            <sz val="9"/>
            <color indexed="81"/>
            <rFont val="Tahoma"/>
            <family val="2"/>
          </rPr>
          <t>bach-:</t>
        </r>
        <r>
          <rPr>
            <sz val="9"/>
            <color indexed="81"/>
            <rFont val="Tahoma"/>
            <family val="2"/>
          </rPr>
          <t xml:space="preserve">
Range: 64-83</t>
        </r>
      </text>
    </comment>
    <comment ref="Z101" authorId="8" shapeId="0" xr:uid="{90DA4FCF-3BC1-4AD7-8FA9-D74786637B36}">
      <text>
        <r>
          <rPr>
            <b/>
            <sz val="9"/>
            <color indexed="81"/>
            <rFont val="Tahoma"/>
            <family val="2"/>
          </rPr>
          <t>bach-:</t>
        </r>
        <r>
          <rPr>
            <sz val="9"/>
            <color indexed="81"/>
            <rFont val="Tahoma"/>
            <family val="2"/>
          </rPr>
          <t xml:space="preserve">
Normal cytogenetics</t>
        </r>
      </text>
    </comment>
    <comment ref="AA101" authorId="8" shapeId="0" xr:uid="{FA60DA3E-F92E-42B8-A5DD-8934768FA364}">
      <text>
        <r>
          <rPr>
            <b/>
            <sz val="9"/>
            <color indexed="81"/>
            <rFont val="Tahoma"/>
            <family val="2"/>
          </rPr>
          <t>bach-:</t>
        </r>
        <r>
          <rPr>
            <sz val="9"/>
            <color indexed="81"/>
            <rFont val="Tahoma"/>
            <family val="2"/>
          </rPr>
          <t xml:space="preserve">
Abnormal cytogenetics
No metaphase cytogenetics: 1 (5%)</t>
        </r>
      </text>
    </comment>
    <comment ref="AB101" authorId="8" shapeId="0" xr:uid="{A8527601-166D-46F8-9E0F-86D1A7F0B096}">
      <text>
        <r>
          <rPr>
            <b/>
            <sz val="9"/>
            <color indexed="81"/>
            <rFont val="Tahoma"/>
            <family val="2"/>
          </rPr>
          <t>bach-:</t>
        </r>
        <r>
          <rPr>
            <sz val="9"/>
            <color indexed="81"/>
            <rFont val="Tahoma"/>
            <family val="2"/>
          </rPr>
          <t xml:space="preserve">
1 cycle = 8 days
8 patients receive 1 cycle (8 days)
12 patients receive 2 cycles (16 days)
Median = (16+16)/2 = 16 days</t>
        </r>
      </text>
    </comment>
    <comment ref="AQ101" authorId="8" shapeId="0" xr:uid="{AF077C7A-C00B-45D5-99B2-30D6120852AD}">
      <text>
        <r>
          <rPr>
            <b/>
            <sz val="9"/>
            <color indexed="81"/>
            <rFont val="Tahoma"/>
            <family val="2"/>
          </rPr>
          <t>bach-:</t>
        </r>
        <r>
          <rPr>
            <sz val="9"/>
            <color indexed="81"/>
            <rFont val="Tahoma"/>
            <family val="2"/>
          </rPr>
          <t xml:space="preserve">
Duration to CR = 8 months
Duration to CR in days = 8 months x 30.4 days/months = 243.2 days</t>
        </r>
      </text>
    </comment>
    <comment ref="AR101" authorId="8" shapeId="0" xr:uid="{38F4A74F-460D-4824-A752-9BB7D1D04709}">
      <text>
        <r>
          <rPr>
            <b/>
            <sz val="9"/>
            <color indexed="81"/>
            <rFont val="Tahoma"/>
            <family val="2"/>
          </rPr>
          <t>bach-:</t>
        </r>
        <r>
          <rPr>
            <sz val="9"/>
            <color indexed="81"/>
            <rFont val="Tahoma"/>
            <family val="2"/>
          </rPr>
          <t xml:space="preserve">
Range (months): 3+ to 25 months
Duration to CR in days = 3 months x 30.4 days/months = 91.2 days
Duration to CR in days = 25 months x 30.4 days/months = 760 days</t>
        </r>
      </text>
    </comment>
    <comment ref="AS101" authorId="8" shapeId="0" xr:uid="{8C6938CA-3846-4678-90A2-DE22DD1F7AD9}">
      <text>
        <r>
          <rPr>
            <b/>
            <sz val="9"/>
            <color indexed="81"/>
            <rFont val="Tahoma"/>
            <family val="2"/>
          </rPr>
          <t>bach-:</t>
        </r>
        <r>
          <rPr>
            <sz val="9"/>
            <color indexed="81"/>
            <rFont val="Tahoma"/>
            <family val="2"/>
          </rPr>
          <t xml:space="preserve">
Duration to CR = 8 months
Duration to CR in days = 8 months x 30.4 days/months = 243.2 days</t>
        </r>
      </text>
    </comment>
    <comment ref="BA101" authorId="8" shapeId="0" xr:uid="{96A894E5-1F16-4CA2-B312-EBFDCFD6B861}">
      <text>
        <r>
          <rPr>
            <b/>
            <sz val="9"/>
            <color indexed="81"/>
            <rFont val="Tahoma"/>
            <family val="2"/>
          </rPr>
          <t>bach-:</t>
        </r>
        <r>
          <rPr>
            <sz val="9"/>
            <color indexed="81"/>
            <rFont val="Tahoma"/>
            <family val="2"/>
          </rPr>
          <t xml:space="preserve">
Grade 1-2: 5 (25%)</t>
        </r>
      </text>
    </comment>
    <comment ref="BC101" authorId="8" shapeId="0" xr:uid="{B4C7D59D-468B-4682-92FA-3482FC3AF28F}">
      <text>
        <r>
          <rPr>
            <b/>
            <sz val="9"/>
            <color indexed="81"/>
            <rFont val="Tahoma"/>
            <family val="2"/>
          </rPr>
          <t>bach-:</t>
        </r>
        <r>
          <rPr>
            <sz val="9"/>
            <color indexed="81"/>
            <rFont val="Tahoma"/>
            <family val="2"/>
          </rPr>
          <t xml:space="preserve">
Grade 1-2: 8 (40%)</t>
        </r>
      </text>
    </comment>
    <comment ref="BK101" authorId="8" shapeId="0" xr:uid="{368869F6-C9F4-419A-A0C3-3A23F1D6420F}">
      <text>
        <r>
          <rPr>
            <b/>
            <sz val="9"/>
            <color indexed="81"/>
            <rFont val="Tahoma"/>
            <family val="2"/>
          </rPr>
          <t>bach-:</t>
        </r>
        <r>
          <rPr>
            <sz val="9"/>
            <color indexed="81"/>
            <rFont val="Tahoma"/>
            <family val="2"/>
          </rPr>
          <t xml:space="preserve">
Grade 1-2 Pedal edema: 1 (5%)</t>
        </r>
      </text>
    </comment>
    <comment ref="Q102" authorId="9" shapeId="0" xr:uid="{AE0E1F38-AD5E-4F3D-A75A-78D537072AE1}">
      <text>
        <r>
          <rPr>
            <b/>
            <sz val="9"/>
            <color indexed="81"/>
            <rFont val="Tahoma"/>
            <family val="2"/>
          </rPr>
          <t>khoin:</t>
        </r>
        <r>
          <rPr>
            <sz val="9"/>
            <color indexed="81"/>
            <rFont val="Tahoma"/>
            <family val="2"/>
          </rPr>
          <t xml:space="preserve">
assumed from inclusion criteria</t>
        </r>
      </text>
    </comment>
    <comment ref="V102" authorId="9" shapeId="0" xr:uid="{0A206364-14D8-4BD2-8C5B-0BF4C426DC34}">
      <text>
        <r>
          <rPr>
            <b/>
            <sz val="9"/>
            <color indexed="81"/>
            <rFont val="Tahoma"/>
            <family val="2"/>
          </rPr>
          <t>khoin:</t>
        </r>
        <r>
          <rPr>
            <sz val="9"/>
            <color indexed="81"/>
            <rFont val="Tahoma"/>
            <family val="2"/>
          </rPr>
          <t xml:space="preserve">
PS 0 + 1
2 (9%) + 17 (74%)</t>
        </r>
      </text>
    </comment>
    <comment ref="AB102" authorId="9" shapeId="0" xr:uid="{F55F1DFF-645D-442D-BBE0-16E6D089F659}">
      <text>
        <r>
          <rPr>
            <b/>
            <sz val="9"/>
            <color indexed="81"/>
            <rFont val="Tahoma"/>
            <family val="2"/>
          </rPr>
          <t>khoin:</t>
        </r>
        <r>
          <rPr>
            <sz val="9"/>
            <color indexed="81"/>
            <rFont val="Tahoma"/>
            <family val="2"/>
          </rPr>
          <t xml:space="preserve">
median: 4.0 months
4.0*30.4</t>
        </r>
      </text>
    </comment>
    <comment ref="AQ102" authorId="9" shapeId="0" xr:uid="{6BC73EF8-6555-4E49-BE4B-2D90EA1BE30C}">
      <text>
        <r>
          <rPr>
            <b/>
            <sz val="9"/>
            <color indexed="81"/>
            <rFont val="Tahoma"/>
            <family val="2"/>
          </rPr>
          <t>khoin:</t>
        </r>
        <r>
          <rPr>
            <sz val="9"/>
            <color indexed="81"/>
            <rFont val="Tahoma"/>
            <family val="2"/>
          </rPr>
          <t xml:space="preserve">
1.0 month
1.0*30.4</t>
        </r>
      </text>
    </comment>
    <comment ref="AY102" authorId="9" shapeId="0" xr:uid="{4FF3E815-417D-479B-952F-7B9A9F3506AE}">
      <text>
        <r>
          <rPr>
            <b/>
            <sz val="9"/>
            <color indexed="81"/>
            <rFont val="Tahoma"/>
            <family val="2"/>
          </rPr>
          <t>khoin:</t>
        </r>
        <r>
          <rPr>
            <sz val="9"/>
            <color indexed="81"/>
            <rFont val="Tahoma"/>
            <family val="2"/>
          </rPr>
          <t xml:space="preserve">
Grade 3 + 4 
1 (4%) + 1 (4%)</t>
        </r>
      </text>
    </comment>
    <comment ref="Q103" authorId="9" shapeId="0" xr:uid="{42D8B517-B352-4D8F-B0EE-34FC8DC82B81}">
      <text>
        <r>
          <rPr>
            <b/>
            <sz val="9"/>
            <color indexed="81"/>
            <rFont val="Tahoma"/>
            <family val="2"/>
          </rPr>
          <t>khoin:</t>
        </r>
        <r>
          <rPr>
            <sz val="9"/>
            <color indexed="81"/>
            <rFont val="Tahoma"/>
            <family val="2"/>
          </rPr>
          <t xml:space="preserve">
assumed from inclusion criteria</t>
        </r>
      </text>
    </comment>
    <comment ref="V103" authorId="9" shapeId="0" xr:uid="{F1EF8DA5-A69C-4F0D-BB6B-D15E4A7B52B4}">
      <text>
        <r>
          <rPr>
            <b/>
            <sz val="9"/>
            <color indexed="81"/>
            <rFont val="Tahoma"/>
            <family val="2"/>
          </rPr>
          <t>khoin:</t>
        </r>
        <r>
          <rPr>
            <sz val="9"/>
            <color indexed="81"/>
            <rFont val="Tahoma"/>
            <family val="2"/>
          </rPr>
          <t xml:space="preserve">
PS 0 + 1
4 (18%) + 14 (64%)</t>
        </r>
      </text>
    </comment>
    <comment ref="AB103" authorId="9" shapeId="0" xr:uid="{43D7A9B4-FD43-4CC9-B165-1D47600F05E9}">
      <text>
        <r>
          <rPr>
            <b/>
            <sz val="9"/>
            <color indexed="81"/>
            <rFont val="Tahoma"/>
            <family val="2"/>
          </rPr>
          <t>khoin:</t>
        </r>
        <r>
          <rPr>
            <sz val="9"/>
            <color indexed="81"/>
            <rFont val="Tahoma"/>
            <family val="2"/>
          </rPr>
          <t xml:space="preserve">
median: 4.0 months
4.0*30.4</t>
        </r>
      </text>
    </comment>
    <comment ref="AQ103" authorId="9" shapeId="0" xr:uid="{DF80D542-08D6-4861-9E6A-FB99F48C0155}">
      <text>
        <r>
          <rPr>
            <b/>
            <sz val="9"/>
            <color indexed="81"/>
            <rFont val="Tahoma"/>
            <family val="2"/>
          </rPr>
          <t>khoin:</t>
        </r>
        <r>
          <rPr>
            <sz val="9"/>
            <color indexed="81"/>
            <rFont val="Tahoma"/>
            <family val="2"/>
          </rPr>
          <t xml:space="preserve">
1.2 months
1.2*30.4</t>
        </r>
      </text>
    </comment>
    <comment ref="BD103" authorId="9" shapeId="0" xr:uid="{130E8A1B-B723-4039-BD76-4C7BD57FBF68}">
      <text>
        <r>
          <rPr>
            <b/>
            <sz val="9"/>
            <color indexed="81"/>
            <rFont val="Tahoma"/>
            <family val="2"/>
          </rPr>
          <t>khoin:</t>
        </r>
        <r>
          <rPr>
            <sz val="9"/>
            <color indexed="81"/>
            <rFont val="Tahoma"/>
            <family val="2"/>
          </rPr>
          <t xml:space="preserve">
Grade 3 + 4
2 (9%) + 9 (41%)
</t>
        </r>
      </text>
    </comment>
    <comment ref="BM103" authorId="9" shapeId="0" xr:uid="{3B006630-8336-4843-A0E7-E4DC40F4FD44}">
      <text>
        <r>
          <rPr>
            <b/>
            <sz val="9"/>
            <color indexed="81"/>
            <rFont val="Tahoma"/>
            <family val="2"/>
          </rPr>
          <t>khoin:</t>
        </r>
        <r>
          <rPr>
            <sz val="9"/>
            <color indexed="81"/>
            <rFont val="Tahoma"/>
            <family val="2"/>
          </rPr>
          <t xml:space="preserve">
mucosal infection</t>
        </r>
      </text>
    </comment>
    <comment ref="Q104" authorId="9" shapeId="0" xr:uid="{5038AAD6-C6B3-46BC-BF81-C3F4660985BA}">
      <text>
        <r>
          <rPr>
            <b/>
            <sz val="9"/>
            <color indexed="81"/>
            <rFont val="Tahoma"/>
            <family val="2"/>
          </rPr>
          <t>khoin:</t>
        </r>
        <r>
          <rPr>
            <sz val="9"/>
            <color indexed="81"/>
            <rFont val="Tahoma"/>
            <family val="2"/>
          </rPr>
          <t xml:space="preserve">
assumed from inclusion criteria</t>
        </r>
      </text>
    </comment>
    <comment ref="V104" authorId="9" shapeId="0" xr:uid="{81426F91-7D39-438A-B322-8C07A9780373}">
      <text>
        <r>
          <rPr>
            <b/>
            <sz val="9"/>
            <color indexed="81"/>
            <rFont val="Tahoma"/>
            <family val="2"/>
          </rPr>
          <t>khoin:</t>
        </r>
        <r>
          <rPr>
            <sz val="9"/>
            <color indexed="81"/>
            <rFont val="Tahoma"/>
            <family val="2"/>
          </rPr>
          <t xml:space="preserve">
PS 0 + 1
5 (42%) + 5 (42%)</t>
        </r>
      </text>
    </comment>
    <comment ref="AB104" authorId="9" shapeId="0" xr:uid="{951CDF75-3004-47DF-8128-03447D1606AD}">
      <text>
        <r>
          <rPr>
            <b/>
            <sz val="9"/>
            <color indexed="81"/>
            <rFont val="Tahoma"/>
            <family val="2"/>
          </rPr>
          <t>khoin:</t>
        </r>
        <r>
          <rPr>
            <sz val="9"/>
            <color indexed="81"/>
            <rFont val="Tahoma"/>
            <family val="2"/>
          </rPr>
          <t xml:space="preserve">
median: 2.3 months
2.3*30.4</t>
        </r>
      </text>
    </comment>
    <comment ref="AQ104" authorId="9" shapeId="0" xr:uid="{638DB7EC-68D0-4877-BE69-B92B84B42E5B}">
      <text>
        <r>
          <rPr>
            <b/>
            <sz val="9"/>
            <color indexed="81"/>
            <rFont val="Tahoma"/>
            <family val="2"/>
          </rPr>
          <t>khoin:</t>
        </r>
        <r>
          <rPr>
            <sz val="9"/>
            <color indexed="81"/>
            <rFont val="Tahoma"/>
            <family val="2"/>
          </rPr>
          <t xml:space="preserve">
0.9 months
0.9*30.4
</t>
        </r>
      </text>
    </comment>
    <comment ref="B105" authorId="8" shapeId="0" xr:uid="{2F3E2CE8-EDFB-467C-830C-2D963DE36499}">
      <text>
        <r>
          <rPr>
            <b/>
            <sz val="9"/>
            <color indexed="81"/>
            <rFont val="Tahoma"/>
            <family val="2"/>
          </rPr>
          <t>bach-:</t>
        </r>
        <r>
          <rPr>
            <sz val="9"/>
            <color indexed="81"/>
            <rFont val="Tahoma"/>
            <family val="2"/>
          </rPr>
          <t xml:space="preserve">
Extracted from: https://ascopubs.org/doi/abs/10.1200/JCO.2016.34.15_suppl.7007</t>
        </r>
      </text>
    </comment>
    <comment ref="E105" authorId="8" shapeId="0" xr:uid="{61F45F6B-432D-4CE6-A6D1-D293541851DB}">
      <text>
        <r>
          <rPr>
            <b/>
            <sz val="9"/>
            <color indexed="81"/>
            <rFont val="Tahoma"/>
            <family val="2"/>
          </rPr>
          <t>bach-:</t>
        </r>
        <r>
          <rPr>
            <sz val="9"/>
            <color indexed="81"/>
            <rFont val="Tahoma"/>
            <family val="2"/>
          </rPr>
          <t xml:space="preserve">
Single-arm, assumed from method</t>
        </r>
      </text>
    </comment>
    <comment ref="F105" authorId="8" shapeId="0" xr:uid="{B68830E7-F176-4F23-9832-17BB5709E523}">
      <text>
        <r>
          <rPr>
            <b/>
            <sz val="9"/>
            <color indexed="81"/>
            <rFont val="Tahoma"/>
            <family val="2"/>
          </rPr>
          <t>bach-:</t>
        </r>
        <r>
          <rPr>
            <sz val="9"/>
            <color indexed="81"/>
            <rFont val="Tahoma"/>
            <family val="2"/>
          </rPr>
          <t xml:space="preserve">
Pts receive oral VEN once daily (QD) on days 1‒28 and subcutaneous LDAC 20 mg/m2 QD on days 1‒10 of each 28-day cycle.</t>
        </r>
      </text>
    </comment>
    <comment ref="AB105" authorId="8" shapeId="0" xr:uid="{5C41DF7A-F44C-49EA-B77E-41F3DE9B794B}">
      <text>
        <r>
          <rPr>
            <b/>
            <sz val="9"/>
            <color indexed="81"/>
            <rFont val="Tahoma"/>
            <family val="2"/>
          </rPr>
          <t>bach-:</t>
        </r>
        <r>
          <rPr>
            <sz val="9"/>
            <color indexed="81"/>
            <rFont val="Tahoma"/>
            <family val="2"/>
          </rPr>
          <t xml:space="preserve">
Range: 30-272</t>
        </r>
      </text>
    </comment>
    <comment ref="AJ105" authorId="8" shapeId="0" xr:uid="{43D68D2A-759F-4A3F-8EA0-E9D2BBBBACFE}">
      <text>
        <r>
          <rPr>
            <b/>
            <sz val="9"/>
            <color indexed="81"/>
            <rFont val="Tahoma"/>
            <family val="2"/>
          </rPr>
          <t>bach-:</t>
        </r>
        <r>
          <rPr>
            <sz val="9"/>
            <color indexed="81"/>
            <rFont val="Tahoma"/>
            <family val="2"/>
          </rPr>
          <t xml:space="preserve">
Data extracted only from Phase 1</t>
        </r>
      </text>
    </comment>
    <comment ref="AK105" authorId="8" shapeId="0" xr:uid="{F9643478-9357-40E7-881C-4A710E263537}">
      <text>
        <r>
          <rPr>
            <b/>
            <sz val="9"/>
            <color indexed="81"/>
            <rFont val="Tahoma"/>
            <family val="2"/>
          </rPr>
          <t>bach-:</t>
        </r>
        <r>
          <rPr>
            <sz val="9"/>
            <color indexed="81"/>
            <rFont val="Tahoma"/>
            <family val="2"/>
          </rPr>
          <t xml:space="preserve">
complete remission: 4/18 = 22.2%;
complete remission without complete marrow recovery: 4/18 = 22.2%</t>
        </r>
      </text>
    </comment>
    <comment ref="AN105" authorId="8" shapeId="0" xr:uid="{6F3E4CA8-1996-4BC4-B1F1-6A219166C04B}">
      <text>
        <r>
          <rPr>
            <b/>
            <sz val="9"/>
            <color indexed="81"/>
            <rFont val="Tahoma"/>
            <family val="2"/>
          </rPr>
          <t>bach-:</t>
        </r>
        <r>
          <rPr>
            <sz val="9"/>
            <color indexed="81"/>
            <rFont val="Tahoma"/>
            <family val="2"/>
          </rPr>
          <t xml:space="preserve">
complete remission: 4/18 = 22.2%;
complete remission without complete marrow recovery: 4/18 = 22.2%</t>
        </r>
      </text>
    </comment>
    <comment ref="AW105" authorId="8" shapeId="0" xr:uid="{076DB84A-AB72-4E67-B19E-2484C8AB4B11}">
      <text>
        <r>
          <rPr>
            <b/>
            <sz val="9"/>
            <color indexed="81"/>
            <rFont val="Tahoma"/>
            <family val="2"/>
          </rPr>
          <t>bach-:</t>
        </r>
        <r>
          <rPr>
            <sz val="9"/>
            <color indexed="81"/>
            <rFont val="Tahoma"/>
            <family val="2"/>
          </rPr>
          <t xml:space="preserve">
Data extracted from Phase 1</t>
        </r>
      </text>
    </comment>
    <comment ref="AX105" authorId="8" shapeId="0" xr:uid="{DE751DB9-31C0-408D-88FB-E69D3F5F352B}">
      <text>
        <r>
          <rPr>
            <b/>
            <sz val="9"/>
            <color indexed="81"/>
            <rFont val="Tahoma"/>
            <family val="2"/>
          </rPr>
          <t>bach-:</t>
        </r>
        <r>
          <rPr>
            <sz val="9"/>
            <color indexed="81"/>
            <rFont val="Tahoma"/>
            <family val="2"/>
          </rPr>
          <t xml:space="preserve">
Anemia (n): 18 x 0.556 = 10
Not specify as Grade 3-4</t>
        </r>
      </text>
    </comment>
    <comment ref="AY105" authorId="8" shapeId="0" xr:uid="{85470BEB-AEE0-4156-B9AA-DC9C70FDCE46}">
      <text>
        <r>
          <rPr>
            <b/>
            <sz val="9"/>
            <color indexed="81"/>
            <rFont val="Tahoma"/>
            <family val="2"/>
          </rPr>
          <t>bach-:</t>
        </r>
        <r>
          <rPr>
            <sz val="9"/>
            <color indexed="81"/>
            <rFont val="Tahoma"/>
            <family val="2"/>
          </rPr>
          <t xml:space="preserve">
Febrile Neutropenia (n): 18 x 0.333 = 6 
Specify as serious AEs</t>
        </r>
      </text>
    </comment>
    <comment ref="BA105" authorId="8" shapeId="0" xr:uid="{1C42A427-D9BD-41AB-900E-CBD06701610E}">
      <text>
        <r>
          <rPr>
            <b/>
            <sz val="9"/>
            <color indexed="81"/>
            <rFont val="Tahoma"/>
            <family val="2"/>
          </rPr>
          <t>bach-:</t>
        </r>
        <r>
          <rPr>
            <sz val="9"/>
            <color indexed="81"/>
            <rFont val="Tahoma"/>
            <family val="2"/>
          </rPr>
          <t xml:space="preserve">
Nausea (n): 18 x 0.778 = 14 
Not specify as Grade 3-4</t>
        </r>
      </text>
    </comment>
    <comment ref="BC105" authorId="8" shapeId="0" xr:uid="{83D6DAFF-4701-4A95-8858-3802541CC986}">
      <text>
        <r>
          <rPr>
            <b/>
            <sz val="9"/>
            <color indexed="81"/>
            <rFont val="Tahoma"/>
            <family val="2"/>
          </rPr>
          <t>bach-:</t>
        </r>
        <r>
          <rPr>
            <sz val="9"/>
            <color indexed="81"/>
            <rFont val="Tahoma"/>
            <family val="2"/>
          </rPr>
          <t xml:space="preserve">
Fatigue (n): 18 x 0.389 = 7
Not specify as Grade 3-4</t>
        </r>
      </text>
    </comment>
    <comment ref="BD105" authorId="8" shapeId="0" xr:uid="{8044017E-4F0E-449F-A031-B3C671521AFE}">
      <text>
        <r>
          <rPr>
            <b/>
            <sz val="9"/>
            <color indexed="81"/>
            <rFont val="Tahoma"/>
            <family val="2"/>
          </rPr>
          <t>bach-:</t>
        </r>
        <r>
          <rPr>
            <sz val="9"/>
            <color indexed="81"/>
            <rFont val="Tahoma"/>
            <family val="2"/>
          </rPr>
          <t xml:space="preserve">
Thrombocytopenia (%): 2/18 = 11.1%</t>
        </r>
      </text>
    </comment>
    <comment ref="BE105" authorId="8" shapeId="0" xr:uid="{B306CB96-39E9-4DD6-A7DF-4E8EC2C86D3B}">
      <text>
        <r>
          <rPr>
            <b/>
            <sz val="9"/>
            <color indexed="81"/>
            <rFont val="Tahoma"/>
            <family val="2"/>
          </rPr>
          <t>bach-:</t>
        </r>
        <r>
          <rPr>
            <sz val="9"/>
            <color indexed="81"/>
            <rFont val="Tahoma"/>
            <family val="2"/>
          </rPr>
          <t xml:space="preserve">
Diarrhea (n): 18 x 0.333 = 6
Not specify as Grade 3-4</t>
        </r>
      </text>
    </comment>
  </commentList>
</comments>
</file>

<file path=xl/sharedStrings.xml><?xml version="1.0" encoding="utf-8"?>
<sst xmlns="http://schemas.openxmlformats.org/spreadsheetml/2006/main" count="41610" uniqueCount="3741">
  <si>
    <t>QUALITY OF LIFE EXTRACTION: NIC AML</t>
  </si>
  <si>
    <t>Reference and Study Information</t>
  </si>
  <si>
    <t>Reference</t>
  </si>
  <si>
    <t>Title</t>
  </si>
  <si>
    <t>Interventions</t>
  </si>
  <si>
    <t>Study Design</t>
  </si>
  <si>
    <t>Study Population</t>
  </si>
  <si>
    <t>Scales Used</t>
  </si>
  <si>
    <t>Minden_Haema_2015 (Abstract); Dombret_Blood_2015</t>
  </si>
  <si>
    <t>The effect of azacitidine on health-related quality of life (HRQL) in older patients with newly diagnosed acute myeloid leukemia (AML): Results from the AZA-AML-001 trial.</t>
  </si>
  <si>
    <t>Azacitidine (AZA) vs. CCR (standard induction chemotherapy, low dose cytarabaine, or supportive care only)</t>
  </si>
  <si>
    <t>RCT, N=488</t>
  </si>
  <si>
    <t>Age ≥65, newly diagnosed AML, not eligible for HSCT</t>
  </si>
  <si>
    <t>EORTC QLQ-C30</t>
  </si>
  <si>
    <t>Oliva_Blood_2015 (Abstract)</t>
  </si>
  <si>
    <t>Quality of life in elderly patients with acute myeloid leukemia undergoing induction chemotherapy.</t>
  </si>
  <si>
    <t>Azacitidine (AZA) vs. Best supportive care (BSC)  after conventional induction ("3+7") and consolidation chemotherapy</t>
  </si>
  <si>
    <t>RCT, N=99</t>
  </si>
  <si>
    <t>Age &gt; 60, newly diagnosed or secondary AML (&gt; 30% myeloid marrow blasts), ECOG PS &lt;3</t>
  </si>
  <si>
    <t xml:space="preserve">EORTC QLQ-C30, QOL-E (ver. 3) </t>
  </si>
  <si>
    <t>Year / Country</t>
  </si>
  <si>
    <t>Population</t>
  </si>
  <si>
    <t>QALYs/LYs (intervention, comparator)</t>
  </si>
  <si>
    <t>Costs (intervention, comparator)</t>
  </si>
  <si>
    <t>ICER (per QALY (per LYs, if QALY not available))</t>
  </si>
  <si>
    <t xml:space="preserve">Health State Utilities Used </t>
  </si>
  <si>
    <t>Lubbert_JCO_2011</t>
  </si>
  <si>
    <t>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t>
  </si>
  <si>
    <t>Types of Costs Used and Sources of Cost Data</t>
  </si>
  <si>
    <t>Decitabine (DEC) + Best Supportive Care (BSC) vs. BSC</t>
  </si>
  <si>
    <t>RCT, N=233</t>
  </si>
  <si>
    <t>Age ≥ 60, MDS or CMML, int-1, int-2, or high-risk, ineligible for intensive treatment, ECOG ≤2</t>
  </si>
  <si>
    <t xml:space="preserve"> </t>
  </si>
  <si>
    <t>Sekeres_Haema_2013</t>
  </si>
  <si>
    <t>Randomized phase IIb study of low-dose cytarabine and lintuzumab versus low-dose cytarabine and placebo in older adults with untreated acute myeloid leukemia.</t>
  </si>
  <si>
    <t>Low-dose Cytarabine + Lintuzumab vs. Low-dose Cytarabine</t>
  </si>
  <si>
    <t>RCT, N=211</t>
  </si>
  <si>
    <t>Age ≥60, de novo AML, exposed to chemotherapy for different malignancy, ECOG PS ≤2</t>
  </si>
  <si>
    <t>FACT-Leu</t>
  </si>
  <si>
    <t>Pierson_Blood_2017 (abstract)</t>
  </si>
  <si>
    <t>Patient-reported disease burden in the elderly patients with acute myeloid leukemia</t>
  </si>
  <si>
    <t>Decitabine (DEC) vs.  Best Supportive Care (BSC) or Low-dose Cytarabine (LDAC)</t>
  </si>
  <si>
    <t>RCT, N=485</t>
  </si>
  <si>
    <t>Older patients with newly diagnosed AML unfit for intensive chemotherapy</t>
  </si>
  <si>
    <t>EORTC-QLQ-C30</t>
  </si>
  <si>
    <t>He_Blood_2018 (abstract)</t>
  </si>
  <si>
    <t>Patient-Reported Outcomes Validation of the FACT-Leu in Acute Myeloid Leukemia: A Review of Baseline Characteristics in AML2002</t>
  </si>
  <si>
    <t>Decitabine vs. Talacotuzumab</t>
  </si>
  <si>
    <t>RCT, N=309</t>
  </si>
  <si>
    <t>De novo or secondary AML, treatment naive or relapsed, age &gt;= 75 years, ineligible for intensive chemotherapy</t>
  </si>
  <si>
    <t>Hills_Blood_2018 (abstract)</t>
  </si>
  <si>
    <t>The Achievement of Complete Remission Is Associated with Improved Quality of Life in Non-Intensively Treated Patients with Acute Myeloid Leukemia: Results of the UK NCRI LI-1 Tria</t>
  </si>
  <si>
    <t>NR</t>
  </si>
  <si>
    <t>RCT, N=833</t>
  </si>
  <si>
    <t>NA</t>
  </si>
  <si>
    <t>EORTC QLQ- 30C, EQ-5D3L</t>
  </si>
  <si>
    <t>Prica_LR_2013 (Abstract)</t>
  </si>
  <si>
    <t>The effects of azacitidine on quality of life: A prospective longitudinal assessment.</t>
  </si>
  <si>
    <t>Azacitidine (AZA)</t>
  </si>
  <si>
    <t>Prospective Observational, N=56</t>
  </si>
  <si>
    <t>MDS, treated with AZA</t>
  </si>
  <si>
    <t>EORTC QLQ-C30, FACT-Fatigue, EQ-5D and a global fatigue scale</t>
  </si>
  <si>
    <t>Candelaria-Hernandez_VH_2017 (abstract)</t>
  </si>
  <si>
    <t>Cost-effectiveness of azacitidine compared with low-doses of chemotherapy (LDC) in myelodysplastic syndrome (MDS).</t>
  </si>
  <si>
    <t>2017, Mexico</t>
  </si>
  <si>
    <t>Azacitidine (AZA) vs Low-doses chemotherapy (LDC) + best supportive care (BSC)</t>
  </si>
  <si>
    <t>AML, intermediate-2, high-risk MDS, not eligible for haematopoietic stem cell transplantation</t>
  </si>
  <si>
    <t>Cost-effectiveness survival analysis model; 3 health states (MDS, AML, and death);  payer perspective; 3 years time horizon; discount rate of 5%</t>
  </si>
  <si>
    <t>Incremental LYS (AZA vs. LDC+BSC): 1.38 (72.26 weeks)</t>
  </si>
  <si>
    <t>Ingber_Blood_2010 (Abstract)</t>
  </si>
  <si>
    <t>The effects of azacitidine on quality of life measured longitudinally in MDS patients treated at a tertiary care center.</t>
  </si>
  <si>
    <t>Incremental cost (AZA vs. LDC+BSC): MXN $68,045</t>
  </si>
  <si>
    <t>Prospective Observational, N=20</t>
  </si>
  <si>
    <t>EORTC QLQ-C30, EQ-5D, global fatigue scale</t>
  </si>
  <si>
    <t>ICER (AZA vs. LDC+BSC): MXN $48,932/LYS</t>
  </si>
  <si>
    <t>Unitary cost from public price list</t>
  </si>
  <si>
    <t>Oliva_Haema_2011</t>
  </si>
  <si>
    <t>Quality of life in elderly patients with acute myeloid leukemia: Patients may be more accurate than physicians.</t>
  </si>
  <si>
    <t>Villeneuve_VIH_2018 (abstract)</t>
  </si>
  <si>
    <t>Intensive therapy vs. Palliative treatment</t>
  </si>
  <si>
    <t>Prospective Observational, N=113</t>
  </si>
  <si>
    <t>Age ≥ 60, newly diagnosed de novo AML</t>
  </si>
  <si>
    <t>EORTC QLQ-C30 (ver. 3) and QOL-E (ver.2)</t>
  </si>
  <si>
    <t>Cost effectiveness analysis of azacitidine in patients with acute myeloid leukemia with &gt;30% blasts and who are not candidate for curative-intend chemotherapy</t>
  </si>
  <si>
    <t>Capelli_Blood_2015 (Abstract)</t>
  </si>
  <si>
    <t>Dinamic evaluation of quality of life and late effects in a cohort of acute myeloid leukemia long term survivors.</t>
  </si>
  <si>
    <t>2018, Canada</t>
  </si>
  <si>
    <t>Prospective Observational, N=44</t>
  </si>
  <si>
    <t>Cured AML patients</t>
  </si>
  <si>
    <t>EORTC QLQ-C30 and FACT-AN</t>
  </si>
  <si>
    <t>Azacitidine, best supportive care, low-dose cytarabine, induction chemotherapy</t>
  </si>
  <si>
    <t>Deschler_Haema_2013</t>
  </si>
  <si>
    <t>Parameters detected by geriatric and quality of life assessment in 195 older patients with myelodysplastic syndromes and acute myeloid leukemia are highly predictive for outcome.</t>
  </si>
  <si>
    <t>AML with &gt;30% blasts not eligible for curative-intent chemotherapy</t>
  </si>
  <si>
    <t>Best Supportive Care (BSC) vs. (Hypomethylating Agent (HA) vs.Intensive Chemotherapy + Hematopoietic Cell Transplantation (IC/HCT)</t>
  </si>
  <si>
    <t>Markov model; payer perspective; health state NR; 22 months time horizon divided in 35 day cycles; discount NR</t>
  </si>
  <si>
    <t>Patient Survey, N=195</t>
  </si>
  <si>
    <t>Age ≥ 60, MDS or AML</t>
  </si>
  <si>
    <t>EORT QLQ-C30 and Activities of Daily Living (ADL; Barthel Index)</t>
  </si>
  <si>
    <t xml:space="preserve">ICER (AZA vs. Conventional Care Chemotherapy) $142,932CAN/QALY
</t>
  </si>
  <si>
    <t>Pandya_JCO_2017 (Abstract)</t>
  </si>
  <si>
    <t>Quality of life of acute myeloid leukemia patients in a real-world setting.</t>
  </si>
  <si>
    <t>Cost utilities derived from AZA-AML-001</t>
  </si>
  <si>
    <t>Patient survey, N=75</t>
  </si>
  <si>
    <t>AML, 1L or R/R (75% (n=56) first line vs 25% (n=19) Relapsed/refractory AML)</t>
  </si>
  <si>
    <t>FACT-Leu and EQ-5D-3L</t>
  </si>
  <si>
    <t>Batty_JCRT_2014</t>
  </si>
  <si>
    <t>Cheng_JCO_2016 (Abstract)</t>
  </si>
  <si>
    <t>A single-center survey of health-related quality of life among acute myeloid leukemia survivors in first complete remission.</t>
  </si>
  <si>
    <t>Decitabine is more cost effective than cytarabine and daunorubicin in elderly acute myeloid leukemia patients.</t>
  </si>
  <si>
    <t>Patient survey, N=18</t>
  </si>
  <si>
    <t>AML, achieved the first CR</t>
  </si>
  <si>
    <t>EORTC QLQ-C30, QOL-CS, FACIT-Fatigue and HADS</t>
  </si>
  <si>
    <t>2014, US</t>
  </si>
  <si>
    <t>Decitabine (DEC) vs. Cytarabine + Daunorubicin (AD)</t>
  </si>
  <si>
    <t>Leunis_EJU_2014</t>
  </si>
  <si>
    <t>Impaired health-related quality of life in acute myeloid leukemia survivors: A single-center study.</t>
  </si>
  <si>
    <t>Patient survey, N=92</t>
  </si>
  <si>
    <t>AML survivors vs. General population</t>
  </si>
  <si>
    <t>EQ-5D and EORTC QLQ-C30</t>
  </si>
  <si>
    <t>Semi-Markov model; 6 health states (healthy, active disease, AML being actively treated, AML in remission, AML in remission treated, death); Third party payer perspective;  a lifetime horizon of one year</t>
  </si>
  <si>
    <t>QALY (DEC vs. AD): 0.61 vs. 0.47 / LYs (DEC vs. AD): 0.69 vs. 0.55</t>
  </si>
  <si>
    <t>Cost (DEC vs. AD): $108,084 vs $168,863</t>
  </si>
  <si>
    <t>Decitabine dominated AD</t>
  </si>
  <si>
    <t>AML in remission on AD: 0.91
Active AML and treated with AD: 0.524
Active AML and treated with decitabine: 0.71
AML in remission and continued on decitabine treatment: 0.81
Consolidation therapy with HiDAC: 0.81</t>
  </si>
  <si>
    <t>Williams_Blood_2013 (Abstract)</t>
  </si>
  <si>
    <t>Direct medical costs of treatment, including drug cost and administration</t>
  </si>
  <si>
    <t>Symptom burden in acute myeloid leukemia (AML) and myelodysplastic syndrome (MDS).</t>
  </si>
  <si>
    <t>Patient survey, N=30</t>
  </si>
  <si>
    <t>AML and MDS</t>
  </si>
  <si>
    <t>M. D. Anderson Symptom Inventory (MDASI)</t>
  </si>
  <si>
    <t>Pan_CT_2010</t>
  </si>
  <si>
    <t>Economic analysis of decitabine versus best supportive care in the treatment of intermediate- and high-risk myelodysplastic syndromes from a US payer perspective.</t>
  </si>
  <si>
    <t>2009, US</t>
  </si>
  <si>
    <t>Decitabine (DEC) vs. Best Supportive Care (BSC)</t>
  </si>
  <si>
    <t>Levy_CO_2014</t>
  </si>
  <si>
    <t>Cost-effectiveness in Canada of azacitidine for the treatment of higher-risk myelodysplastic syndromes</t>
  </si>
  <si>
    <t xml:space="preserve">Markov model; 3 health states (MDS, AML, and death); US payer/managed  care  perspective; 5 years time horizon; discount rate of 3% </t>
  </si>
  <si>
    <t>Azacitidine (AZA) vs. CCR (BSC alone, low-dose chemotherapy+BSC, and standard-dose chemotherapy+BSC)</t>
  </si>
  <si>
    <t>QALY (DEC vs. BSC): 0.938 vs. 0.886</t>
  </si>
  <si>
    <t>Utility, CEA</t>
  </si>
  <si>
    <t>Total cost (DEC vs. BSC): USD $122,940 vs. USD $122,666</t>
  </si>
  <si>
    <t>AML(&gt;30% blast) and MDS (High-risk)</t>
  </si>
  <si>
    <t>ICER (DEC vs. BSC): USD $5,277/QALY</t>
  </si>
  <si>
    <t>EQ-5D mapped from EORTC QLQ-C30 and SF-6D mapped from SF-12</t>
  </si>
  <si>
    <t>&lt;TTO&gt;
Transfusion-independent MDS: 0.84
Transfusion-dependent MDS: 0.60
&lt;EQ-5D mapped from the EORT Cancer QLC-C30&gt;
AML: 0.53</t>
  </si>
  <si>
    <t>Direct medical costs (Transfusion, Epoetin, Hospitalization, Physician visit, Medication, Laboratory test/bone marrow aspiration, AE-related); 
Decitabine and medication costs from WAC in the Red Book; administration costs associated with decitabine from Medicare Physician Fee Schedule;  unit cost of resource use from published sources;  hospital per diem costs from  Healthcare Cost and Utilization Project database; Unit costs of physician visits, laboratory tests, and bone marrow aspirations  from Current Procedural Terminology codes and the Medicare physician fee schedule; AML-related costs from SEER-Medicare database</t>
  </si>
  <si>
    <t>Kurosawa_BBMT_2016</t>
  </si>
  <si>
    <t>Decision Analysis of Post remission Therapy in Cytogenetically Intermediate-Risk Acute Myeloid Leukemia: The Impact of FLT3 Internal Tandem Duplication, Nucleophosmin, and CCAAT/Enhancer Binding Protein Alpha.</t>
  </si>
  <si>
    <t>Allogeneic hematopoietic cell transplantation (HCT) vs. Chemotherapy</t>
  </si>
  <si>
    <t>Utility, Decision analysis</t>
  </si>
  <si>
    <t>Adult patients with AML who achieved CR1</t>
  </si>
  <si>
    <t>Tremblay_VH_2017 (abstract)</t>
  </si>
  <si>
    <t>EQ-5D from cross sectional study</t>
  </si>
  <si>
    <t>Cost-effectiveness analysis of midostaurin (MIDO) with standard chemotherapy (SOC) for acute myeloid leukemia (AML) in the united kingdom (UK).</t>
  </si>
  <si>
    <t>2017, UK</t>
  </si>
  <si>
    <t>Midostaurin (MIDO) + Standard chemotherapy (SOC) vs. SOC</t>
  </si>
  <si>
    <t>Newly diagnosed AML, FLT3 mutation-positive, eligible to receive stem cell transplantation (SCT)</t>
  </si>
  <si>
    <t>Partition survival model; 8 health states(induction, consolidation, monotherapy, complete remission, relapse, SCT treatment, SCT recovery, and post-SCT recovery); time horizon of a lifetime</t>
  </si>
  <si>
    <t>Carp_JCO_2018 (abstract)</t>
  </si>
  <si>
    <t>Incremental QALY (MIDO+SOC vs. SOC): 1.47 / Incremental LYS (MIDO+SOC vs. SOC): 1.67</t>
  </si>
  <si>
    <t>Quality of life and psychological distress in patients with acute myeloid leukemia (AML).</t>
  </si>
  <si>
    <t>Incremental cost (MIDO+SOC vs. SOC): GBP £50,404</t>
  </si>
  <si>
    <t>Cytarabine + Anthracycline  (7+3 combination) vs. non-intensive hypomethylating agents</t>
  </si>
  <si>
    <t>ICER (MIDO+SOC vs. SOC): GBP £34,327/QALY</t>
  </si>
  <si>
    <t>Prospective Observational, N=100</t>
  </si>
  <si>
    <t>Published  health state utilities - Induction 0.648, consolidation 0.710, monotherapy 0.810, complete remission 0.830, relapse 0.530, SCT treatment 0.613, SCT recovery 0.810, post-SCT recovery 0.826</t>
  </si>
  <si>
    <t>Older patients (≥ 60 years) newly diagnosed with AML</t>
  </si>
  <si>
    <t>Cost of the drugs and administration, AE treatment, and medical costs for hospitalisations, physician visits, and end-oflife/ palliative care; 
Unit costs from Personal Social Services Research Unit (PSSRU) Unit Costs of Health and Social Care in 2015</t>
  </si>
  <si>
    <t>FACT-L, HADS</t>
  </si>
  <si>
    <t>Forsythe_Haematologica_2018 (abstract)</t>
  </si>
  <si>
    <t>Health related quality of life (HRQoL) in acute myeloid leukemia (AML) patients not eligible for intensive chemotherapy (NIC AML): results of a systematic literature review</t>
  </si>
  <si>
    <t>Non-intensive chemotherapy (NIC)</t>
  </si>
  <si>
    <t>SLR</t>
  </si>
  <si>
    <t>Non-intensive chemotherapy (NIC) AML, RAEB-t MDS (20% bone marrow blast)</t>
  </si>
  <si>
    <t>Activities of Daily Living index, EORTC QLQ-C30, EQ-5D, FACT-Fatigue, FACT-Leukemia, FACIT Fatigue, Global Fatigue Scale, Hospital Anxiety and Depression Scale, QOL Cancer Survivor, QOL-E</t>
  </si>
  <si>
    <t>Oakes_VIH_2018 (abstract)</t>
  </si>
  <si>
    <t>Tremblay_VIH_2018 (abstract)</t>
  </si>
  <si>
    <t>A comparison of patient and caregiver worries for acute myeloid leukemia</t>
  </si>
  <si>
    <t>Survey. N=892</t>
  </si>
  <si>
    <t>Patients, caregivers of living patients, caregivers of deceased patients from Leukemia/Lymphoma Society Database</t>
  </si>
  <si>
    <t>Best-Worst Scaling (BWS) instrument t survey</t>
  </si>
  <si>
    <t>Cost-effectiveness analysis of midostaurin (mido) with standard of care (soc) for acute myeloid leukemia (aml) in canada</t>
  </si>
  <si>
    <t>Midostaurin + standard of care</t>
  </si>
  <si>
    <t>Newly-diagnosed FLT3 mutation-positive AML from P3 RATIFY Trial</t>
  </si>
  <si>
    <t xml:space="preserve">Partition survival model; 8 health states: induction, consolidation, maintenance, complete remission (CR), relapse, SCT treatment, SCT recovery, and post-SCT recovery; perspective NR;  over a 15-year horizon; Discount 1.5%
</t>
  </si>
  <si>
    <t>Janssen_VIH_2018 (abstract)</t>
  </si>
  <si>
    <t>Incremental QALY (MIDO+SOC vs. SOC): 0.85 / Incremental LYS (MIDO+SOC vs. SOC): 0.72</t>
  </si>
  <si>
    <t>Preferences for AML treatments - using a discrete choice experiment to inform a community led patient-focused drug development initiative</t>
  </si>
  <si>
    <t>Incremental cost  (MIDO+SOC vs. SOC): $57,179 CAN over a 15-year horizon</t>
  </si>
  <si>
    <t xml:space="preserve">ICER (MIDO+SOC vs. SOC) $79,147 CAN/LY; $66,937CAN/QALY
</t>
  </si>
  <si>
    <t>Survey, N=322</t>
  </si>
  <si>
    <t>Health state utilities source: an AML-specific TTO</t>
  </si>
  <si>
    <t>AML patients</t>
  </si>
  <si>
    <t>Paired-comparison discrete choice experiment (DCE) across five attributes (event free survival (EFS), complete remission (CR), length of hospital stay, and severity of short-term side effects and long-term side effects</t>
  </si>
  <si>
    <t xml:space="preserve">Routine care utilisation was based on data used in the NICE STA for azacitidine TA399; Costs incorporated in the model included drugs/administration, AE treatment, and hospitalisation, physician visits, and palliative care medical costs; Unit costs were obtained from various sources including the Ontario Case-Costing Initiative (2015/2016); 
data on CR, overall survival (OS), and adverse events (AEs) were obtained from the MIDO Phase III RATIFY trial. OS was extrapolated beyond the trial horizon using a “cure model” approach and data from the Statistics Canada Vital Statistics Database (2016); </t>
  </si>
  <si>
    <t>Tremblay_CERA_2018</t>
  </si>
  <si>
    <t>Cost‑effectiveness analysis for midostaur in versus standard of care in acute myeloid leukemia in the United Kingdom</t>
  </si>
  <si>
    <t>2018, UK</t>
  </si>
  <si>
    <t>Midostaurin (MIDO) + Standard of care (SOC) vs. SOC</t>
  </si>
  <si>
    <t>Previously untreated adult AML, FLT3 mutation-positive, eligible to receive standard induction and consolidation chemotherapy, corresponding to the intention to-treat population of the RATIFY clinical trial and the intended use for MIDO therapy</t>
  </si>
  <si>
    <t>Incremental cost (MIDO+SOC vs. SOC): GBP £54,072</t>
  </si>
  <si>
    <t>ICER (MIDO+SOC vs. SOC): GBP £36,826/QALY
ICER (MIDO+SOC vs. SOC): GBP £32,465/QALY</t>
  </si>
  <si>
    <t>Cost of the drugs and administration, treatment for AE, and medical costs for hospitalisations, physician visits, and end-of life care; 
Routine care unit costs were obtained from various sources such as the Personal Social Services Research Unit (PSSRU) Unit Costs of Health and Social Care in 2015, inflation-adjusted to 2017 values</t>
  </si>
  <si>
    <t>Summary of Results</t>
  </si>
  <si>
    <t>Details of Costs Used and Sources of Cost</t>
  </si>
  <si>
    <t>BIM</t>
  </si>
  <si>
    <t>Paladini_VH_2012 (abstract)</t>
  </si>
  <si>
    <t>Economic evaluation of azacitidine for the treatment of myelodysplastic syndromes (MDS) in the brazilian public health care system (SUS).</t>
  </si>
  <si>
    <t>2012, Brazil</t>
  </si>
  <si>
    <t>Int-1/Int-2/High risk MDS</t>
  </si>
  <si>
    <t>Budget impact model; 3-year budget impact of introducing AZA in the Brazilian market; Brazilian public health care system (SUS) perspective; Assumption: AZA given to 50% of patients with MDS in Brazil; Classified with IPSS Int 1, Int 2 and High risk</t>
  </si>
  <si>
    <t>Budgetary impact (AZA vs. DEC): BRL $45,000, 000 (USD $25,000,000) for the public health care system SUS</t>
  </si>
  <si>
    <t>Cost of drug, adverse events and progressive disease from systematic review of literature and public sources</t>
  </si>
  <si>
    <t>Caloto_VH_2016 (abstract)</t>
  </si>
  <si>
    <t>Azacitidine for the treatment of adult patients (age 65 or older) with acute myeloid leukemia and &gt; 30% bone marrow blasts in Spain: Budget impact analysis.</t>
  </si>
  <si>
    <t>2016, Spain</t>
  </si>
  <si>
    <t xml:space="preserve">Adult patients≥ 65 years diagnosed with AML with &gt; 30% marrow blasts who are ineligible for hematopoietic stem cell transplantation </t>
  </si>
  <si>
    <t>National Health System (NHS) perspective, over a 3-year period
The number of patients was estimated using published epidemiologic estimates
The proportion of those patients ineligible for HSCT was obtained through local expert consultation
AML market distribution was obtained from market research studies
The base-case analysis considered that vial-sharing was performed for all treatment alternatives</t>
  </si>
  <si>
    <t>418 pts would be eligible for azacitidine treatment in the first year of use (416 and 413 in the next 2 years, respectively)
Azacitidine would gradually replace low-dose chemotherapy, and to a lesser extent decitabine and high-dose chemotherapy, resulting in 216, 233 and 250 pts treated with azacitidine in the new indication in the first 3 years, corresponding with €1.9 M in total savings for the NHS. These cost savings were especially related to costs of treatment administration and the convenient mode of subcutaneous administration.</t>
  </si>
  <si>
    <t>Healthcare costs (€2016): drug (ex-factory considering compulsory RDL 8/2010 discount), administration and adverse events
Unit costs from the NHS and eSalud databases</t>
  </si>
  <si>
    <t>Study Characteristics</t>
  </si>
  <si>
    <t>Baseline Characteristics</t>
  </si>
  <si>
    <t>Kumar_LR_2013 (abstract)</t>
  </si>
  <si>
    <t>A prospective population based study on the cost and utilization of azacitidine in Manitoba: Implications for health technology assessment.</t>
  </si>
  <si>
    <t>2012, Canada</t>
  </si>
  <si>
    <t>MDS initiated on AZA</t>
  </si>
  <si>
    <t>Prospective observational study from March 2009 to 30 April 2012 in  Manitoba (population 1.25 million), Canada</t>
  </si>
  <si>
    <t>Number of patients received AZA in Manitoba, Canada: 27 (20 for approved indications (AI) and 9 for non-approved indications (NAI))
AI vs. NAI: Number of AZA vials used: 1639 vs. 311 / Total cycles of AZA administered: 141 vs. 23 / Total Cost $ 1,029,292 vs. $195,308 / Cost/cycle $ 7,300 vs. 8,492 / cost per patient: $51,465 vs. $21,701</t>
  </si>
  <si>
    <t>The number of vials utilized, including wastage, was used to calculate the cost of the AZA. Cost/100 mg vial was $628 in CAD.</t>
  </si>
  <si>
    <t>Efficacy-Response</t>
  </si>
  <si>
    <t>Guindo_EJHP_2017 (abstract)</t>
  </si>
  <si>
    <t>Safety</t>
  </si>
  <si>
    <t>Economic analysis of azacitidine versus decitabine for the treatment of acute myeloid leukaemia.</t>
  </si>
  <si>
    <t>2017, NR</t>
  </si>
  <si>
    <t>Azacitidine (AZA) vs. Decitabine (DEC)</t>
  </si>
  <si>
    <t>Older patients with newly diagnosed AML (&gt; 30% blasts)</t>
  </si>
  <si>
    <t>Analysis of published stability studies and clinical trials (AZA-AML-001 study (AZA) and DACO-16 and 17 (DEC))</t>
  </si>
  <si>
    <t>Assuming a standard body surface of 1.75m^2 , each decitabine cycle (5 days) costs €5545 (€22 180 for a mean of 4 cycles), while the cost of each azacitidine cycle (7 days) was €2747 (€16 482 for a mean of 6 cycles).
Treatment with azacitidine resulted in savings of €5698 per treated patient</t>
  </si>
  <si>
    <t>The costs per vial were decitabine 50 mg vial, €1109; azacitidine 100 mg vial, €299.
The stability of reconstituted vials as well as the use of vial sharing strategies were considered.</t>
  </si>
  <si>
    <t>Main Message</t>
  </si>
  <si>
    <t>All</t>
  </si>
  <si>
    <t>Kulikov_VH_2012 (abstract)</t>
  </si>
  <si>
    <t>Pharmacoeconomic evaluation of acute myeloid leukemia and mds syndromes (intermediate and high risk) treatment with azacitidine in the russian federation.</t>
  </si>
  <si>
    <t>2012, Russia</t>
  </si>
  <si>
    <t>Azacitidine vs. Low-dose cytarabine</t>
  </si>
  <si>
    <t>AML and MDS (intermediate/high risk)</t>
  </si>
  <si>
    <t>Pharmacoeconomic evaluation -  cost-effectiveness ratio (cost per 1 year gained) was calculated based on median survival for azacitidine 2.04 years and for low dose cytarabine 1.28 years from AZA-001 trial</t>
  </si>
  <si>
    <t>Cost of pharmacotherapy (Azacitidine vs. Low-dose cytarabine): RUB 1,197,157₽ (€28,503) vs. RUB 22,841₽ (€544)
Total costs of treatment (Azacitidine vs. Low-dose cytarabine): RUB 2,658,703₽ (€63,302) vs. RUB 1,749,130₽ (€41,646)
A cost-effectiveness ratio (Azacitidine vs. Low-dose cytarabine): RUB 1,303,286₽/LYS (€31030/LYS) vs. RUB 1,366,508₽/LYS (€32536/LYS)</t>
  </si>
  <si>
    <t xml:space="preserve">Cost of diagnostics, treatment of the disease, side effects and blood transfusions were evaluaed. Medical care costs were estimated from the national standard of myeloid leukemia treatment by Russian Ministry of public health. </t>
  </si>
  <si>
    <t>Seymour_LL_2017</t>
  </si>
  <si>
    <t>Incidence rates of treatment-emergent adverse events and related hospitalization are reduced with azacitidine compared with conventional care regimens in older patients with acute myeloid leukemia.</t>
  </si>
  <si>
    <t>2017, International</t>
  </si>
  <si>
    <t>Azacitidine (AZA) vs. Conventional care regimens (CCR: IC [intensive cytarabine +daunorubicin or +idarubicin], LDAC [low-dose cytarabine], BSC [Best supportive care])</t>
  </si>
  <si>
    <t>Post-hoc analysis of P3 RCT; AZA–AML Trial (NCT01074047); n=471</t>
  </si>
  <si>
    <t>Hospitalization for TEAEs (IC vs. AZA): 1.91% vs. 1.71%
Hospitalization for TEAEs (LDAC vs. AZA): 2.24% vs. 2.02%
Hospitalization for TEAEs (BSC vs. AZA): 4.39% vs. 1.99%
Days hospitalized for TEAEs (IC vs. AZA): 50.4 vs. 27.8
Days hospitalized for TEAEs (LDAC vs. AZA): 35.0 vs. 28.7
Days hospitalized for TEAEs (BSC vs. AZA): 48.5 vs. 28.4
The 56-day rates of blood products utilized tended to decrease over time in all treatment arms and were generally comparable between AZA and BSC and AZA and LDAC. The rate of blood product utilization was higher in IC treated patients in the first 56 days of treatment and
then became comparable with the rate for AZA over the remaining treatment intervals.</t>
  </si>
  <si>
    <t>AZA–AML Trial</t>
  </si>
  <si>
    <t>Short Reference</t>
  </si>
  <si>
    <t>Study Type</t>
  </si>
  <si>
    <t>First Author</t>
  </si>
  <si>
    <t>Abstract</t>
  </si>
  <si>
    <t>Masumi_JCO_2015 (abstract)</t>
  </si>
  <si>
    <t>Hospitalization rates in elderly, newly diagnosed acute myeloid leukemia (AML) and high-risk myelodysplastic syndrome (MDS) patients treated with azacitidine.</t>
  </si>
  <si>
    <t>2015, US</t>
  </si>
  <si>
    <t>Indication</t>
  </si>
  <si>
    <t>Newly diagnosed AML and MDS (high-risk), age ≥ 65, unfit for standard chemotherapy</t>
  </si>
  <si>
    <t>Retrospective review; University Hospitals Seidman Cancer Center from 2010 to 2014; n=56</t>
  </si>
  <si>
    <t>Hospitalized at initiation of AZA: 26 (46%)
Median duration of hospital stay: 14.5 days
Patients who were hospitalized at least once after start of treatment: 82%
Median total inpatient stay: 17 days. 
Median number of admissions per patient: 2.
ICU care during the follow-up period: 5 (9%)
Median proportion of days spent inpatient out of total days of follow-up was: 8.7%</t>
  </si>
  <si>
    <t>Line of Therapy</t>
  </si>
  <si>
    <t>Medical record</t>
  </si>
  <si>
    <t>Number of Arms</t>
  </si>
  <si>
    <t>Intervention (per arm)</t>
  </si>
  <si>
    <t>Study N (per arm)</t>
  </si>
  <si>
    <t>Study N (overall)</t>
  </si>
  <si>
    <t>Kwon_Blood_2017 (abstract)</t>
  </si>
  <si>
    <t>Treatment patterns and health care resources use (HCRU) in patients with acute myeloid leukemia (AML): Real World Evidence (RWE) from 30 US institutions.</t>
  </si>
  <si>
    <t>2017, US</t>
  </si>
  <si>
    <t>Azacitidine, cytarabine, daunorubicin, decitabine, idarubicin, mitoxantrone, SCT</t>
  </si>
  <si>
    <t>Patients with newly diagnosed AML, newly diagnosed post-remission AML, and R/R AML</t>
  </si>
  <si>
    <t>Retrospective observational study via TriNetx syndicated EMR network containing records for inpatient/outpatient services and procedures, diagnoses, adverse events, prescription drugs, and labs for over 30 million patients from 27 US hospital institutions</t>
  </si>
  <si>
    <t>HCRU varied significantly between patient cohorts. AML patients in remission demonstrated significantly lower rates of hospitalizations, diagnostic radiology tests, and red cell and platelet transfusions, while the rates of office visits were significantly higher and there was no significant difference in the rates of ER visits as compared to newly-diagnosed patients. 
The rates of all HCRU were significantly higher among patients in relapse as compared to newly-diagnosed patients
Among treated newly-diagnosed AML patients, 47% received IC, and 23% received HMA. The most common IC combinations were cytarabine+daunorubicin (48%), cytarabine+fludarabine (36%), cytarabine+idarubicin (34%), and cytarabine+mitoxantrone (26%). Among patients treated with HMA, 65% were on azacytidine and 42% were on decitabine. Treatment patterns for patients in relapse were similar to those for newly-diagnosed patients, with slightly higher rates of IC (56%) and HMAs (28%). 
Among patients in remission who were previously treated with IC, 45% received SCT in addition to IC.</t>
  </si>
  <si>
    <t>HCUPnet</t>
  </si>
  <si>
    <t>Lee_Blood_2017 (abstract)</t>
  </si>
  <si>
    <t>Factors affecting transfusion utilization in acute myeloid leukemia (AML) patients undergoing initial therapy.</t>
  </si>
  <si>
    <t>Azacitidine, cytarabine, daunorubicin, decitabine, low-dose cytarabine</t>
  </si>
  <si>
    <t>Newly diagnosed AML patients achieving complete remission</t>
  </si>
  <si>
    <t>Examination of patients enrolled into Weill Cornell Medicine Leukemia program who had a diagnosis of AML and achieved complete remission (CR) from 2013 to 2017</t>
  </si>
  <si>
    <t>Non-intensive therapy consisted of mainly hypomethylating agents or low dose cytarabine. Median duration to achieve CR was 43 days (14-224), and median inpatient stay was 32 days (0-91). For patients who received non-intensive regimen, median time to CR and hospitalization length of stay were 381 days (28-224), and 32 days (0-91) respectively. Median RBC utilized from diagnosis to CR was 7 units (0-81), and median PLT was 10 units (0-42). There was no difference in RBC or PLT transfusion utilization for patients ≥60 compared to &lt;60. (p=0.64, p=0.70 respectively). No significant difference was found for RBC and PLT transfusions between patients receiving intensive vs. non-intensive chemotherapy (p=0.37, p=0.43 respectively). Each additional day of inpatient stay predicts a 1.3% increase in RBC transfusions. For an estimated mean activity-based cost of RBC transfusions at $761/unit, a 10 day increase in inpatient stay with a 13.9% increase in RBC transfusions would result in an increased cost of $1058/patient (calculated based on a median of 10 RBC units). For PLT transfusions, independent predictors were sepsis or bacteremia (p=0.01, estimate: 1.40,95% Cl, (1.079-1.83)), ICU stay (p&lt;0.01, estimate-1.80, 95% Cl, (1.18-2.75)), and lower ELN risk (p&lt;0.05, estimate: 0.73, 95% Cl (0.54-0.99)). PLT transfusions have an acquisition cost of approximately $700 per pathogen-inactivated unit. The average predicted PLT.costs for patients with sepsis or bacteremia, ICU admission, or with adverse ELN risk, are $1955/patient, $3930/patient and $1313/patient respectively higher, compared to those without each event or risk factor (calculated based on a median of 7 PLT units).</t>
  </si>
  <si>
    <t>ECOG PS 0-1 (per arm)</t>
  </si>
  <si>
    <t>ECOG PS 0-1 (overall)</t>
  </si>
  <si>
    <t>OS N (per arm)</t>
  </si>
  <si>
    <t>OS N (overall)</t>
  </si>
  <si>
    <t>OS CI Low (per arm)</t>
  </si>
  <si>
    <t>OS CI High (per arm)</t>
  </si>
  <si>
    <t>Lafeuille_Blood_2017 (abstract)</t>
  </si>
  <si>
    <t>OS HR (per arm)</t>
  </si>
  <si>
    <t>OS HR CI Low (per arm)</t>
  </si>
  <si>
    <t>OS HR CI High (per arm)</t>
  </si>
  <si>
    <t>OS HR p-value (per arm)</t>
  </si>
  <si>
    <t>Managing acute myeloid leukemia in older patients: Are we making progress? an analysis of treatment patterns and healthcare resource utilization.</t>
  </si>
  <si>
    <t>2017, Canada</t>
  </si>
  <si>
    <t>Arsenic trioxide, azacitidine, cytarabine, daunorubicin, decitabine, hydroxyurea, tretinoin</t>
  </si>
  <si>
    <t>AML patients with &gt;=2 AML diagnoses, &gt;=1 bone marrow procedure, &gt;=12 months of continuous eligibility prior to the index date</t>
  </si>
  <si>
    <t>Retrospectively chart review of MarketScan® Research Database (Truven Health) including both Commercial and Medicare Supplemental claims databases between 01/2011 to 07/2016</t>
  </si>
  <si>
    <t>Patients &lt;60 years old received the most therapeutic interventions (chemotherapy, transfusion, SCT), followed by patients 60-64 and patients &gt;=65 years old. Hypomethylating agents (HMAs) were more commonly used in older patients. In patients aged &lt;60, 60-64, and &gt;=65 years treated with &gt;=1 HMA, azacitidine was given in 56.2%, 59.8%, and 55.7% of patients and decitabine was given in 50.5%, 47.1%, and 51.2%, respectively. In patients &lt;60 years who received other antineoplastic agents, tretinoin (31.2%), cytarabine (30.6%), and arsenic trioxide (22.4%) were most commonly used. Patients 60-64 years old received cytarabine (30.7%), hydroxyurea (20.5%), and tretinoin (17.3%) as most common agents. Patients &gt;=65 years old received most commonly hydroxyurea (53.4%) and cytarabine (14.3%). After AML diagnosis, patients &gt;=65 years old had half the monthly all-cause average number of inpatient days compared to patients &lt;65 years old (3.74 vs. 7.74). Differences in the number of days with outpatient services (5.64 vs. 5.27) or emergency room visits (0.22 vs. 0.10) were smaller.</t>
  </si>
  <si>
    <t>Medeiros_Blood_2017 (abstract)</t>
  </si>
  <si>
    <t>Economic burden of treatment episodes in acute myeloid leukemia (AML) patients in the US: A retrospective analysis of a commercial payer database.</t>
  </si>
  <si>
    <t>High dose/low dose cytarabine+anthracycline, azacitidine, clofarabine, decitabine, gemtuzumab, hydroxyurea, HSCT</t>
  </si>
  <si>
    <t>Newly diagnosed or R/R AML patients</t>
  </si>
  <si>
    <t>Retrospective analysis of a commercial payer database via US healthcare claims database (PharMetrics Plus™) and linked charge detail master (CDM) hospital data, incident adult patients with ≥ 2 outpatient or ≥ 1 inpatient claim with an AML diagnosis between 1/1/2008 and 3/31/2016</t>
  </si>
  <si>
    <t>The episode cost was the lowest in low intensity chemotherapy at $53,081 with 2.0 month follow-up compared to HSCT ($329,621 + 6.4 months) or high intensity chemotherapy ($198,528 + 2.1 months). Although low intensity chemotherapy patients had a relatively low hospitalization rate (35.8%), hospitalization was a major cost component at $17,764; while physician's office visit costs were $1,478 and outpatient pharmacy costs were $2,554.</t>
  </si>
  <si>
    <t>charge detail master (CDM) hospital data</t>
  </si>
  <si>
    <t>Response N (per arm)</t>
  </si>
  <si>
    <t>Bui_Blood_2018 (abstract)</t>
  </si>
  <si>
    <t>Transfusion Requirements and Hospitalization during First Line Treatment Among Newly Diagnosed Acute Myeloid Leukemia Patients Who Were Ineligible for Intensive Chemotherapy</t>
  </si>
  <si>
    <t>2018, US</t>
  </si>
  <si>
    <t>azacitidine (AZA), decitabine (DEC), low-dose cytarabine (LDAC)</t>
  </si>
  <si>
    <t>Safety N (per arm)</t>
  </si>
  <si>
    <t>Newly diagnosed acute myeloid leukemia patients who were ineligible for intensive chemotherapy, &gt;=60 years old</t>
  </si>
  <si>
    <t>Retrospective observational study Optum Clinformatics Data Mart with AML between 1/1/2010 and 6/30/2017</t>
  </si>
  <si>
    <t>As 1L treatment, majority of patients received AZA (n=422, 53.8%) followed by DEC (n=337, 43.0%) and LDAC (n=26, 3.3%) and the mean (median; range) duration of treatment was 5.6 (3.7; 0.03-52.0) month. Prior to receiving 1L treatment, 48.0% (377/785) of patients required transfusion of either platelets and/or RBC. During 1L treatment, 73.3% (575) of patients received transfusion support with a mean (median; range) of 8.5 (5.0; 1-181) transfusions of either platelets and/or RBC. Among 785 patients during 1L treatment, the mean (median; range) number of hospitalizations was 0.91 (1.0; 0-8). A total of 53.1% (417) had  1 hospitalization; the mean (median; range) length of an inpatient stay was 10.9 (7.0; 1-97) days for these patients; and 49.4% (206), 75.1% (313), and 87.3% (364) of patients were admitted within 30, 60, 90 days of tx-index, respectively.</t>
  </si>
  <si>
    <t>Optum Clinformatics Data Mart between 1/1/2010 and 6/30/2017</t>
  </si>
  <si>
    <t>QOL Summary</t>
  </si>
  <si>
    <t>Chung_JMCP_2018 (abstract)</t>
  </si>
  <si>
    <t>Utility Summary</t>
  </si>
  <si>
    <t>CEA - Summary of Model</t>
  </si>
  <si>
    <t>Healthcare resource utilization in a phase 3 study of cpx-351 in patients with newly diagnosed therapy-related acute myeloid leukemia or acute myeloid leukemia with myelodysplasia- related changes</t>
  </si>
  <si>
    <t>CEA - Health State Utility Used</t>
  </si>
  <si>
    <t>Non-CEA - Summary of Model or Study</t>
  </si>
  <si>
    <t>2018, International</t>
  </si>
  <si>
    <t>Non-CEA - Summary of Result</t>
  </si>
  <si>
    <t>CPX-351 (liposomal 7+3) vs. 7+3 cytarabine+daunorubicin</t>
  </si>
  <si>
    <t>Non-CEA - Detail of the analysis</t>
  </si>
  <si>
    <t>Newly diagnosed therapy-related AML (t-AML) or AML with myelodysplasia-related changes (AML-MRD)</t>
  </si>
  <si>
    <t>Healthcare Resource Utilization in a Phase 3 RCT</t>
  </si>
  <si>
    <t>The mean (SD) and median (range) total duration of hospitalization were 36.17 (16.46) and 33.0 (1.0-90.0) days in the 7+3 cytarabine-daunorubicin arm (n = 151). The mean (SD) andmedian (range) duration of hospitalization PPY were 118.97 (109.54) and 71.57 (1.2-356.9) days in the 7+3 cytarabine-daunorubicin arm. The mean (SD) and median (range) total duration of ICU stays were 1.45 (3.46) and 0 (0-17.0) days in the 7+3 cytarabine-daunorubicin arm. In 7+3 arms, the mean and median numbers were 9.83 and 8.0 for of administration of platelets; 8.00 and 6.0 for packed red bloods cells; 23.72 and 19.0 for anti-infectives; and 1.05 and 1.0 for CSF. In 7+3 arms, the mean and median numbers of PPY were 40.87 and 18.65 for administration of platelets; 30.83 and 17.90 for packed red blood cells 97.56 and 32.50 for anti-infectives; and 0.89 and 0 for CSF.</t>
  </si>
  <si>
    <t>P3 RCT</t>
  </si>
  <si>
    <t>Hagiwara_VIH_2018 (abstract)</t>
  </si>
  <si>
    <t xml:space="preserve">Treatment practice patterns, healthcare resource utilization (HRU), and costs in newly diagnosed patients with therapy-related acute myeloid leukemia (tAML) or aml with myelodysplasia-related changes (aml-mrc) in a united states (us) commercially insured </t>
  </si>
  <si>
    <t>2016, US</t>
  </si>
  <si>
    <t>Cytotoxic therapy, HCT</t>
  </si>
  <si>
    <t>Newly diagnosed, t-AML, AML with myelodysplasia-related changes, or MDS with evidence of HCT, radiotherapy, or cytotoxic treatment, t-AML/AML-MRC N=2,901, Total AML N=9,455</t>
  </si>
  <si>
    <t>Retrospective observational study using PharMetricsPlus® database of adults with AML from 1/2007 until 6/2016</t>
  </si>
  <si>
    <t>Mean total costs treated AML that is to therapy-related or MDS-related changes were $352,606 vs untreated $80,536 patients. Among treated patients, mean total costs were $179,863 and $172,743 during months 1-6 (mean 4.4 months) and months &gt;6 (mean 12.3 months), respectively. Among treated patients, 26% had HCT; mean costs of CT during months 1-6 were $75,137 (inpatient $54,745), representing 21% of total cost for treated patients. Overall AML population's mean total costs were $173,863 and $212,214 in months 1-6 and &gt;6, respectively, in treated patients and $79,382 in untreated patients.</t>
  </si>
  <si>
    <t>CLIN</t>
  </si>
  <si>
    <t>Glasdegib improved overall survival in patients with acute myeloid leukemia (AML) or myelodysplastic syndrome (MDS) who achieved complete remission (CR) and those who did not achieve CR</t>
  </si>
  <si>
    <t>AZA-AML-001; NCT01074047</t>
  </si>
  <si>
    <t>Jacob_AH_2015</t>
  </si>
  <si>
    <t>Decitabine Compared with Low-Dose Cytarabine for the Treatment of Older Patients with Newly Diagnosed Acute Myeloid Leukemia: A Pilot Study of Safety, Efficacy, and Cost-Effectiveness.</t>
  </si>
  <si>
    <t>2015, India</t>
  </si>
  <si>
    <t>Decitabine vs. Low-dose cytarabine</t>
  </si>
  <si>
    <t>Newly diagnosed AML, ≥ 60 years old, histologically confirmed de novo or secondary AML (&gt;20% blasts) who were not fit for intensive chemotherapy with 3 + 7 induction</t>
  </si>
  <si>
    <t>Prospective case control study</t>
  </si>
  <si>
    <t xml:space="preserve">Cost per cycle of chemotherapy in INR was 24,200 for decitabine and 1,600 for low-dose cytarabine group 
Median of total cost of therapy was 96,800 for decitabine and 6,400 for low-dose cytarabine group
</t>
  </si>
  <si>
    <t>Cost of chemotherapy including medicines and daycare charges from the prospective study</t>
  </si>
  <si>
    <t>Newly diagnosed, previously untreated AML and high-risk MDS unfit for intensive chemotherapy</t>
  </si>
  <si>
    <t>Abu-Taleb_EJC_2013 (abstract)</t>
  </si>
  <si>
    <t>Low dose cytarabine with or without anthracycline in the induction treatment of elderly patients with acute myeloid leukemia.</t>
  </si>
  <si>
    <t>RCT</t>
  </si>
  <si>
    <t>2013, NR</t>
  </si>
  <si>
    <t>Low dose Cytarabine (LDAC) vs. LDAC + Doxorubicin</t>
  </si>
  <si>
    <t>De novo AML, age ≥60, ECOG PS ≤2</t>
  </si>
  <si>
    <t>RCT; n=90</t>
  </si>
  <si>
    <t>Hospital admission for blood transfusion (LDAC vs. LDAC + Doxorubicin):  27 (60%)  vs. 8 (17.7%)
Significantly shorter admission duration for transfusion in favor of arm 2 P&lt;0.001</t>
  </si>
  <si>
    <t>Dass_VH_2012 (abstract)</t>
  </si>
  <si>
    <t>Decitabine reduces transfusion dependence in older patients with acute myeloid leukaemia: Results from a post-HOC analysis of a randomised phase III trial.</t>
  </si>
  <si>
    <t>2012, NR</t>
  </si>
  <si>
    <t>Decitabine (DEC) vs. Treatment choice (TC: supportive care, or low-dose cytarabine)</t>
  </si>
  <si>
    <t>Newly diagnosed AML, age ≥65</t>
  </si>
  <si>
    <t>Post-hoc analysis of P3 RCT (DACO-16 Trial; NCT00260832); n=485</t>
  </si>
  <si>
    <t>Platelet Transfusion-independence achieved (DEC vs. TC): 26 (31%) vs. 11 (13%) p=0.0069
RCT Transfusion-independence achieved (DEC vs. TC): 44 (26%) vs. 21 (13%) p=0.0026
Number of hospitalized patients for transfusion (DEC vs. TC): 191 vs. 182
Median % of hospital nights for transfusion (DEC vs. TC): 34% vs. 39%
Number of hospitalized patients for adverse event (DEC vs. TC): 132 vs. 100
Median % of hospital nights for adverse event (DEC vs. TC): 17.5% vs. 20.0%</t>
  </si>
  <si>
    <t>DACO-16 Trial</t>
  </si>
  <si>
    <t>Zeidan_ERH_2016</t>
  </si>
  <si>
    <t>Economic burden associated with acute myeloid leukemia treatment.</t>
  </si>
  <si>
    <t>2016, US and UK</t>
  </si>
  <si>
    <t>Intensive therapy (IT) vs. Induction and then SCT vs. Low intensity therapy (LIT) vs. Best supportive care (BSC)</t>
  </si>
  <si>
    <t>AML</t>
  </si>
  <si>
    <t>Estimate the average direct cost-of-illness per patient for the first 6 months of therapy in the US and the UK based on the cost data identified through SLR</t>
  </si>
  <si>
    <t>SCT (highest direct costs): $177,187 and $352,682 for UK and US, respectively (transplantation 80% in UK and hospitalization 51% in US)
IT: $59,426 and $324,502 for UK and US (hospitalization cost 74% in UK and 93% in US)
LIT: $45,854 and $57,039 for UK and US (medication 86% in UK and 83% in US)
BSC only: $5837 and $14,014 for UK and US (transfusion 70% in UK and medication 55% in US)
Overall, treatment in the US is more expensive than treatment in the UK</t>
  </si>
  <si>
    <t>Direct cost of disease, induction therapy, consolidation therapy, transplantation from SLR</t>
  </si>
  <si>
    <t>Cannas_TCB_2015</t>
  </si>
  <si>
    <t>Economic analysis of blood product transfusions according to the treatment of acute myeloid leukemia in the elderly.</t>
  </si>
  <si>
    <t>2015, France</t>
  </si>
  <si>
    <t>Intensive chemotherapy (IC) vs. Low-intensity treatments (LC) vs. Best supportive care (BSC)</t>
  </si>
  <si>
    <t>Newly diagnosed AML, age ≥ 70</t>
  </si>
  <si>
    <t>Prospective observational study (n=214); French payer perspective</t>
  </si>
  <si>
    <t xml:space="preserve">Median number (range) of transfusions (IC vs. LC vs. BSC): packed red blood cell (PRBC) 22 (0–116) vs. 15 (0–136) vs. 7.5 (0–101) /  platelet concentrate (PC) 18 (0–116) vs. 5 (0–208) vs. 2 (0–56) / fresh frozen plasma (FFP) 0 (0–22) vs. 0 (0–6) vs. 0 (0–14) 
Mean blood product transfusions cost (IC vs. LC vs. BSC): EUR €7228.72 vs. EUR €5458.34 vs. EUR €2586.07
</t>
  </si>
  <si>
    <t>Review of clinical files and Electronic Medical Record in Lyon-University Hospital
Blood product transfusions cost from wholesale acquisition costs in the April 2014 edition of the ‘Journal officiel dela République Fran¸caise’: 187.33 euros for one PRBC, 76.45 euros for one PC, and 99.06 euros for oneFFP</t>
  </si>
  <si>
    <t>Laing_BJH_2017 (abstract)</t>
  </si>
  <si>
    <t>Elderly acute myeloid leukaemia (AML): Treatment patterns, trial participation, inpatient resource use and outcomes: A single-centre experience.</t>
  </si>
  <si>
    <t>Intensive treatment vs. Non-intensity treatment vs. Supportive care</t>
  </si>
  <si>
    <t>AML, age ≥ 60</t>
  </si>
  <si>
    <t>Retrospective review of Electronic Medical Record, North Glasgow hospitals from 2010 to 2015; n=68</t>
  </si>
  <si>
    <t>Total number of inpatient days (Intensive vs. Non-intensive vs. Supportive): 96 vs. 40 vs. 24</t>
  </si>
  <si>
    <t>Electronic Medical Records from the North Glasgow hospitals</t>
  </si>
  <si>
    <t>Griffin_Blood_2017 (abstract)</t>
  </si>
  <si>
    <t>Treatment patterns and healthcare resource utilization in patients with FLT3-mut and FLT3-wt acute myeloid leukemia: a multi-country medical chart study</t>
  </si>
  <si>
    <t>2017, International (Canada, France, Germany, Italy, Japan, Netherlands, South Korea, Spain, UK, US)</t>
  </si>
  <si>
    <t>Hypomethylating therapies, standard-to-intermediate dose cytarabine-based therapies, SCT</t>
  </si>
  <si>
    <t>Newly diagnosed AML patients with and without FLT3 mutation who are &lt;65 and &gt;=65</t>
  </si>
  <si>
    <t xml:space="preserve">Hematologists, Oncologists from an established panel randomly selecting and categorizing patients to collect baseline characteristics, treatment patterns, AML-related HCRU </t>
  </si>
  <si>
    <t xml:space="preserve">Among newly diagnosed patients &lt;65, the most common initial tx was standard-to-intermediate dose cytarabine (43.2 and 55.9% for FLT3-mutated and FLT3-wild-type), followed by hypomethylating agent (HMA)-based therapies (13.7 and 11.8% for FLT3-mutated and FLT3-wild-type). Among newly diagnosed patients &gt;=65, the most common initial tx were HMA-based therapies (36.0 and 47.2% for FLT3-mutated and FLT3-wild-type), followed by standard-to-intermediate dose cytarabine (30.1 and 30.8% for FLT3-mutated and FLT3-wild-type). </t>
  </si>
  <si>
    <t xml:space="preserve">Hematologists, Oncologists </t>
  </si>
  <si>
    <t>Lachowiez_Blood_2017 (abstract)</t>
  </si>
  <si>
    <t>Healthcare consumption amongst older patients with high risk AML treated with hypomethylating agents is similar to that of patients receiving induction chemotherapy.</t>
  </si>
  <si>
    <t>Hypomethylating therapies, intensive chemotherapy, SCT</t>
  </si>
  <si>
    <t>Newly diagnosed AML patients who re older (age &gt;65) with  cytogenetically high risk  treated with either HMAs or intensive induction</t>
  </si>
  <si>
    <t>Single-center retrospective EMRg for chemotherapy regimen at time of diagnosis, transplant free survival, encounters in the healthcare setting (office or hospital), charges accrued until death or HSCT, blood transfusions (red blood cells and platelets) administered, and overall survival between 2010 and 2016.</t>
  </si>
  <si>
    <t xml:space="preserve">Out of 84 patients included, 31 patients received HMAs and 53 underwent intensive (7+3 or equivalent) induction therapy and 30 patients underwent HSCT (HMA:7, Intensive induction: 23). The mean number of encounters with the healthcare system (inpatient and outpatient encounters) was not significantly different between HMA vs. intensive induction groups (27.3 days vs 34.9 days p-value: 0.48). The HMA group received a mean of 24.4 transfusions vs. 19.3 in the intensive induction group (p-value : 0.25). Differences in charges per day between groups did not vary significantly, with the HMA group averaging $1202.64 per day and the intensive induction group $1051.38 per day (p-value : 0.079). </t>
  </si>
  <si>
    <t>institutional EMR</t>
  </si>
  <si>
    <t>Riedel_ORT_2016 (abstract)</t>
  </si>
  <si>
    <t>AML patients in palliative care setting: Influence on life span and transfusion habits, assessment on quality of life and previous treatment.</t>
  </si>
  <si>
    <t>2016, Germany</t>
  </si>
  <si>
    <t>Palliative care (PC)</t>
  </si>
  <si>
    <t>AML patients in palliative care setting</t>
  </si>
  <si>
    <t>Retrospective review of Medical Record of patients treated with palliative care from 2008 to 2015; n=33</t>
  </si>
  <si>
    <t>RBC Transfusion at PC ward: 20 (61%)
Platelet Transfusion at PC ward: 20 (61%)</t>
  </si>
  <si>
    <t>Wang_VH_2014</t>
  </si>
  <si>
    <t>Long-term medical costs and life expectancy of acute myeloid leukemia: A probabilistic decision model.</t>
  </si>
  <si>
    <t>2007, UK</t>
  </si>
  <si>
    <t>Newly diagnosed AML, age ≥ 18</t>
  </si>
  <si>
    <t>Probabilistic decision model with eight Markov models to calculate life time medical costs and life expectancy of AML by using bottom-up costing (micro costing) approach; NHS perspective; 5 years time horizon; discount rate of 3.5%</t>
  </si>
  <si>
    <t>Expected 5-year medical cost per patient: GBP £8,170 to £81,636
Mean 5-year medical cost:  GBP £41,109 for all patients / GBP £79,483 for age 18-59 / GBP £22,318 for age ≥ 60</t>
  </si>
  <si>
    <t xml:space="preserve">Medical cost only (treatments, hospitalizations, diagnostictests, transfusions, and associated complications); 
Unit costs from British National Formulary, the Personal Social Services Research Unit, the cost lists of both the NHS Blood and Transplant and Leeds Teaching Hospitals NHS Trust
NHS Reference Cost 2007 is used only when bottom-up costing was not possible
Mean cost during induction
LDAC and early death among patients ≥ 60: £9,683
AraC(LD) and early response among patients ≥ 60: £14,527
AraC(LD) and late response among patients ≥ 60: £15,674
AraC(LD) and no response among patients ≥ 60: £26,257
</t>
  </si>
  <si>
    <t>Lafeuille_JCO_2017 (abstract)</t>
  </si>
  <si>
    <t>Burden of illness in patients with acute myeloid leukemia aged o65 years ineligible for intensive chemotherapy.</t>
  </si>
  <si>
    <t>AML, age ≥ 65, ineligible for intensive chemotherapy</t>
  </si>
  <si>
    <t>Retrospective review of Truven Health MarketScan Analytics Databases from 2011 to 2016; n=1492</t>
  </si>
  <si>
    <t xml:space="preserve">Patients with ≥1 blood transfusion (61%) received 8.9 (9.5) transfusions per month during 177 (244) days on average
Patients had a mean of 3.7 days of hospitalization, 0.2 days of hospice care, and 5.2 office visits per month
Compared to treated patients , untreated patients (32%; i.e., patients with no chemo, blood transfusion or stem cell transplant) had fewer days of postindex follow-up (106 vs. 263), more days of hospitalization (4.8 vs. 3.2), and of hospice care (0.4 vs. 0.1), and fewer office visits (3.8 vs. 5.8) per month (all P&lt;0.01).
</t>
  </si>
  <si>
    <t>Truven Health MarketScan Analytics Databases</t>
  </si>
  <si>
    <t>Aggarwal_VIH_2018 (abstract)</t>
  </si>
  <si>
    <t>Hospital length of stay and costs in patients with acute myeloid leukemia: analysis of US national in-patient data for 2015</t>
  </si>
  <si>
    <t>AML patients with ICD-10 codes for Q4 (or ICD-9 for Q1-Q3)</t>
  </si>
  <si>
    <t>National Inpatient Sample data set from 2015 for hospital admissions via  the Healthcare Cost and Utilization Project</t>
  </si>
  <si>
    <t>In 2015, 12,634 admissions were identifeid as AML representing 0.146% of all hospitalizations. The mean length of stay was 13.04 days (SD: 15.76 days, Median: 6 days). While majority of the hospitalizations were in patients age &gt;60 years (55%), the length of stay was longest for children, followed by adults age 45-59. Mean (SD) length of stay by age: 0-18: 20.22 days (20.31, n=532), 18-45: 13.49 days (18.58, n=1618), 45-59: 15.15 days (16.62, n=2110) and 60+: 11.32 days (13.43, n=5216). The mean length of stay was shortest for Medicare 10.54 days (12.54), while it was similar for Medicaid and Private payers: 15.37 days (17.74) and 15.06 days (18.01), respectively. The overall mean cost was $141,407 (SD: $225,215). Mean (SD) charges by age: 0-18: $238,092 (SD: $391,443), 18-45: $155,482 (SD: $251,028), 45-59: $170,983 (SD: $247,822) and 60+: $115,216 (SD: $173,559). Similar to length of stay, the total charges were lowest for Medicare $107,913 (SD: $165,576), while charges were similar for Medicaid and Private payers: $174,545 (SD: $284,624) and $166,731 (SD: $253,656), respectively. length of stay and charges did not significantly vary by gender or race.</t>
  </si>
  <si>
    <t>ITC</t>
  </si>
  <si>
    <t>Westley_Blood_2018 (abstract)</t>
  </si>
  <si>
    <t>Comparative Effectiveness of Combination Glasdegib+ Low-Dose Cytarabine (GLAS+LDAC) Vs Combination Venetoclax + Low-Dose Cytarabine (VEN+LDAC) Among Older Acute Myeloid Leukemia (AML) Patients Ineligible for Intensive Chemotherapy (NIC): Indirect Treatment Comparison (ITC) Methods</t>
  </si>
  <si>
    <t>Glasdegib (GLAS) + low-dose cytarabine (LDAC) vs Venetoclax (VEN) + LDAC</t>
  </si>
  <si>
    <t>Newly diagnosed AML patients ineligible for intensive chemotherapy</t>
  </si>
  <si>
    <t>ITC and STC models followed the unanchored, single-arm comparison as guided by the National Institute of Health and Care Excellence Decision Support Unit. Mean differences (MD) in median OS (months) between treatments were estimated using a modified Bucher ITC approach with 95% confidence intervals (CI). While ITC did not adjust for patient characteristics, using STC, GLAS+LDAC IPD were adjusted for VEN+LDAC patient baseline covariates.</t>
  </si>
  <si>
    <t>ITC found non-significant differences between GLAS+LDAC and VEN+LDAC for median OS [MD=-3.09 (-9.34, 3.17)] and 12-month OS [MD=-0.07 (-0.23, 0.10)], with numeric trends favoring VEN+LDAC (as shown in the Table). With full STC adjustment, PH models showed numeric but not statistical superiority of GLAS+LDAC vs VEN+LDAC for median OS [e.g., Gompertz-derived MD=0.60 (-4.43, 5.62)].</t>
  </si>
  <si>
    <t>individual patient-level data (IPD) for GLAS+LDAC (n=116), published results for phase I/II single arm study for VEN+LDAC (n=61)</t>
  </si>
  <si>
    <t>Forsythe_VIH_2018 (abstract)</t>
  </si>
  <si>
    <t>Systematic literature review and indirect comparison of glasdegib plus low dose ARA-c versus a hypomethylating agent for acute myeloid leukemia patients ineligible for intensive chemotherapy.</t>
  </si>
  <si>
    <t>Azacitidine, decitabine, glasdegib, low-dose cytarabine</t>
  </si>
  <si>
    <t xml:space="preserve">Classical frequentist ITC using the Bucher method compared OS hazards ratios (HRs), 95% confidence intervals (CI) using LDAC as the common comparator. </t>
  </si>
  <si>
    <t>In the ITC, with LDAC as the common comparator, GLAS+LDAC compared favorably with indirect HR for OS vs. AZA and DEC being 0.51 (0.35-0.75) and 0.57 (0.40-0.80), respectively. Using ITC, treatment with GLAS+LDAC showed significantly better OS HR than AZA and DEC in previously untreated NIC AML patients.</t>
  </si>
  <si>
    <t>Four RCTs from systemic literature search through 12/2016</t>
  </si>
  <si>
    <t>Tremblay_Blood_2017 (abstract)</t>
  </si>
  <si>
    <t>Covariate adjusted indirect treatment comparison (ITC) of glasdegib plus low dose ara-C versus a hypomethylating agent for acute myeloid leukemia patients ineligible for intensive chemotherapy.</t>
  </si>
  <si>
    <t>The intent-to-treat (ITT) OS Cox model for GLAS+LDAC vs. LDAC demonstrated OS HR=0.463 (0.299-0.717). The covariate adjustment lead to OS HR=0.443 (0.275-0.712). ITC of GLAS+LDAC vs. AZA yielded OS HRs of 0.514 (0.310-0.852) and 0.492 (0.287-0.843) for ITT and covariate adjusted OS, respectively. ITC of GLAS+LDAC vs. DEC yielded OS HRs of 0.564 (0.351-0.908) and 0.540 (0.324-0.900). The results of the covariate adjusted ITC confirmed the robustness of the ITT analysis and demonstrated statistically significant improvements in OS for GLAS+LDAC as compared to AZA and DEC.</t>
  </si>
  <si>
    <t>Individual patient data from the GLAS+LDAC treatment group were adjusted for baseline characteristics to closely resemble the LDAC group in the Phase 2 study</t>
  </si>
  <si>
    <t>Tremblay_VIH_2018 b (abstract)</t>
  </si>
  <si>
    <t>Evaluating different indirect treatment comparison approaches: a case study in acute myeloid leukemia patients ineligible to receive intensive chemotherapy</t>
  </si>
  <si>
    <t>QOL</t>
  </si>
  <si>
    <t>AML patients ineligible to receive intensive chemotherapy</t>
  </si>
  <si>
    <t xml:space="preserve">Trials results were indirectly compared with LDAC alone as the common comparator. In MAIC, patient-level data for GLAS+LDAC were weighted to match mean baseline characteristics reported for AZA. In STC, GLAS+LDAC data generated a regression model with baseline characteristics as covariates, which was used to simulate outcomes for AZA trial participants. </t>
  </si>
  <si>
    <t>Standard ITC demonstrated GLAS+LDAC superiority over AZA (HR= 0.57; 95%CI: 0.35- 0.91). Using MAIC, propensity score weighting reduced effective sample size to 32 (72% loss). MAIC estimated improved OS in favor of GLAS+LDAC, but did not reach statistical significance (HR= 0.87; 95%CI: 0.48-1.58). In STC, adjusting for key population covariates found a similar yet stronger, more precise survival effect (HR= 0.47; 95%CI: 0.26-0.85) without reducing sample size. While standard ITC and STC preserve the sample, only STC enables population-specific interpretations. In MAIC, significant results and interpretations are severely limited by sample size loss.</t>
  </si>
  <si>
    <t>P2 trial data patient-level data for GLAS+LDAC, P3 azacitidine (AZA) trial data</t>
  </si>
  <si>
    <t>Chung_VIH_2018 (abstract)</t>
  </si>
  <si>
    <t>CPX-351 for the treatment of newly diagnosed, therapy-related acute myeloid leukemia (tAML) or AML with myelodysplasia-related changes (AML-MRC): an analysis of clinical benefit</t>
  </si>
  <si>
    <t>Newly diagnosed therapy-related AML (t-AML)/ AML with myelodysplasia-related changes (AML-MRD), N=309</t>
  </si>
  <si>
    <t>The NNT in a P3 trials to prevent 1 death at 2 years with CPX-351 versus 7+3 was calculated as the reciprocal of the absolute risk reduction (1/ARR), where ARR equaled the control death rate minus experimental death rate.</t>
  </si>
  <si>
    <t>For every 6 patients treated with CPX-351, 1 death would be prevented over 2 years compared with 7+3 (1/(0.84 – 0.67)).</t>
  </si>
  <si>
    <t>Morais_Haematologica_2018 (abstract)</t>
  </si>
  <si>
    <t>Palliative care indication in oncohematologic patients: a comparison to solid tumor patients</t>
  </si>
  <si>
    <t>2018, Spain</t>
  </si>
  <si>
    <t>Chemotherapy, hypomethylating agents, supportive care</t>
  </si>
  <si>
    <t>Consecutive AML and HR-MDS &gt; 65 years patients and stage-IV lung cancer patients, N=175</t>
  </si>
  <si>
    <t>Comparison of end-of-life care in AML-MDS and stage IV lung cancer in a tertiary care center; Univariant comparisons of the main indicators of end-of-life  aggressiveness between the 2 cohorts were done using Chi-square or Wilcoxon tests as appropriate.</t>
  </si>
  <si>
    <t>There were no statistical differences regarding the frequency of hospital admissions, days spent in hospital or the proportion of patients receiving chemotherapy within the 14 last days of life. However, more AML/MDS patients were admitted into hospital in their last month of life (86 vs 44%, p&lt;0.001). More AML patients were transfusion dependent and received more red blood cells or platelet transfusion in their last 2 months of life. (75% vs 3%, p&lt;0.0001.) Referral to PC Unit was documented in 19% AML/MDS compared to 48% lung cancer patients (p&lt;0.001). In 1L, 21% AML-MDS were treated with chemotherapy, 64% with hypomethylating agents and 15% with supportive care exclusively. 13 of 77 patients received second line therapy for progression or relapse after first response. 10 AML patients received chemotherapy and 3 hypomethylating agents.</t>
  </si>
  <si>
    <t>Wex_VIH_2018 (abstract)</t>
  </si>
  <si>
    <t>Accounting for drug wastage in haematology-oncology treatments: review of clinical practice and recent technology appraisals in England</t>
  </si>
  <si>
    <t>PubMed search of evidence of drug wastage, NICE technology appraisal guidance documents in treatmeent of leukemia, lymphoma, and myeloma</t>
  </si>
  <si>
    <t>The 160 identified publications addressed the following drug wastage components: unused drugs in vials/ampoules, dead-space syringes, early discontinuation, non-compliance or death, non-extractable amount, wastage due to reconstitution, limited drug stability, and spillage. The following waste reduction measures were identified: vial sharing, scheduling/grouping/batching of patients, drug use and stability surveillance, dose rounding, dose banding, multi-dose devices/vials/cartridges, overlapping prescription fills, split-fills/instalment dispensing, drug overage in vials, increased range of vial sizes, recycling of unused drug, extension of drug expiration date, use of low dead space syringes.</t>
  </si>
  <si>
    <t>Of the 10 identified blood cancer appraisals, full wastage was reported in base case of 5 submissions, no wastage in 3. Two submissions did not report drug wastage.</t>
  </si>
  <si>
    <t>Castejon_HQLO_2018</t>
  </si>
  <si>
    <t>Social preferences for health states associated with acute myeloid leukemia for patients undergoing treatment in the United Kingdom.</t>
  </si>
  <si>
    <t>AML, &gt;= 18 years old, resided in the UK, no evidence of cognitive impairment, hearing difficulty, visual impairment, or of altered mental state</t>
  </si>
  <si>
    <t>The time trade-off (TTO) model among UK population and elicitation survey to validate the health states</t>
  </si>
  <si>
    <t>Eight health states were developed and clinically validated, including treatment with chemotherapy, consolidation therapy, transplant, graft-vs-host disease (GvHD), remission, relapse, refractory, and functionally cured. Mean TTO preference values (n = 120), ranked from lowest (worst health state) to highest (best health state) were as follows: refractory − 0.11 (− 0.21 to − 0.01), relapse 0.10 (0.00–0.20), transplant 0.28 (0.20–0.37), treatment with chemotherapy 0.36 (0.28–0.43), GvHD 0.43 (0.36–0.50), consolidation 0.46 (0.40–0.53), remission 0.62 (0.57–0.67), and functionally cured 0.76 (0.72–0.79).</t>
  </si>
  <si>
    <t>Azacitidine</t>
  </si>
  <si>
    <t>Azacitidine in the 'real-world': an evaluation of 1101 higher-risk myelodysplastic syndrome/low blast count acute myeloid leukaemia patients in Ontario, Canada.</t>
  </si>
  <si>
    <t>AML patients with low blast count and higher-risk MDS patients</t>
  </si>
  <si>
    <t>Prospective Multicenter</t>
  </si>
  <si>
    <t>Cortes_Leuke_2019; Cortes_Blood_2016 (Abstract);  Cortes_Haema_2018 (Abstract)</t>
  </si>
  <si>
    <t>NCT01546038</t>
  </si>
  <si>
    <t>Glasdegib + Low-dose Cytarabine</t>
  </si>
  <si>
    <t>Low-dose Cytarabine</t>
  </si>
  <si>
    <t>Cortes_Blood_2016 (Abstract);  Cortes_Haema_2018 (Abstract)</t>
  </si>
  <si>
    <t>Dombret_Blood_2015; Seymour_Haema_2015 (abstract); Seymour_LL_2017</t>
  </si>
  <si>
    <t>Low-dose cytarabine</t>
  </si>
  <si>
    <t>Fenaux_LO_2009; Fenaux_BJH_2010</t>
  </si>
  <si>
    <t>Low-Dose Cytarabine</t>
  </si>
  <si>
    <t>Best Supportive Care</t>
  </si>
  <si>
    <t>Fenaux_JCO_2010</t>
  </si>
  <si>
    <t>AZA-001 (NCT00071799) Subgroup analysis</t>
  </si>
  <si>
    <t>Silverman_JCO_2002</t>
  </si>
  <si>
    <t>CALGB 9221</t>
  </si>
  <si>
    <t>Montalban-Bravo_Blood_2016 (Abstract)</t>
  </si>
  <si>
    <t>A phase II clinical trial of azacitidine and vorinostat for patients with acute myeloid leukemia (AML) or myelodysplastic syndromes (MDS) with poor performance status, comorbidities, other active malignancies or organ dysfunction not eligible for conventional clinical trials</t>
  </si>
  <si>
    <t>Montalban_Leukemia_2017</t>
  </si>
  <si>
    <t>A clinical trial for patients with acute myeloid leukemia or myelodysplastic syndromes not eligible for standard clinical trials.[Erratum appears in Leukemia. 2017 Jul;31(7):1659; PMID: 28338082]</t>
  </si>
  <si>
    <t>NCT00948064</t>
  </si>
  <si>
    <t>Azacitidine (expansion)</t>
  </si>
  <si>
    <t>Vorinostat+Azacitidine (expansion)</t>
  </si>
  <si>
    <t>Seymour_BMCC_2017</t>
  </si>
  <si>
    <t>Azacitidine improves clinical outcomes in older patients with acute myeloid leukaemia with myelodysplasia-related changes compared with conventional care regimens</t>
  </si>
  <si>
    <t>AZA-AML trial; NCT01074047</t>
  </si>
  <si>
    <t>Conventional Care Regimens</t>
  </si>
  <si>
    <t>Study Information</t>
  </si>
  <si>
    <t>Demographics</t>
  </si>
  <si>
    <t>Efficacy - All Patients</t>
  </si>
  <si>
    <t>Efficacy - AML only</t>
  </si>
  <si>
    <t>Efficacy  - MDS only</t>
  </si>
  <si>
    <t>All Patients</t>
  </si>
  <si>
    <t>AML Only</t>
  </si>
  <si>
    <t>MDS Only</t>
  </si>
  <si>
    <t>All / Or Note the Population</t>
  </si>
  <si>
    <t>Transfusion</t>
  </si>
  <si>
    <t>Study Title</t>
  </si>
  <si>
    <t>Study Acronym</t>
  </si>
  <si>
    <t>Interventions Acronym</t>
  </si>
  <si>
    <t>Inclusion Criteria</t>
  </si>
  <si>
    <t>N (Demography)</t>
  </si>
  <si>
    <t>Total N</t>
  </si>
  <si>
    <t>Age (median)</t>
  </si>
  <si>
    <t>Age (overall median)</t>
  </si>
  <si>
    <t>Male, n (%)</t>
  </si>
  <si>
    <t>AML N (%)</t>
  </si>
  <si>
    <t>MDS N (%)</t>
  </si>
  <si>
    <t>De novo, n (%) / Secondary, n (%)</t>
  </si>
  <si>
    <t>Bone marrow blasts, median, % (range)</t>
  </si>
  <si>
    <t>Baseline HgB, median g/dL (range)</t>
  </si>
  <si>
    <t>ECOG PS 0/1, N (%)</t>
  </si>
  <si>
    <t>Cytogenic risk (good/intermediate)</t>
  </si>
  <si>
    <t>Cytogenic risk (poor)</t>
  </si>
  <si>
    <t>Treatment duration (med, days)</t>
  </si>
  <si>
    <t>N</t>
  </si>
  <si>
    <t>OS months</t>
  </si>
  <si>
    <t>OS CI</t>
  </si>
  <si>
    <t>OS HR</t>
  </si>
  <si>
    <t>HR CI</t>
  </si>
  <si>
    <t>p-value</t>
  </si>
  <si>
    <t>OS Summary</t>
  </si>
  <si>
    <t>CR/CRi</t>
  </si>
  <si>
    <t>CR/CRi Summary</t>
  </si>
  <si>
    <t>CR</t>
  </si>
  <si>
    <t>PR</t>
  </si>
  <si>
    <t>CR/PR Summary</t>
  </si>
  <si>
    <t>Time to CR (mean days)</t>
  </si>
  <si>
    <t>Time to CR (median days)</t>
  </si>
  <si>
    <t>Time to CR (range)</t>
  </si>
  <si>
    <t>Median Time to CR Summary</t>
  </si>
  <si>
    <t>Achieved Transfusion Independence</t>
  </si>
  <si>
    <t>Transfusion Rates</t>
  </si>
  <si>
    <t>Achieved Transfusion Independence Summary</t>
  </si>
  <si>
    <t>N (Safety Population)</t>
  </si>
  <si>
    <t>Anemia</t>
  </si>
  <si>
    <t>Febrile Neutropenia</t>
  </si>
  <si>
    <t>Neutropenia</t>
  </si>
  <si>
    <t xml:space="preserve">Nausea </t>
  </si>
  <si>
    <t>Decreased Appetite</t>
  </si>
  <si>
    <t>Fatigue</t>
  </si>
  <si>
    <t>Thrombocytopenia</t>
  </si>
  <si>
    <t>Diarrhea</t>
  </si>
  <si>
    <t>Pyrexia</t>
  </si>
  <si>
    <t>Pneumonia</t>
  </si>
  <si>
    <t>Constipation</t>
  </si>
  <si>
    <t>Dysgeusia</t>
  </si>
  <si>
    <t>Dyspnea</t>
  </si>
  <si>
    <t>Peripheral Edema</t>
  </si>
  <si>
    <t>Muscle Spasms</t>
  </si>
  <si>
    <t>Infection</t>
  </si>
  <si>
    <t>Leukopenia</t>
  </si>
  <si>
    <t>Hypokalemia</t>
  </si>
  <si>
    <t>QOL Scales</t>
  </si>
  <si>
    <t>Stratified by Cytogenetic risk?</t>
  </si>
  <si>
    <t>Detailed</t>
  </si>
  <si>
    <t>P2 RCT, open-label</t>
  </si>
  <si>
    <t>Glasdegib+LDAC vs. LDAC</t>
  </si>
  <si>
    <t>Age &gt;= 55, newly diagnosed, previously untreated AML and high-risk MDS and not suitable for intensive chemothreapy (age &gt;=75, OR ECOG PS 2, OR Serum creatinine &gt;1.3 mg/dL, OR LVEF &lt;45%)</t>
  </si>
  <si>
    <t>78 (88.6%)</t>
  </si>
  <si>
    <t>10 (11.4%)</t>
  </si>
  <si>
    <t>46 (52.3%)/ 42 (47.7%)</t>
  </si>
  <si>
    <t>AML: 41.0% (16.0-100.0%), MDS: 14.0 (7.5-18.0)</t>
  </si>
  <si>
    <t>9.1 (6.4-14.0)</t>
  </si>
  <si>
    <t>40 (45.5%)</t>
  </si>
  <si>
    <t>52 (59.1%)</t>
  </si>
  <si>
    <t>36 (40.9%)</t>
  </si>
  <si>
    <t>6.6-9.5</t>
  </si>
  <si>
    <t>0.35-0.62</t>
  </si>
  <si>
    <t>OS months: 8.3 vs. 4.3, HR=0.46, HR CI=0.35-0.62, p=0.0002</t>
  </si>
  <si>
    <t>19 (24.4%) / 5 (6.4%)</t>
  </si>
  <si>
    <t>14 (17.9%)</t>
  </si>
  <si>
    <t>CR/CRi= 19 (24.4%) / 5 (6.4%) vs. 1 (2.6%) / 1 (2.6%)</t>
  </si>
  <si>
    <t>33-231</t>
  </si>
  <si>
    <t>81 vs. 59</t>
  </si>
  <si>
    <t>35 (41.7%)</t>
  </si>
  <si>
    <t>30 (35.7%)</t>
  </si>
  <si>
    <t>2 (2.4%)</t>
  </si>
  <si>
    <t>3 (3.6%)</t>
  </si>
  <si>
    <t>12 (14.3%)</t>
  </si>
  <si>
    <t>26 (31.0%)</t>
  </si>
  <si>
    <t>4 (4.8%)</t>
  </si>
  <si>
    <t>20 (23.8%)</t>
  </si>
  <si>
    <t>1 (1.2%)</t>
  </si>
  <si>
    <t>0 (0%)</t>
  </si>
  <si>
    <t>6 (7.1%)</t>
  </si>
  <si>
    <t>YES</t>
  </si>
  <si>
    <t>Patients were stratified by cytogenetic risk factor (good/intermediate or poor).</t>
  </si>
  <si>
    <t>38 (86.4%)</t>
  </si>
  <si>
    <t>6 (13.6%)</t>
  </si>
  <si>
    <t>22 (50.0%)/ 22 (50.0%)</t>
  </si>
  <si>
    <t>AML: 46.0% (13.0-95.0%), MDS: 16.0 (10.5-19.0)</t>
  </si>
  <si>
    <t>21 (47.7%)</t>
  </si>
  <si>
    <t>25 (56.8%)</t>
  </si>
  <si>
    <t>19 (43.2%)</t>
  </si>
  <si>
    <t>2.9-4.9</t>
  </si>
  <si>
    <t>1 (2.6%) / 1 (2.6%)</t>
  </si>
  <si>
    <t>1 (2.6%)</t>
  </si>
  <si>
    <t>0 (0.0%)</t>
  </si>
  <si>
    <t>15 (36.6%)</t>
  </si>
  <si>
    <t>10 (24.4%)</t>
  </si>
  <si>
    <t>1 (2.4%)</t>
  </si>
  <si>
    <t>2 (4.9%)</t>
  </si>
  <si>
    <t>9 (21.9%)</t>
  </si>
  <si>
    <t>P2 RCT, open-label, sub-group analysis (CR)</t>
  </si>
  <si>
    <t>Newly diagnosed, previously untreated AML and high-risk MDS unfit for intensive chemotherapy achieved CR</t>
  </si>
  <si>
    <t>14 (93.3%)</t>
  </si>
  <si>
    <t>1 (6.7%)</t>
  </si>
  <si>
    <t>7 (46.7%) / 7 (46.7%)</t>
  </si>
  <si>
    <t>4 (26.7%)</t>
  </si>
  <si>
    <t>12 (80.0%)</t>
  </si>
  <si>
    <t>3 (20.0%)</t>
  </si>
  <si>
    <t>15 (100%) / 0 (0%)</t>
  </si>
  <si>
    <t>CR/CRi= 15 (100%) / 0 (0%) vs. 1 (100%) / 0 (0%)</t>
  </si>
  <si>
    <t>1 (100.0%)</t>
  </si>
  <si>
    <t>1 (100.0%) / 0 (0.0%)</t>
  </si>
  <si>
    <t>1 (100%) / 0 (0%)</t>
  </si>
  <si>
    <t>P2 RCT, open-label, sub-group analysis (no CR)</t>
  </si>
  <si>
    <t>Newly diagnosed, previously untreated AML and high-risk MDS unfit for intensive chemotherapy did not achieve CR</t>
  </si>
  <si>
    <t>64 (87.7%)</t>
  </si>
  <si>
    <t>9 (12.3%)</t>
  </si>
  <si>
    <t>31 (42.5%) / 33 (45.2%)</t>
  </si>
  <si>
    <t>37 (50.7%)</t>
  </si>
  <si>
    <t>45 (61.6%)</t>
  </si>
  <si>
    <t>28 (38.4%)</t>
  </si>
  <si>
    <t>37 (86.0%)</t>
  </si>
  <si>
    <t>6 (14.0%)</t>
  </si>
  <si>
    <t>17 (39.5%) / 20 (46.5%)</t>
  </si>
  <si>
    <t>20 (46.5%)</t>
  </si>
  <si>
    <t>27 (62.8%)</t>
  </si>
  <si>
    <t>16 (37.2%)</t>
  </si>
  <si>
    <t>International phase 3 study of azacitidine vs conventional care regimens in older patients with newly diagnosed AML with &gt;30% blasts.</t>
  </si>
  <si>
    <t>P3 RCT, open-label, multicenter</t>
  </si>
  <si>
    <t>AZA vs. LDAC</t>
  </si>
  <si>
    <t>Older patients with newly diagnosed AML with &gt;30% blasts</t>
  </si>
  <si>
    <t>Age ≥ 65, newly diagnosed and histologically confirmed de novo or secondary AML, &gt;30% BM blasts, ineligible for hematopoietic stem cell transplantation, intermediate- or poor-risk cytogenetics, ECOG PS ≤2 , white blood cell count  ≤15 X 3 10^9/L</t>
  </si>
  <si>
    <t>241 (100%)</t>
  </si>
  <si>
    <t>192 (79.7%) / 49 (20.3%)</t>
  </si>
  <si>
    <t>70.0% (2.0-100.0%)</t>
  </si>
  <si>
    <t>9.5 (5.0-13.4)</t>
  </si>
  <si>
    <t>186 (77.2%)</t>
  </si>
  <si>
    <t>155 (64.3%)</t>
  </si>
  <si>
    <t>85 (35.3%)</t>
  </si>
  <si>
    <t xml:space="preserve"> 8.8-13.4</t>
  </si>
  <si>
    <t>0.700-1.160</t>
  </si>
  <si>
    <t>OS months: 11.2 vs. 6.4, HR=0.9, HR CI=0.700-1.160, p=0.427</t>
  </si>
  <si>
    <t>67 (27.8%)</t>
  </si>
  <si>
    <t>47 (19.5%)</t>
  </si>
  <si>
    <t>CR+CRi= 67 (27.8%) vs. NR (25.9%)</t>
  </si>
  <si>
    <t>65 (38.5%)</t>
  </si>
  <si>
    <t>65 (38.5%) vs. NR</t>
  </si>
  <si>
    <t>37 (15.7%)</t>
  </si>
  <si>
    <t>66 (28.0%)</t>
  </si>
  <si>
    <t>62 (26.3%)</t>
  </si>
  <si>
    <t xml:space="preserve"> 56 (23.7%)</t>
  </si>
  <si>
    <t>45 (19.1%)</t>
  </si>
  <si>
    <t>16 (6.8%)</t>
  </si>
  <si>
    <t xml:space="preserve"> 12 (5.1%)</t>
  </si>
  <si>
    <t>EORTCQLQ-C30</t>
  </si>
  <si>
    <t>Change from baseline scores for primary and secondary domains of the QLQ-C30 generally improved over 9 treatment cycles in both arm.
Azacitidine arm: Fatigue changed −9.0 (27.9%), Dyspnea changed −4.9 (26.9%), Physical Function changed +3.5 (18.3%) and Global QoL changed +7.8 (27.3%) at the end of cycle 9.
CCR arm: Fatigue changed −10.2 (33.9%), Dyspnea changed −2.8 (26.9%), Physical Function changed −0.4 (22.8%) and Global QoL changed 10.4 (23.1%) at the end of cycle 9.</t>
  </si>
  <si>
    <t>Randomization was stratified by preselected CCR (BSC,
LDAC, or IC), ECOG PS (0-1 or 2), and cytogenetic risk (intermediate or
poor).</t>
  </si>
  <si>
    <t>158 (100%)</t>
  </si>
  <si>
    <t>135 (85.4%) / 23 (14.6%)</t>
  </si>
  <si>
    <t>74.0% (4.0-100.0%)</t>
  </si>
  <si>
    <t>9.3 (5.0-13.5)</t>
  </si>
  <si>
    <t>123 (77.9%)</t>
  </si>
  <si>
    <t>104 (65.8%)</t>
  </si>
  <si>
    <t>54 (34.2%)</t>
  </si>
  <si>
    <t xml:space="preserve"> 4.8-9.1</t>
  </si>
  <si>
    <t>NR (25.9%)</t>
  </si>
  <si>
    <t>35 (22.9%)</t>
  </si>
  <si>
    <t>46 (30.1%)</t>
  </si>
  <si>
    <t>38 (24.8%)</t>
  </si>
  <si>
    <t>42 (27.5%)</t>
  </si>
  <si>
    <t>13 (16%)</t>
  </si>
  <si>
    <t>29 (19.0%)</t>
  </si>
  <si>
    <t>8 (10%)</t>
  </si>
  <si>
    <t>13 (8.5%)</t>
  </si>
  <si>
    <t>10 (6.5%)</t>
  </si>
  <si>
    <t>Efficacy of azacitidine compared with conventional care regimens in higher-risk myelodysplastic syndromes: results of a randomised, phase III study.</t>
  </si>
  <si>
    <t>Conventional Care Regimens (Induction Chemotherapy, Low-Dose Cytarabine, or Supportive Care Only)</t>
  </si>
  <si>
    <t>AZA-001 (NCT00071799)</t>
  </si>
  <si>
    <t>Intermediate-2 or high-risk MDS including AML patients</t>
  </si>
  <si>
    <t>Age ≥18, ECOG PS ≤ 2, life expectancy ≥3 months, MDS (IPSS intermediate-2 or high-risk), FAB-defined refractory anaemia (excess blasts), refractory anaemia (excess blasts in transformation), or chronic myelomonocytic leukaemia (bone-marrow blasts ≥10% and a white-blood-cell  ≤ 13×10^9 cells/L)</t>
  </si>
  <si>
    <t>16 (35%)</t>
  </si>
  <si>
    <t>27 (60%)</t>
  </si>
  <si>
    <t>9.6 (7.1-12.2)</t>
  </si>
  <si>
    <t>42 (94%)</t>
  </si>
  <si>
    <t>31 (69%)</t>
  </si>
  <si>
    <t>13 (29%)</t>
  </si>
  <si>
    <t>AZA vs. CCR= 97.28 vs. 91.2</t>
  </si>
  <si>
    <t>50 (45%)</t>
  </si>
  <si>
    <t>50 (45%) vs. 13 (11.4%)</t>
  </si>
  <si>
    <t>29 (64%)</t>
  </si>
  <si>
    <t>40 (89%)</t>
  </si>
  <si>
    <t>42 (93%)</t>
  </si>
  <si>
    <t>1 (2%)</t>
  </si>
  <si>
    <t>4 (9%)</t>
  </si>
  <si>
    <t>NO</t>
  </si>
  <si>
    <t xml:space="preserve">Patients were stratified by investigators according to FAB and international prognostic scoring system classifications. </t>
  </si>
  <si>
    <t>19 (39%)</t>
  </si>
  <si>
    <t>25 (51%)</t>
  </si>
  <si>
    <t>9.7 (5.4-14.3)</t>
  </si>
  <si>
    <t>46 (94%)</t>
  </si>
  <si>
    <t>40 (82%)</t>
  </si>
  <si>
    <t>8 (16%)</t>
  </si>
  <si>
    <t>13 (11.4%)</t>
  </si>
  <si>
    <t>34 (77%)</t>
  </si>
  <si>
    <t>39 (89%)</t>
  </si>
  <si>
    <t>42 (96%)</t>
  </si>
  <si>
    <t>5 (11%)</t>
  </si>
  <si>
    <t>AZA vs. BSC</t>
  </si>
  <si>
    <t>38 (33%)</t>
  </si>
  <si>
    <t>69 (58%)</t>
  </si>
  <si>
    <t>106 (90%)</t>
  </si>
  <si>
    <t>78 (66%)</t>
  </si>
  <si>
    <t>33 (28%)</t>
  </si>
  <si>
    <t>62 (54%)</t>
  </si>
  <si>
    <t>104 (91%)</t>
  </si>
  <si>
    <t>93 (82%)</t>
  </si>
  <si>
    <t>30 (29%)</t>
  </si>
  <si>
    <t>68 (65%)</t>
  </si>
  <si>
    <t>95 (90%)</t>
  </si>
  <si>
    <t>70 (67%)</t>
  </si>
  <si>
    <t>31 (30%)</t>
  </si>
  <si>
    <t>67 (66%)</t>
  </si>
  <si>
    <t>70 (69%)</t>
  </si>
  <si>
    <t>72 (71%)</t>
  </si>
  <si>
    <t>Azacitidine Prolongs Overall Survival Compared With Conventional Care Regimens in Elderly Patients With Low Bone Marrow Blast Count Acute Myeloid Leukemia</t>
  </si>
  <si>
    <t>P3 RCT, open-label</t>
  </si>
  <si>
    <t xml:space="preserve">AML patients with ≥ 20% BM or peripheral blasts based on central BM review </t>
  </si>
  <si>
    <t xml:space="preserve">Age ≥ 18 years, ECOG PS 0 to 2, estimated life expectancy ≥ 3 months </t>
  </si>
  <si>
    <t>13 (92.9%)</t>
  </si>
  <si>
    <t>14 (100%)</t>
  </si>
  <si>
    <t>24.2 (20.0-34.0)</t>
  </si>
  <si>
    <t>14 (100.0%)</t>
  </si>
  <si>
    <t>9 (64.3%)</t>
  </si>
  <si>
    <t>5 (35.7%)</t>
  </si>
  <si>
    <t>18.4 - Not Reached</t>
  </si>
  <si>
    <t>0.12-1.13</t>
  </si>
  <si>
    <t>OS months: 24.5 vs. 17, HR=0.37, HR CI=0.12-1.13, p=0.08</t>
  </si>
  <si>
    <t>10(18%) / NR(NR)</t>
  </si>
  <si>
    <t>10 (18%)</t>
  </si>
  <si>
    <t>CR/CRi= 10(18%) / NR(NR) vs. 3(15%) / NR(NR)</t>
  </si>
  <si>
    <t>NR(70%)</t>
  </si>
  <si>
    <t>NR(70%) vs. NR(16.7%)</t>
  </si>
  <si>
    <t>10 (71.4%)</t>
  </si>
  <si>
    <t>12 (85.7%)</t>
  </si>
  <si>
    <t>20 (100%)</t>
  </si>
  <si>
    <t>22.0 (20.0-28.0)</t>
  </si>
  <si>
    <t>19 (95.0%)</t>
  </si>
  <si>
    <t>18 (90.0%)</t>
  </si>
  <si>
    <t>1 (5.0%)</t>
  </si>
  <si>
    <t>14.5-25.8</t>
  </si>
  <si>
    <t>3(15%) / NR(NR)</t>
  </si>
  <si>
    <t>3 (15%)</t>
  </si>
  <si>
    <t>NR(16.7%)</t>
  </si>
  <si>
    <t>14 (77.8%)</t>
  </si>
  <si>
    <t>16 (88.9%)</t>
  </si>
  <si>
    <t>18 (100%)</t>
  </si>
  <si>
    <t>Randomized controlled trial of azacitidine in patients with the myelodysplastic syndrome: A study of the cancer and leukemia group B.</t>
  </si>
  <si>
    <t>P3 RCT, masking NR</t>
  </si>
  <si>
    <t>Untreated MDS including AML patients</t>
  </si>
  <si>
    <t>Age &gt; 15, MDS, FAB classification for MDS, therapy-related MDS (cancer free ≥3 years and no radiation or chemotherapy for 6 months), ECOG  ≤ 2, life expectancy ≥2 months, no prior treatment for MDS (except erythropoietin), adequate liver, kidney and lung function</t>
  </si>
  <si>
    <t>38 (38%)</t>
  </si>
  <si>
    <t>54 (54%)</t>
  </si>
  <si>
    <t>9.0 (5.3-14.0)</t>
  </si>
  <si>
    <t>29 (45%)</t>
  </si>
  <si>
    <t>29 (45%) vs. NR</t>
  </si>
  <si>
    <t>NR (70%)</t>
  </si>
  <si>
    <t>NR (59%)</t>
  </si>
  <si>
    <t>EORTC QLQ-C30 and MHI</t>
  </si>
  <si>
    <t>Patients on the Aza C arm experienced significantly greater improvement over time in fatigue (EORTC, P=0.001), physical functioning (EORTC, P=0.002), dyspnea (EORTC, P=0.0014), psychosocial distress (MHI, P=0.015), and positive affect (MHI, P=0.0077) than patients in the supportive care group. Significant differences persisted after controlling for RBC transfusions. Before cross-over, the QOL of patients on supportive care was stable or worsening. After cross-over to Aza C, significant improvements occurred in fatigue (EORTC, P=0.0001), physical functioning (EORTC, P=0.004), dyspnea (EORTC, P=0.0002), and general well-being (MHI, P=0.016).</t>
  </si>
  <si>
    <t>Patients were stratified by FAB subtype and randomly assigned to supportive care or Aza C.</t>
  </si>
  <si>
    <t>28 (31%)</t>
  </si>
  <si>
    <t>57 (62%)</t>
  </si>
  <si>
    <t>9.3 (5.7-14.0)</t>
  </si>
  <si>
    <t xml:space="preserve">Azacitidine  </t>
  </si>
  <si>
    <t>AZA vs. AZA+VOR</t>
  </si>
  <si>
    <t>AML or MDS with poor performance status, comorbidities, other active malignancies or organ dysfunction, not eligible for conventional clinical trials</t>
  </si>
  <si>
    <t>AML or MDS (higher-risk), presence of other malignancy or other comorbidities, either ECOG PS ≥2, creatinine or bilirubin &gt;2mg/dL</t>
  </si>
  <si>
    <t>32 (40.5%)</t>
  </si>
  <si>
    <t>47 (59.5%)</t>
  </si>
  <si>
    <t>Azacitidine  + Vorinostat</t>
  </si>
  <si>
    <t>P2, RCT, expansion study</t>
  </si>
  <si>
    <t>AZA</t>
  </si>
  <si>
    <t>AML or MDS patients who are 18+ years old with poor performance, organ dysfunction, or comorbidity</t>
  </si>
  <si>
    <t>AML or MDS (intermediate or higher-risk), presence of other malignancy or other comorbidities, either ECOG PS ≥2, creatinine or bilirubin &gt;2mg/dL</t>
  </si>
  <si>
    <t>14 (51.9%)</t>
  </si>
  <si>
    <t>13 (48.1%)</t>
  </si>
  <si>
    <t>17% (1-87)</t>
  </si>
  <si>
    <t>9.0 (7.7-12.2)</t>
  </si>
  <si>
    <t>21 (77.8%)</t>
  </si>
  <si>
    <t>2 (14.3%) / 2 (14.3%)</t>
  </si>
  <si>
    <t>CR= 27.8% vs 14.3%</t>
  </si>
  <si>
    <t>7 (3.9%)</t>
  </si>
  <si>
    <t>4 (25.9%)</t>
  </si>
  <si>
    <t>11 (40.7%)</t>
  </si>
  <si>
    <t>18 (34.6%)</t>
  </si>
  <si>
    <t>34 (65.4%)</t>
  </si>
  <si>
    <t>8% (1-89)</t>
  </si>
  <si>
    <t>9.05 (5.8-14.8)</t>
  </si>
  <si>
    <t>45 (86.5%)</t>
  </si>
  <si>
    <t>5 (27.8%) / 2 (11.1%)</t>
  </si>
  <si>
    <t>13 (25.0%)</t>
  </si>
  <si>
    <t>8 (15.4%)</t>
  </si>
  <si>
    <t>23 (44.2%)</t>
  </si>
  <si>
    <t>2 (3.8%)</t>
  </si>
  <si>
    <t>6 (11.5%)</t>
  </si>
  <si>
    <t xml:space="preserve">
AZA-AML trial,
NCT01074047</t>
  </si>
  <si>
    <t>Newly diagnosed AML with Myelodysplasia-related changes</t>
  </si>
  <si>
    <t>&gt;=65 YO newly diagnosed de novo AML with &gt;30% BM blasts, ECOG PS 0–2, intermediate/poor-risk cytogenetics, WBC counts =&lt; 15 × 10^9/L</t>
  </si>
  <si>
    <t>129 (100%)</t>
  </si>
  <si>
    <t>44 (34.1%)</t>
  </si>
  <si>
    <t>65.0% (27-99)</t>
  </si>
  <si>
    <t>94 (72.9%)</t>
  </si>
  <si>
    <t>63 (48.8%)</t>
  </si>
  <si>
    <t>66 (51.2%)</t>
  </si>
  <si>
    <t>6.9-12.9</t>
  </si>
  <si>
    <t>0.57-0.97</t>
  </si>
  <si>
    <t>OS months: 8.9 vs 4.9, HR=0.74, HR CI=0.57-0.97, p=NR</t>
  </si>
  <si>
    <t>25 (19.4%) / 7 (5.4%)</t>
  </si>
  <si>
    <t>CR/CRi= 25 (19.4%) / 7 (5.4%) vs 20 (15.0%) / 3 (2.3%)</t>
  </si>
  <si>
    <t>25 (19.4%)</t>
  </si>
  <si>
    <t>19 (14.8%)</t>
  </si>
  <si>
    <t>29 (22.7%)</t>
  </si>
  <si>
    <t>28 (21.9%)</t>
  </si>
  <si>
    <t>6 (4.7%)</t>
  </si>
  <si>
    <t>33 (25.8%)</t>
  </si>
  <si>
    <t>13 (10.2%)</t>
  </si>
  <si>
    <t>24 (18.8%)</t>
  </si>
  <si>
    <t>31 (24.2%)</t>
  </si>
  <si>
    <t>8 (6.3%)</t>
  </si>
  <si>
    <t>9 (7.0%)</t>
  </si>
  <si>
    <t>EORTC QLQ-C30 Fatigue Domain changed from baseline to EOS (11-12months) for AZA vs. CCR were 8.9 (33.54) and 6.1 (34.19) representatively.
Change in EORTC QLQ-C30 Dyspnea for AZA vs. CCR were 12.6 (31.43) and 6.3 (35.22) representatively.
Change in EORTC QLQ-C30 Physical Functioning Domain for AZA vs. CCR were -13.0 (26.74) and -9.4 (26.43) representatively.
Change in EORTC QLQ-C30 Global Health Status-/Quality of Life Domain for AZA vs. CCR were -4.4 (29.20) and -6.1 (27.90) representatively.</t>
  </si>
  <si>
    <t xml:space="preserve">Randomization was stratified by preselected CCR (BSC, LDAC, or IC), ECOG PS (0-1 or 2), and cytogenetic risk (intermediate or poor). </t>
  </si>
  <si>
    <t>133 (100%)</t>
  </si>
  <si>
    <t>35 (26.3%)</t>
  </si>
  <si>
    <t>70.0% (26-100)</t>
  </si>
  <si>
    <t>9.3 (5.0-14.4)</t>
  </si>
  <si>
    <t>104 (78.2%)</t>
  </si>
  <si>
    <t>61 (45.9%)</t>
  </si>
  <si>
    <t>72 (54.1%)</t>
  </si>
  <si>
    <t>3.8-6.5</t>
  </si>
  <si>
    <t>20 (15.0%) / 3 (2.3%)</t>
  </si>
  <si>
    <t>20 (15.0%)</t>
  </si>
  <si>
    <t>Medeiros_Haematologica_2018</t>
  </si>
  <si>
    <t>Randomized study of continuous high-dose Lenalidomide, sequential Azacitidine and Lenalidomide, or azacitidine in persons 65 years and over with newly-diagnosed acute myeloid leukemia.</t>
  </si>
  <si>
    <t>21 (16.2%)</t>
  </si>
  <si>
    <t>43 (33.1%)</t>
  </si>
  <si>
    <t>25 (19.2%)</t>
  </si>
  <si>
    <t>NCT01358734</t>
  </si>
  <si>
    <t>2 (1.5%)</t>
  </si>
  <si>
    <t>27 (20.8%)</t>
  </si>
  <si>
    <t>9 (6.9%)</t>
  </si>
  <si>
    <t>18 (13.8%)</t>
  </si>
  <si>
    <t>4 (3.1%)</t>
  </si>
  <si>
    <t>24 (18.5%)</t>
  </si>
  <si>
    <t>10 (7.7%)</t>
  </si>
  <si>
    <t>P3 RCT, open-label, sub-group analysis by treatment</t>
  </si>
  <si>
    <t>Newly diagnosed AML with Myelodysplasia-related changes, preselected for LDAC</t>
  </si>
  <si>
    <t>&gt;=65 YO newly diagnosed de novo AML with &gt;30% BM blasts, ECOG PS 0–2, intermediate/poor-risk cytogenetics, WBC counts =&lt; 15 × 10^9/L, preselected for LDAC before randomization</t>
  </si>
  <si>
    <t>81 (100%)</t>
  </si>
  <si>
    <t>32 (39.5%)</t>
  </si>
  <si>
    <t>66.0% (27-99)</t>
  </si>
  <si>
    <t>9.4 (5.0-11.8)</t>
  </si>
  <si>
    <t>56 (69.1%)</t>
  </si>
  <si>
    <t>47 (58.0%)</t>
  </si>
  <si>
    <t>34 (42.0%)</t>
  </si>
  <si>
    <t>Continuous high dose lenalidomide</t>
  </si>
  <si>
    <t>5.9-14.1</t>
  </si>
  <si>
    <t>0.55-1.09</t>
  </si>
  <si>
    <t>OS months: 9.5 vs 4.6, HR=0.77, HR CI=0.55-1.09, p=NR</t>
  </si>
  <si>
    <t>17 (21.0%) / 5 (6.2%)</t>
  </si>
  <si>
    <t>CR/CRi= 17 (21.0%) / 5 (6.2%) vs 10 (12.7%) / 1 (1.3%)</t>
  </si>
  <si>
    <t>17 (21.0%)</t>
  </si>
  <si>
    <t>LDAC</t>
  </si>
  <si>
    <t>79 (100%)</t>
  </si>
  <si>
    <t>20 (25.3%)</t>
  </si>
  <si>
    <t>69.0% (31-100)</t>
  </si>
  <si>
    <t>9.4 (5.6-14.4)</t>
  </si>
  <si>
    <t>64 (81.0%)</t>
  </si>
  <si>
    <t>33 (41.8%)</t>
  </si>
  <si>
    <t>46 (58.2%)</t>
  </si>
  <si>
    <t>RELEVANT RWE DATA: NIC AML</t>
  </si>
  <si>
    <t>3.3-6.4</t>
  </si>
  <si>
    <t>10 (12.7%) / 1 (1.3%)</t>
  </si>
  <si>
    <t>10 (12.7%)</t>
  </si>
  <si>
    <t xml:space="preserve">
AZA-AML 
NCT01074047</t>
  </si>
  <si>
    <t>P3 RCT, sub-group analysis by treatment and age</t>
  </si>
  <si>
    <t>AZA vs. CCR</t>
  </si>
  <si>
    <t>Newly diagnosed AML with Myelodysplasia-related changes, young patients age 65-74</t>
  </si>
  <si>
    <t>Sequential azacitidine + lenalidomide</t>
  </si>
  <si>
    <t xml:space="preserve">De novo AML or sAML, Aged 65-74 years, &gt;30% BM blasts, ECOG PS 0–2, intermediate-or poor-risk cytogenetics, WBC counts ≤15 × 109/L </t>
  </si>
  <si>
    <t>10.8-18.7</t>
  </si>
  <si>
    <t>0.42-0.97</t>
  </si>
  <si>
    <t>OS months 65-74yo: 14.2 vs 7.3, HR=0.64, HR CI=0.42-0.97, p=NR</t>
  </si>
  <si>
    <t>11 (21.1%)/4(7.7%)</t>
  </si>
  <si>
    <t>11 (21.2%)</t>
  </si>
  <si>
    <t>CR/CRi= 11 (21.1%)/4(7.7%) vs. 14(21.9%)/2(3.1%)</t>
  </si>
  <si>
    <t>4.8-11.3</t>
  </si>
  <si>
    <t>14(21.9%)/2(3.1%)</t>
  </si>
  <si>
    <t>14 (21.9%)</t>
  </si>
  <si>
    <t>Rasmussen_HemaS_2018 (abstract)</t>
  </si>
  <si>
    <t>A randomized phase II study of standard dose azacitidine alone or in combination with lenalidomide in high-risk MDS with a karyotype including del(5q).</t>
  </si>
  <si>
    <t>Newly diagnosed AML with Myelodysplasia-related changes, older patients &gt;=75</t>
  </si>
  <si>
    <t xml:space="preserve">De novo AML or sAML, Aged ≥75 years, &gt;30% BM blasts, ECOG PS 0–2, intermediate-or poor-risk cytogenetics, WBC counts ≤15 × 109/L </t>
  </si>
  <si>
    <t>4.5-5.2</t>
  </si>
  <si>
    <t>0.54-1.09</t>
  </si>
  <si>
    <t>OS months: 5.9 vs 3.8, HR=0.77, HR CI=0.54-1.09, p=NR</t>
  </si>
  <si>
    <t>14 (18.2%)/3(3.9%)</t>
  </si>
  <si>
    <t>14 (18.2%)</t>
  </si>
  <si>
    <t>CR/CRi= 14 (18.2%)/3(3.9%) vs. 6 (8.7%)/1 (1.4%)</t>
  </si>
  <si>
    <t>Bone marrow blasts median % (range)</t>
  </si>
  <si>
    <t>2.6-5.1</t>
  </si>
  <si>
    <t>6 (8.7%)/1 (1.4%)</t>
  </si>
  <si>
    <t>Mozessohn_BJH_2018</t>
  </si>
  <si>
    <t>6 (8.7%)</t>
  </si>
  <si>
    <t>Patients with secondary MDS and AML, received previous chemotherapy for non-myeloid malignancy</t>
  </si>
  <si>
    <t>9.0-19.6</t>
  </si>
  <si>
    <t>0.39-1.18</t>
  </si>
  <si>
    <t>OS months: 14.9 vs 5.2, HR=0.68, HR CI=0.39-1.18, p=NR</t>
  </si>
  <si>
    <t>718, (65.2%)</t>
  </si>
  <si>
    <t>7 (26.9%)/3(11.5%)</t>
  </si>
  <si>
    <t>7 (26.9%)</t>
  </si>
  <si>
    <t>CR/CRi= 7 (26.9%)/3(11.5%) vs. 6 (15.8%)/1(2.6%)</t>
  </si>
  <si>
    <t>Secondary, 168 (15.3%)</t>
  </si>
  <si>
    <t>NR (21% - 30%)</t>
  </si>
  <si>
    <t xml:space="preserve">10.7 - 12.4 </t>
  </si>
  <si>
    <t>8.2 - 11.3</t>
  </si>
  <si>
    <t>11.3 - 13.8</t>
  </si>
  <si>
    <t>Lenalidomide+Azacitidine</t>
  </si>
  <si>
    <t>16.7%/NR</t>
  </si>
  <si>
    <t>3.5-10.0</t>
  </si>
  <si>
    <t>Wehmeyer_Oncology_2013 (abstract)</t>
  </si>
  <si>
    <t>Efficacy and safety of azacitidine (vidaza) in patients with myelodysplastic syndromes (MDS, INT-2 or high risk), aml (who 20-30% blasts), or cmmol (10-29% bone marrow blasts without myeloproliferative disorder): First interim analysis of the non-interventional study piaza.</t>
  </si>
  <si>
    <t xml:space="preserve">AML patients with low blast count, and MDS (Int-2 or high risk) and CMML patients </t>
  </si>
  <si>
    <t>6 (15.8%)/1(2.6%)</t>
  </si>
  <si>
    <t>6 (15.8%)</t>
  </si>
  <si>
    <t xml:space="preserve">Primary MDS, 83 (57.2%) 
Secondary MDS, 5 (3.4%)
AML/CMML, 57 (39.3%) </t>
  </si>
  <si>
    <t>NR (20% - 30%)</t>
  </si>
  <si>
    <t>AZA-AML 
NCT01074047</t>
  </si>
  <si>
    <t>Pleyer_JHO_2016</t>
  </si>
  <si>
    <t>Azacitidine front-line in 339 patients with myelodysplastic syndromes and acute myeloid leukaemia: Comparison of French-American-British and World Health Organization classifications.</t>
  </si>
  <si>
    <t>AML patients with low blast count</t>
  </si>
  <si>
    <t>4.5-12.9</t>
  </si>
  <si>
    <t>0.50-1.22</t>
  </si>
  <si>
    <t>OS months: 8.8 vs 4, HR=0.78, HR CI=0.50-1.22, p=NR</t>
  </si>
  <si>
    <t>79, (100%)</t>
  </si>
  <si>
    <t>0, (0%)</t>
  </si>
  <si>
    <t>9.1g/dL (6.3g/dL - 13.4g/dL)</t>
  </si>
  <si>
    <t>55 (69.6%)</t>
  </si>
  <si>
    <t>10 (18.2%)/2(3.6%)</t>
  </si>
  <si>
    <t>10 (18.2%)</t>
  </si>
  <si>
    <t>9.1 cycles</t>
  </si>
  <si>
    <t>CR/CRi= 10 (18.2%)/2(3.6%) vs. 4 (9.8%)/0</t>
  </si>
  <si>
    <t>2.8-6.4</t>
  </si>
  <si>
    <t>RBC 42.1%
PLT 47.1%</t>
  </si>
  <si>
    <t>Bally_LR_2013</t>
  </si>
  <si>
    <t>Azacitidine in the treatment of therapy related myelodysplastic syndrome and acute myeloid leukemia (tMDS/AML): a report on 54 patients by the Groupe Francophone Des Myelodysplasies (GFM).</t>
  </si>
  <si>
    <t>higher risk MDS or AML with low blast count</t>
  </si>
  <si>
    <t>4 (9.8%)/0</t>
  </si>
  <si>
    <t>4 (9.8%)</t>
  </si>
  <si>
    <t>Kenealy_Haema_2019</t>
  </si>
  <si>
    <t>15% (1% - 19%)</t>
  </si>
  <si>
    <t>Azacitidine with or without lenalidomide in higher risk myelodysplastic syndrome &amp; low blast acute myeloid leukemia.</t>
  </si>
  <si>
    <t>one year OS: 36%
two year OS:14%
three year OS: 8%</t>
  </si>
  <si>
    <t>ALLG MDS4; ACTRN 12610000271000</t>
  </si>
  <si>
    <t>14.8%/NR</t>
  </si>
  <si>
    <t>P3 RCT, sub-group analysis (intermediate cytogenetics)</t>
  </si>
  <si>
    <t>AZA Int vs. CCR (IC, LDAC, BSC) Int</t>
  </si>
  <si>
    <t xml:space="preserve">De novo AML or sAML, Aged &gt;=65 years, &gt;30% BM blasts, ECOG PS 0–2, intermediate cytogenetics, WBC counts ≤15 × 109/L </t>
  </si>
  <si>
    <t>Beguin_ACB_2015</t>
  </si>
  <si>
    <t>Safety and efficacy of azacitidine in Belgian patients with high-risk myelodysplastic syndromes, acute myeloid leukaemia, or chronic myelomonocytic leukaemia: results of a real-life, non-interventional post-marketing survey.</t>
  </si>
  <si>
    <t>Retrospective Multicenter</t>
  </si>
  <si>
    <t xml:space="preserve">AML patients with low blast count, and MDS and CMML patients </t>
  </si>
  <si>
    <t>12.9-19.7</t>
  </si>
  <si>
    <t>0.48-1.10</t>
  </si>
  <si>
    <t>34, (69.4%)</t>
  </si>
  <si>
    <t>OS months: 16.4 vs 8.9, HR=0.73, HR CI=0.48-1.10, p=NR</t>
  </si>
  <si>
    <t>NR (20%-30%)</t>
  </si>
  <si>
    <t>34 (69.4%)</t>
  </si>
  <si>
    <t>18 (28.6%)/3 (4.8%)</t>
  </si>
  <si>
    <t>18 (28.6%)</t>
  </si>
  <si>
    <t>CR/CRi= 18 (28.6%)/3 (4.8%) vs. 13 (21.3%)/ 2 (3.3%)</t>
  </si>
  <si>
    <t>5.4-13.7</t>
  </si>
  <si>
    <t>44.4% of AML patients had CR/CRi</t>
  </si>
  <si>
    <t>13 (21.3%)/ 2 (3.3%)</t>
  </si>
  <si>
    <t>13 (21.3%)</t>
  </si>
  <si>
    <t>Capodanno_Hematologica (abstract)</t>
  </si>
  <si>
    <t>5-azacitidine in patients with myelodysplasia and acute myeloid leukemia: A single centre experience.</t>
  </si>
  <si>
    <t>Retrospective Single-center</t>
  </si>
  <si>
    <t>Patients ineligible for other treatment</t>
  </si>
  <si>
    <t>P3 RCT, sub-group analysis (poor cytogenetics)</t>
  </si>
  <si>
    <t xml:space="preserve">6.5 cycles </t>
  </si>
  <si>
    <t>AZA Poor vs. CCR (IC, LDAC, BSC) Poor</t>
  </si>
  <si>
    <t xml:space="preserve">De novo AML or sAML, Aged &gt;=65 years, &gt;30% BM blasts, ECOG PS 0–2, poor cytogenetics, WBC counts ≤15 × 109/L </t>
  </si>
  <si>
    <t xml:space="preserve">In the subgroup of patients who received at least six cycles of therapy, OS was 14 months </t>
  </si>
  <si>
    <t>3.6-7.2</t>
  </si>
  <si>
    <t>0.55-1.11</t>
  </si>
  <si>
    <t>5%/NR</t>
  </si>
  <si>
    <t>5% of AML patients had complete response</t>
  </si>
  <si>
    <t>OS months: 5 vs 3.2, HR=0.79, HR CI=0.55-1.11, p=NR</t>
  </si>
  <si>
    <t>31% of MDS patients had complete response</t>
  </si>
  <si>
    <t>Mozessohn_Blood_2018 (abstract)</t>
  </si>
  <si>
    <t>High Healthcare Utilization and Costs in Patients with Higher-Risk MDS/Low Blast Count AML Treated with Azacitidine in Ontario, Canada</t>
  </si>
  <si>
    <t>Retrospective database</t>
  </si>
  <si>
    <t>7 (10.6%)/ 4(6.1%)</t>
  </si>
  <si>
    <t>7 (10.6%)</t>
  </si>
  <si>
    <t>CR/CRi= 7 (10.6%)/ 4(6.1%) vs. 7 (9.7%)/ 1(1.4%)</t>
  </si>
  <si>
    <t>AML patients with BM blasts 21-30% blasts</t>
  </si>
  <si>
    <t>579 (66.0%)</t>
  </si>
  <si>
    <t>225 (25.7%)</t>
  </si>
  <si>
    <t>652 (74.3%)</t>
  </si>
  <si>
    <t>2.2-4.7</t>
  </si>
  <si>
    <t>7 (9.7%)/ 1(1.4%)</t>
  </si>
  <si>
    <t>7 (9.7%)</t>
  </si>
  <si>
    <t>Fianchi_JHO_2012</t>
  </si>
  <si>
    <t>Outcome of therapy-related myeloid neoplasms treated with azacitidine.</t>
  </si>
  <si>
    <t>AML patients with low/high blast count and MDS patients</t>
  </si>
  <si>
    <t>Patients treated with azacitidine for AML/MDS, previously treatd with chemotherapy and/or radiotherapy for primary maliganacy</t>
  </si>
  <si>
    <t>Secondary, 50 (100%)</t>
  </si>
  <si>
    <t>13% (1% - 90%)</t>
  </si>
  <si>
    <t>46 (92.0%)</t>
  </si>
  <si>
    <t>AZA Int vs. LDAC Int</t>
  </si>
  <si>
    <t>1-53.6</t>
  </si>
  <si>
    <t>8.9-17.6</t>
  </si>
  <si>
    <t>0.54-1.50</t>
  </si>
  <si>
    <t>OS months 65-74yo: 14.1 vs 6.4, HR=0.9, HR CI=0.54-1.50, p=NR</t>
  </si>
  <si>
    <t>Kantarjian_JCO_2012; Dass_VH_2012 (abstract)</t>
  </si>
  <si>
    <t>12 (25.5%)/ 3 (6.4%)</t>
  </si>
  <si>
    <t>DACO-016 (NCT00260832)</t>
  </si>
  <si>
    <t>12 (25.5%)</t>
  </si>
  <si>
    <t>CR/CRi= 12 (25.5%)/ 3 (6.4%) vs. 6 (18.2%)/ 0</t>
  </si>
  <si>
    <t>Prange-Krex_ORT_2017 (abstract)</t>
  </si>
  <si>
    <t>Treatment of AML patients with Azacitidine (Vidaza) in a routine care setting in Germany: Data from an unplanned interim subgroup analysis of the non-interventional observational study on treatment patterns with VIDAZA.</t>
  </si>
  <si>
    <t>AML patients with low/high blast count</t>
  </si>
  <si>
    <t>Elderly, treated with AZA</t>
  </si>
  <si>
    <t>Decitabine</t>
  </si>
  <si>
    <t>25.0% (10% - 90%)</t>
  </si>
  <si>
    <t>Overall surivival is 12.2 months
One-year survival rate is 47.8% (95%CI; 38.1-57.4)</t>
  </si>
  <si>
    <t>3.8-14.2</t>
  </si>
  <si>
    <t>6 (18.2%)/ 0</t>
  </si>
  <si>
    <t>6 (18.2%)</t>
  </si>
  <si>
    <t>van der Helm_Leukemia_2013</t>
  </si>
  <si>
    <t>Azacitidine results in comparable outcome in newly diagnosed AML patients with more or less than 30% bone marrow blasts.</t>
  </si>
  <si>
    <t xml:space="preserve">Newly diagnosed and previously untreated </t>
  </si>
  <si>
    <t>55, (100%)</t>
  </si>
  <si>
    <t>De novo, 34 (62%)
Therapy related, 10 (18%)</t>
  </si>
  <si>
    <t>25% (14% - 85%)</t>
  </si>
  <si>
    <t>46% (NR-NR)</t>
  </si>
  <si>
    <t>AZA SUB Poor vs. LDAC Poor</t>
  </si>
  <si>
    <t>7.8 - 18.0</t>
  </si>
  <si>
    <t>2.2-9.5</t>
  </si>
  <si>
    <t>0.52-1.33</t>
  </si>
  <si>
    <t>OS months: 5.6 vs 3.7, HR=0.83, HR CI=0.52-1.33, p=NR</t>
  </si>
  <si>
    <t>7 (20.6%)/ 5(14.7%)</t>
  </si>
  <si>
    <t>7 (20.6%)</t>
  </si>
  <si>
    <t>CR/CRi= 7 (20.6%)/ 5(14.7%) vs. 5 (10.9%)/ 4 (8.7%)</t>
  </si>
  <si>
    <t xml:space="preserve">23.6% of the patients are in complete remission and 7.3% of patients are in complete remission with incomplete blood count recovery </t>
  </si>
  <si>
    <t>Pleyer_AH_2014</t>
  </si>
  <si>
    <t>Azacitidine in 302 patients with WHO-defined acute myeloid leukemia: results from the Austrian Azacitidine Registry of the AGMT-Study Group</t>
  </si>
  <si>
    <t>AML patients with high/low blast count</t>
  </si>
  <si>
    <t>Treated with azacitidine</t>
  </si>
  <si>
    <t>175, (57.9%)</t>
  </si>
  <si>
    <t>302, (100%)</t>
  </si>
  <si>
    <t>32% (0% - 98%)</t>
  </si>
  <si>
    <t>8.53 - 10.7</t>
  </si>
  <si>
    <t>2.2-5.1</t>
  </si>
  <si>
    <t>17%/NR</t>
  </si>
  <si>
    <t>5 (10.9%)/ 4 (8.7%)</t>
  </si>
  <si>
    <t>5 (10.9%)</t>
  </si>
  <si>
    <t>Delia_LR_2015</t>
  </si>
  <si>
    <t>Azacitidine in the treatment of older patients affected by acute myeloid leukemia: A report by the Rete Ematologica Pugliese (REP).</t>
  </si>
  <si>
    <t>Patients aged over 65 years undergoing AZA as first line treatment</t>
  </si>
  <si>
    <t>90, (100%)</t>
  </si>
  <si>
    <t>35% (20% - 90%)</t>
  </si>
  <si>
    <t>8.4g/dL (5.4g/dL - 9.3g/dL)</t>
  </si>
  <si>
    <t>P2 RCT, open label, multicenter</t>
  </si>
  <si>
    <t>LEN vs. LEN+AZA vs. AZA</t>
  </si>
  <si>
    <t>Newly diagnosed patients ≥65 years with untreated AML</t>
  </si>
  <si>
    <t>AML or MDS (higher-risk), ≥65 years, ECOG PS &lt;=2, adequate renal and liver function</t>
  </si>
  <si>
    <t>12 (100%)</t>
  </si>
  <si>
    <t>56% (22-95)</t>
  </si>
  <si>
    <t>13 (86.7%)</t>
  </si>
  <si>
    <t>11 (73.3%)</t>
  </si>
  <si>
    <t>0.2-0.2</t>
  </si>
  <si>
    <t>OS months:0.2 vs7.1 vs4.1, HR=NR, HR CI = NR, p=NR</t>
  </si>
  <si>
    <t>2 (13.3%)/ 3 (20.0%)</t>
  </si>
  <si>
    <t>CR/CRi= 2 (13.3%)/ 3 (20.0%) vs 11 (28.2%)/ 4 (10.3%) vs 6 (17.6%)/ 8 (23.5%)</t>
  </si>
  <si>
    <t>2 (13.3%)</t>
  </si>
  <si>
    <t>4 (28.6%)</t>
  </si>
  <si>
    <t>6 (42.9%)</t>
  </si>
  <si>
    <t>3 (21.4%)</t>
  </si>
  <si>
    <t>2 (14.3%)</t>
  </si>
  <si>
    <t>Falantes_LL_2018</t>
  </si>
  <si>
    <t>Real life experience with frontline azacitidine in a large series of older adults with acute myeloid leukemia stratified by MRC/LRF score: results from the expanded international E-ALMA series (E-ALMA+).</t>
  </si>
  <si>
    <t>Aged 60 years or over, de novo or secondary AML are included, unfit for intensive chemotherapy regimens</t>
  </si>
  <si>
    <t>Randomization was stratified for performance score (0-1 vs. 2) and levels of blood myeloblasts (&lt;1 vs ≥1×10E+9/L).</t>
  </si>
  <si>
    <t>448, (63.1%)</t>
  </si>
  <si>
    <t>710, (100%)</t>
  </si>
  <si>
    <t>De novo, 312 (44%)
Secondary, 398 (56%)</t>
  </si>
  <si>
    <t>38% (1%–98%)</t>
  </si>
  <si>
    <t>39 (100%)</t>
  </si>
  <si>
    <t>5 (12.8%)</t>
  </si>
  <si>
    <t>37% (12-84)</t>
  </si>
  <si>
    <t>462 (65.0%)</t>
  </si>
  <si>
    <t>32 (82.1%)</t>
  </si>
  <si>
    <t>19 (48.7%)</t>
  </si>
  <si>
    <t>20 (51.3%)</t>
  </si>
  <si>
    <t>29.9 - 36.7</t>
  </si>
  <si>
    <t>1.4-53.3</t>
  </si>
  <si>
    <t>11 (28.2%)/ 4 (10.3%)</t>
  </si>
  <si>
    <t>Wierzbowska_AJH_2018</t>
  </si>
  <si>
    <t>11 (28.2%)</t>
  </si>
  <si>
    <t>Decitabine improves response rate and prolongs progression-free survival in older patients with newly diagnosed acute myeloid leukemia and with monosomal karyotype: A subgroup analysis of the DACO-016 trial.</t>
  </si>
  <si>
    <t>ORR is 35.5%</t>
  </si>
  <si>
    <t xml:space="preserve">10 (26.3%) </t>
  </si>
  <si>
    <t>17 (44.7%)</t>
  </si>
  <si>
    <t>5 (13.2%)</t>
  </si>
  <si>
    <t>12 (31.6%)</t>
  </si>
  <si>
    <t>2 (5.3%)</t>
  </si>
  <si>
    <t>4 (10.5%)</t>
  </si>
  <si>
    <t>Tombak_TJH_2016</t>
  </si>
  <si>
    <t>The Role of Azacitidine in the Treatment of Elderly Patients with Acute Myeloid Leukemia: Results of a Retrospective Multicenter Study.</t>
  </si>
  <si>
    <t>7 (18.4%)</t>
  </si>
  <si>
    <t>Patients 60 years-old or older treated with at least one dose of AZA</t>
  </si>
  <si>
    <t>72, (55.4%)</t>
  </si>
  <si>
    <t>130, (100%)</t>
  </si>
  <si>
    <t>t-AML, 6 (4.6%)
AML-RCA, 9 (6.9%)
AML-MRF, 47 (36.2%)
AML-NOS, 68 (52.3%)</t>
  </si>
  <si>
    <t>49.5% (20% - 97%)</t>
  </si>
  <si>
    <t>8.7g/dL (4.2g/dL -14g/dL)</t>
  </si>
  <si>
    <t xml:space="preserve">9 (10.5%)
</t>
  </si>
  <si>
    <t>10.1 - 14.6</t>
  </si>
  <si>
    <t>34 (100%)</t>
  </si>
  <si>
    <t>5 (14.7%)</t>
  </si>
  <si>
    <t>34% (14-70)</t>
  </si>
  <si>
    <t>27 (79.4%)</t>
  </si>
  <si>
    <t>17 (50.0%)</t>
  </si>
  <si>
    <t>0.2-54.8</t>
  </si>
  <si>
    <t>6 (17.6%)/ 8 (23.5%)</t>
  </si>
  <si>
    <t xml:space="preserve">13.1% of the patients are in complete remission and 6.2% of patients are in complete remission with incomplete blood count recovery </t>
  </si>
  <si>
    <t>6 (17.6%)</t>
  </si>
  <si>
    <t>Atalay_IJHBT_2016</t>
  </si>
  <si>
    <t>8 (25.0%)</t>
  </si>
  <si>
    <t>9 (28.1%)</t>
  </si>
  <si>
    <t>5 (15.6%)</t>
  </si>
  <si>
    <t>11 (34.3%)</t>
  </si>
  <si>
    <t>Low Dose Cytosine Arabinoside and Azacitidine Combination in Elderly Patients with Acute Myeloid Leukemia and Refractory Anemia with Excess Blasts (MDS-RAEB2)</t>
  </si>
  <si>
    <t>1 (3.1%)</t>
  </si>
  <si>
    <t>12 (37.5%)</t>
  </si>
  <si>
    <t>AML patients with high/low blast count and MDS-RAEB2 patients</t>
  </si>
  <si>
    <t>Patients must be above 60 years of age, being a newly diagnosed and no history of prior hemathological disease and received at least four course of azacitidine containing chemotherapy regimen</t>
  </si>
  <si>
    <t>P2 RCT, multicenter</t>
  </si>
  <si>
    <t>LEN+AZA vs. AZA</t>
  </si>
  <si>
    <t>AML (20-29 % blasts) and high-risk MDS (IPSS INT-2 and high) with a karyotype including del(5q)</t>
  </si>
  <si>
    <t>High-risk MDS (IPSS INT-2 and high) and AML with multilineage dysplasia and 20-29 % blasts (previous RAEB-t) with a karyotype including del(5q)</t>
  </si>
  <si>
    <t>15, (55.6 %)</t>
  </si>
  <si>
    <t>19, (70.37%)</t>
  </si>
  <si>
    <t>8, (29.63%)</t>
  </si>
  <si>
    <t>31.430% (9.00%-53.86%)</t>
  </si>
  <si>
    <t>18 (25%)</t>
  </si>
  <si>
    <t>52 (75%)</t>
  </si>
  <si>
    <t>Bories_AJH_2014</t>
  </si>
  <si>
    <t>Intensive chemotherapy, azacitidine, or supportive care in older acute myeloid leukemia patients: an analysis from a regional healthcare network.</t>
  </si>
  <si>
    <t>All registered patients aged 60 years or older diagnosed with an untreated non-M3 AML</t>
  </si>
  <si>
    <t>56 (58.9)</t>
  </si>
  <si>
    <t>95, (100%)</t>
  </si>
  <si>
    <t>34.5% (10%-85%)</t>
  </si>
  <si>
    <t>63 (66.3%)</t>
  </si>
  <si>
    <t>Ramos_Blood_2012 (abstract)</t>
  </si>
  <si>
    <t>Azacitidine as front-line therapy in AML: Results from spanish national registry. Alma study investigators.</t>
  </si>
  <si>
    <t>79 (71.8%)</t>
  </si>
  <si>
    <t>110 (100%)</t>
  </si>
  <si>
    <t>35.0%, (15.0%-98.0%)</t>
  </si>
  <si>
    <t>9.1 g/dL (4.9g/dL -14.2g/dL)</t>
  </si>
  <si>
    <t>77 (70.0%)</t>
  </si>
  <si>
    <t>65 (68.42%)</t>
  </si>
  <si>
    <t>30 (31.58%)</t>
  </si>
  <si>
    <t>8,1</t>
  </si>
  <si>
    <t>5.3 - 10.9</t>
  </si>
  <si>
    <t>P2, RCT, open-label, multicenter</t>
  </si>
  <si>
    <t>Falantes_Blood_2014 (abstract)</t>
  </si>
  <si>
    <t>Azacitidine in older patients with acute myeloid leukemia (AML) and adverse karyotype. Subanalisis from the alma study.</t>
  </si>
  <si>
    <t>AZA vs. AZA+LEN</t>
  </si>
  <si>
    <t>Patients with higher risk MDS, AML (low blast) or  CCML</t>
  </si>
  <si>
    <t>Patients 18 years or older, with either de novo or secondary disease and ECOG 0-2. They must have received no prior chemotherapy for MDS or AML except low dose cytarabine or hydroxyurea and no prior demethylating agent or immunomodulatory drug.</t>
  </si>
  <si>
    <t>60 (75.0%)</t>
  </si>
  <si>
    <t>0: 42 (53%)
1: 41 (51%)</t>
  </si>
  <si>
    <t>Good: 55 (73%)
Interm: 11 (15%)</t>
  </si>
  <si>
    <t>32%, (20%-90%)</t>
  </si>
  <si>
    <t>3 (4%)</t>
  </si>
  <si>
    <t>3.1-8.8</t>
  </si>
  <si>
    <t>55-356</t>
  </si>
  <si>
    <t>167.2 vs. 145.92</t>
  </si>
  <si>
    <t>34 (43%)</t>
  </si>
  <si>
    <t>The only effect of treatment on QLQ-C30 scores during study was a higher rate of diarrhea in LEN+AZA arm</t>
  </si>
  <si>
    <t>Patients were stratified according to IPSS (low-Int1 or Int2-high), by centre and by disease category (MDS, AML or CMML), and randomized 1:1.</t>
  </si>
  <si>
    <t>Azacitidine+ Lenalidomide.</t>
  </si>
  <si>
    <t xml:space="preserve">11 (14%) </t>
  </si>
  <si>
    <t>59 (73.8%)</t>
  </si>
  <si>
    <t>Thepot_AJH_2014</t>
  </si>
  <si>
    <t>Azacitidine in untreated acute myeloid leukemia: a report on 149 patients.</t>
  </si>
  <si>
    <t>Prospective Single-center</t>
  </si>
  <si>
    <t>0: 36 (45%)
1: 33 (41%)</t>
  </si>
  <si>
    <t>Good: 51 (68%)
Interm: 11 (15%)</t>
  </si>
  <si>
    <t>2 (3%)</t>
  </si>
  <si>
    <t>AML patient, previously untreated (i.e., who had received no prior intensive chemotherapy, LDAC, hypomethylating agents, or allogeneic SCT)</t>
  </si>
  <si>
    <t>88 (59.1%)</t>
  </si>
  <si>
    <t>149 (100%)</t>
  </si>
  <si>
    <t>51 (34.2%) / 68 (45.6%)</t>
  </si>
  <si>
    <t>33% (20%-100%)</t>
  </si>
  <si>
    <t>106 (71.1%)</t>
  </si>
  <si>
    <t>84 (60.4%)</t>
  </si>
  <si>
    <t>55 (39.6%)</t>
  </si>
  <si>
    <t>6.5-10.9</t>
  </si>
  <si>
    <t>55-377</t>
  </si>
  <si>
    <t>112-172</t>
  </si>
  <si>
    <t>149 patients had median 145 days (112-172) to CR</t>
  </si>
  <si>
    <t>Van Der Helm_JHO_2013</t>
  </si>
  <si>
    <t>Azacitidine might be beneficial in a subgroup of older AML patients compared to intensive chemotherapy: A single centre retrospective study of 227 consecutive patients.</t>
  </si>
  <si>
    <t>35 (43%)</t>
  </si>
  <si>
    <t>AML patients, &gt;= 60 years</t>
  </si>
  <si>
    <t>17 (65%)</t>
  </si>
  <si>
    <t>26 (100%)</t>
  </si>
  <si>
    <t>13 (50%) / 13 (50%) 25 (</t>
  </si>
  <si>
    <t>27% (20%-88%)</t>
  </si>
  <si>
    <t>18 (69%)</t>
  </si>
  <si>
    <t>8 (31%)</t>
  </si>
  <si>
    <t>91-213</t>
  </si>
  <si>
    <t>26 patients had median 122 days (91-213) to CR</t>
  </si>
  <si>
    <t>Maurillo_AH_2018</t>
  </si>
  <si>
    <t>Comparative analysis of azacitidine and intensive chemotherapy as front-line treatment of elderly patients with acute myeloid leukemia.</t>
  </si>
  <si>
    <t>AML patients, age &gt;= 60 years, ECOG performance status (PS) 0–2 adequate
cardiac, renal and hepatic function, and the absence of uncontrolled
infections</t>
  </si>
  <si>
    <t>32 (36.0%)</t>
  </si>
  <si>
    <t>89 (100%)</t>
  </si>
  <si>
    <t>45 (50.6%) / 44 (49.4%)</t>
  </si>
  <si>
    <t>NR (NR-NR)</t>
  </si>
  <si>
    <t>72 (80.9%)</t>
  </si>
  <si>
    <t>51 (57.3%)</t>
  </si>
  <si>
    <t>18 (20.2%)</t>
  </si>
  <si>
    <t>Multicenter, randomized, open-label, phase III trial of decitabine versus patient choice, with physician advice, of either supportive care or low-dose cytarabine for the treatment of older patients with newly diagnosed acute myeloid leukemia.</t>
  </si>
  <si>
    <t>DEC vs. LDAC</t>
  </si>
  <si>
    <t>Age ≥ 65,  AML (poor- or intermediate-risk cytogenetics), ECOG PS  ≤ 2, WBC count   40,000/mm, bilirubin  ≤ 1.5 of ULN, AST or ALT  ≤ 2.5 of ULN, creatinine clearance 40 mL/min, life expectancy ≥ 12 weeks</t>
  </si>
  <si>
    <t>242 (100%)</t>
  </si>
  <si>
    <t>155 (64.0%)/ 87 (36%)</t>
  </si>
  <si>
    <t>9.3 (5.2-15.0)</t>
  </si>
  <si>
    <t>184 (76.0%)</t>
  </si>
  <si>
    <t>Radujkovic_Blood_2013 (abstract)</t>
  </si>
  <si>
    <t>153 (63.8%)</t>
  </si>
  <si>
    <t>87 (36.1%)</t>
  </si>
  <si>
    <t>Efficacy of azacitidine versus low-dose cytarabine in patients with acute myeloid leukemia-a retrospective single center experience.</t>
  </si>
  <si>
    <t>6.2-9.2</t>
  </si>
  <si>
    <t>0.680-0.990</t>
  </si>
  <si>
    <t>OS months: 7.7 vs. 5, HR=0.82, HR CI=0.680-0.990, p=0.0373</t>
  </si>
  <si>
    <t>AML patients with high blast count</t>
  </si>
  <si>
    <t>38 (15.7%) / 24 (9.9%)</t>
  </si>
  <si>
    <t>38 (15.7%)</t>
  </si>
  <si>
    <t>CR/CRi= 38 (15.7%) / 24 (9.9%) vs. 17 (7.9%) /  6 (2.8%)</t>
  </si>
  <si>
    <t>3.8-5.1</t>
  </si>
  <si>
    <t>4.3 vs. 3.7</t>
  </si>
  <si>
    <t>Platelete: 26 (31%) / RBC: 44 (26%)</t>
  </si>
  <si>
    <t>27 (100%)</t>
  </si>
  <si>
    <t>Platelete: 26 (31%) / RBC: 44 (26%) vs. Platelete: 11 (13%) / RBC: 21 (13%)</t>
  </si>
  <si>
    <t>44% (NR-NR)</t>
  </si>
  <si>
    <t>80 (34%)</t>
  </si>
  <si>
    <t>76 (32%)</t>
  </si>
  <si>
    <t>95 (40%)</t>
  </si>
  <si>
    <t>24 (10%)</t>
  </si>
  <si>
    <t>51 (21%)</t>
  </si>
  <si>
    <t>16 (7%)</t>
  </si>
  <si>
    <t>0.67-2.40</t>
  </si>
  <si>
    <t>OS HR for AZA vs LDAC is 1.27, HR CI=0.67-2.40, p-value=0.46</t>
  </si>
  <si>
    <t>47 (20%)</t>
  </si>
  <si>
    <t>27 (11%)</t>
  </si>
  <si>
    <t>Random assignment was stratified by age, cytogenetic risk, and ECOG PS</t>
  </si>
  <si>
    <t>215 (100%)</t>
  </si>
  <si>
    <t>140 (65.1%)/ 73 (34.0%)</t>
  </si>
  <si>
    <t>9.4 (5.0-12.6)</t>
  </si>
  <si>
    <t>164 (76.3%)</t>
  </si>
  <si>
    <t>135 (63.1%)</t>
  </si>
  <si>
    <t>79 (36.9%)</t>
  </si>
  <si>
    <t>4.3-6.3</t>
  </si>
  <si>
    <t>17 (7.9%) /  6 (2.8%)</t>
  </si>
  <si>
    <t>17 (7.9%)</t>
  </si>
  <si>
    <t>38 (100%)</t>
  </si>
  <si>
    <t>60% (NR-NR)</t>
  </si>
  <si>
    <t>2.8-4.6</t>
  </si>
  <si>
    <t>Platelete: 11 (13%) / RBC: 21 (13%)</t>
  </si>
  <si>
    <t>56 (27%)</t>
  </si>
  <si>
    <t>51 (25%)</t>
  </si>
  <si>
    <t>41 (20%)</t>
  </si>
  <si>
    <t>73 (35%)</t>
  </si>
  <si>
    <t>17 (8%)</t>
  </si>
  <si>
    <t>39 (19%)</t>
  </si>
  <si>
    <t>11 (5%)</t>
  </si>
  <si>
    <t>20 (10%)</t>
  </si>
  <si>
    <t>19 (9%)</t>
  </si>
  <si>
    <t>DACO-016
NCT00260832
Subgroup analysis</t>
  </si>
  <si>
    <t>P3 RCT, open-label, multicenter, sub-group (monosomal karyotype-positive)</t>
  </si>
  <si>
    <t>Previously untreated, newly diagnosed de novo or secondary AML ( ≥20% blasts), monosomal karyotype-positive</t>
  </si>
  <si>
    <t>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t>
  </si>
  <si>
    <t>33 (100%)</t>
  </si>
  <si>
    <t>18 (55%) / 15 (45%)</t>
  </si>
  <si>
    <t>44.0% (10-84%)</t>
  </si>
  <si>
    <t>9.2 (6.9-13.4)</t>
  </si>
  <si>
    <t>Study 06011</t>
  </si>
  <si>
    <t>21 (64%)</t>
  </si>
  <si>
    <t>111, (100%)</t>
  </si>
  <si>
    <t>NR (30%-NR)</t>
  </si>
  <si>
    <t>9.1g/dL (5.8g/dL - 14.2g/dL)</t>
  </si>
  <si>
    <t>75 (67.6%)</t>
  </si>
  <si>
    <t>3.4-7.9</t>
  </si>
  <si>
    <t>8.5 cycles</t>
  </si>
  <si>
    <t>0.39-1.15</t>
  </si>
  <si>
    <t>OS months: 6.3 vs. 2.6, HR=0.67, HR CI=0.39-1.15, p=0.141</t>
  </si>
  <si>
    <t>6 (18%) / 3 (9%)</t>
  </si>
  <si>
    <t>6 (18%)</t>
  </si>
  <si>
    <t>CR/CRi= 6 (18%) / 3 (9%) vs. 0  (0%) / 1 (3%)</t>
  </si>
  <si>
    <t>Decitabine + Best Supportive Care</t>
  </si>
  <si>
    <t>RBC 43.6%
PLT 38.7%</t>
  </si>
  <si>
    <t>31 (100%)</t>
  </si>
  <si>
    <t>17 (57%) / 13 (43%)</t>
  </si>
  <si>
    <t>38.5% (0-94%)</t>
  </si>
  <si>
    <t>9.3 (7.5-11.1)</t>
  </si>
  <si>
    <t>18 (58%)</t>
  </si>
  <si>
    <t>1.2-3.8</t>
  </si>
  <si>
    <t>0  (0%) / 1 (3%)</t>
  </si>
  <si>
    <t>P3 RCT, open-label, multicenter, sub-group (monosomal karyotype-negative)</t>
  </si>
  <si>
    <t>Previously untreated, newly diagnosed de novo or secondary AML ( ≥20% blasts), monosomal karyotype-negative</t>
  </si>
  <si>
    <t>49 (100%)</t>
  </si>
  <si>
    <t>30 (61%) / 19 (39%)</t>
  </si>
  <si>
    <t>53.0% (20-94%)</t>
  </si>
  <si>
    <t>9.25 (6.4-13.9)</t>
  </si>
  <si>
    <t>39 (79%)</t>
  </si>
  <si>
    <t>5.0</t>
  </si>
  <si>
    <t>2.9-7.0</t>
  </si>
  <si>
    <t>0.72-1.70</t>
  </si>
  <si>
    <t>OS months: 5.0 vs. 4.7, HR=1.11, HR CI=0.72-1.70, p=0.6336</t>
  </si>
  <si>
    <t>4 (8%) / 5 (10%)</t>
  </si>
  <si>
    <t>4 (8%)</t>
  </si>
  <si>
    <t>CR/CRi= 4 (8%) / 5 (10%) vs. 5 (10%) / 0 (0%)</t>
  </si>
  <si>
    <t>50 (100%)</t>
  </si>
  <si>
    <t>28 (56%) / 22 (44%)</t>
  </si>
  <si>
    <t>48.0% (17-97%)</t>
  </si>
  <si>
    <t>9.1 (5.6-12.6)</t>
  </si>
  <si>
    <t>37 (74%)</t>
  </si>
  <si>
    <t>2.9-7.5</t>
  </si>
  <si>
    <t>5 (10%) / 0 (0%)</t>
  </si>
  <si>
    <t>5 (10%)</t>
  </si>
  <si>
    <t>P3 RCT, masking NR, multicenter</t>
  </si>
  <si>
    <t>DEC+BSC vs. BSC</t>
  </si>
  <si>
    <t>Intermediate-1 or 2 or high-risk MDS, ineligible for intensive chemotherapy including AML patients</t>
  </si>
  <si>
    <t>Age ≥60, primary or treatment related MDS or CML irrespective of WBC counts, intermediate-1 or 2 or high-risk, bone marrow blasts of 11% to 30% or 10% and poor cytogenetics (IPSS); ECOG PS  ≤ 2, ineligible for intensive treatment</t>
  </si>
  <si>
    <t>41 (34.4%)</t>
  </si>
  <si>
    <t>105 (88.3%)</t>
  </si>
  <si>
    <t>47 (39.5%)</t>
  </si>
  <si>
    <t>57 (47.9%)</t>
  </si>
  <si>
    <t>176.32 vs. NR</t>
  </si>
  <si>
    <t>29 (25.4%)</t>
  </si>
  <si>
    <t>54 (47.4%)</t>
  </si>
  <si>
    <t>2 (1.8%)</t>
  </si>
  <si>
    <t>10 (8.8%)</t>
  </si>
  <si>
    <t>4 (3.5%)</t>
  </si>
  <si>
    <t>66 (57.9%)</t>
  </si>
  <si>
    <t>Patients on the decitabine arm showed a significant improvement in their self-reported fatigue and physical functioning, with borderline improvement of global health status, whereas no apparent effect was seen on dyspnea. Supportive analyses revealed that for most other QOL scales, the trend was also in favor of decitabine.</t>
  </si>
  <si>
    <t>Patients were centrally randomly assigned at the EORTC Data Center, with stratification by IPSS cytogenetics, IPSS risk, MDS type, and institution.</t>
  </si>
  <si>
    <t>36 (31.6%)</t>
  </si>
  <si>
    <t>74 (64.9%)</t>
  </si>
  <si>
    <t>97 (85.1%)</t>
  </si>
  <si>
    <t>46 (40.3%)</t>
  </si>
  <si>
    <t>51 (44.7%)</t>
  </si>
  <si>
    <t>8 (7.1%)</t>
  </si>
  <si>
    <t>40 (35%)</t>
  </si>
  <si>
    <t>1 (0.9%)</t>
  </si>
  <si>
    <t>16 (14%)</t>
  </si>
  <si>
    <t>5 (4.4%)</t>
  </si>
  <si>
    <t>Lubbert_AHC_2017 (Abstract)</t>
  </si>
  <si>
    <t>57 (50%)</t>
  </si>
  <si>
    <t>Results of the decider trial (AMLSG 14-09) comparing decitabine (DAC) with or without valproic acid (VPA) and with or without ATRA in newly diagnosed elderly non-fit AML patients</t>
  </si>
  <si>
    <t>DECIDER (NCT00867672, AMLSG 14-09)</t>
  </si>
  <si>
    <t>DEC vs. DEC+VA vs. DEC+ATRA vs. DEC+VA+ATRA</t>
  </si>
  <si>
    <t>Newly diagnosed elderly non-fit AML patients</t>
  </si>
  <si>
    <t>Age&gt; 60 years, primary or secondary AML, not eligible for standard remission-induction chemotherapy, Patients with &lt; 30 000 leukocytes/μl, ECOG PS  ≤2, Creatinine &lt; 2.0 mg/dL</t>
  </si>
  <si>
    <t>163 (80%)</t>
  </si>
  <si>
    <t>Effect on OS of VPA vs no VPA  OS months: 6.2 vs 6.4, HR=0.94, HR CI=0.70,1.28, p = 0.70
Effect on OS of ATRA vs no ATRA OS months: 8.2 vs 5.1, HR=0.65, HR CI=0.48,0.88, p = 0.006</t>
  </si>
  <si>
    <t>CR+CRi= 8.5% vs. 17.5% vs. 26.1% vs. 18%</t>
  </si>
  <si>
    <t>Center-stratified block randomization with randomly varying block size is performed based on computer-generated lists</t>
  </si>
  <si>
    <t>Decitabine + Valproic acid</t>
  </si>
  <si>
    <t>Decitabine + ATRA</t>
  </si>
  <si>
    <t xml:space="preserve">Decitabine + Valproic acid + ATRA </t>
  </si>
  <si>
    <t>Liu_Blood_2012 (Abstract)</t>
  </si>
  <si>
    <t>Comparative efficacy of homoharringtonine plus cytarabine and decitabine in patients with MDS/AML</t>
  </si>
  <si>
    <t>Phase NR RCT, masking NR</t>
  </si>
  <si>
    <t>Cytarabine + Homoharringtonine</t>
  </si>
  <si>
    <t>CYT+HA vs. DEC</t>
  </si>
  <si>
    <t>MDS and AML patients</t>
  </si>
  <si>
    <t>Short_LH_2019</t>
  </si>
  <si>
    <t>Treatment with a 5-day versus a 10-day schedule of decitabine in older patients with newly diagnosed acute myeloid leukaemia: a randomised phase 2 trial.</t>
  </si>
  <si>
    <t>NCT01786343</t>
  </si>
  <si>
    <t>P2 RCT, open-label, single center</t>
  </si>
  <si>
    <t>DEC (5d) vs. DEC (10d)</t>
  </si>
  <si>
    <t>Newly diagnosed untreated AML ineligible to intensive chemotherapy</t>
  </si>
  <si>
    <t>Patients who are  aged 60 years or older with newly diagnosed AML (&gt;=20% myeloblasts) except acute promyelocytic leukaemia, unsuitable for intensive chemotherapy, ECOG PS 0-3</t>
  </si>
  <si>
    <t>28 (100%)</t>
  </si>
  <si>
    <t>40.0% (29-68%)</t>
  </si>
  <si>
    <t>9.4 (8.7-9.8)</t>
  </si>
  <si>
    <t>18 (64%)</t>
  </si>
  <si>
    <t>0.488-1.392</t>
  </si>
  <si>
    <t>OS months: 5.5 vs. 6.0, HR=0.824, HR CI=0.488-1.392, p=0.47</t>
  </si>
  <si>
    <t>9 (33%)</t>
  </si>
  <si>
    <t>CR/CRi= 9 (33%) vs. 15 (35%)</t>
  </si>
  <si>
    <t>10 vs. 20</t>
  </si>
  <si>
    <t>1 (4%)</t>
  </si>
  <si>
    <t>2 (7%)</t>
  </si>
  <si>
    <t>6 (21.4%)</t>
  </si>
  <si>
    <t>43 (100%)</t>
  </si>
  <si>
    <t>46% (25-64%)</t>
  </si>
  <si>
    <t>9.2 (9.0-9.7)</t>
  </si>
  <si>
    <t>30 (70%)</t>
  </si>
  <si>
    <t>6.0</t>
  </si>
  <si>
    <t>15 (35%)</t>
  </si>
  <si>
    <t>2 (5%)</t>
  </si>
  <si>
    <t>22 (51.2%)</t>
  </si>
  <si>
    <t>Roboz_BA_2018</t>
  </si>
  <si>
    <t>Randomized trial of 10 days of decitabine 6 bortezomib in untreated older patients with AML: CALGB 11002 (Alliance).</t>
  </si>
  <si>
    <t>CALGB 11002 (Alliance)
NCT01420926</t>
  </si>
  <si>
    <t>Decitabine + Bortezomib</t>
  </si>
  <si>
    <t>Newly diagnosed AML aged 60 or older</t>
  </si>
  <si>
    <t>Newly diagnosed AML (&gt;= 20% blasts), previously untreated,  &gt;=60 years, no FLT3 mutation unless aged &gt;=75 years old or older and/or ECOG PS &gt; 2</t>
  </si>
  <si>
    <t>20 (24.7%)</t>
  </si>
  <si>
    <t>53 (65.4%) / 28 (34.6%)</t>
  </si>
  <si>
    <t>59 (85.2%)</t>
  </si>
  <si>
    <t xml:space="preserve">3.8-14.3 </t>
  </si>
  <si>
    <t>0.84-1.63</t>
  </si>
  <si>
    <t>OS months: 8.9 vs. 9.3, HR=1.17, HR CI=0.84-1.63, p=NR</t>
  </si>
  <si>
    <t>31 (38.3%)</t>
  </si>
  <si>
    <t>70.0</t>
  </si>
  <si>
    <t>6-1724</t>
  </si>
  <si>
    <t>70.0 vs 109.5  vs CR/CRi/MLFS= 60.8</t>
  </si>
  <si>
    <t>80 (100%)</t>
  </si>
  <si>
    <t>16 (19.8%)</t>
  </si>
  <si>
    <t>11 (13.6%)</t>
  </si>
  <si>
    <t>22 (27.6%)</t>
  </si>
  <si>
    <t>13 (16.3%)</t>
  </si>
  <si>
    <t>82 (100%)</t>
  </si>
  <si>
    <t>15 (18.3%)</t>
  </si>
  <si>
    <t>57 (69.5%) / 25 (30.5%)</t>
  </si>
  <si>
    <t>63 (76.8%)</t>
  </si>
  <si>
    <t>5.8-12.2</t>
  </si>
  <si>
    <t>32 (39.0%)</t>
  </si>
  <si>
    <t>27-523</t>
  </si>
  <si>
    <t>12 (15%)</t>
  </si>
  <si>
    <t>9 (11.3%)</t>
  </si>
  <si>
    <t>28 (34.5%)</t>
  </si>
  <si>
    <t>13 (16.0%)</t>
  </si>
  <si>
    <t>Feng_Haema_2016 (Abstract)</t>
  </si>
  <si>
    <t>Efficacy and safety of etoposide in combination with G-CSF, low-dose cytarabine and aclarubicin in newly diagnosed elderly patients with acute myeloid leukemia</t>
  </si>
  <si>
    <t>P2 RCT, open-label, multicenter</t>
  </si>
  <si>
    <t>Etoposide + Low-dose cytarabine + Aclarubicin + G-CSF</t>
  </si>
  <si>
    <t xml:space="preserve">ETO + LDAC + Aclarubicin + G-CSF vs. DA  </t>
  </si>
  <si>
    <t>Elderly patients with newly diagnosed AML</t>
  </si>
  <si>
    <t>OS months: 14.3 vs. 10.3, HR=NR, HR CI=NR, p=NR</t>
  </si>
  <si>
    <t>55.1% / NR</t>
  </si>
  <si>
    <t>CR/CRi= 55.1% / NR vs. 48.9% / NR</t>
  </si>
  <si>
    <t>Daunorubicin + Cytarabine</t>
  </si>
  <si>
    <t>48.9% / NR</t>
  </si>
  <si>
    <t>Kantarjian_Cancer_2013</t>
  </si>
  <si>
    <t>Stage I of a phase 2 study assessing the efficacy, safety, and tolerability of barasertib (AZD1152) versus low-dose cytosine arabinoside in elderly patients with acute myeloid leukemia</t>
  </si>
  <si>
    <t>NCT00952588 (Stage I results)</t>
  </si>
  <si>
    <t>P2 RCT, open-label, 2-stage</t>
  </si>
  <si>
    <t>Barasertib</t>
  </si>
  <si>
    <t>BAR vs. LDAC</t>
  </si>
  <si>
    <t>Elderly patients aged &gt;=60 years with acute myeloid leukemia (AML)</t>
  </si>
  <si>
    <t>Age ≥60 years with newly diagnosed de novo or secondary AML, ECOG PS 0-3,  unsuitable for intensive induction with anthracycline-based chemotherapy, no acute promyelocytic leukemia or  blast crisis of chronic myeloid leukemia</t>
  </si>
  <si>
    <t>51 (100%)</t>
  </si>
  <si>
    <t>24 (47%) / 27 (53%)</t>
  </si>
  <si>
    <t>36 (70.6%)</t>
  </si>
  <si>
    <t>27  (75.0%)</t>
  </si>
  <si>
    <t>9 (25.0%)</t>
  </si>
  <si>
    <t>0.49-1.58</t>
  </si>
  <si>
    <t>OS months: 8.2 vs. 4.5, HR=0.88, HR CI=0.49-1.58, p=0.663</t>
  </si>
  <si>
    <t>12 (25.0%) / 5 (10.4%)</t>
  </si>
  <si>
    <t>12 (25.0%)</t>
  </si>
  <si>
    <t>CR/CRi= 12 (25.0%) / 5 (10.4%) vs. 1  (3.8%) / 2 (7.6%)</t>
  </si>
  <si>
    <t>27-180</t>
  </si>
  <si>
    <t>59 vs. 64</t>
  </si>
  <si>
    <t>7 (14.6%)</t>
  </si>
  <si>
    <t>24 (50%)</t>
  </si>
  <si>
    <t>1 (2.1%)</t>
  </si>
  <si>
    <t>2 (4.2%)</t>
  </si>
  <si>
    <t>11 (22.9%)</t>
  </si>
  <si>
    <t>4 (8.3%)</t>
  </si>
  <si>
    <t>6 (12.5%)</t>
  </si>
  <si>
    <t>18 (69.2%)</t>
  </si>
  <si>
    <t>11 (42%) / 15 (58%)</t>
  </si>
  <si>
    <t>14 (63.6%)</t>
  </si>
  <si>
    <t>8 (36.0%)</t>
  </si>
  <si>
    <t>1  (3.8%) / 2 (7.6%)</t>
  </si>
  <si>
    <t>1  (3.8%)</t>
  </si>
  <si>
    <t>63-96</t>
  </si>
  <si>
    <t>4 (15.4%)</t>
  </si>
  <si>
    <t>5 (19.2%)</t>
  </si>
  <si>
    <t>2 (7.7%)</t>
  </si>
  <si>
    <t>1 (3.8%)</t>
  </si>
  <si>
    <t>Burnett_Blood_2013</t>
  </si>
  <si>
    <t>Clofarabine doubles the response rate in older patients with acute myeloid leukemia but does not improve survival</t>
  </si>
  <si>
    <t>AML16 trial; ISRCTN 11036523</t>
  </si>
  <si>
    <t>Phase NR RCT, masking NR, multi center</t>
  </si>
  <si>
    <t>LDAC vs. CLO</t>
  </si>
  <si>
    <t>Older patients with AML or high-risk MDS not considered fit for intensive chemotherapy</t>
  </si>
  <si>
    <t>AML (de novo or secondary), high-risk MDS, renal function test within ULN</t>
  </si>
  <si>
    <t>176 (85.4%)</t>
  </si>
  <si>
    <t>30 (14.6%)</t>
  </si>
  <si>
    <t>126 (61.2%) / 50 (24.3%)</t>
  </si>
  <si>
    <t>181 (87.9%)</t>
  </si>
  <si>
    <t>87 (72.5%)</t>
  </si>
  <si>
    <t>33 (27.5%)</t>
  </si>
  <si>
    <t>34 (19.3%)</t>
  </si>
  <si>
    <t>CR+CRi= 34 (19.3%) vs. 63 (37.3%)</t>
  </si>
  <si>
    <t>113 vs. 68</t>
  </si>
  <si>
    <t>The randomisations — and subsidiary data analyses — will be stratified by age (&lt;60, 60-64, 65-69, 70-74, 75+), performance status, white blood count (0-9.9, 10-49.9, 50-99.9, 100+) and type of disease (de novo AML, secondary AML, high risk MDS)</t>
  </si>
  <si>
    <t>Clofarabine</t>
  </si>
  <si>
    <t>171 (85.5%)</t>
  </si>
  <si>
    <t>29 (14.5%)</t>
  </si>
  <si>
    <t>124 (62.0%) / 47 (23.5%)</t>
  </si>
  <si>
    <t>172 (86.0%)</t>
  </si>
  <si>
    <t>95 (75.4%)</t>
  </si>
  <si>
    <t>31 (24.6%)</t>
  </si>
  <si>
    <t>63 (37.3%)</t>
  </si>
  <si>
    <t>Faderl_Blood_2008</t>
  </si>
  <si>
    <t>A randomized study of clofarabine versus clofarabine plus low-dose cytarabine as front-line therapy for patients aged 60 years and older with acute myeloid leukemia and high-risk myelodysplastic syndrome</t>
  </si>
  <si>
    <t>NCT00088218</t>
  </si>
  <si>
    <t>P2 RCT, open label</t>
  </si>
  <si>
    <t>CLO vs. CLO+LDAC</t>
  </si>
  <si>
    <t>Patients aged 60 years and older with AML and high-risk MDS</t>
  </si>
  <si>
    <t>Age ≥60, diagnosed of AML, ECOG PS  ≤2, adequate hepatorenal function, NYHAC &lt;3</t>
  </si>
  <si>
    <t>16 (100%)</t>
  </si>
  <si>
    <t>9 (56.3%) / 7 (43.7%)</t>
  </si>
  <si>
    <t>11 (68.8%)</t>
  </si>
  <si>
    <t>5 (31.3%)</t>
  </si>
  <si>
    <t>OS months: 11.4 vs. 5.8, HR=NR, HR CI=NR, p=0.1</t>
  </si>
  <si>
    <t>5 (31%) / 0 (0%)</t>
  </si>
  <si>
    <t>5 (31%)</t>
  </si>
  <si>
    <t>CR/CRi= 5 (31%) / 0 (0%) vs. 34 (63%) / 2 (4%)</t>
  </si>
  <si>
    <t>25-124</t>
  </si>
  <si>
    <t>34 vs. 34</t>
  </si>
  <si>
    <t>Patients were adaptively randomized without stratification factors.</t>
  </si>
  <si>
    <t>Clofarabine + low-dose cytarabine</t>
  </si>
  <si>
    <t>50 (92%)</t>
  </si>
  <si>
    <t>2 (4%)</t>
  </si>
  <si>
    <t>26 (48.1%) / 28 (51.9%)</t>
  </si>
  <si>
    <t>54 (100%)</t>
  </si>
  <si>
    <t>34 (63.0%)</t>
  </si>
  <si>
    <t>20 (37.0%)</t>
  </si>
  <si>
    <t>34 (63%) / 2 (4%)</t>
  </si>
  <si>
    <t>34 (63%)</t>
  </si>
  <si>
    <t>1 (1.9%)</t>
  </si>
  <si>
    <t>3 (5.6%)</t>
  </si>
  <si>
    <t>Abu-Taleb_EJC_2013 (Abstract)</t>
  </si>
  <si>
    <t>Low dose cytarabine with or without anthracycline in the induction treatment of elderly patients with acute myeloid leukemia</t>
  </si>
  <si>
    <t>LDAC vs. DOX+LDAC</t>
  </si>
  <si>
    <t>Elderly patients with acute myeloid leukemia</t>
  </si>
  <si>
    <t>45 (100%)</t>
  </si>
  <si>
    <t>45 (100%) / 0 (0%)</t>
  </si>
  <si>
    <t>OS months: 6 vs. 9, HR=NR, HR CI=NR, p=NR</t>
  </si>
  <si>
    <t>4.4% / NR</t>
  </si>
  <si>
    <t>CR/CRi= 4.4% / NR vs. 15.6% / NR</t>
  </si>
  <si>
    <t>24 (53.3%)</t>
  </si>
  <si>
    <t>Doxorubicin + low-dose cytarabine</t>
  </si>
  <si>
    <t>15.6% / NR</t>
  </si>
  <si>
    <t>8 (17.7%)</t>
  </si>
  <si>
    <t>Burnett_Leukemia_2013</t>
  </si>
  <si>
    <t>LRF AML14, NCRI AML16</t>
  </si>
  <si>
    <t>Phase NR, RCT, open-label</t>
  </si>
  <si>
    <t>Low Dose Cytarabine</t>
  </si>
  <si>
    <t>LDAC vs. GO+LDAC</t>
  </si>
  <si>
    <t>Older patients with AML</t>
  </si>
  <si>
    <t xml:space="preserve">De novo or secondary AML (no acute promyelocytic leukaemia) or MDS (&gt; 10% myeloblasts in the bone marrow), age &gt; 60 (allowed younger patients if intensive chemotherapy is not suitable)
</t>
  </si>
  <si>
    <t>216 (87.9%)</t>
  </si>
  <si>
    <t>30 (12.1%)</t>
  </si>
  <si>
    <t>162 (65.9%) / 54 (22.0%)</t>
  </si>
  <si>
    <t>218 (88.6%)</t>
  </si>
  <si>
    <t>120 (68.2%)</t>
  </si>
  <si>
    <t>56 (31.8%)</t>
  </si>
  <si>
    <t>NR (3%)</t>
  </si>
  <si>
    <t>Gemtuzumab Ozogamicin + Low Dose Cytarabine</t>
  </si>
  <si>
    <t>214 (86%)</t>
  </si>
  <si>
    <t>35 (14%)</t>
  </si>
  <si>
    <t>163 (65.5%) / 51 (20.5%)</t>
  </si>
  <si>
    <t>220 (88.4%)</t>
  </si>
  <si>
    <t>112 (70.9%)</t>
  </si>
  <si>
    <t>46 (29.1%)</t>
  </si>
  <si>
    <t>NR (6%)</t>
  </si>
  <si>
    <t>NR (4%)</t>
  </si>
  <si>
    <t>Burnett_Cancer_2007</t>
  </si>
  <si>
    <t>A comparison of low-dose cytarabine and hydroxyurea with or without all-trans retinoic acid for acute myeloid leukemia and high-risk myelodysplastic syndrome in patients not considered fit for intensive treatment</t>
  </si>
  <si>
    <t>National Cancer Research Institute Acute Myeloid Leukemia 14 Trial</t>
  </si>
  <si>
    <t>LDAC vs. HU</t>
  </si>
  <si>
    <t>AML and high-risk MDS in patients not considered fit for intensive treatment</t>
  </si>
  <si>
    <t>Age ≥ 60, AML (de novo or secondary), high-risk MDS (defined as &gt;10% bone marrow blasts), not fit for intensive treatment</t>
  </si>
  <si>
    <t>89 (86.4%)</t>
  </si>
  <si>
    <t>14 (13.6%)</t>
  </si>
  <si>
    <t>61 (59.2%) / 28 (27.1%)</t>
  </si>
  <si>
    <t>71 (68.9%)</t>
  </si>
  <si>
    <t>56 (76.7%)</t>
  </si>
  <si>
    <t>17 (23.3%)</t>
  </si>
  <si>
    <t>50-313</t>
  </si>
  <si>
    <t>NR (10%)</t>
  </si>
  <si>
    <t>NR (45%)</t>
  </si>
  <si>
    <t>Hydroxyurea</t>
  </si>
  <si>
    <t>85 (85.9%)</t>
  </si>
  <si>
    <t>14 (14.1%)</t>
  </si>
  <si>
    <t>60 (60.6%) / 25 (25.2%)</t>
  </si>
  <si>
    <t>70 (70.7%)</t>
  </si>
  <si>
    <t>53 (68.8%)</t>
  </si>
  <si>
    <t>24 (31.2%)</t>
  </si>
  <si>
    <t>NR (21.1%)</t>
  </si>
  <si>
    <t>Zwierzina_Leukemia_2005</t>
  </si>
  <si>
    <t>Low-dose cytosine arabinoside (LD-AraC) vs LD-AraC plus granulocyte/macrophage colony stimulating factor vs LD-AraC plus Interleukin-3 for myelodysplastic syndrome patients with a high risk of developing acute leukemia: final results of a randomized phase III study (06903) of the EORTC Leukemia Cooperative Group.</t>
  </si>
  <si>
    <t>06903 Trial</t>
  </si>
  <si>
    <t xml:space="preserve">P3 RCT, open label, multicenter </t>
  </si>
  <si>
    <t>LDAC vs. LDAC+GM-CSF vs. LDAC+IL-3</t>
  </si>
  <si>
    <t>MDS patients with a high risk of developing acute leukemia</t>
  </si>
  <si>
    <t>MDS (10-30% of blasts in the bone marrow aspirate), ECOG PS  ≤ 2, 15 &lt; age &lt;80, at least one of the following: transfusion-dependent anemia (more than two units of packed red blood cells within 6 weeks of observation), severe thrombocytopenia (less than 50 109/l), severe neutropenia (absolute neutrophil count (ANC) less than 0.5 109/l or 1 109/l in the presence of a history of infections)</t>
  </si>
  <si>
    <t>26 (44.1%)</t>
  </si>
  <si>
    <t>33 (55.9%)</t>
  </si>
  <si>
    <t>16 (27.5%)</t>
  </si>
  <si>
    <t>Randomization was performed centrally (EORTC Data Center, Brussels) and stratified according to center and the FAB subtype (refractory anemia with an excess of blasts (RAEB) high risk vs RAEB in transformation (RAEBt)).</t>
  </si>
  <si>
    <t>Low Dose Cytarabine + rhGM-CSF</t>
  </si>
  <si>
    <t>21 (35.6%)</t>
  </si>
  <si>
    <t>38 (64.4%)</t>
  </si>
  <si>
    <t>29 (53.7%)</t>
  </si>
  <si>
    <t>Low Dose Cytarabine + IL-3</t>
  </si>
  <si>
    <t>26 (41.9%)</t>
  </si>
  <si>
    <t>36 (58.1%)</t>
  </si>
  <si>
    <t>30 (50.9%)</t>
  </si>
  <si>
    <t>Dohner_Blood_2014</t>
  </si>
  <si>
    <t>Randomized, phase 2 trial of low-dose cytarabine with or without volasertib in AML patients not suitable for induction therapy</t>
  </si>
  <si>
    <t>NCT00804856</t>
  </si>
  <si>
    <t>LDAC vs. LDAC+VOL</t>
  </si>
  <si>
    <t>Untreated AML patients not suitable for induction therapy</t>
  </si>
  <si>
    <t>Untreated AML, unsuitable for intensive induction therapy, ECOS PS  ≤2, adequate organ function, no acute promyelocytic leukemia, no second malignancy requiring treatment, no central nervous system leukemia, no QT prolongation</t>
  </si>
  <si>
    <t>16 (35.6%) / 29 (64.4%)</t>
  </si>
  <si>
    <t>41% (20-95)</t>
  </si>
  <si>
    <t>36 (80.0%)</t>
  </si>
  <si>
    <t>28 (66.7%)</t>
  </si>
  <si>
    <t>14 (33.3%)</t>
  </si>
  <si>
    <t>3.2-9.1</t>
  </si>
  <si>
    <t>0.40-1.00</t>
  </si>
  <si>
    <t>OS months: 5.2 vs. 8, HR=0.63, HR CI=0.40-1.00, p=0.047</t>
  </si>
  <si>
    <t>3 (6.7%) / 3 (6.7%)</t>
  </si>
  <si>
    <t>3 (6.7%)</t>
  </si>
  <si>
    <t>CR/CRi= 3 (6.7%) / 3 (6.7%) vs. 6 (14.3%) / 7 (16.7%)</t>
  </si>
  <si>
    <t>30-125</t>
  </si>
  <si>
    <t>63.5 vs. 71</t>
  </si>
  <si>
    <t>7 (15.6%)</t>
  </si>
  <si>
    <t>1 (2.2%)</t>
  </si>
  <si>
    <t>2 (4.4%)</t>
  </si>
  <si>
    <t>5 (11.1%)</t>
  </si>
  <si>
    <t>10 (22.2%)</t>
  </si>
  <si>
    <t>Randomization was not stratified for any patient or disease characteristics.</t>
  </si>
  <si>
    <t>Low-dose Cytarabine + Volasertib</t>
  </si>
  <si>
    <t>42 (100%)</t>
  </si>
  <si>
    <t>25 (59.5%) / 17 (40.5%)</t>
  </si>
  <si>
    <t>50% (10-93)</t>
  </si>
  <si>
    <t>33 (78.6%)</t>
  </si>
  <si>
    <t>22 (61.1%)</t>
  </si>
  <si>
    <t>14 (38.9%)</t>
  </si>
  <si>
    <t>3.2-14.5</t>
  </si>
  <si>
    <t>6 (14.3%) / 7 (16.7%)</t>
  </si>
  <si>
    <t>6 (14.3%)</t>
  </si>
  <si>
    <t>29-158</t>
  </si>
  <si>
    <t>23 (54.8%)</t>
  </si>
  <si>
    <t>4 (9.5%)</t>
  </si>
  <si>
    <t>3 (7.1%)</t>
  </si>
  <si>
    <t>9 (21.4%)</t>
  </si>
  <si>
    <t>2 (4.8%)</t>
  </si>
  <si>
    <t>20 (47.6%)</t>
  </si>
  <si>
    <t>Dennis_HemaS_2018 (abstract)</t>
  </si>
  <si>
    <t>A randomised evaluation of low-dose ARA-C plus tosedostat versus low dose ARA-C in older patients with acute myeloid leukaemia: Results of the LI-1 trial.</t>
  </si>
  <si>
    <t>LI-1 trial
ISRCTN40571019</t>
  </si>
  <si>
    <t>Phase NR, RCT, masking NR</t>
  </si>
  <si>
    <t>Low-dose Cytarabine  + Tosedostat</t>
  </si>
  <si>
    <t>LDAC+TOS vs. TOS</t>
  </si>
  <si>
    <t>AML patients, aged &lt;=60 unsuitable for intensive therapy</t>
  </si>
  <si>
    <t>231 (94.29%)</t>
  </si>
  <si>
    <t>162 (66%) /Secondary: 69 (28%)</t>
  </si>
  <si>
    <t>182 (74%)</t>
  </si>
  <si>
    <t>64 (26%)</t>
  </si>
  <si>
    <t>0.88-1.63</t>
  </si>
  <si>
    <t>OS months: 28.4 vs. 24, HR=1.2, HR CI=0.88-1.63, p=0.2</t>
  </si>
  <si>
    <t>27 (17.22%)</t>
  </si>
  <si>
    <t>27 (17.22%) / NR</t>
  </si>
  <si>
    <t>CR/CRi= 27 (22.13%) vs. 17 (13.82%)</t>
  </si>
  <si>
    <t>Tosedostat</t>
  </si>
  <si>
    <t>17 (13.82%)</t>
  </si>
  <si>
    <t>17 (13.82%) / NR</t>
  </si>
  <si>
    <t>Sub-group Population Description (per arm)</t>
  </si>
  <si>
    <t>6 (33.3%)</t>
  </si>
  <si>
    <t>2 (11.1%)</t>
  </si>
  <si>
    <t>7 (38.9%)</t>
  </si>
  <si>
    <t>10 (55.6%)</t>
  </si>
  <si>
    <t>4 (22.2%) / 4 (22.2%)</t>
  </si>
  <si>
    <t>4 (22.2%)</t>
  </si>
  <si>
    <t>0 (100%)</t>
  </si>
  <si>
    <t>Age ≥65, treatment-naïve AML, unfit for intensive chemontherapy</t>
  </si>
  <si>
    <t xml:space="preserve">Older patients with treatment-naïve AML, unfit for intensive chemotherapy </t>
  </si>
  <si>
    <t>VEN+LDAC</t>
  </si>
  <si>
    <t>Venetoclax + Low-dose Cytarabine</t>
  </si>
  <si>
    <t>P1/2, single arm, open-label</t>
  </si>
  <si>
    <t>NCT02287233</t>
  </si>
  <si>
    <t>Phase 1B/2 study of venetoclax with low-dose cytarabine in treatment-naive patients aged &gt;=65 years with acute myelogenous leukemia.</t>
  </si>
  <si>
    <t>Lin_Haematologica_2016 (abstract)</t>
  </si>
  <si>
    <t>November 18 2019</t>
  </si>
  <si>
    <t>5 (42%)</t>
  </si>
  <si>
    <t>3 (25%)</t>
  </si>
  <si>
    <t>0 (0%) / 8 (67%)</t>
  </si>
  <si>
    <t>6 (50%)</t>
  </si>
  <si>
    <t>10 (84%)</t>
  </si>
  <si>
    <t>47% (28-52%)</t>
  </si>
  <si>
    <t>Venetoclax + Decitabine + Posaconazole</t>
  </si>
  <si>
    <t>1 (5%)</t>
  </si>
  <si>
    <t>11 (50%)</t>
  </si>
  <si>
    <t>7 (32%)</t>
  </si>
  <si>
    <t>3 (14%)</t>
  </si>
  <si>
    <t>6 (27%)</t>
  </si>
  <si>
    <t>6 (27%) / 7 (32%)</t>
  </si>
  <si>
    <t>9.3-Not Reached</t>
  </si>
  <si>
    <t>9 (41%)</t>
  </si>
  <si>
    <t>13 (59%)</t>
  </si>
  <si>
    <t>18 (82%)</t>
  </si>
  <si>
    <t>41% (25-60%)</t>
  </si>
  <si>
    <t>22 (100%)</t>
  </si>
  <si>
    <t>Venetoclax + Azacitidine</t>
  </si>
  <si>
    <t>Patients were stratified by cytogenetic risk factor (intermediate or poor).</t>
  </si>
  <si>
    <t>5 (22%)</t>
  </si>
  <si>
    <t>11 (48%)</t>
  </si>
  <si>
    <t>2 (8%)</t>
  </si>
  <si>
    <t>3 (13%)</t>
  </si>
  <si>
    <t>8 (35%)</t>
  </si>
  <si>
    <t>8 (35%) / 6 (26%)</t>
  </si>
  <si>
    <t>8.0-Not Reached</t>
  </si>
  <si>
    <t>6 (26%)</t>
  </si>
  <si>
    <t>17 (74%)</t>
  </si>
  <si>
    <t>19 (83%)</t>
  </si>
  <si>
    <t>42% (30-65%)</t>
  </si>
  <si>
    <t>23 (100%)</t>
  </si>
  <si>
    <t>Previously untreated AML patients not eligible for standard induction chemotherapy, age ≥ 65,  life expectancy ≥12 weeks, ECOG PS ≤ 2</t>
  </si>
  <si>
    <t>Previously untreated AML patients not eligible for standard induction chemotherapy, age ≥ 65</t>
  </si>
  <si>
    <t>VEN+DEC vs VEN+AZA vs VEN+DEC+POS</t>
  </si>
  <si>
    <t>Venetoclax + Decitabine</t>
  </si>
  <si>
    <t>P1b, non-randomized, open label, multicenter</t>
  </si>
  <si>
    <t>NCT02203773</t>
  </si>
  <si>
    <t>Safety and preliminary efficacy of venetoclax with decitabine or azacitidine in elderly patients with previously untreated acute myeloid leukaemia: a non-randomised, open-label, phase 1b study.</t>
  </si>
  <si>
    <t>DiNardo_LO_2018</t>
  </si>
  <si>
    <t>4 (20%)</t>
  </si>
  <si>
    <t>9 (45%)</t>
  </si>
  <si>
    <t>91.2+-760</t>
  </si>
  <si>
    <t>11 (55%)</t>
  </si>
  <si>
    <t>8 (40%)</t>
  </si>
  <si>
    <t>10 (50%) / 10 (50%)</t>
  </si>
  <si>
    <t>17 (85%)</t>
  </si>
  <si>
    <r>
      <t xml:space="preserve">Age </t>
    </r>
    <r>
      <rPr>
        <sz val="12"/>
        <color theme="1"/>
        <rFont val="Calibri"/>
        <family val="2"/>
      </rPr>
      <t>≥</t>
    </r>
    <r>
      <rPr>
        <sz val="12"/>
        <color theme="1"/>
        <rFont val="Helvetica"/>
        <family val="2"/>
      </rPr>
      <t>56, non-M3 AML or MDS (RAEB-I or RAEB-II), no previous therapy with the exception of hydroxyurea, ALT and AST less than twice the institutional normal value, LVEF ≥40%</t>
    </r>
  </si>
  <si>
    <t>Elderly patients with non-M3 AML or MDS (RAEB-I or RAEB-II), no previous therapy with the exception of hydroxyurea</t>
  </si>
  <si>
    <t>HYD+AZA+GEM</t>
  </si>
  <si>
    <t>Hydroxyurea + Azacitidine + Gemtuzumab Ozogamicin</t>
  </si>
  <si>
    <t>P2, single-arm</t>
  </si>
  <si>
    <t>Hydroxyurea, azacitidine and gemtuzumab ozogamicin therapy in patients with previously untreated non-M3 acute myeloid leukemia and high-risk myelodysplastic syndromes in the elderly: results from a pilot trial.</t>
  </si>
  <si>
    <t>Nand_LL_2008</t>
  </si>
  <si>
    <t>1 (8%)</t>
  </si>
  <si>
    <t>10 (83%)</t>
  </si>
  <si>
    <t>3 (27.3%) / NR (NR%)</t>
  </si>
  <si>
    <t>3 (27.3%)</t>
  </si>
  <si>
    <t>7 (58.3%)</t>
  </si>
  <si>
    <t>11 (91.7%)</t>
  </si>
  <si>
    <t>8.9 (7.6-10.6)</t>
  </si>
  <si>
    <t>Peripheral blast count: 47% (17-85)</t>
  </si>
  <si>
    <t>Age ≥65, previously untreated AML, Express CD33, serum creatinine &lt;2.0 mg/dl, AST and ALT less than twice the upper limit of normal, Total bilirubin &lt;2.0 mg/dl</t>
  </si>
  <si>
    <t>Older adults with previously untreated AML</t>
  </si>
  <si>
    <t>GEM</t>
  </si>
  <si>
    <t>Gemtuzumab Ozogamicin</t>
  </si>
  <si>
    <t>P2, single-arm, single center</t>
  </si>
  <si>
    <t>Phase II pilot trial of gemtuzumab ozogamicin (GO) as first line therapy in acute myeloid leukemia patients age 65 or older.</t>
  </si>
  <si>
    <t>Nabhan_LR_2005</t>
  </si>
  <si>
    <t>6 (23%)</t>
  </si>
  <si>
    <t>20 (77%)</t>
  </si>
  <si>
    <t>8 (32%)</t>
  </si>
  <si>
    <t>17 (68%)</t>
  </si>
  <si>
    <t>Age ≥ 65, newly diagnosed AML or high-risk MDS (RAEB-t and RAEB)</t>
  </si>
  <si>
    <t>Newly diagnosed AML or high-risk MDS (RAEB-t and RAEB)</t>
  </si>
  <si>
    <t>GEM+IL-11 vs GEM</t>
  </si>
  <si>
    <t>Gemtuzumab Ozogamicin + Interleukin 11</t>
  </si>
  <si>
    <t xml:space="preserve">Phase NR, RCT </t>
  </si>
  <si>
    <t>Gemtuzumab ozogamicin with or without interleukin 11 in patients 65 years of age or older with untreated acute myeloid leukemia and high-risk myelodysplastic syndrome: comparison with idarubicin plus continuous-infusion, high-dose cytosine arabinoside.</t>
  </si>
  <si>
    <t>Estey_Blood_2002</t>
  </si>
  <si>
    <t>19 (35.2%)</t>
  </si>
  <si>
    <t xml:space="preserve">Time to best reponse: 35 </t>
  </si>
  <si>
    <t>19 (35.2%) / NR</t>
  </si>
  <si>
    <r>
      <t xml:space="preserve">Age </t>
    </r>
    <r>
      <rPr>
        <sz val="12"/>
        <color theme="1"/>
        <rFont val="Calibri"/>
        <family val="2"/>
      </rPr>
      <t>≥</t>
    </r>
    <r>
      <rPr>
        <sz val="12"/>
        <color theme="1"/>
        <rFont val="Helvetica"/>
        <family val="2"/>
      </rPr>
      <t xml:space="preserve">70, newly diagnosed, non-M3 AML de novo and secondary, Zubrod PS 2-3 (poor risk), liver and renal functions </t>
    </r>
    <r>
      <rPr>
        <sz val="12"/>
        <color theme="1"/>
        <rFont val="Calibri"/>
        <family val="2"/>
      </rPr>
      <t>≥</t>
    </r>
    <r>
      <rPr>
        <sz val="12"/>
        <color theme="1"/>
        <rFont val="Helvetica"/>
        <family val="2"/>
      </rPr>
      <t>2 times upper limit of normal,  LVEF &gt;40%.</t>
    </r>
  </si>
  <si>
    <t>Newly diagnosed non-M3 AML de novo and secondary.Age ≥70</t>
  </si>
  <si>
    <t>P2, single arm, multicenter, sub-group analysis (Age ≥70)</t>
  </si>
  <si>
    <t>NCT00658814</t>
  </si>
  <si>
    <t>A phase 2 trial of azacitidine and gemtuzumab ozogamicin therapy in older patients with acute myeloid leukemia.</t>
  </si>
  <si>
    <t>Nand_Blood_2013 [sub-group 2]</t>
  </si>
  <si>
    <t>31 (39.2%)</t>
  </si>
  <si>
    <t>23 (29.1%) / 12 (15.2%)</t>
  </si>
  <si>
    <t>23 (29.1%)</t>
  </si>
  <si>
    <t>52 (66%) / 27 (34%)</t>
  </si>
  <si>
    <r>
      <t xml:space="preserve">Age 60-69, newly diagnosed, non-M3 AML de novo and secondary, Zubrod PS 0-1 (good risk), liver and renal functions </t>
    </r>
    <r>
      <rPr>
        <sz val="12"/>
        <color theme="1"/>
        <rFont val="Calibri"/>
        <family val="2"/>
      </rPr>
      <t>≥</t>
    </r>
    <r>
      <rPr>
        <sz val="12"/>
        <color theme="1"/>
        <rFont val="Helvetica"/>
        <family val="2"/>
      </rPr>
      <t>2 times upper limit of normal,  LVEF &gt;40%.</t>
    </r>
  </si>
  <si>
    <t>Newly diagnosed non-M3 AML de novo and secondary. Age 60-69</t>
  </si>
  <si>
    <t>P2, single arm, multicenter, sub-group analysis (Age 60-69)</t>
  </si>
  <si>
    <t>Nand_Blood_2013 [sub-group 1]</t>
  </si>
  <si>
    <t>14 (52%)</t>
  </si>
  <si>
    <t>3 (11%)</t>
  </si>
  <si>
    <t>5 (18%)</t>
  </si>
  <si>
    <t>5 (18%) / NR (NR)</t>
  </si>
  <si>
    <t>11 (41%)</t>
  </si>
  <si>
    <t>17 (63%) / 10 (37%)</t>
  </si>
  <si>
    <t>27(100%)</t>
  </si>
  <si>
    <t>9 (31%)</t>
  </si>
  <si>
    <t>29 (100%)</t>
  </si>
  <si>
    <t>6 (21%)</t>
  </si>
  <si>
    <t xml:space="preserve">6 (21%) / NR (NR) </t>
  </si>
  <si>
    <t>4 (14%)</t>
  </si>
  <si>
    <t>11 (38%)</t>
  </si>
  <si>
    <t>16 (55.2%) / 13 (44.8%)</t>
  </si>
  <si>
    <t xml:space="preserve">Previously untreated, de novo or secondary AML patients not considered candidates for intensive chemotherapy, age &gt; 75 years, 61–75 years with a WHO PS &gt; 2 or unwilling to receive intensive chemotherapy, WBC count &lt; 30×109/l </t>
  </si>
  <si>
    <t>Previously untreated, de novo or secondary AML patients not considered candidates for intensive chemotherapy</t>
  </si>
  <si>
    <t>GEM (HS) vs GEM (CS)</t>
  </si>
  <si>
    <t>NCT00091234, AML-19</t>
  </si>
  <si>
    <t>Randomized trial of two schedules of low-dose gemtuzumab ozogamicin as induction monotherapy for newly diagnosed acute myeloid leukaemia in older patients not considered candidates for intensive chemotherapy. A phase II study of the EORTC and GIMEMA leukaemia groups (AML-19).</t>
  </si>
  <si>
    <t>Amadori_BJH_2010</t>
  </si>
  <si>
    <t>39 (34.2%)</t>
  </si>
  <si>
    <t>24 (21%)</t>
  </si>
  <si>
    <t>27 (23.7%)</t>
  </si>
  <si>
    <t>2.6-4.2</t>
  </si>
  <si>
    <t>32 (26.9%)</t>
  </si>
  <si>
    <t>45 (37.8%)</t>
  </si>
  <si>
    <t>85(71.4%) / 34 (28.6%)</t>
  </si>
  <si>
    <t>119 (100%)</t>
  </si>
  <si>
    <t>39 (35.1%)</t>
  </si>
  <si>
    <t>13 (11.7%)</t>
  </si>
  <si>
    <t>20 (18%)</t>
  </si>
  <si>
    <t>14-139</t>
  </si>
  <si>
    <t>Induction response: 9 (8.1%) / 17(15.3%), Best Response: 17(15.3%) / 13 (11.7%) vs. Induction response: NR (NR%) / NR(NR%), Best Response: NR(NR%) / NR (NR%)</t>
  </si>
  <si>
    <t>Induction response: 9 (8.1%) / 17(15.3%), Best Response: 17(15.3%) / 13 (11.7%)</t>
  </si>
  <si>
    <t>0.53-0.90</t>
  </si>
  <si>
    <t>4.2-6.8</t>
  </si>
  <si>
    <t>59 (50%)</t>
  </si>
  <si>
    <t>76 (66.9%) / 39 (33.1%)</t>
  </si>
  <si>
    <t>118 (100%)</t>
  </si>
  <si>
    <r>
      <t xml:space="preserve">Age &gt;75, 61-75 years of age with WHO PS </t>
    </r>
    <r>
      <rPr>
        <sz val="12"/>
        <color theme="1"/>
        <rFont val="Calibri"/>
        <family val="2"/>
      </rPr>
      <t>&gt;</t>
    </r>
    <r>
      <rPr>
        <sz val="12"/>
        <color theme="1"/>
        <rFont val="Helvetica"/>
        <family val="2"/>
      </rPr>
      <t xml:space="preserve">2 or unwilling to receive standard chemotherapy, previously untreated, de novo or secondary to MDS, ineligible for intensice chemotherapy, WBC counts  </t>
    </r>
    <r>
      <rPr>
        <sz val="12"/>
        <color theme="1"/>
        <rFont val="Calibri"/>
        <family val="2"/>
      </rPr>
      <t>&lt;</t>
    </r>
    <r>
      <rPr>
        <sz val="12"/>
        <color theme="1"/>
        <rFont val="Helvetica"/>
        <family val="2"/>
      </rPr>
      <t>30 X 10^9/L</t>
    </r>
  </si>
  <si>
    <t>Previously untreated, de novo or secondary to myelodysplasia, ineligible for intensive chemotherapy</t>
  </si>
  <si>
    <t>GEM vs. BSC</t>
  </si>
  <si>
    <t>P3, RCT, Open-label</t>
  </si>
  <si>
    <t>Gemtuzumab Ozogamicin Versus Best Supportive Care in Older Patients With Newly Diagnosed Acute Myeloid Leukemia Unsuitable for Intensive Chemotherapy: Results of the Randomized Phase III EORTC-GIMEMA AML-19 Trial.</t>
  </si>
  <si>
    <t>Amadori_JCO_2016</t>
  </si>
  <si>
    <t>June 17, 2019</t>
  </si>
  <si>
    <t>December 18, 2017</t>
  </si>
  <si>
    <r>
      <t xml:space="preserve">Allocation was computer generated using minimization to ensure balance overall and within stratification parameters: age groups (ages &lt;60 years, 60–64 years, 65–69 years, 70–74 years, and </t>
    </r>
    <r>
      <rPr>
        <sz val="12"/>
        <color theme="1"/>
        <rFont val="Calibri"/>
        <family val="2"/>
      </rPr>
      <t>≥</t>
    </r>
    <r>
      <rPr>
        <sz val="12"/>
        <color theme="1"/>
        <rFont val="Helvetica"/>
        <family val="2"/>
      </rPr>
      <t xml:space="preserve">75 years), World Health Organization (WHO) performance status, white blood count (&lt;100 X 10^9/L, 100–199 X 10^9/L, </t>
    </r>
    <r>
      <rPr>
        <sz val="12"/>
        <color theme="1"/>
        <rFont val="Calibri"/>
        <family val="2"/>
      </rPr>
      <t>≥</t>
    </r>
    <r>
      <rPr>
        <sz val="12"/>
        <color theme="1"/>
        <rFont val="Helvetica"/>
        <family val="2"/>
      </rPr>
      <t>200 X 10^9/L), and type of disease (de novo AML, secondary AML, MDS).</t>
    </r>
  </si>
  <si>
    <t>The addition of gemtuzumab ozogamicin to low-dose Ara-C improves remission rate but does not significantly prolong survival in older patients with acute myeloid leukaemia: results from the LRF AML14 and NCRI AML16 pick-a-winner comparison</t>
  </si>
  <si>
    <t>Age ≥60, de novo AML, ECOG PS  ≤2, left ventricular ejection fraction ≥60%, adequate liver &amp; renal function</t>
  </si>
  <si>
    <r>
      <t xml:space="preserve">Randomization to the 2 treatment arms was performed through a stratified block randomization scheme with 2 strata (age 60-69 and age </t>
    </r>
    <r>
      <rPr>
        <sz val="12"/>
        <color theme="1"/>
        <rFont val="Calibri"/>
        <family val="2"/>
      </rPr>
      <t>≥</t>
    </r>
    <r>
      <rPr>
        <sz val="12"/>
        <color theme="1"/>
        <rFont val="Helvetica"/>
        <family val="2"/>
      </rPr>
      <t>70 years).</t>
    </r>
  </si>
  <si>
    <r>
      <t>Patients aged&gt;=65 years with newly diagnosed, de novo or secondary poor-risk cytogenetics MK- AML (</t>
    </r>
    <r>
      <rPr>
        <sz val="12"/>
        <color theme="1"/>
        <rFont val="Calibri"/>
        <family val="2"/>
      </rPr>
      <t>≥</t>
    </r>
    <r>
      <rPr>
        <sz val="12"/>
        <color theme="1"/>
        <rFont val="Helvetica"/>
        <family val="2"/>
      </rPr>
      <t>20% blasts), and poor/intermediate-risk cytogenetics</t>
    </r>
  </si>
  <si>
    <r>
      <t xml:space="preserve">Patients aged </t>
    </r>
    <r>
      <rPr>
        <sz val="12"/>
        <color theme="1"/>
        <rFont val="Calibri"/>
        <family val="2"/>
      </rPr>
      <t>&gt;=</t>
    </r>
    <r>
      <rPr>
        <sz val="12"/>
        <color theme="1"/>
        <rFont val="Helvetica"/>
        <family val="2"/>
      </rPr>
      <t>65 years with newly diagnosed, de novo or secondary MK+ (≥2 distinct autosomal monosomies; or 1 autosomal monosomy and ≥1 structural abnormality) AML (</t>
    </r>
    <r>
      <rPr>
        <sz val="12"/>
        <color theme="1"/>
        <rFont val="Calibri"/>
        <family val="2"/>
      </rPr>
      <t>≥</t>
    </r>
    <r>
      <rPr>
        <sz val="12"/>
        <color theme="1"/>
        <rFont val="Helvetica"/>
        <family val="2"/>
      </rPr>
      <t xml:space="preserve">20% blasts), and poor/intermediate-risk cytogenetics </t>
    </r>
  </si>
  <si>
    <r>
      <t xml:space="preserve">Previously untreated, newly diagnosed de novo or secondary AML ( </t>
    </r>
    <r>
      <rPr>
        <sz val="12"/>
        <color theme="1"/>
        <rFont val="Calibri"/>
        <family val="2"/>
      </rPr>
      <t>≥</t>
    </r>
    <r>
      <rPr>
        <sz val="12"/>
        <color theme="1"/>
        <rFont val="Helvetica"/>
        <family val="2"/>
      </rPr>
      <t>20% blasts)</t>
    </r>
  </si>
  <si>
    <t>July 23, 2018</t>
  </si>
  <si>
    <t>20 (31.3%)</t>
  </si>
  <si>
    <t>11 (17.2%) / 9 (14.1%)</t>
  </si>
  <si>
    <t>42 (39.6%)</t>
  </si>
  <si>
    <t>64 (59.8%)</t>
  </si>
  <si>
    <t>Azacitidine + Durvalumab</t>
  </si>
  <si>
    <t>Stratified according to cytogenetic risk (MDS, very good/good/intermediate vs. poor/very poor; AML, intermediate vs. poor)</t>
  </si>
  <si>
    <t>CR/CRi = 14 (21.5%) / 9 (13.8%) vs. 11 (17.2%) / 9 (14.1%)</t>
  </si>
  <si>
    <t>14 (21.5%)</t>
  </si>
  <si>
    <t>14 (21.5%) / 9 (13.8%)</t>
  </si>
  <si>
    <t>OS months: 14.4 vs. 13.0, HR=NR, HR CI=NR, p=NR</t>
  </si>
  <si>
    <t>65 (60.7%)</t>
  </si>
  <si>
    <t>Older AML patients (aged 65 years) who were ineligible for intensive chemotherapy or MDS (aged 18 years; IPSS-R intermediate, high, and very high), ECOG PS 0-2</t>
  </si>
  <si>
    <t>Older patients with newly diagnosed AML with &gt;20% blasts, previously unterated, unfit for intensive chemotherapy</t>
  </si>
  <si>
    <t>AZA vs. AZA + DURA</t>
  </si>
  <si>
    <t>NCT02775903</t>
  </si>
  <si>
    <t>Efficacy and Safety of Azacitidine (AZA) in Combination with the Anti-PD-L1 Durvalumab (durva) for the Front-Line Treatment of Older Patients (pts) with Acute Myeloid Leukemia (AML) Who Are Unfit for Intensive Chemotherapy (IC) and Pts with Higher-Risk Myelodysplastic Syndromes (HR-MDS): Results from a Large, International, Randomized Phase 2 Study</t>
  </si>
  <si>
    <t>Zeidan_ASH_2019 (abstract)</t>
  </si>
  <si>
    <t>December 18, 2017;
July 23, 2018</t>
  </si>
  <si>
    <t>1.9-5.7</t>
  </si>
  <si>
    <t>16 (42.1%)</t>
  </si>
  <si>
    <t>22 (57.9%)</t>
  </si>
  <si>
    <t>78 (100%)</t>
  </si>
  <si>
    <t>Patients were stratified by cytogenetic risk factor (good/intermediate or poor). OS improvement was consistent across groups stratified by cytogenic risk</t>
  </si>
  <si>
    <t>OS months in CR: 8.3 vs 4.3, HR=0.495, HR CI = 0.325-0.752, p=	0.0004</t>
  </si>
  <si>
    <t>0.325-0.752</t>
  </si>
  <si>
    <t>4.7-12.2</t>
  </si>
  <si>
    <t>25 (32.1%)</t>
  </si>
  <si>
    <t>53 (67.9%)</t>
  </si>
  <si>
    <t>Age &gt;= 55, newly diagnosed, previously untreated AML and not suitable for intensive chemothreapy (age &gt;=75, OR ECOG PS 2, OR Serum creatinine &gt;1.3 mg/dL, OR LVEF &lt;45%)</t>
  </si>
  <si>
    <t>Newly diagnosed with AML ineligible for intensive chemotherapy</t>
  </si>
  <si>
    <t>P2 RCT, open-label, long-term analysis</t>
  </si>
  <si>
    <t>NCT01546038. BRIGHT AML 1003</t>
  </si>
  <si>
    <t>Low-Dose Cytarabine With or Without Glasdegib in Newly Diagnosed Patients with Acute Myeloid Leukemia: Long-Term Analysis of a Phase 2 Randomized Trial.</t>
  </si>
  <si>
    <t>Papayannidis_CLML_2019 (abstract)</t>
  </si>
  <si>
    <t>December 18, 2017;
July 23, 2018;
June 17, 2019</t>
  </si>
  <si>
    <t>SLR Date</t>
  </si>
  <si>
    <t>Q-TWiST</t>
  </si>
  <si>
    <t>RCT, N=116</t>
  </si>
  <si>
    <t>Glasdegib + Low-dose Cytarabine (LDAC) vs. LDAC</t>
  </si>
  <si>
    <t>Quality-Adjusted Survival for Low-Dose Cytarabine (LDAC) Versus Glasdegib+LDAC Among Newly Diagnosed Acute Myeloid Leukemia Patients Who Are Not Candidates for Intensive Chemotherapy: A Q-TWiST Analysis</t>
  </si>
  <si>
    <t>Kwon_ASH_2019 (abstract)</t>
  </si>
  <si>
    <t>If all eligible Irish patients were treated with GO it was projected to result in an incremental QALY gain of 328 and 433 additional life years respectively.</t>
  </si>
  <si>
    <t>Cost-utility analysis model; payer perspective; 5-year time horizon</t>
  </si>
  <si>
    <t>Previously untreated adult de novo AML, CD33-positive</t>
  </si>
  <si>
    <t>Gemtuzumab ozogamicin (GO)</t>
  </si>
  <si>
    <t>2019, Ireland</t>
  </si>
  <si>
    <t>Impact of Gemtuzumab Ozogamicin on the Irish Healthcare System</t>
  </si>
  <si>
    <t>Gallagher_ISPOR_2019</t>
  </si>
  <si>
    <r>
      <t xml:space="preserve">Newly diagnosed AML (intermediate-risk/poor-risk, ECOG </t>
    </r>
    <r>
      <rPr>
        <sz val="12"/>
        <color rgb="FF000000"/>
        <rFont val="Calibri"/>
        <family val="2"/>
      </rPr>
      <t>≤</t>
    </r>
    <r>
      <rPr>
        <sz val="12"/>
        <color rgb="FF000000"/>
        <rFont val="Helvetica"/>
        <family val="2"/>
      </rPr>
      <t xml:space="preserve"> 2), age ≥ 65, ineligible for HSCT </t>
    </r>
  </si>
  <si>
    <t>Assumed comparators: AZA, DEC, LDAC, gemtuzumab ozogamicin, and best supportive care; Cost: treatment, its administration, adverse events, hospitalization, disease monitoring, and blood transfusions</t>
  </si>
  <si>
    <t>For a health plan with 1 million members per year, the model estimated 49 patients with newly diagnosed AML who are ineligible for intensive induction chemotherapy. The adoption of VEN was calculated to have an initial annual impact on the incremental total budget of $1,395,553. The annual incremental PMPM was $0.12, $0.17, and $0.17 for Year 1, 2, and 3, respectively</t>
  </si>
  <si>
    <t>Budget impact model; 3-year budget impact of introducing VEN; payer perspective (60% commercial and 40% Medicare)</t>
  </si>
  <si>
    <t>Adults newly diagnosed AML who are ineligible for intensive induction chemotherapy</t>
  </si>
  <si>
    <t>Venetoclax (VEN)</t>
  </si>
  <si>
    <t>2018, USA</t>
  </si>
  <si>
    <t>Budget impact analysis of venetoclax combinations in treatment of newly diagnosed acute myeloid leukemia in adults who are ineligible for intensive induction chemotherapy.</t>
  </si>
  <si>
    <t>Choi_JMCSP_2019 (Abstract)</t>
  </si>
  <si>
    <t>Cost data were taken from UK NHS 2016 reference costs</t>
  </si>
  <si>
    <t>Utility data were sourced from the literature; No further details reported</t>
  </si>
  <si>
    <t>ICER (GO+SOC vs. SOC): GBP £13,561/QALY</t>
  </si>
  <si>
    <t>Incremental cost (GO+SOC vs. SOC): GBP £13,457</t>
  </si>
  <si>
    <t>QALY: 5.29 vs 4.30 (GO+SOC vs. SOC) / 
LY: 7.24 vs 5.93 (GO+SOC vs. SOC)</t>
  </si>
  <si>
    <t>Cost-effectiveness survival analysis model; 5 health states (Induction therapy, CR/CRp, Relapse, Refractory, Post HSCT);  payer perspective; lifetime time horizon; discount rate NR</t>
  </si>
  <si>
    <t>Patients with newly diagnosed AML aged of 50-70 years old</t>
  </si>
  <si>
    <t>Gemtuzumab ozogamicin (GO) + SOC (Daunorubicin + Cytarabine) vs. SOC</t>
  </si>
  <si>
    <t>2019, UK</t>
  </si>
  <si>
    <t>Cost-effectiveness of gemtuzumab ozogamicin in combination with standard of care chemotherapy (daunorubicin and cytarabine) for first-line treatment of acute myeloid leukaemia.</t>
  </si>
  <si>
    <t>Mokgokong_BJH_2019 (Abstract)</t>
  </si>
  <si>
    <r>
      <t xml:space="preserve">MDS (Intermediate and High Risk), age </t>
    </r>
    <r>
      <rPr>
        <sz val="12"/>
        <color rgb="FF000000"/>
        <rFont val="Calibri"/>
        <family val="2"/>
      </rPr>
      <t>≥</t>
    </r>
    <r>
      <rPr>
        <sz val="12"/>
        <color rgb="FF000000"/>
        <rFont val="Helvetica"/>
        <family val="2"/>
      </rPr>
      <t xml:space="preserve"> 18</t>
    </r>
  </si>
  <si>
    <r>
      <t xml:space="preserve">Newly diagnosed AML, </t>
    </r>
    <r>
      <rPr>
        <sz val="12"/>
        <color rgb="FF000000"/>
        <rFont val="Calibri"/>
        <family val="2"/>
      </rPr>
      <t>≥</t>
    </r>
    <r>
      <rPr>
        <sz val="12"/>
        <color rgb="FF000000"/>
        <rFont val="Helvetica"/>
        <family val="2"/>
      </rPr>
      <t xml:space="preserve"> 60 years old</t>
    </r>
  </si>
  <si>
    <t>AML patients with BM blasts &gt;=30%</t>
  </si>
  <si>
    <t xml:space="preserve">High Healthcare Utilization and Costs in Patients with Higher-Risk MDS/Low Blast Count AML Treated with Azacitidine in Ontario, Canada_x000D_
_x000D_
Background: Azacitidine (AZA) use in higher-risk MDS has been adopted because it improves survival. Despite this, "real-world" data on the economic impact and resource utilization remains unknown. We used the Ontario provincial AZA MDS registry, which captures all AZA-treated patients in the province, to analyze "real-world" data on healthcare use, associated costs and their predictors in AZA treated higher-risk patients._x000D_
Methods: We linked the provincial MDS AZA registry (single-payer/universal access), which captures baseline characteristics and treatment response for all AZA-treated patients in Ontario, to population-based health system administrative databases. Only higher-risk MDS patients (IPSS intermediate-2, high) and low blast count AML (21-30% blasts) treated from May 30, 2010 to March 16, 2015 were included. Patients were followed for 24 months following first AZA treatment and censored at the earliest of 90 days after last AZA treatment, date of death, time of acute leukemia induction/allogeneic stem cell transplant or March 31, 2016. We estimated healthcare resource utilization and the mean (and overall) standardized 28-day healthcare cost in Canadian dollars ($1 CDN = 0.76 USD$). Quantile regression was used to explore predictors of cost. Negative binomial regression models were used to explore predictors for higher rate of emergency department (ED) visits, and for longer length of stay, with the natural logarithm of length of follow-up as an offset variable in each model._x000D_
Results: The registry had 652 higher-risk MDS and 225 low blast count AML patients (n = 877) with median follow up of 8 months (IQR 4-13). Median age was 73 years (IQR 66-79), 66.0% were male, 17.8% were secondary MDS and IPSS scores of those calculable were intermediate-2 (64.9%) and high-risk (35.1%). At the time of AZA initiation, 587 patients (66.9%) were transfusion dependent. The median number of cycles received was 6 (range 3 to 11) and median overall survival was 16.1 months (95% CI 13.9 to 18.3). Overall, 705 patients (80.4%) had at least 1 ED visit and 290 (33.1%) had an ED visit during their first cycle of AZA. In addition, 680 patients (77.5%) had at least 1 hospital admission with a mean hospital stay of 17.7 days (95% CI 16.3 to 19.1) over the entire study period. 141 patients (16.1%) required admission to an intensive care unit. Older age (Rate ratio [RR] = 1.33, 95% CI 1.09-1.62), rurality (RR=1.75, 95% CI 1.42-2.15), high IPSS score (RR=1.31, 95% CI 1.06-1.62), and increased comorbidity level were each independent predictors of increased ED visits; while higher comorbidity level (RR=1.51, 95% CI 1.08-2.11), high IPSS score (RR=1.39, 95% CI 1.01-1.92), and transfusion dependence (RR=1.51, 95% CI 1.13-2.01) were associated with longer hospital stays._x000D_
The overall mean cost was $146,675 per patient (95% CI $139,537 to $153,812) including AZA and $103,580 (95% CI 98,675 to 108,486) excluding AZA drug costs. The mean standardized cost per 28-day period per patient was $17,638 (95% CI $16, 870 to $18,407) with AZA and $13,450 (95% CI $12,730 to $14,170) without AZA drug costs. Inpatient admissions ($4,631, 95% CI $4,010 to $5,251) and non-physician outpatient cancer clinic costs ($6,092, 95% CI $5,851 to $6,333) were the major cost drivers. Excluding AZA costs, the mean standardized 28-day costs were higher in those receiving less than 4 cycles of AZA (n= 295) at $19,408 (95% CI $17,568 to $21,248), compared with those receiving 4 or more cycles (n= 582) at $10,430 (95% CI $10,069 to $10,790) with inpatient admissions as the major driver (mean $10,192, 95% CI $8,594 to $ 10,192 vs. $1,812, 95% CI $1,558 to $2,065). On multivariable analysis, only greater comorbid disease burden (\xce\xb2 = $2,074, 95% CI $665 to $3,483) and transfusion dependence (\xce\xb2 = $2,402, 95% CI $1,190 to $3,613) were associated with higher median standardized 28-day cost._x000D_
Conclusions: In our analysis of "real-world" patients with uniformly higher-risk MDS treated with AZA we demonstrate a significant economic impact above and beyond the cost of AZA alone. The costs are higher in patients who are transfusion dependent and have greater comorbidity and appear to be driven by inpatient care and outpatient non-physician ambulatory care. This group of patients are high users of healthcare resources with the majority having ED visits and inpatient admissions. These results will inform patients and providers about the "real-world" anticipated toxicities of AZA._x000D_
Disclosures Buckstein: Celgene: Honoraria, Membership on an entity\'s Board of Directors or advisory committees, Research Funding._x000D_
</t>
  </si>
  <si>
    <t>High bone marrow blast AML (&gt; 30%)</t>
  </si>
  <si>
    <t>Mix of low and high bone marrow blast AML</t>
  </si>
  <si>
    <t>Low bone marrow blast AML (20-30%)</t>
  </si>
  <si>
    <t>AZA vs Vorinostat+Azacitidine</t>
  </si>
  <si>
    <t>AZA vs CCR (IC, LDAC, BSC)</t>
  </si>
  <si>
    <t>AZA vs LDAC</t>
  </si>
  <si>
    <t>DEC + BOR vs DEC</t>
  </si>
  <si>
    <t>Male, n</t>
  </si>
  <si>
    <t>Efficacy-Survival</t>
  </si>
  <si>
    <t>2</t>
  </si>
  <si>
    <t>5</t>
  </si>
  <si>
    <t>No</t>
  </si>
  <si>
    <t>Group of patients ("class 1" who considered 10% increase in CR was most important compared to other attributes) was more likely to (strongly) agree that they had self-control (p=0.01), to have suffered from fatigue (p = 0.02) or organ failure (p&lt;.01), and to have had an allogeneic transplant (p&lt;0.01).</t>
  </si>
  <si>
    <t xml:space="preserve">Based on best-Worst Scaling (BWS) instrument, patients were most worried about “the possibility of dying from AML” (BW score= 74.47, SE= 0.60) and the “long-term side effects of treatments” (BW score= 70.61, SE= 0.53). Patients were least worried about “communicating openly with doctors” (BW score= 24.34, SE= 0.50). </t>
  </si>
  <si>
    <t>EQ-5D</t>
  </si>
  <si>
    <t>Clinical responders demonstrated meaningful improvements in EQ-5D scores from baseline after being treated with chemotherapy.</t>
  </si>
  <si>
    <t>At baseline, NIC AML patients had poor HRQoL scores in GHS (50) on a 0-100 scale, with higher scores indicating better health. Clinically meaningful and significant improvements in fatigue and PF were observed with non-intensive chemotherapeutic agents across several studies. Clinical responders demonstrated meaningful improvements in QLQ-C30 physical, role, cognitive and social functioning, Global Health Status, and EQ-5D scores from baseline after being treated with chemotherapy. Low baseline HRQoL scores, especially physical function was  shown to be significant independent predictors of poor survival.</t>
  </si>
  <si>
    <t>Baseline fatigue score was  33 on a 0-100 scale, with higher scores indicating better health. Clinical responders demonstrated meaningful improvements in fatigue from baseline after being treated with chemotherapy. The baseline fatigue scores was low (&lt;50) and it is shown to be significant independent predictors of poor survival.</t>
  </si>
  <si>
    <t>There were no differences in QOL (β = -0.71, SE = 1.12, P = 0.527)  over all time points. Older patients with AML receiving intensive and non-intensive chemotherapy experience similar QOL.</t>
  </si>
  <si>
    <t>There were no differences in depression (β = 0.24, SE = 0.20, P = 0.226), or anxiety (β = -0.16, SE = 0.19, P = 0.386) symptoms over all time points. Older patients with AML receiving intensive and non-intensive chemotherapy experience similarly high rates of psychological distress.</t>
  </si>
  <si>
    <t>The utility analysis results show that, compared with patients receiving bsc, patients treated with azacitidine had a better quality of life, and the difference increased with increasing length of treatment.</t>
  </si>
  <si>
    <t>On the MDASI, fatigue (followed by distress and disturbed sleep) was the symptom reported most often in the last 24 hours. Fatigue had the highest mean severity rating (3.37, sd = 3.36, 0-10 scale) on the MDASI.</t>
  </si>
  <si>
    <t>Total of 39 symptoms, 14 reported by 20% or more patients, occurring over the disease course. Fatigue and distress (followed by pain) was the symptom reported most often. The mean number of symptoms reported by patients with AML (5.46; sd = 2.83) and by patients with MDS (7.33; sd=4.18) was not significantly different. Proportionately patients with MDS reported more fatigue, disturbed sleep, drowsiness, shortness of breath, headache, and sadness but less pain and numbness/tingling than AML patients. Both groups of patients described symptom interference with day-to-day activities.</t>
  </si>
  <si>
    <t xml:space="preserve">The majority of the patients with AML reported problems on the five functioning scales of the QLQ-C30. The average scores on all functioning scales were significantly lower in patients with AML compared to adjusted general population scores. The differences in physical, role,
cognitive, and social functioning were also clinically relevant. Despite these differences, no significant difference was found for the global quality of life. </t>
  </si>
  <si>
    <t>Reported problems on the EQ-5D domains: Only a minority of the patients reported problems with selfcare (9%) and about a quarter of the patients (27%) reported anxiety. Patients more frequently reported pain and problems with usual activities or mobility. Less than 10% of the patients reported severe or extreme problems on any of the health dimensions.
Reported problems on the QLQ-C30: Fatigue was the most frequently reported symptom in patients with AML (78%). Other frequently reported symptoms were pain, dyspnea, insomnia, and financial difficulties. Patients with AML had significantly more problems with fatigue, pain, dyspnea, and appetite loss than the general population. Furthermore, financial difficulties were more frequently reported by patients with AML. Only the differences in fatigue, dyspnea, and financial difficulties were clinically relevant.</t>
  </si>
  <si>
    <t>Participants scored well on the EORTC QLQ-C30. The FACIT-Fatigue (worst 0-best 52) mean score was 28.7 and median score was 33.5 (normal ≥30). On the HADS anxiety scale, 2 participants scored in the abnormal range. On the QOL-CS, participants scored above 6 out of 10 in all domains, with exceptions of the psychological subscales of distress and fear (Physical 8.7 / Psychological 7.9 / Distress 4.7 / Fear 4.5 / Social 7.1 / Spiritual 7.4).</t>
  </si>
  <si>
    <t>Reported symptoms ranging from 11% (constipation) to 83% (fatigue)</t>
  </si>
  <si>
    <t>AML patients with 1L: EQ-5D = 0.75 
R/R to 1L AML patients:  EQ-5D = 0.71</t>
  </si>
  <si>
    <t xml:space="preserve">1L patients have better EQ-5D  scores than those on later lines of therapy, </t>
  </si>
  <si>
    <t xml:space="preserve">First-line patients may have a directionally better QoL scores than those on later lines of therapy
1L vs. R/R:  EQ-5D = 0.75 vs. 0.71 (P=0.51) and the FACT-Leu = 103.7 vs. 92.5 (P=0.098)
R/R patients were significantly more likely than first-line patients to be affected physically by their AML condition
1L vs. R/R: FACT-Leu-Physical Well-Being sub-domain = 13.0 vs. 17.6, p=0.005
</t>
  </si>
  <si>
    <t>The first-line patients had an average of 2.1 symptoms whereas the relapsed/refractory patients had an average of 2.4 symptoms</t>
  </si>
  <si>
    <t xml:space="preserve">There were worsening of emotional (-9.03; p= 0.04) and cognitive (-6.94; p= 0.05) EORTC scale scores, while increasing FACTG (+2.9; p=0.03), emotional (+1.1; p= 0.04) and Functional well being (+2.25; p=0.001) in FACT An scores. </t>
  </si>
  <si>
    <t>Yes</t>
  </si>
  <si>
    <t xml:space="preserve">At diagnosis The median QOL-E general standardized score 54 (IQR 46-70) / median EORTC QLQ-C30 global score decreased 50 (IQR 41-66) 
Fatigue in QOL-E median 45 (IQR 32-53) / in QLQ-C30 median 33 (IQR 22-66)
Loss of appetite was perceived by 75% of patients </t>
  </si>
  <si>
    <t>Median score of EQ-5D
Baseline 0.848 / Month 1-2: 0.812 / Month 3-4: 0.849 / Month 5-7: 0.866</t>
  </si>
  <si>
    <t>The only clinically significant improvements were observed with the EORTC physical functioning and fatigue subscales but constipation scores were higher and global health status/QOL deteriorated over time.</t>
  </si>
  <si>
    <t>Responders had significantly superior EQ-5D scores (p=.0002).</t>
  </si>
  <si>
    <t>50 were evaluable for QoL. Clinically important differences were seen in physical, role, cognitive and social functioning, global health status between responders and non responders (all higher in responders). Responders had significantly superior global health status (p=0.001) and EQ-5D scores (p=0.0002) and lower levels of fatigue (p&lt;0.0001).</t>
  </si>
  <si>
    <t>Among patients who survived 90 days after the assessment, patients who were in remission at a post-baseline timepoint had significantly improved  EQ-5D utility score (difference 0.08 (0.02-0.14) p=0.008)</t>
  </si>
  <si>
    <t xml:space="preserve">QoL assessment were performed at baseline, 3 month, 6 month and 12 month. Patients who died before the next QoL assessment point had QLQ-30C summary score 8.65 (6.68-10.61) points lower,EQ-5D utility score 0.11 (0.08-0.14) points lower, and EQ-5D VAS 7.73 (5.13-10.34) lower (all p&lt;.0001). After early deaths had been excluded, there were no significant differences in baseline quality of life between those patients who entered remission and those who did not on any measure. Among patients who survived 90 days after the assessment, patients who were in remission at a post-baseline timepoint had significantly improved QLQ-30C summary score (difference 4.27 (0.06-8.48), p=0.05), and EQ-5D utility score (difference 0.08 (0.02-0.14) p=0.008), but EQ-5D VAS was not significantly different by remission status (-1.32 (-7.57-4.93) p=0.7). </t>
  </si>
  <si>
    <t>At baseline, the mean index values for VAS of EQ-5D-5L were 0.68 and 62.5, respectively. Both index values (0.65) and VAS of EQ-5D-5L (0.57) showed moderate correlation with FACT-Leu. The EQ-5D-5L (0.71) and VAS (0.60) showed moderate correlation with FACT-TOI (p&lt;0.0001).</t>
  </si>
  <si>
    <t>At baseline, the mean FACT-Leu was 119.6. Except SWB, other FACTLeu subscale and aggregated scores highly correlated with FACT-Leu (0.74-0.96; p&lt;0.0001). Among NIC AML patients, FACT-Leu scores were significantly associated with PS and sex.</t>
  </si>
  <si>
    <t>For ECOG PS 0, EORT pysical/role/cognitive/emotional/social functioning scales and global health status numerically better than the EROT reference values. However With increasing ECOG performance status scores, the EORTC-QLQ-C30 health subscales deteriorated</t>
  </si>
  <si>
    <t>With increasing ECOG performance status scores, the symptom scales deteriorated</t>
  </si>
  <si>
    <t>No consistent pattern of change in FACT-Leu score was observed. The median change in FACT-Leu score was similar in both arms where the range of scores overlapped considerably.</t>
  </si>
  <si>
    <t>Patients on the DEC arm showed a significant improvement in their physical functioning and borderline improvement of global health status. No apparent effect was seen on dyspnea. Trends of most of QOL scales favors DEC.</t>
  </si>
  <si>
    <t>In the decitabine arm, 18 patients (15%) of 119 patients achieved hematologic improvement</t>
  </si>
  <si>
    <t xml:space="preserve">&lt;After 1st "3+7" regimen&gt;
QOL-E: no changes
QLQ-C30: deterioration in physical function (median 80, IQR 60-93, to 67, IQR 52-87, p=0.008), in role function (median 83, IQR 67-100, to 67, IQR 33-83, p=0.023) and in GHS (median 50, IQR 33-69, to 67, IQR 50-75, p=0.002) and improvement in dyspnea (p=0.023).
&lt;After consolidation therapy, among patients obtaining a CR&gt; 
QOL-E: improvement in median physical scores (56, IQR 41-72 to 63, IQR 50-84, p=0.033), disease-specific domain scores (59, IQR 48-67 to 74, IQR 67-85, p=0.003) and treatment outcome index scores (55, IQR 32-77, to 79, IQR 41-86, p=0.026)
QLQ-C30: improvement in emotional function (83, IQR 67-92, to 92, IQR 77-100, p=0.015), GHS (median 50, IQR 33-65 to 67, IQR 58-83, p=0.002). Dyspnea and insomnia regressed while financial problems increased.
</t>
  </si>
  <si>
    <t>157 AZA patients and 134 CCR patients were evaluable for HRQL. AZA or CCR showed general improvement in the 4 relevant domains. No HRQoL detriment was seen with AZA or CCR at the group level during treatment. "Few" statistically significant (p&lt;0.05). "Fewer" met the MID threshold. CCR achieved meaningful improvement in Fatigue (cycles 7, 9) and Global Health Status/QoL (cycle 9). Patients receiving AZA achieved meaningful improvement in Fatigue (cycle 9). Scores varied substantially among individual patients in both treatment groups.</t>
  </si>
  <si>
    <t>Utility Values (EQ-5D, SF-6D, HSUV, HUI, etc.)</t>
  </si>
  <si>
    <t>Significant Improvement in QOL?</t>
  </si>
  <si>
    <t>Symptoms Summary</t>
  </si>
  <si>
    <t>Significant Improvement in Symptoms?</t>
  </si>
  <si>
    <t>Utility</t>
  </si>
  <si>
    <t>HRQoL</t>
  </si>
  <si>
    <t>Symptoms</t>
  </si>
  <si>
    <t>At baseline, median EORTC QLQ-C30 Fatigue (BSC vs. HA vs. IC/HCT vs. total): 53.3 vs. 66.6 vs. 44.3 vs. 53.3
median ADL (Barthel Index) (BSC vs. HA vs. IC/HCT vs. total): 100 vs. 100 vs. 100 vs. 100</t>
  </si>
  <si>
    <t>Average EQ-VAS score of the patients was significantly lower than the predicted general population EQ-VAS: 74.6 vs. 78.8, p=0.0333. The lower  utility score was related to more problems with mobility and usual activities and more anxiety/depression. Allogeneic HSCT, younger age, and the absence of social support were also associated with a lower EQ-VAS score.
Overall, 0.82 (0.21 - 1.0); 
No Relapse: 0.83 vs. Relapse: 0.78 (p=0.19)
High dose chemo/HSCT: 0.83 vs. HSCT: 0.82 (p=0.77)</t>
  </si>
  <si>
    <t xml:space="preserve">For MDS patients utility values were obtained from two studies in which EQ-5D health questionnaire values were mapped from the European Organization for Research and Treatment of Cancer qlq-C30 survey, and SF-6D scores were mapped from the Short Form 12, elicited from 191 and 43 patients in two different trials. Because no utility values had been reported for patients with AML&gt;30, it was assumed that the utility value of this health state would be the same as that of baseline mds treated with azacitidine or BSC.
&lt;EQ-5D&gt;
AZA Day 0: 0.67 / Day 50: 0.70 / Day 106: 0.74 / Day 182: 0.80 / Day 183 onward: 0.80
Best supportive care Day 0: 0.67 / Day 50: 0.69 / Day 106: 0.68 / Day 182: 0.72 / Day 183 onward: 0.80
AML (&gt;30% blasts) 0.67
&lt;SF-6D&gt;
Low-dose chemotherapy Day 0: 0.67 / Day 14: 0.70 / Day 42: 0.71 / Day 70: 0.72 / Day 98: 0.70 / Day 182: 0.85 / Day 365: 0.67 / Day 366 onward: 0.67
Standard-dose chemotherapy Day 0: 0.66 / Day 14: 0.61 / Day 42: 0.66 / Day 70: 0.69 / Day 98: 0.72 / Day 182: 0.74 / Day 365: 0.83 / Day 366 onward: 0.83
</t>
  </si>
  <si>
    <t>The adjusted means of the EQ-5D index were adopted from the previous cross-sectional study of acute leukemia survivors. In the Markov model, we allowed the QOL estimates to change over time to reflect possible longitudinal alterations in QOL; durations were defined relative to time since CR1 (&lt;1 year, 1 to 2 years, 3 to 5 years, and 6 years or more).
&lt;Overall&gt;
Alive after HCT (overall) 0.74 / Alive after HCT (no GVHD) 0.79 / Alive after HCT (with GVHD) 0.67 / Alive after chemotherapy 0.71
&lt;less than 1 year&gt;
Alive after HCT (overall) 0.59 / Alive after HCT (no GVHD) 0.51 / Alive after HCT (with GVHD) 0.71 / Alive after chemotherapy 0.60
&lt;1 to 2 years&gt;
Alive after HCT (overall) 0.75 / Alive after HCT (no GVHD) 0.77 / Alive after HCT (with GVHD) 0.73 / Alive after chemotherapy 0.68
&lt;3 to 5 years&gt;
Alive after HCT (overall) 0.74 / Alive after HCT (no GVHD) 0.81 / Alive after HCT (with GVHD) 0.67 / Alive after chemotherapy 0.74
&lt;more than 5 years&gt;
Alive after HCT (overall) 0.76 / Alive after HCT (no GVHD) 0.83 / Alive after HCT (with GVHD) 0.63 / Alive after chemotherapy 0.74</t>
  </si>
  <si>
    <t>CEA/CUA</t>
  </si>
  <si>
    <t>Other</t>
  </si>
  <si>
    <t>Cost/HCRU</t>
  </si>
  <si>
    <t>Summary of Model</t>
  </si>
  <si>
    <t>ECON</t>
  </si>
  <si>
    <t>Summary Place Holder</t>
  </si>
  <si>
    <t>RWE</t>
  </si>
  <si>
    <t>AML patients with low blast count and higher-risk MDS patients; Patients with secondary MDS and AML, received previous chemotherapy for non-myeloid malignancy</t>
  </si>
  <si>
    <t>AML patients with low blast count, and MDS (Int-2 or high risk) and CMML patients ; NR</t>
  </si>
  <si>
    <t>AML patients with low blast count; NR</t>
  </si>
  <si>
    <t>higher risk MDS or AML with low blast count; NR</t>
  </si>
  <si>
    <t>AML patients with low blast count, and MDS and CMML patients ; NR</t>
  </si>
  <si>
    <t>AML patients with low blast count, and MDS and CMML patients ; Patients ineligible for other treatment</t>
  </si>
  <si>
    <t>AML patients with low blast count and higher-risk MDS patients; AML patients with BM blasts 21-30% blasts</t>
  </si>
  <si>
    <t>AML patients with low/high blast count and MDS patients; Patients treated with azacitidine for AML/MDS, previously treatd with chemotherapy and/or radiotherapy for primary maliganacy</t>
  </si>
  <si>
    <t>AML patients with low/high blast count; Elderly, treated with AZA</t>
  </si>
  <si>
    <t xml:space="preserve">AML patients with low/high blast count; Newly diagnosed and previously untreated </t>
  </si>
  <si>
    <t>AML patients with high/low blast count; Treated with azacitidine</t>
  </si>
  <si>
    <t>AML patients with high/low blast count; Patients aged over 65 years undergoing AZA as first line treatment</t>
  </si>
  <si>
    <t>AML patients with high/low blast count; Aged 60 years or over, de novo or secondary AML are included, unfit for intensive chemotherapy regimens</t>
  </si>
  <si>
    <t>AML patients with high/low blast count; Patients 60 years-old or older treated with at least one dose of AZA</t>
  </si>
  <si>
    <t>AML patients with high/low blast count and MDS-RAEB2 patients; Patients must be above 60 years of age, being a newly diagnosed and no history of prior hemathological disease and received at least four course of azacitidine containing chemotherapy regimen</t>
  </si>
  <si>
    <t>AML patients with high/low blast count; All registered patients aged 60 years or older diagnosed with an untreated non-M3 AML</t>
  </si>
  <si>
    <t>AML patients with low/high blast count; NR</t>
  </si>
  <si>
    <t>AML patients with low/high blast count; AML patient, previously untreated (i.e., who had received no prior intensive chemotherapy, LDAC, hypomethylating agents, or allogeneic SCT)</t>
  </si>
  <si>
    <t>AML patients with low/high blast count; AML patients, &gt;= 60 years</t>
  </si>
  <si>
    <t>AML patients with low/high blast count; AML patients, age &gt;= 60 years, ECOG performance status (PS) 0–2 adequate
cardiac, renal and hepatic function, and the absence of uncontrolled
infections</t>
  </si>
  <si>
    <t>AML patients with high blast count; AML patients with BM blasts &gt;=30%</t>
  </si>
  <si>
    <t xml:space="preserve">; </t>
  </si>
  <si>
    <t>AML patients with high blast count; NR</t>
  </si>
  <si>
    <t>OS</t>
  </si>
  <si>
    <t>Response</t>
  </si>
  <si>
    <t>Treatment Pattern</t>
  </si>
  <si>
    <t>Full Reference</t>
  </si>
  <si>
    <t>Author</t>
  </si>
  <si>
    <t>Source</t>
  </si>
  <si>
    <t>Abu-Taleb FM, Mansour OM, Khorshid OLAMR, Abdel Raheem A. Low dose cytarabine with or without anthracycline in the induction treatment of elderly patients with acute myeloid leukemia. European Journal of Cancer. 2013 Sep;49:S850.</t>
  </si>
  <si>
    <t>Abu-Taleb F.M.
Mansour O.M.
Khorshid O.L.A.M.R.
Abdel Raheem A.</t>
  </si>
  <si>
    <t>European Journal of Cancer. Conference: European Cancer Congress 2013, ECC 2013. Amsterdam Netherlands. Conference Publication: (var.pagings). 49 (pp S850), 2013. Date of Publication: September 2013.</t>
  </si>
  <si>
    <t>Background: AML is disease of elderly with overall survival (OAS) less than 12 months despite improved supportive care and novel agents due to both host and disease biology that affect the ability to tolerate chemotherapy. Standard remission induction therapy achieve complete remission (CR) rates 40% in older AML adults at a price of a high treatmentrelated mortality that approaches 25%. Aim: Comparing the outcome of low dose Cytarabine (LDAC) plus Doxorubicin versus LDAC in elderly AML patients. Methods: This is a prospective randomized trial where 90 patients with de novo AML aged &gt;=60 years, ECOG Performance status &lt;=2, left ventricular ejection fraction &gt;=60%, adequate liver &amp; renal function were randomized to receive induction either with LDAC 20 mg/m&lt;sup&gt;2&lt;/sup&gt; s.c. D1-14 (arm 1) or with LDAC 20 mg/m&lt;sup&gt;2&lt;/sup&gt; s.c. D1-14 + Doxorubicin 25 mg/m&lt;sup&gt;2&lt;/sup&gt; i.v. D1-2 (2+14 regimen) (arm 2), Patients who achieve CR in both groups received consolidation therapy in the form of three more cycles of the induction regimen 2+14 regimen, with 45 patients in each arm, with a 1ry end point of CR, OAS and 2ry endpoints of quality of life, hospital admission for blood product transfusions. NCCN response criteria were used to define response to induction therapy, toxicity was recorded according to WHO criteria. Results: Patients characteristics were evenly matched with higher RR 53.4% in arm 2, compared to 26.6% in arm 1 with higher CR 7 (15.6%) patients in arm 2 compared to 2 (4.4%) patients in arm 1 p = 0.027, toxic early death was 2.2% in arm 1 compared to 11% in arm 2, regarding toxicity neutropenia was higher in arm 2 with grade 3 in 66.7%, grade 4 in 33.3% compared to arm 1 where 46.7% had grade 2, 42.2% grade 3, 11.1% with grade 4. The median survival for arm 2 was 9 months, compared to 6 months in arm 1 after a follow up period of 24 months. There were significant reduction in the number of patients who were admitted to the hospital for blood transfusion 8 (17.7%) patients in arm 2 compared to 27 (60%) patients in arm 1. Significantly shorter admission duration for transfusion in favor of arm 2 P&lt;0.001. Conclusion: We met the 1ry end points with a higher CR and longer OS with the 2+14 arm 2 regimen compared to LDAC arm 1 with improvement in quality of life in form of reduction in hospital admission for blood transfusion.</t>
  </si>
  <si>
    <t>Dombret_Blood_2015</t>
  </si>
  <si>
    <t>Dombret H, Seymour JF, Butrym A, Wierzbowska A, Selleslag D, Jang JH, Kumar R, Cavenagh J, Schuh AC, Candoni A, Recher C, Sandhu I, Bernal del Castillo T, Al-Ali HK, Martinelli G, Falantes J, Noppeney R, Stone RM, Minden MD, McIntyre H, Songer S, Lucy LM, Beach CL, Dohner H. International phase 3 study of azacitidine vs conventional care regimens in older patients with newly diagnosed AML with &gt;30% blasts. Blood. 2015;126(3):291-299.</t>
  </si>
  <si>
    <t>Dombret H, Seymour JF, Butrym A, Wierzbowska A, Selleslag D, Jang JH, Kumar R, Cavenagh J, Schuh AC, Candoni A, Recher C, Sandhu I, Bernal del Castillo T, Al-Ali HK, Martinelli G, Falantes J, Noppeney R, Stone RM, Minden MD, McIntyre H, Songer S, Lucy LM, Beach CL, Dohner H</t>
  </si>
  <si>
    <t>Blood.  126(3):291-299, 2015.</t>
  </si>
  <si>
    <t>International phase 3 study of azacitidine vs conventional care regimens in older patients with newly diagnosed AML with &gt;30% blasts</t>
  </si>
  <si>
    <t>This multicenter, randomized, open-label, phase 3 trial evaluated azacitidine efficacy and safety vs conventional care regimens (CCRs) in 488 patients age &gt;65 years with newly diagnosed acute myeloid leukemia (AML) with &gt;30% bone marrow blasts. Before randomization, a CCR (standard induction chemotherapy, low-dose ara-c, or supportive care only) was preselected for each patient. Patients then were assigned 1:1 to azacitidine (n = 241) or CCR (n = 247). Patients assigned to CCR received their preselected treatment. Median overall survival (OS) was increased with azacitidine vs CCR: 10.4 months (95% confidence interval [CI], 8.0-12.7 months) vs 6.5 months (95% CI, 5.0-8.6 months), respectively (hazard ratio [HR] was 0.85; 95% CI, 0.69-1.03; stratified log-rank P = .1009). One-year survival rates with azacitidine and CCR were 46.5% and 34.2%, respectively (difference, 12.3%; 95% CI, 3.5%-21.0%). A prespecified analysis censoring patients who received AML treatment after discontinuing study drug showed median OS with azacitidine vs CCR was 12.1 months (95% CI, 9.2-14.2 months) vs 6.9 months (95% CI, 5.1-9.6 months; HR, 0.76; 95% CI, 0.60-0.96; stratified log-rank P = .0190). Univariate analysis showed favorable trends for azacitidine compared with CCR across all subgroups defined by baseline demographic and disease features. Adverse events were consistent with the well-established safety profile of azacitidine. Azacitidine may be an important treatment option for this difficult-to-treat AML population. This trial was registered at www.clinicaltrials.gov as #NCT01074047.</t>
  </si>
  <si>
    <t>Nand S, Godwin J, Smith S, Barton K, Michaelis L, Alkan S, Veerappan R, Rychlik K, Germano E, Stiff P. Leukemia &amp; Lymphoma. 49(11):2141-7, 2008 Nov.</t>
  </si>
  <si>
    <t>Nand S; Godwin J; Smith S; Barton K; Michaelis L; Alkan S; Veerappan R; Rychlik K; Germano E; Stiff P</t>
  </si>
  <si>
    <t>Leukemia &amp; Lymphoma. 49(11):2141-7, 2008 Nov.</t>
  </si>
  <si>
    <t>Elderly patients with acute myeloid leukemia (AML) and high-risk myelodysplastic syndromes (MDS) have a poor prognosis due to low response rates (26-46%) to standard chemotherapy and high treatment-related mortality (11-31%). In this Phase II study, we used a combination of hydroxyurea (HU), azacitidine and low dose gemtuzumab ozogamicin (GO) to assess its efficacy and toxicity in this group of patients. Twenty patients with non-M3 AML and MDS were treated with this regimen. The treatment was begun with HU 1500 mg orally twice daily to lower white blood cell count below 10,000/microL, followed by azacitidine 75 mg/m(2) subcutaneously for 7 days and GO 3 mg/m(2) on day 8. Patients who achieved complete remission (CR) received a consolidation course. The median age of patients was 76 years. Eleven patients (55%) were treated in the outpatient setting. Fourteen (70%) achieved a CR, three of which were incomplete (CRi). The median duration of remission was 8 months and median survival was 10 months. Performance status of 0-1 was associated with high complete response rate. Overall toxicity was acceptable with only one (5%) early death due to disease progression. The combination of HU, azacitdine and GO appears to be a safe and effective regimen in the treatment of AML and high risk MDS in the elderly. These results need to be confirmed in a larger cohort of patients.</t>
  </si>
  <si>
    <t>Seymour J.F. Dohner H. Minden M.D. Stone R. Gambini D. Dougherty D. Beach C.L. Weaver J. Dombret H. Incidence rates of treatment-emergent adverse events and related hospitalization are reduced with azacitidine compared with conventional care regimens in older patients with acute myeloid leukemia. Leukemia and Lymphoma. 58 (6) (pp 1412-1423), 2017.</t>
  </si>
  <si>
    <t>Seymour J.F.
Dohner H.
Minden M.D.
Stone R.
Gambini D.
Dougherty D.
Beach C.L.
Weaver J.
Dombret H.</t>
  </si>
  <si>
    <t>Leukemia and Lymphoma. 58 (6) (pp 1412-1423), 2017. Date of Publication: 03 Jun 2017.</t>
  </si>
  <si>
    <t>Relative risks of treatment-emergent adverse events (TEAEs) and related hospitalization is most accurate when accounting for treatment exposure. AZA-AML-001 showed azacitidine (AZA) prolonged overall survival versus conventional care regimens (CCR) in older patients (&gt;=65 years) with acute myeloid leukemia (AML) by 3.9 months. Preselection of CCR before study randomization allows evaluation of AZA safety in patient subgroups with similar clinical features. Within preselection groups, AZA exposure was greater than each CCR. Incidence rates (IRs; numbers of events normalized for drug exposure time) of hospitalizations and days in hospital for TEAEs per patient-year of exposure were to varying degrees lower with AZA versus each CCR. Overall survival was significantly prolonged with AZA versus best supportive care (BSC) in AZA-AML-001; this analysis showed 55% and 41% reductions in IRs of TEAE-related hospitalization and days in hospital, respectively, with AZA versus BSC. Older patients with AML unable to tolerate intensive therapy should be offered active low-intensity treatment.
Copyright © 2016 Informa UK Limited, trading as Taylor &amp; Francis Group.</t>
  </si>
  <si>
    <t>Dass RN, Howes A, Spencer M, Xiu L, Thomas XG, Al-Dakkak I. Decitabine reduces transfusion dependence in older patients with acute myeloid leukaemia: Results from a post-HOC analysis of a randomised phase III trial. Value in Health. 2012 Nov;15(7):A431.</t>
  </si>
  <si>
    <t>Dass R.N.
Howes A.
Spencer M.
Xiu L.
Thomas X.G.
Al-Dakkak I.</t>
  </si>
  <si>
    <t>Value in Health. Conference: ISPOR 15th Annual European Congress. Berlin Germany. Conference Publication: (var.pagings). 15 (7) (pp A431), 2012. Date of Publication: November 2012.</t>
  </si>
  <si>
    <t>OBJECTIVES: The incidence of acute myeloid leukaemia (AML) increases with age; older patients have limited treatment options and poorer outcomes. Dependence on blood transfusions (correcting anaemia and preventing bleeding) and repeated hospitalisation reduce health-related quality of life and increase treatment expenditure. This post-hoc analysis assessed the impact of decitabine on transfusion dependence. METHODS: The DACO-16 phase III trial (NCT00260832) was conducted in newly-diagnosed AML patients (&gt;=65 years; N=485) (Kantarjian, JCO; ePub 11Jun2012). Every 4 weeks, patients received decitabine (DACOGEN) 20 mg/m2 (1-h intravenously; 5 successive days) or treatment choice with physician's advice (TC) with supportive care or cytarabine (20 mg/m2 subcutaneously daily; 10 successive days). Treatment duration was longer in the DACOGEN than TC arm (median: 4 cycles vs. 2 cycles). We measured red blood cell (RBC) and platelet (PLT) transfusion- independence (no transfusions for&gt;=8 consecutive weeks) and hospitalisation length (% hospital nights relative to treatment days) in both DACOGEN (n=242) and TC (n=243) arms. RESULTS: In patients who were PLT transfusion-dependent at baseline (85 in DACOGEN and 83 in TC arms), more became transfusion-independent in the DACOGEN arm (26 [31%]) than the TC arm (11 [13%]) (p=0.0069). Likewise, in RBC transfusion-dependent patients at baseline (168 in DACOGEN and 162 in TC arms), transfusion-independence was higher for DACOGEN (44 [26%]) than TC (21 [13%]) (p=0.0026). For hospitalised patients (182 in TC, 191 in DACOGEN arms), the median % of hospital nights was higher in the TC arm (39%) than the DACOGEN arm (34%). Similarly, for adverse event-hospitalised patients (100 in TC, 132 in DACOGEN arms), the median was 20.0% vs. 17.5% in the TC and DACOGEN arms, respectively. CONCLUSIONS: Dacogen leads to a statistically-significant reduction in transfusion-dependence, when compared with TC. This reduction is an important factor in the economic and humanistic burden of AML in older patients.</t>
  </si>
  <si>
    <t>Aggarwal S, Kumar S, Topaloglu O. Hospital Lenght of Stay and Costs In Patients with Acute Myeloid Leukemia: Analysis of US National In-Patient Data for 2015. Value in Health. 2018 May 1;21:S23.</t>
  </si>
  <si>
    <t>Aggarwal S, Kumar S, Topaloglu O.</t>
  </si>
  <si>
    <t>Value in Health. 2018 May 1;21:S23.</t>
  </si>
  <si>
    <t>Hospital length of stay and costs in patients with acute myeloid leukemia: analysis of us national in-patient data for 2015</t>
  </si>
  <si>
    <t>OBJECTIVES: To examine trends in hospital length of stay and total costs in patients with AML. METHODS: The latest available 2015 National Inpatient Sample (NIS) data set of hospital admissions from the Healthcare Cost and Utilization Project was utilized in order to determine the number of hospital admissions for patients with AML (identified by ICD-9 for Q1-Q3 and ICD-10 codes for Q4). The LOS and costs were compared by payer type, race, gender and age groups.&lt;p&gt;&lt;/p&gt; RESULTS: Based on our inclusion criteria we found 12,634 admissions, representing 0.146% of all hospitalizations. The mean age was 57.3 years (SD: 20.19, median 62 years). The mean LOS was 13.04 days (SD: 15.76 days, Median: 6 days). While majority of the hospitalizations were in patients age &gt;60 years (55%), the LOS was longest for children, followed by adults age 45-59. Mean (SD) LOS by age: 0-18: 20.22 days (20.31, n=532), 18-45: 13.49 days (18.58, n=1618), 45-59: 15.15 days (16.62, n=2110) and 60+: 11.32 days (13.43, n=5216).&lt;p&gt;&lt;/p&gt; Interestingly, the mean LOS was shortest for Medicare 10.54 days (12.54), while it was similar for Medicaid and Private payers: 15.37 days (17.74) and 15.06 days (18.01), respectively. The overall mean cost was $141,407 (SD: $225,215). Mean (SD) charges by age: 0-18: $238,092 (SD: $391,443), 18-45: $155,482 (SD: $251,028), 45-59: $170,983 (SD: $247,822) and 60+: $115,216 (SD: $173,559). Similar to LOS, the total charges were lowest for Medicare $107,913 (SD: $165,576), while charges were similar for Medicaid and Private payers: $174,545 (SD: $284,624) and $166,731 (SD: $253,656), respectively. LOS and charges did not significantly vary by gender or race. CONCLUSIONS: Patients with AML incur high costs for public and private payers, mainly due to long length of stay. New treatments with shorter LOS could potentially lower the economic burden by offsetting high cost of hospitalization.</t>
  </si>
  <si>
    <t>Amadori S, Suciu S, Selleslag D, Stasi R, Alimena G, Baila L, Rizzoli V, Borlenghi E, Gaidano G, Magro D, Torelli G, Muus P, Venditti A, Cacciola E, Lauria F, Vignetti M, de Witte T. British Journal of Haematology. 149(3):376-82, 2010 May.</t>
  </si>
  <si>
    <t>Amadori S; Suciu S; Selleslag D; Stasi R; Alimena G; Baila L; Rizzoli V; Borlenghi E; Gaidano G; Magro D; Torelli G; Muus P; Venditti A; Cacciola E; Lauria F; Vignetti M; de Witte T</t>
  </si>
  <si>
    <t>British Journal of Haematology. 149(3):376-82, 2010 May.</t>
  </si>
  <si>
    <t>This study compared two schedules of low-dose gemtuzumab ozogamicin (GO) as induction monotherapy for untreated acute myeloid leukaemia in older patients unfit for intensive chemotherapy, to identify the more promising regimen for further study. Patients were randomized to receive either best supportive care or a course of GO according to one of two schedules: 3 mg/m(2) on days 1, 3 and 5 (arm A), or GO 6 mg/m(2) on day 1 and 3 mg/m(2) on day 8 (arm B). Primary endpoint was the rate of disease non-progression (DnP), defined as the proportion of patients either achieving a response or maintaining a stable disease following GO induction in each arm. Fifty-six patients were randomized in the two GO arms (A, n = 29; B, n = 27). The rate of DnP was 38% [90% confidence interval (CI), 23-55] in arm A, and 63% (90% CI, 45-78) in arm B. Peripheral cytopenias were the most common adverse events for both regimens. The all-cause early mortality rate was 14% in arm A and 11% in arm B. The day 1 + 8 schedule, which was associated with the highest rate of DnP, met the statistical criteria to be selected as the preferred regimen for phase III comparison with best supportive care.</t>
  </si>
  <si>
    <t>Amadori S, Suciu S, Selleslag D, Aversa F, Gaidano G, Musso M, Annino L, Venditti A, Voso MT, Mazzone C, Magro D, De Fabritiis P, Muus P, Alimena G, Mancini M, Hagemeijer A, Paoloni F, Vignetti M, Fazi P, Meert L, Ramadan SM, Willemze R, de Witte T, Baron F. Journal of Clinical Oncology. 34(9):972-9, 2016 Mar 20.</t>
  </si>
  <si>
    <t>Amadori S; Suciu S; Selleslag D; Aversa F; Gaidano G; Musso M; Annino L; Venditti A; Voso MT; Mazzone C; Magro D; De Fabritiis P; Muus P; Alimena G; Mancini M; Hagemeijer A; Paoloni F; Vignetti M; Fazi P; Meert L; Ramadan SM; Willemze R; de Witte T; Baron F</t>
  </si>
  <si>
    <t>Journal of Clinical Oncology. 34(9):972-9, 2016 Mar 20.</t>
  </si>
  <si>
    <t>PURPOSE: To compare single-agent gemtuzumab ozogamicin (GO) with best supportive care (BSC) including hydroxyurea as first-line therapy in older patients with acute myeloid leukemia unsuitable for intensive chemotherapy.
PATIENTS AND METHODS: In this trial, patients at least 61 years old were centrally randomized (1:1) to receive either a single induction course of GO (6 mg/m(2) on day 1 and 3 mg/m(2) on day 8) or BSC. Patients who did not progress after GO induction could receive up to eight monthly infusions of the immunoconjugate at 2 mg/m(2). Randomization was stratified by age, WHO performance score, CD33 expression status, and center. The primary end point was overall survival (OS) by intention-to-treat analysis.
RESULTS: A total of 237 patients were randomly assigned (118 to GO and 119 to BSC). The median OS was 4.9 months (95% CI, 4.2 to 6.8 months) in the GO group and 3.6 months (95% CI, 2.6 to 4.2 months) in the BSC group (hazard ratio, 0.69; 95% CI, 0.53 to 0.90; P = .005); the 1-year OS rate was 24.3% with GO and 9.7% with BSC. The OS benefit with GO was consistent across most subgroups, and was especially apparent in patients with high CD33 expression status, in those with favorable/intermediate cytogenetic risk profile, and in women. Overall, complete remission (CR [complete remission] + CRi [CR with incomplete recovery of peripheral blood counts]) occurred in 30 of 111 (27%) GO recipients. The rates of serious adverse events (AEs) were similar in the two groups, and no excess mortality from AEs was observed with GO.
CONCLUSION: First-line monotherapy with low-dose GO, as compared with BSC, significantly improved OS in older patients with acute myeloid leukemia who were ineligible for intensive chemotherapy. No unexpected AEs were identified and toxicity was manageable. Copyright © 2016 by American Society of Clinical Oncology.</t>
  </si>
  <si>
    <t>Atalay F, Atesoglu EB, et al. Indian Journal of Hematology and Blood Transfusion. 32 (1) (pp 46-53), 2016. Date of Publication: 01 Mar 2016.</t>
  </si>
  <si>
    <t>Atalay F._x000D_
_x000D_
Atesoglu E.B.</t>
  </si>
  <si>
    <t>Indian Journal of Hematology and Blood Transfusion. 32 (1) (pp 46-53), 2016. Date of Publication: 01 Mar 2016.</t>
  </si>
  <si>
    <t>Low Dose Cytosine Arabinoside and Azacitidine Combination in Elderly Patients with Acute Myeloid Leukemia and Refractory Anemia with Excess Blasts (MDS-RAEB2).</t>
  </si>
  <si>
    <t>Only one-third of elderly (&gt;60 years) AML and MDS-RAEB2 patients may receive intensive chemotherapy treatment alternatives that are limited in this patient group due to the potential of severe toxicity. Previous studies have shown that azacitidine and low dose cytarabine treatments may be a beneficial treatment option for these patients. In this study, we aimed to good results with low toxicity in elderly patients. We retrospectively analyzed the AML and MDS-RAEB2 patients who received azacitidine monotherapy and azacitidine and LDL-ara-c combination therapy for a comparison of their response to therapy, survival rates, and toxicity rates and for determining the factors that could affect their overall survival. A total of 27 patients who were diagnosed with de novo AML and MDS-RAEB2 and who received at least four cycles of chemotherapy were included in the study, and the data were evaluated retrospectively. When monotherapy and combination therapy groups were compared, the pretreatment bone marrow blast count was observed to be greater in the combination therapy group. A statistically significant difference was not detected between the groups regarding the response to therapy ratios (p = 0.161) (42.9 and 57.1 %, respectively). No difference was detected between the groups regarding therapy-related toxicity. Infections were the most common complication. Progression-free survival was 30.3 % for the azacitidine monotherapy group and 66.7 % for the combination (azacitidine + LD-ara-c) group. The factors influencing the overall survival rate were determined based on the response to the first-line therapies, more than a grade 2 infection, fever, and relapse in a multi-variance analysis. The combination therapy may be a well-tolerated treatment option for the elderly, vulnerable AML patients whose blast count is high in response to therapy rates, overall survival rates, and toxicities are not different, although the pre-treatment bone marrow blast count was greater in the combination therapy groups compared with the monotherapy group._x000D_
Copyright © 2015, Indian Society of Haematology &amp; Transfusion Medicine.</t>
  </si>
  <si>
    <t>Bally C, Thepot S, et al. Leukemia Research. 37(6):637-40, 2013 Jun.</t>
  </si>
  <si>
    <t>Bally C_x000D_
_x000D_
Thepot S_x000D_
_x000D_
Quesnel B_x000D_
_x000D_
Vey N_x000D_
_x000D_
Dreyfus F_x000D_
_x000D_
Fadlallah J_x000D_
_x000D_
Turlure P_x000D_
_x000D_
de Botton S_x000D_
_x000D_
Dartigeas C_x000D_
_x000D_
de Renzis B_x000D_
_x000D_
Itzykson R_x000D_
_x000D_
Fenaux P_x000D_
_x000D_
Ades L</t>
  </si>
  <si>
    <t>Leukemia Research. 37(6):637-40, 2013 Jun.</t>
  </si>
  <si>
    <t>The effect of azacitidine (AZA) in therapy related MDS and AML (t-MDS/AML) is not well established. 54 patients (42 t-MDS and 12 t-AML), 71% of whom had complex karyotype, received AZA for at least one cycle (median 4 cycles). The overall response rate (ORR) was 39% in the whole cohort and 62% in patients who received &gt;=4 cycles. One, 2 and 3 year OS was 36%, 14% and 8% respectively. Female gender (p=0.01) and ECOG 0-1 (p=0.04) were associated with significantly better OS, while karyotype and marrow blast percentage had no significant impact. By comparison with de novo MDS/AML treated in the same program, t-MDS/AML had a similar response rate (38% vs 45% in de novo MDS/AML, p=0.53), but significantly shorter OS (2 year OS of 14% vs 33.9%, p=0.0005). However, in a multivariate analysis performed in all patients (de novo and therapy related cases), only complex karyotype and high IPSS, and not etiology (i.e. de novo versus therapy related), had a significant impact on OS. Nine (15%) patients received allogeneic stem cell transplantation, 4 of whom were still alive._x000D_
Copyright © 2013 Elsevier Ltd. All rights reserved.</t>
  </si>
  <si>
    <t xml:space="preserve">Batty N. Yin Y. Wiles S. Decitabine is more cost effective than cytarabine and daunorubicin in elderly acute myeloid leukemia patients. J Cancer Res Ther 2014, 2(4):68-73.
</t>
  </si>
  <si>
    <t xml:space="preserve">Batty N.
Yin Y.
Wiles S.
</t>
  </si>
  <si>
    <t>J Cancer Res Ther 2014, 2(4):68-73.</t>
  </si>
  <si>
    <t>Introduction: Decitabine is not approved in the United States (US) for acute myeloid leukemia (AML) because it did not improve overall survival compared with standard conventional induction treatment with cytarabine and daunorubicin (AD). We asked what would be the cost effectiveness of decitabine versus AD in AML patients older than 60 years of age. Methods: A semi-Markov model compiling survival and cost data was used based on survival probabilities from the literature. Data accounted for re-induction therapy with idarubicin, fludarabine, cytarabine and granulocyte colonystimulating factor and consolidation therapy with high-dose cytarabine (HiDAC) but not for stem cell transplantation. The assumption-based model considered a maximum of four cycles of HiDAC and continuing decitabine until loss of benefit. Results: Assuming 1,000 patients for each treatment arm in a semi-Markov model over one year time horizon, the qualityadjusted life year (QALY) for AD vs. decitabine were 0.47 and 0.61. The percentage survival for AD and decitabine were 45.2% and 50.5%. Their costs were $168,863 and $108,084. The incremental cost-effectiveness ratio was -$60,779/0.14 =-$433,756 per QALY. By sensitivity analysis, decitabine was superior to AD in all parameters. Conclusion: Decitabine is a more cost-effective therapy for patients older than 60 years of age than AD. While cost effectiveness is certainly important, decitabine may be arguably considered for elderly newly diagnosed AML patients given the economic pressures in the US health system; however, this is not a criterion for drug approval.</t>
  </si>
  <si>
    <t>Beguin Y, Selleslag D, et al. Acta Clinica Belgica. 70(1):34-43, 2015 Feb.</t>
  </si>
  <si>
    <t>Beguin Y_x000D_
_x000D_
Selleslag D_x000D_
_x000D_
Meers S_x000D_
_x000D_
Graux C_x000D_
_x000D_
Bries G_x000D_
_x000D_
Deeren D_x000D_
_x000D_
Vrelust I_x000D_
_x000D_
Ravoet C_x000D_
_x000D_
Theunissen K_x000D_
_x000D_
Voelter V_x000D_
_x000D_
Potier H_x000D_
_x000D_
Trullemans F_x000D_
_x000D_
Noens L_x000D_
_x000D_
Mineur P</t>
  </si>
  <si>
    <t>Acta Clinica Belgica. 70(1):34-43, 2015 Feb.</t>
  </si>
  <si>
    <t>OBJECTIVES: We evaluated azacitidine (Vidaza()) safety and efficacy in patients with myelodysplastic syndrome (MDS), acute myeloid leukaemia (AML), and chronic myelomonocytic leukaemia (CMML), in a real-life setting. Treatment response, dose, and schedule were assessed._x000D_
_x000D_
METHODS: This non-interventional, post-marketing survey included 49/50 patients receiving azacitidine at 14 Belgian haematology centres from 2010-2012. Treatment-emergent adverse events (TEAEs), including treatment-related TEAEs, and serious TEAEs (TESAEs) were recorded throughout the study. Treatment response [complete response (CR), partial response (PR), haematological improvement (HI), stable disease (SD), treatment failure (TF)) and transfusion-independence (TI) were evaluated at completion of a 1-year observation period (1YOP) or at treatment discontinuation, and overall survival (OS), at study conclusion._x000D_
_x000D_
RESULTS: The median age of patients was 74.7 (range: 43.9-87.8) years; 69.4% had MDS, 26.5% had primary or secondary AML, and 4.1% had CMML. Treatment-related TEAEs, grade 3-4 TEAEs, and TESAEs were reported in 67.3%, 28.6%, and 18.4% of patients, respectively. During 1YOP, patients received a median of 7 (1-12) treatment cycles. Treatment response was assessed for 38/49 patients. Among MDS and CMML patients (n = 29), 41.4% had CR, PR, or HI, 41.4% had SD, and 17.2% had TF. Among AML patients (n = 9), 44.4% had CR or PR, 33.3% had SD, and 22.2% had TF. TI was observed in 14/32 (43.8%) patients who were transfusion-dependent at baseline. Median (95% confidence interval) OS was 490 (326-555) days; 1-year OS estimate was 0.571 (0.422-0.696)._x000D_
_x000D_
CONCLUSIONS: Our data support previous findings that azacitidine has a clinically acceptable safety profile and shows efficacy.</t>
  </si>
  <si>
    <t>Bories P, Bertoli S, et al. American Journal of Hematology. 89(12):E244-52, 2014 Dec.</t>
  </si>
  <si>
    <t>Bories P_x000D_
_x000D_
Bertoli S_x000D_
_x000D_
Berard E_x000D_
_x000D_
Laurent J_x000D_
_x000D_
Duchayne E_x000D_
_x000D_
Sarry A_x000D_
_x000D_
Delabesse E_x000D_
_x000D_
Beyne-Rauzy O_x000D_
_x000D_
Huguet F_x000D_
_x000D_
Recher C</t>
  </si>
  <si>
    <t>American Journal of Hematology. 89(12):E244-52, 2014 Dec.</t>
  </si>
  <si>
    <t>We assessed in a French regional healthcare network the distribution of treatments, prognostic factors, and outcome of 334 newly diagnosed acute myeloid leukemia patients aged 60 years or older over a 4-year period of time (2007-2010). Patients were selected in daily practice for intensive chemotherapy (n = 115), azacitidine (n = 95), or best supportive care (n = 124). In these three groups, median overall survival was 18.9, 11.3, and 1.8 months, respectively. In the azacitidine group, multivariate analysis showed that overall survival was negatively impacted by higher age (P = 0.010 for one unit increase), unfavorable cytogenetics (P = 0.001), lymphocyte count &lt;0.5 G/L (P = 0.015), and higher lactate dehydrogenase level (P = 0.005 for one unit increase). We compared the survival of patients treated by azacitidine versus intensive chemotherapy and best supportive care using time-dependent analysis and propensity score matching. Patients treated by intensive chemotherapy had a better overall survival compared with those treated by azacitidine from 6 months after diagnosis, whereas patients treated by azacitidine had a better overall survival compared with those treated by best supportive care from 1 day after diagnosis. This study of "real life" practice shows that there is a room for low intensive therapies such as azacitidine in selected elderly acute myeloid leukemia patients._x000D_
Copyright © 2014 Wiley Periodicals, Inc.</t>
  </si>
  <si>
    <t>Cat Bui, Thomas Marshall,Rajesh Kamalakar et al. Blood. Conference: 60th Annual Meeting of the American Society of Hematology, ASH 2018.</t>
  </si>
  <si>
    <t>Cat Bui, PhD, Thomas Marshall, PharmD, MS, Rajesh Kamalakar, MS, Tracey Posadas, PharmD, MPH and Jalaja Potluri, MD</t>
  </si>
  <si>
    <t>Blood. Conference: 60th Annual Meeting of the American Society of Hematology, ASH 2018.</t>
  </si>
  <si>
    <t>Background: Newly diagnosed acute myeloid leukemia (ND AML) patients (pts) ineligible for intensive chemotherapy have limited treatment options. Most commonly used low intensity regimens are azacitidine (AZA), decitabine (DEC), or low-dose cytarabine (LDAC). These patients often have low blood counts that may contribute to poor quality of life (QoL) due to high risk for infections and may require transfusion of blood products. The objective of this study was to describe the patient characteristics, treatment patterns, and quantify the clinical outcomes (i.e., transfusion requirements infections and hospitalizations (hosp) among ND AML pts ineligible for intensive chemotherapy who received currently available therapies as first-line (1L) treatment in a real-world cohort._x000D_
_x000D_
Methods: Eligible pts were found in the de-identified Optum Clinformatics Data Mart between 1/1/2010 and 6/30/2017 and had the following: AML at 2 encounters (ICD-9/10 codes) at least 30 days apart,  60 yrs. at diagnosis (dx), and 6 months (mo) benefit coverage before and  3 mo post dx. 1L treatment date (tx-index) was the date of first monotherapy (AZA, DEC, or LDAC) after AML diagnosis. 1L treatment duration was from tx-index to the end of study (EOS) defined as either end of 1L treatment, end of benefit coverage, relapse, or 12/31/2017. Transfusion independence (TI) during 1L treatment was defined as having neither platelets nor red blood cells (RBC) for 56 consecutive days (56-day TI). Patients with &lt; 56 days of observation time from tx-index were not classified as achieving 56-day TI. During 1L treatment, transfusion support was defined as patients receiving either platelets and/or RBC regardless whether or not patients achieved 56-day TI. Sample selection and creation of analytic variables were performed using the Instant Health Data (IHD) platform (BHE, Boston, MA). Statistical analyses were undertaken with SAS software version 9.4 (SAS Institute Inc., Cary, NC, USA)._x000D_
_x000D_
Results: Among 785 eligible pts, 82.0% had Medicare Advantage, 59.2% were male, and the mean (median; range) age was 74.7 (75.0; range 60.0-89.0) yrs. The mean (median; range) baseline comorbidity score (measured by Quan Charlson Comorbidity Index, CCI) was 1.5 (1.0; 0-11), with an available follow-up period of 13.6 (10.6; 3.0-88.5) mo._x000D_
_x000D_
As1L treatment, majority of pts received AZA (n=422, 53.8%) followed by DEC (n=337, 43.0%) and LDAC (n=26, 3.3%) and the mean (median; range) duration of treatment was 5.6 (3.7; 0.03-52.0) mo. A total of 4.5% (35) patients had major or minor GI hemorrhage, 1.9% (15) brain hemorrhage, and 48.7% (382) had infections of all grades (AZA: 202/422, 47.9%; DEC: 170/337, 50.5%; LDAC: 10/26, 38.5%)._x000D_
_x000D_
Prior to receiving 1L treatment, 48.0% (377/785) of patients required transfusion of either platelets and/or RBC (Table 1). During 1L treatment, 73.3% (575) of pts received transfusion support with a mean (median; range) of 8.5 (5.0; 1-181) transfusions of either platelets and/or RBC. Among 377 patients with transfusion support prior to 1L treatment, 33.7% (127/377) of patients achieved  56-day TI during 1L treatment (Table 1)._x000D_
_x000D_
Multivariate logistic regression showed pts with baseline transfusion requirement were less likely to achieve 56 consecutive day TI during 1L treatment vs. pts without baseline transfusion requirements (33.7% vs. 58.6%; OR = 0.37; 95% CI = 0.27  0.50; P &lt; 0.001) with the current treatments._x000D_
_x000D_
Among 785 patients during 1L treatment, the mean (median; range) number of hospitalizations was 0.91 (1.0; 0-8). A total of 53.1% (417) had  1 hospitalization; the mean (median; range) length of an inpatient stay was 10.9 (7.0; 1-97) days for these patients; and 49.4% (206), 75.1% (313), and 87.3% (364) of patients were admitted within 30, 60, 90 days of tx-index, respectively._x000D_
_x000D_
Conclusions: This real-world study in ND AML patients showed transfusion burden on patients with the currently available non-intensive treatment with AZA and DEC being the most commonly used agents. Most (61.5%-80.1%) of the pts required transfusions for platelets and /or RBC and less than 40% (0%-38.6%) of the patients with baseline transfusion requirement achieved 56 consecutive days of transfusion independence anytime while receiving their 1L treatment. Additional research is warranted to understand the correlation between response to treatment and transfusion independence and subsequent impact on hospitalization and infections.</t>
  </si>
  <si>
    <t>Burnett AK, Russell NH, Hunter AE, Milligan D, Knapper S, Wheatley K, Yin J, McMullin MF, Ali S, Bowen D, Hills RK. Clofarabine doubles the response rate in older patients with acute myeloid leukemia but does not improve survival. Blood. 2013;122(8):1384-1394.</t>
  </si>
  <si>
    <t>Burnett A.K.
Russell N.H.
Hunter A.E.
Milligan D.
Knapper S.
Wheatley K.
Yin J.
McMullin M.F.
Ali S.
Bowen D.
Hills R.K.</t>
  </si>
  <si>
    <t>Blood. 122 (8) (pp 1384-1394), 2013. Date of Publication: 2013.</t>
  </si>
  <si>
    <t>Clofarabine doubles the response rate in older patients with acute myeloid leukemia but does not improve survival.</t>
  </si>
  <si>
    <t>Better treatment is required for older patients with acute myeloid leukemia (AML) not considered fit for intensive chemotherapy. We report a randomized comparison of low-dose Ara-C (LDAC) vs the novel nucleoside, clofarabine, in untreated older patients with AML and high-risk myelodysplastic syndrome (MDS). A total of 406 patients with de novo (62%), secondary disease (24%), or high-risk MDS (&gt;10% marrow blasts) (15%), median age 74 years, were randomized to LDAC 20 mg twice daily for 10 days every 6 weeks or clofarabine 20 mg/m&lt;sup&gt;2&lt;/sup&gt; on days 1 to 5, both for up to 4 courses. These patients had more adverse demographics than contemporaneous intensively treated patients. The overall remission rate was 28%, and 2-year survival was 13%. Clofarabine significantly improved complete remission (22% vs 12%; hazard ratio [HR] = 0.47 [0.28-0.79]; P = .005) and overall response (38% vs 19%; HR = 0.41 [0.26-0.62]; P &lt; .0001), but there was no difference in overall survival explained by poorer survival in the clofarabine patients who did not gain complete remission and also following relapse Clofarabine was more myelosuppressive and required more supportive care. Although clofarabine doubled remission rates, overal survival was not improved overall or in any subgroup. The treatment of patients of the type treated here remains a major unmet need. This trial was registered at www.clinicaltrials.gov as #ISRCTN 11036523.
Copyright © 2013 by The American Society of Hematology.</t>
  </si>
  <si>
    <t>Burnett AK, Milligan D, Prentice AG, Goldstone AH, McMullin MF, Hills RK, Wheatley K. A comparison of low-dose cytarabine and hydroxyurea with or without all-trans retinoic acid for acute myeloid leukemia and high-risk myelodysplastic syndrome in patients not considered fit for intensive treatment. Cancer. 2007;109(6):1114-1124.</t>
  </si>
  <si>
    <t>Burnett AK, Milligan D, Prentice AG, Goldstone AH, McMullin MF, Hills RK, Wheatley K</t>
  </si>
  <si>
    <t>Cancer.  109(6):1114-1124, 2007.</t>
  </si>
  <si>
    <t>METHODS: Between December 1998 and November 2003, as part of National Cancer Research Institute Acute Myeloid Leukemia 14 Trial, 217 patients, who were deemed unfit for intensive chemotherapy were randomized to receive low-dose cytarabine (Ara-C) (20 mg twice daily for 10 days) or hydroxyurea with or without all-trans retinoic acid (ATRA).
RESULTS: Low-dose ara-C produced a better remission rate (18% vs 1%; odds ratio [OR], 0.15; 95% confidence interval [95% CI], 0.06-0.37; P = .00006) and better overall survival (OR, 0.60; 95% CI, 0.44-0.81; P = .0009), which was accounted for by the achievement of complete remission (CR) (duration of CR: 80 weeks vs 10 weeks for patients with no CR). Patients who had adverse cytogenetics did not benefit. ATRA had no effect. Toxicity scores or supportive care requirements did not differ between the treatment arms.
CONCLUSIONS: Older, less fit patients have a poor outcome, and few trials have been conducted in this patient group. Low-dose ara-C treatment was superior to best supportive care and hydroxyurea because it had greater success in achieving CR, and it could represent standard care against which new treatments may be compared in this patient group.
BACKGROUND: The survival of older patients with acute myeloid leukemia has not improved. Few clinical trials have been available for older patients who are not considered fit for an intensive chemotherapy approach.</t>
  </si>
  <si>
    <t>Burnett AK, Hills RK, Hunter AE, Milligan D, Kell WJ, Wheatley K, Yin J, McMullin MF, Dignum H, Bowen D, Russell NH. The addition of gemtuzumab ozogamicin to low-dose Ara-C improves remission rate but does not significantly prolong survival in older patients with acute myeloid leukaemia: Results from the LRF AML14 and NCRI AML16 pick-a-winner comparison. Leukemia. 2013 Jan;27(1):75-81.</t>
  </si>
  <si>
    <t>Burnett A.K.
Hills R.K.
Hunter A.E.
Milligan D.
Kell W.J.
Wheatley K.
Yin J.
McMullin M.F.
Dignum H.
Bowen D.
Russell N.H.</t>
  </si>
  <si>
    <t>Leukemia. 27 (1) (pp 75-81), 2013. Date of Publication: January 2013.</t>
  </si>
  <si>
    <t>The addition of gemtuzumab ozogamicin to low-dose Ara-C improves remission rate but does not significantly prolong survival in older patients with acute myeloid leukaemia: Results from the LRF AML14 and NCRI AML16 pick-a-winner comparison.</t>
  </si>
  <si>
    <t>The treatment of older patients with acute myeloid leukaemia, who are not considered suitable for conventional intensive therapy, is unsatisfactory. Low-dose Ara-C(LDAC) has been established as superior to best supportive care, but only benefits the few patients who enter complete remission. Alternative or additional treatments are required to improve the situation. This randomised trial compared the addition of the immunoconjugate, gemtuzumab ozogamicin (GO), at a dose of 5 mg on day 1 of each course of LDAC, with the intention of improving the remission rate and consequently survival. Between June 2004 and June 2010, 495 patients entered the randomisation. The addition of GO significantly improved the remission rate (30% vs 17%; odds ratio(OR) 0.48 (0.32-0.73); P=0.006), but not the 12 month overall survival (25% vs 27%). The reason for the induction benefit failing to improve OS was two-fold: survival of patients in the LDAC arm who did not enter remission and survival after relapse were both superior in the LDAC arm. Although the addition of GO to LDAC doubled the remission rate it did not improve overall survival. Maintaining remission in older patients remains elusive. © 2013 Macmillan Publishers Limited All rights reserved.</t>
  </si>
  <si>
    <t>Caloto T, Dias Ferreira C, Rafel M, Rovira G. Azacitidine for the treatment of adult patients (age 65 or older) with acute myeloid leukemia and &gt; 30% bone marrow blasts in Spain: Budget impact analysis. Value in Health. 2016 Nov; 19(7):A581.</t>
  </si>
  <si>
    <t>Caloto T.
Dias Ferreira C.
Rafel M.
Rovira G.</t>
  </si>
  <si>
    <t>Value in Health. Conference: ISPOR 19th Annual European Congress. Austria. 19 (7) (pp A581), 2016. Date of Publication: November 2016.</t>
  </si>
  <si>
    <t>Objectives: The use of azacitidine has been recently approved in Spain for the treatment of adult patients (pts) &gt;= 65 years diagnosed with Acute Myeloid Leukemia (AML) with &gt; 30% marrow blasts who are ineligible forhematopoietic stem cell transplantation (HSCT). The objective was to assess the economic impact of treating these pts with azacitidine in Spain. Methods: From the National Health System (NHS) perspective, we developed a budget impact analysis to assess azacitidine eligibility and costs over a 3-year period. The number of pts aged &gt;= 65 years with AML and &gt; 30% marrow blasts was estimated using published epidemiologic estimates. The proportion of those pts ineligible for HSCT was obtained through local expert consultation. AML market distribution was obtained from market research studies. For all therapeutic options, healthcare costs ( 2016) included drug (ex-factory considering compulsory RDL 8/2010 discount), administration and adverse events. Unit costs were obtained from the NHS and eSalud databases. The base-case analysis considered that vial-sharing was performed for all treatment alternatives. Results: 418 pts would be eligible for azacitidine treatment in the first year of use (416 and 413 in the next 2 years, respectively). According to expert opinion, azacitidine would gradually replace low-dose chemotherapy, and to a lesser extent decitabine and high-dose chemotherapy, resulting in 216, 233 and 250 pts treated with azacitidine in the new indication in the first 3 years, corresponding with  1.9 M in total savings for the NHS. Conclusions: In Spain, the use of azacitidine to treat older, HSCTineligible pts with AML and &gt; 30% bone marrow blasts is associated with impactful savings for the NHS. These cost savings were especially related to costs of treatment administration and the convenient mode of subcutaneous administration.</t>
  </si>
  <si>
    <t>Candelaria-Hernandez M, Lopez Karpovitch X, Mijangos-Huesca FJ, Montano-Figueroa E., Lemus-Carmona EA, Guzman-Vazquez S, Diaz-Martinez JP, Soto-Molina H. Cost-effectiveness of azacitidine compared with low-doses of chemotherapy (LDC) in myelodysplastic syndrome (MDS). Value in Health. 2017 May;20(5):A212.</t>
  </si>
  <si>
    <t>Candelaria-Hernandez M.
Lopez Karpovitch X.
Mijangos-Huesca F.J.
Montano-Figueroa E.
Lemus-Carmona E.A.
Guzman-Vazquez S.
Diaz-Martinez J.P.
Soto-Molina H.</t>
  </si>
  <si>
    <t>Value in Health. Conference: ISPOR 22nd Annual International Meeting. United States. 20 (5) (pp A212), 2017. Date of Publication: May 2017.</t>
  </si>
  <si>
    <t xml:space="preserve">Cost-effectiveness of azacitidine compared with low-doses of chemotherapy (LDC) in myelodysplastic syndrome (MDS) </t>
  </si>
  <si>
    <t>OBJECTIVES: Assess, from a Mexican health care perspective, the cost-effectiveness of azacitidine compared with Low-Doses of Chemotherapy (LDC) plus best supportive care (BSC) for the treatment of adult patients with intermediate-2 and high-risk MDS, who are not eligible for haematopoietic stem cell transplantation. METHODS: We developed a cost-effectiveness survival analysis model of 3 stages: MDS, AML, and death. OS and costs are extrapolated beyond three-year time horizon. Discount rate of 5% was applied. To estimate the model cycle probability transition to mortality state, survival curves were constructed for each treatment arm using individual patient-level data from Study AZA-001. Unitary cost are from public price list, and profiles for the management of MDS and AML were collected separately using a structured questionnaire. Probabilistic sensitivity analyses (PSA) were conducted by simultaneously sampling from estimated probability distributions of model parameters. RESULTS: Overall survival was projected to increase by 72.26 weeks with azacitidine. Incremental expected total costs for azacitidine compared to LDC was MXN $68,045. However, the cost of the drug therapy was lower with azacitidine. The ICER for azacitidine compared to LDC was MXN$48,932 per LYG. PSA showed that azacitidine was a highly cost-effective option in 96.49% of the simulated cases in MXN$180,000/LYG willingness-to-pay. CONCLUSIONS: Compared with LDC, azacitidine represents a cost-effective treatment alternative in patients with MDS from a Mexican perspective.</t>
  </si>
  <si>
    <t>Cannas G, Fattoum J, Boukhit M, Thomas X. Economic analysis of blood product transfusions according to the treatment of acute myeloid leukemia in the elderly. Transfusion Clinique et Biologique. 2015 Oct-Dec;22(5-6):341-7.</t>
  </si>
  <si>
    <t>Cannas G
Fattoum J
Boukhit M
Thomas X</t>
  </si>
  <si>
    <t>Transfusion Clinique et Biologique. 22(5-6):341-7, 2015 Oct-Dec</t>
  </si>
  <si>
    <t>BACKGROUND: Blood transfusion requirement represents one of the most significant cost driver associated with acute myeloid leukemia (AML). Low-intensity treatments (low-dose cytarabine, hypomethylating agents) have the potential to reduce transfusion dependence, and improve health-related quality of life.
PATIENTS AND METHODS: We assessed the cost-effectiveness of treatment types regarding blood product transfusions in a cohort of 214 AML patients aged &gt;= 70 years.
RESULTS: Analyzes did not indicate any significant overall survival (OS) advantage of intensive chemotherapy comparatively to low-intensity treatment. The difference was significant when compared to best supportive care (BSC) (P&lt;0.0001). Blood products transfusion cost per patient was 1.3 times lower with low-intensity therapy and 2.7 times lower with BSC than with intensive chemotherapy. Mean transfusion cost per patient according to OS varied from 2.4 to 1.3 times less with low-intensity treatment comparatively to intensive chemotherapy for patients having OS &lt;= 13.3 months. Costs varied from 3.5 to 2.6 times less with BSC comparatively to intensive chemotherapy. In contrast, mean transfusion costs were comparable among treatments for patients with OS&gt;13.3 months.
CONCLUSION: Low-intensity treatments represent a cost-effective alternative to BSC and require a reduced number of transfused blood products comparatively to intensive chemotherapy, while OS was not significantly different.
Copyright © 2015 Elsevier Masson SAS. All rights reserved.</t>
  </si>
  <si>
    <t>Capelli_Blood_2015 (abstract)</t>
  </si>
  <si>
    <t>Capelli D, Giostra L, Maravalle D, Leoni P, Olivieri A. Dinamic evaluation of quality of life and late effects in a cohort of acute myeloid leukemia long term survivors. Blood. 2015 Dec 03;126(23):5584.</t>
  </si>
  <si>
    <t>Capelli D.
Giostra L.
Maravalle D.
Leoni P.
Olivieri A.</t>
  </si>
  <si>
    <t>Blood. Conference: 57th Annual Meeting of the American Society of Hematology, ASH 2015. San Diego, CA United States. Conference Start: 20161203. Conference End: 20161206. Conference Publication: (var.pagings). 126 (23) (pp 5584), 2015. Date of Publication: 03 Dec 2015.</t>
  </si>
  <si>
    <t>Late effects and quality of life (QoL) in Acute Myeloid Leukemia (AML) long term adult survivors represent an unexplored field of interest. We prospectively evaluated late effects and dynamic QoL in 44 and 29 cured AML patients (17 &lt;60 years, and 12 &gt;60 years), treated at our department between 1997 and 2010 (7 Allogeneic, 16 Autologous Transplant, 21 chemotherapy alone). We administered EORTC QLQ-C30 and FACT-AN questionnaires at two different time points with a median interval of 29 months (range: 12-34 months). We stratifyed QoL scores by age at diagnosis, performance status (PS), Sorror Index, kind of leukemia treatment, comorbidity at diagnosis. We observed a worsening of emotional (-9.03; p= 0.04) and cognitive (-6.94; p= 0.05) EORTC scale scores, while FACTG (+2.9; p=0.03), emotional (+1.1; p= 0.04) and Functional (+2.25; p=0.001) well being FACT scores increased. Multivariate analysis showed that older patients had worse EORTC QLQ-C30 physical and emotional scale scores and higher values of pain symptoms in comparison to younger counterpart, with RR of 20.1 (p = 0.001), 22.7 ( p &lt;0.04) and 18.4 (p=0.03) respectively. Elderly patients also had lower Total Outcome Index and FACT-An subscale scores (RR: 11.9, p= 0.02; and 8.77, p= 0.04 respectively). Sorror index &gt; 2 was related to lower EORTC QLQ-C30 social scale and dyspnea scores (RR: 32.5; p=0.001 and 21.7; p=0.001 respectively) and FACT-An functional well being values (RR=3.9; p=0.001). We evaluated late effects occurring in 44 patients, since the third month after the end of treatment, with a median follow-up of 70 months (range: 12-166 months). The most frequent grade II-IV late toxicity was cardiac (3 arythmia, 9 cardiomyopathy) with 89% incidence in patients with Sorror HCT-CI score&gt;2 at diagnosis vs 8.8% in the remaining patients and 0%, 20% and 55.5% in patients receiving respectively Daunorubicin, Idarubicin and at least two different anthracyclines. Sorror Index&gt;2 was the only factor significantly predicting cardiotoxicity at the multivariate analysis with a RR of 82.7 (p=0.001). Twelve patients developped a transient hemochromatosis secondary to transfusions, treated with phlebotomy in 3 cases. Three patients (2 males and 1 female) had been fertile; all female patients developped menopause after Transplant. Four patients had secondary neoplasia consisting of Multiple Myeloma, breast cancer, myelodisplasia and axillary sarcoma. Our study underlines the role of Sorror Index at diagnosis in defining patients eligibility to cardio-prophylactic therapy. The analysis of larger series of cured AML patients are strongly needed in order to define guidelines for reducing long term treatment AML toxicity.</t>
  </si>
  <si>
    <t>Capodanno I, Avanzini P, et al. Haematologica. Conference: 16th Congress of the European Hematology Association. London United Kingdom. Conference Publication: (var.pagings). 96 (SUPPL. 2) (pp 519), 2011. Date of Publication: 01 Jun 2011.</t>
  </si>
  <si>
    <t>Haematologica. Conference: 16th Congress of the European Hematology Association. London United Kingdom. Conference Publication: (var.pagings). 96 (SUPPL. 2) (pp 519), 2011. Date of Publication: 01 Jun 2011.</t>
  </si>
  <si>
    <t>Background. Hypometilating agents have recently been shown to prolong overall survival and improve quality of life in patients either with INT-2 and high IPSS risk myelodysplasia (MDS) or with low bone marrow blast count acute myeloid leukemia (AML). Aims. The aim of our retrospective analysis was to evaluate the efficacy and the feasibility of 5-azacitidine therapy in a cohort of patients for whom no alternative therapy is available. Methods. Since September 2008 we have been treating with 5-azacitidine 33 patients affected by acute myeloid leukemia (18 patients), MDS (13 patients) or chronic myelomonocytic leukemia (2 patients). The median age of patients at treatment starting time was 70 years (range: 51-82). Azacitidine was administered subcutaneously (75 mg/m&lt;sup&gt;2&lt;/sup&gt;/d) for 7 days of every 28-day cycle until loss of response or disease progression. Patients received a median number of 6.5 cycles of therapy (range 1-24). According to International Working Group MDS and LMA criteria, in the overall study population we evaluated overall improvement (CR + PR + HI), the best response obtained and adverse events. In the subgroup of patients who received at least 6 cycles of therapy (13 patients) we also evaluated overall survival (OS) and progression free survival (PFS). Results. In the AML cohort, after a median number of 4.6 cycles (range 1-17), we observed a complete response in 5% of patients, a hematological improvement (HI) in 22% of patients, a stable disease (SD) in 39% of patients and a lack of response in 33% of patients. In the MDS cohort, after a median number of 8.5 cycles (range 2-24), we observed a complete response (CR) (including a complete cytogenetic response) in 31% of patients, a partial response (PR) in 7,5% of patients, a hematological improvement in 46.5% of patients and a stable disease in 15% of patients. The overall improvement (CR + PR + HI) was 28% in AML cohort and 84.5% in MDS cohort. In the CMML cohort, after a median number of 10.5 cycles (range 9-12), we observed a partial response in 50% of patients and a hematological improvement in 50% of patients. In the subgroup of patients who received at least six cycles of therapy, the overall survival was 14 months and the progression free survival was 11.5 months. In the overall study population, only two patients (6%) discontinued treatment as a result of adverse events. Conclusions. The limited number of cases and the short period of follow-up don't allow us to evaluate overall survival and progression free survival in the whole study population. In the subgroup of patients who received at least six cycles of therapy, we observed that 5-azacitidine plays an important role in treatment of MDS and low bone marrow blast counts AML, particularly with prolonged OS and good safety profile. Further trials should assess the number of cycles required for treatment, the role of hypometilating agents in low-risk MDS and in patients with AML and a bone marrow blasts counts &gt; 30%.</t>
  </si>
  <si>
    <t>Carp J, Waldman L, Nicholson S, et al. Quality of life and psychological distress in patients with acute myeloid leukemia (AML). JCO. 2018;36(15_suppl):7035-7035. doi:10.1200/JCO.2018.36.15_suppl.7035</t>
  </si>
  <si>
    <t>Carp J, Waldman L, Nicholson S, et al</t>
  </si>
  <si>
    <t>DOI: 10.1200/JCO.2018.36.15_suppl.7035 Journal of Clinical Oncology 36, no. 15_suppl (May 20 2018) 7035-7035.</t>
  </si>
  <si>
    <t>Background: Older patients with AML face difficult treatment decisions as they can be treated either with multi-drug ‘intensive’ chemotherapy requiring a prolonged hospitalization, or ‘non-intensive’ chemotherapy. Although clinicians often perceive intensive chemotherapy as more burdensome, studies comparing older patients’ quality of life (QOL) and psychological distress while receiving these treatments are lacking. Methods: We conducted a longitudinal study of older patients (≥ 60 years) newly diagnosed with AML receiving intensive (i.e. 7+3: cytarabine/anthracycline combination) or non-intensive (i.e. hypomethylating agents) chemotherapy at two tertiary care hospitals. We assessed patient’s QOL [Functional Assessment of Cancer Therapy-Leukemia], and psychological distress [Hospital Anxiety and Depression Scale [HADS]] at baseline and 2, 4, 8, 12, and 24 weeks after diagnosis. We compared the proportion of patients in each group reporting clinically significant depression or anxiety (HADS subscale cut off ≥ 7) and used mixed linear effects models to compare QOL and psychological distress longitudinally between groups. Results: We enrolled 75.2% (100/133) of eligible patients within 72 hours of initiating intensive (n = 50) or non-intensive (n = 50) chemotherapy. Baseline QOL, depression, or anxiety symptoms did not differ between the groups. At baseline, 33.33% (33/100) and 30% (30/100) of the overall cohort reported clinically significant depression and anxiety, respectively, with no differences between groups. At 4 weeks, 41.98% (34/81) of patients in the overall cohort reported clinically significant depression, with no differences between groups. In mixed linear effects models, there were no differences in QOL (β = -0.71, SE = 1.12, P = 0.527), depression (β = 0.24, SE = 0.20, P = 0.226), or anxiety (β = -0.16, SE = 0.19, P = 0.386) symptoms over all time points. Conclusions: Older patients with AML receiving intensive and non-intensive chemotherapy experience similar QOL and high rates of psychological distress. These findings underscore the need to develop supportive care interventions for older patients with AML, regardless of their initial treatment strategy.</t>
  </si>
  <si>
    <t>Castejón N, Cappelleri JC, et al. Health Qual Life Outcomes. 2018 Apr 18;16(1):66. doi: 10.1186/s12955-018-0897-8.</t>
  </si>
  <si>
    <t>Castejón N, Cappelleri JC, Cuervo J, Lang K, Mehta P, Mokgokong R, Mamolo C.</t>
  </si>
  <si>
    <t>Health Qual Life Outcomes. 2018 Apr 18;16(1):66. doi: 10.1186/s12955-018-0897-8.</t>
  </si>
  <si>
    <t>BACKGROUND:
Health state (HS) utility values for patients with acute myeloid leukemia (AML), a hematological malignancy, are not available in the United Kingdom (UK). This study aims to develop clinically sound HSs for previously untreated patients with AML and to assign utility values based on preferences of the general UK population.
METHODS:
This study was conducted in the UK and comprised 2 stages. During the first stage, AML HSs were drafted based on evidence from a literature review of AML clinical and health-related quality-of-life studies (published January 2000-June 2016) and patient-reported outcome measures previously used in this population. A panel of UK hematologists with AML experience validated the clinical relevance and accuracy of the HSs. During the second stage, validated HSs were valued in an elicitation survey with a representative UK population sample using the time trade-off (TTO) method. Descriptive statistics and bivariate tests were obtained and performed.
RESULTS:
A total of eight HSs were developed and clinically validated, including treatment with chemotherapy, consolidation therapy, transplant, graft-vs-host disease (GvHD), remission, relapse, refractory, and functionally cured. In total, 125 adults participated (mean age, 49.6 years [range, 18-87 years], 52.8% female). Mean (95% confidence interval [CI]) TTO preference values (n = 120), ranked from lowest (worst HS) to highest (best HS) were as follows: refractory - 0.11 (- 0.21 to - 0.01), relapse 0.10 (0.00-0.20), transplant 0.28 (0.20-0.37), treatment with chemotherapy 0.36 (0.28-0.43), GvHD 0.43 (0.36-0.50), consolidation 0.46 (0.40-0.53), remission 0.62 (0.57-0.67), and functionally cured 0.76 (0.72-0.79). Mean (95% CI) visual analog scale preference values followed the same rank order, ranging from 0.15 (0.13-0.17) for refractory to 0.71 (0.68-0.73) for functionally cured.
CONCLUSIONS:
To our knowledge, this is the first study to report utility values for AML from the UK societal perspective. Participants were able to distinguish differences in severity among AML HSs, and preference values were consistent with clinical perception of HS severity. HS preference values observed in this study may be useful in future evaluations of treatment benefit, including cost-effectiveness analyses and improved patient well-being.</t>
  </si>
  <si>
    <t>Cheng_JCO_2016 (abstract)</t>
  </si>
  <si>
    <t>Cheng M-CJ, Smith BD, Hourigan CS, Gojo I, Pratz KW, Blackford A, Smith TJ. A single-center survey of health-related quality of life among acute myeloid leukemia survivors in first complete remission. Journal of Clinical Oncology. 2016 Jan 20;34(3 SUPPL. 1).</t>
  </si>
  <si>
    <t>Cheng M.-C.J.
Smith B.D.
Hourigan C.S.
Gojo I.
Pratz K.W.
Blackford A.
Smith T.J.</t>
  </si>
  <si>
    <t>Journal of Clinical Oncology. Conference: 2016 Cancer Survivorship Symposium: Advancing Care and Research. San Francisco, CA United States. Conference Start: 20160115. Conference End: 20160116. Conference Publication: (var.pagings). 34 (3 SUPPL. 1) (no pagination), 2016. Date of Publication: 20 Jan 2016.</t>
  </si>
  <si>
    <t>Background: To better understand adult acute myeloid leukemia (AML) survivorship and health related quality of life, we piloted a survey exploring patient reported outcomes for patients in first complete remission (CR) to determine if patients feel the survey is relevant to their overall well-being. Methods: A cross-sectional survey measuring: quality of life, physical, role, emotional, cognitive, social functioning (EORTC QLQ-C30 v 3.0); physical, psychological, social, and spiritual well-being (Quality of Life-Cancer Survivor (QOL- CS) scale); fatigue (Functional Assessment of Chronic Illness Therapy - Fatigue Scale (FACITFatigue)); anxiety and depression (Hospital Anxiety and Depression Scale (HADS)); sociodemographic and 5 open-ended questions. Results: 18 participants completed the survey; mean age was 57.2 years. Nine patients were in CR for &lt;2 years, and 9 were in CR for 2 years. Participants scored well on the EORTC QLQ-C30 and reported symptoms ranging from 11% (constipation) to 83% (fatigue). The FACIT-Fatigue (worst 0-best 52) mean score was 28.7 and median score was 33.5 (normal 30). On the HADS anxiety scale, 2 participants scored in the abnormal range. One scored in the abnormal range on the depression scale. On the QOL-CS, participants scored above 6 out of 10 in all domains, with exceptions of the psychological subscales of distress and fear (Table 1). Most participants felt the survey was completely or mostly relevant (88.8%) in understanding their quality of life. Most felt the length was optimal (77.8%). Conclusions: Most survivors scored well on quality of life and well-being, but with ongoing fatigue, distress, and fear of future tests and recurrence. Few consistently scored worse on the scales. There may be a population coping less well and it would be informative for survivorship programs to prospectively characterize their medical and psychosocial-spiritual needs. (Table Presented).</t>
  </si>
  <si>
    <t>Choi_JMCSP_2019 (abstract)</t>
  </si>
  <si>
    <t>Choi M, Ravelo A, Keim H, Song J, Chai X, Betts K, Bui C. Journal of Managed Care and Specialty Pharmacy. Conference: Annual Meeting of the Academy of Managed Care and Specialty Pharmacy, AMCP 2019. United States. 25 (3-A SUPPL.) (pp S34), 2019. Date of Publication: March 2019.</t>
  </si>
  <si>
    <t>Choi M, Ravelo A, Keim H, Song J, Chai X, Betts K, Bui C</t>
  </si>
  <si>
    <t>Journal of Managed Care and Specialty Pharmacy. Conference: Annual Meeting of the Academy of Managed Care and Specialty Pharmacy, AMCP 2019. United States. 25 (3-A SUPPL.) (pp S34), 2019. Date of Publication: March 2019.</t>
  </si>
  <si>
    <t>BACKGROUND: Treatment and management of newly diagnosed acute myeloid leukemia (ND AML) patients ineligible for intensive induction chemotherapy (IIC) is associated with poor outcomes. Venetoclax (VEN), in combination with azacitidine (AZA), decitabine (DEC), or low dose cytarabine (LDAC), was recently FDA approved for the treatment of ND AML in adults who are age 75 years or older, or who have comorbidities that preclude use of IIC. OBJECTIVE(S): To assess the budget impact of the adoption of VEN combinations for the FDA-approved AML indication from a U.S. payer perspective. METHOD(S): A model was developed to estimate the three-year budget impact in a hypothetical U.S. plan with 1 million members (60% commercial and 40% Medicare). The number of eligible patients was estimated based on epidemiologic data of age distribution and AML incidence. Upon market entry, VEN combination therapies were assumed to draw market share from existing comparators: AZA, DEC, LDAC, gemtuzumab ozogamicin, and best supportive care. The model considered the costs of treatment and its administration, adverse events, hospitalization, disease monitoring, and blood transfusions. Clinical inputs included observed rates of complete remission (CR) and CR with incomplete hematologic recovery, duration of treatment, and &gt;= 56 days of transfusion independence. The incremental total budget and per-member-per-month (PMPM) costs (2018 USD) were calculated, comparing the scenarios with vs. without VEN combination therapies for the treatment of ND AML. One-way sensitivity analyses were performed. RESULT(S): The model estimated 49 patients with ND AML who are ineligible for IIC in a health plan with 1 million members per year. The adoption of VEN was calculated to have an initial annual impact on the incremental total budget of $1,395,553. The annual incremental PMPM was $0.12, $0.17, and $0.17 for Year 1, 2, and 3, respectively. Overall, with the introduction of VEN for ND AML into a formulary, there were cost offsets from hospitalization and monitoring costs. The increase was primarily attributed to factors affecting drug cost of VEN combination therapies which included longer duration of treatment. The model results remained robust in sensitivity analyses. CONCLUSION(S): The adoption of VEN combinations for the treatment of the FDA-approved indication of ND AML had a small incremental budget impact from a U.S. payer perspective. The use of VEN combinations provides the potential to avoid costly hospitalizations, partially offsetting the drug cost, while offering longer duration of treatment.</t>
  </si>
  <si>
    <t>Chung K, et al. Healthcare resource utilization in a phase 3 study of CPX-351 in patients with newly diagnosed therapy-related acute myeloid leukemia or acute myeloid leukemia with myelodysplasia- related changes. JMCP.2018.24.4-a.s1</t>
  </si>
  <si>
    <t>Chung K, et al.</t>
  </si>
  <si>
    <t>JMCP.2018.24.4-a.s1</t>
  </si>
  <si>
    <t>Healthcare resource utilization in a phase 3 study of CPX-351 in patients with newly diagnosed therapy-related acute myeloid leukemia or acute myeloid leukemia with myelodysplasia- related changes</t>
  </si>
  <si>
    <t>BACKGROUND: Treatment of acute myeloid leukemia requires significant healthcare resource utilization (HRU), including lengthy hospitalizations. CPX-351 is approved in the U.S. for adults with newly diagnosed therapy-related acute myeloid leukemia (tAML)/AML with myelodysplasia-related changes (AML-MRC). In a phase 3 study, CPX-351 showed significant benefits in overall survival and complete remission compared with 7+3 cytarabine (C)/daunorubicin (D). 
OBJECTIVE: Evaluate the impact of CPX-351 vs 7+3 on HRU in pts with newly diagnosed tAML/AML-MRC using phase 3 data. 
METHODS: Pts received 1-2 cycles of induction with CPX-351 (100 units/m2 [C 100 mg/m2 and D 44 mg/m2] on Days 1, 3, and 5 [2nd induction: Days 1, 3]) or 7+3 (C 100 mg/m2/day continuous infusion for 7 days [2nd induction: 5 days continuous infusion] + D 60 mg/m2 on Days 1-3 [2nd induction: Days 1-2]). Responders could receive up to 2 cycles of consolidation. Pts were assessed on a per pt year (PPY) basis to normalize HRU for longer exposure due to increased efficacy. HRU data, including hospitalizations, intensive care unit (ICU) use, transfusions, anti-infective use, and white blood cell colony stimulating factor (CSF) use were analyzed by treatment arm. 
RESULTS: The mean (SD)/median (range) total duration of hospitalization was 39.10 (18.61)/38.0 (3.0-145.0) days in the CPX-351 arm (n = 153) and 36.17 (16.46)/33.0 (1.0-90.0) days in the 7+3 arm (n = 151). The mean (SD)/median (range) duration of hospitalization PPY was 93.38 (104.25)/52.71 (3.2-360.2) days in the CPX-351 arm and 118.97 (109.54)/71.57 (1.2-356.9) days in the 7+3 arm. The mean (SD)/median (range) total duration of ICU stays was 1.27 (4.86)/0 (0-44.0) days and 1.45 (3.46)/0 (0-17.0) days in the CPX-351 and 7+3 arms, respectively. The mean (SD)/median (range) duration of ICU stays PPY was 4.56 (18.31)/0 (0-185.9) days in the CPX-351 arm and 10.69 (40.43)/0 (0-322.3) days in the 7+3 arm. In the CPX-351 vs 7+3 arms, both the mean/median numbers of administration of platelets (13.46/12.0 vs 9.83/8.0), packed red bloods cells (9.82/8.0 vs 8.00/6.0), anti-infectives (26.92/23.0 vs 23.72/19.0), and CSF (1.32/1.0 vs 1.05/1.0) were comparable. When comparing CPX-351 and 7+3, the mean/median numbers of PPY administration of platelets (38.67/16.16 vs 40.87/18.65, respectively), packed red blood cells (25.00/11.56 vs 30.83/17.90), anti-infectives (77.60/32.32 vs 97.56/32.50), and CSF (1.25/0 vs 0.89/0) were also not notably different. 
CONCLUSIONS: These PPY data, showing shorter durations of hospitalization with CPX-351, suggest CPX-351 is not associated with increased HRU in pts with tAML/AML-MRC compared with 7+3. 
SPONSORSHIP: Jazz Pharmaceuticals.</t>
  </si>
  <si>
    <t>Chung K, Ryan R, Louie A. CPX-351 for the Treatment of Newly Diagnosed, Therapy-Related Acute Myeloid Leukemia (TAML) or AML with Myelodysplasia-Related Changes (AML-MRC): An Analysis of Clinical Benefit. Value in Health. 2018;21:S15. doi:10.1016/j.jval.2018.04.087</t>
  </si>
  <si>
    <t>Chung K, Ryan R, Louie A.</t>
  </si>
  <si>
    <t>Value in Health. 2018;21:S15. doi:10.1016/j.jval.2018.04.087</t>
  </si>
  <si>
    <t>CPX-351 for the treatment of newly diagnosed, therapy-related acute myeloid leukemia (tAML) or AML with myelodysplasia-related changes (AML-mrc): an analysis of clinical benefit</t>
  </si>
  <si>
    <t>OBJECTIVES: CPX-351, a liposomal co-encapsulation of cytarabine+daunorubicin at a synergistic 5:1 ratio, is approved in the US for the treatment of adults with newly diagnosed, tAML/AML-MRC. A phase 3 study evaluated CPX-351 versus conventional cytarabine/daunorubicin (7+3) in adults aged 60-75 years with newly diagnosed, tAML/AML-MRC; the current analysis demonstrates the number needed to treat (NNT) as a measure of effect of CPX-351 versus 7+3.&lt;p&gt;&lt;/p&gt; METHODS: In the phase 3 study (NCT01696084), patients were randomized 1:1 to receive 1-2 induction cycles with CPX-351 (100 units/m&lt;sup&gt;2&lt;/sup&gt; [100 mg/m&lt;sup&gt;2&lt;/sup&gt; cytarabine and 44 mg/m&lt;sup&gt;2&lt;/sup&gt; daunorubicin] on Days 1, 3, 5 [2nd induction: Days 1, 3]) or 7+3 (cytarabine 100 mg/m&lt;sup&gt;2&lt;/sup&gt;/day continuously for 7 days [2nd induction: 5 days] + daunorubicin 60 mg/m&lt;sup&gt;2&lt;/sup&gt; on Days 1-3 [2nd induction: Days 1-2]). Responders could receive ‚â§2 consolidation cycles. The NNT to prevent 1 death at 2 years with CPX-351 versus 7+3 was calculated as the reciprocal of the absolute risk reduction (1/ARR), where ARR equaled the control death rate minus experimental death rate.&lt;p&gt;&lt;/p&gt; RESULTS: 153 and 156 patients were randomized to receive CPX-351 and 7+3, respectively. Patient characteristics were balanced between cohorts. Median overall survival was 9.56 months in the CPX-351 arm and 5.95 months in the 7+3 arm (hazard ratio, 0.69 [95% CI, 0.52-0.90]; 1-sided &lt;em&gt;P &lt;/em&gt;= 0.003). By 2 years, 84% of patients in the 7+3 arm had died versus 67% in the CPX-351 arm. Thus, on average, for every 6 patients treated with CPX-351, 1 death would be prevented over 2 years compared with 7+3 (1/(0.84 ‚Äì 0.67)). The CPX-351 safety profile was consistent with the known profile of 7+3.&lt;p&gt;&lt;/p&gt; CONCLUSIONS: CPX-351 improved survival versus 7+3, with an associated NNT of 6 to prevent 1 death at 2 years, supporting the treatment benefit of CPX-351 in adults with newly diagnosed, tAML/AML-MRC.</t>
  </si>
  <si>
    <t>Cortes_Blood_2016 (Abstract)</t>
  </si>
  <si>
    <t>Cortes JE, Heidel FH, Heuser M, Fiedler W, Smith BD, Robak T, Fernandez PM, Ma WW, Shaik MN, Zeremski M, O'Connell A, Chan G. A phase 2 randomized study of low dose ara-C with or without glasdegib (PF-04449913) in untreated patients with acute myeloid leukemia or high-risk myelodysplastic syndrome. Blood. 2016 Dec 06;128(22).</t>
  </si>
  <si>
    <t>Cortes JE, Heidel FH, Heuser M, Fiedler W, Smith BD, Robak T, Fernandez PM, Ma WW, Shaik MN, Zeremski M, O'Connell A, Chan G</t>
  </si>
  <si>
    <t>Blood. Conference: 58th annual meeting of the american society of hematology, ASH.   2016. United states. Conference start: 20161203. Conference end: 20161206 128(22) (no pagination):2016.</t>
  </si>
  <si>
    <t>A phase 2 randomized study of low dose ara-C with or without glasdegib (PF-04449913) in untreated patients with acute myeloid leukemia or high-risk myelodysplastic syndrome</t>
  </si>
  <si>
    <t>Background: The Hedgehog signaling pathway (HhP) is aberrantly activated in leukemias and myelodysplastic syndrome (MDS), promoting cancer stem cell maintenance. HhP inhibition reduces leukemic stem cells. Glasdegib is a potent, selective, oral HhP inhibitor, with activity in pre-clinical and clinical studies. The addition of glasdegib to standard chemotherapy (CT) has an acceptable safety profile and appears to have clinical activity in MDS and acute myeloid leukemia (AML). Methods: In this study (NCT01546038), previously untreated AML or high-risk MDS patients (pts) ineligible for intensive CT were randomized 2:1 to receive low-dose cytarabine (LDAC) 20 mg subcutaneously twice a day x 10 days q28 days + oral glasdegib 100 mg daily or LDAC alone for as long as pts received clinical benefit. The primary endpoint was overall survival (OS). The final analysis was conducted after completion of recruitment (Oct 2015) and at least 92 OS events. Results: As of Apr 2016, 132 pts (116 AML, 16 MDS) were randomized to LDAC + glasdegib (n = 88) or LDAC alone (n = 44) (stratified as good/intermediate [int.] vs poor risk) (Table). Demographic and baseline characteristics were similar between arms in median age, baseline cytogenetic risk, and diagnosis. Eighty-four pts received LDAC + glasdegib and 41 pts LDAC alone (7 randomized/not treated pts were followed for survival). Median treatment duration was 83 days for LDAC + glasdegib and 47 days for LDAC alone; median follow up was 14.3 months and 12.4 months, respectively. In the glasdegib arm, 12 pts were continuing treatment and 25 were in follow up; in the LDAC arm, 1 pt was on treatment and 5 in follow up. Cytopenias and gastrointestinal toxicities were the adverse events (AEs) occurring more frequently in the LDAC + glasdegib arm. Hh-associated AEs in the glasdegib arm included dysgeusia (23.8%), muscle spasms (20.2%) and alopecia (10.7%). Serious AEs of febrile neutropenia were more frequent in the glasdegib arm, but sepsis rates were lower and pneumonia rates were similar. The most common cause of death was disease progression in both arms. Grade 2-4 QTcF prolongation was more frequent in the LDAC arm. Investigator-reported complete response (CR) rates were numerically higher for LDAC + glasdegib (n = 17, 15%) vs LDAC alone (n = 1, 2.3%), p-value 0.0142. Based on intent to treat analysis of 96 events, median OS (mOS) for LDAC + glasdegib was 8.3 (80% confidence interval [CI] 6.9, 9.9) vs 4.9 months (80% CI 3.5, 6.0) for LDAC alone (HR 0.511, 80% CI 0.386, 0.675; onesided log rank p-value 0.0020 stratified by cytogenetic risk). For good/int. risk, mOS for LDAC + glasdegib was 12.2 vs 6.0 months for LDAC alone (HR 0.464, p-value 0.0035). For poor risk, mOS for LDAC + glasdegib was 4.4 vs 2.3 months (HR 0.575, p-value 0.0422). In AML pts, mOS for LDAC + glasdegib was 8.3 vs 4.3 months for LDAC alone (HR 0.462, p-value 0.0004). Conclusions: The addition of glasdegib to LDAC for AML and high-risk MDS pts improved OS compared with LDAC alone. The improvement was consistent among subgroups, particularly in good/int. risk pts. Treatment was associated with an acceptable safety profile. The addition of glasdegib to LDAC may be a treatment option for pts with AML or high-risk MDS.</t>
  </si>
  <si>
    <t>Cortes_Haema_2018 (Abstract)</t>
  </si>
  <si>
    <t>Cortes J, Heidel F, Fiedler W, Smith D, Robak T, Montesinos P, et al. Glasdegib improved overall srvival in patients with acute myeloid leukemia (AML) or myelodysplastic syndrome (MDS) who achieve complete remission (CR) and those who did not achieve CR. Haematologica.  2018 Jun 14-17</t>
  </si>
  <si>
    <t>Cortes J, Heidel F, Fiedler W, Smith D, Robak T, Montesinos P, et al.</t>
  </si>
  <si>
    <t>Haematologica.  Vol,CONFERENCE START: 2018 Jun 14 CONFERENCE END: 2018 Jun 17, 23rd Congress of the European Hematology Association Stockholm, Sweden</t>
  </si>
  <si>
    <t>Glasdegib improved overall survival in patients with acute myeloid leukemia (AML) or myelodysplastic syndrome (MDS) who achieved complete remission (cr) and those who did not achieve cr</t>
  </si>
  <si>
    <t>Background: Glasdegib is a potent and selective oral inhibitor of the Hedgehog signaling pathway. In a phase 2 randomized trial in patients with AML or high-risk MDS, the addition of glasdegib to low-dose cytarabine (LDAC) improved median overall survival (OS) versus LDAC alone (8.8 vs 4.9 months; hazard ratio [HR] 0.51; 80% confidence interval [CI], 0.39–0.67; P=0.0004), with benefit consistent across subgroups by risk and disease.Aims: We evaluated the efficacy of glasdegib+LDAC versus LDAC alone by disease response (CR vs no CR) and baseline mutational analyses.  MethodsPatients randomized to receive glasdegib+LDAC (n=88) or LDAC alone (n=44) were classified into 2 subgroups: those who achieved CR (defined as neutrophils ≥1000 µL, platelets ≥100000 µL, hemoglobin ≥11 g/dL [MDS only], with Results: 15 out of 88 patients treated with glasdegib+LDAC and 1 out of 44 patients treated with LDAC alone achieved CR at any point during the study. Demographics of the two CR-defined subgroups were balanced with respect to age, comorbidities, and European LeukemiaNet cytogenetic risk group. Median duration of treatment was 16.5 months (range, 0.9–31.9) in patients who achieved CR with glasdegib+LDAC, and 7.3 months in the one patient who achieved CR with LDAC alone. In patients without CR, median duration of treatment was 2.0 months (range, 0.1–27.8) with glasdegib+LDAC, and 1.5 months (range, 0.2–7.9) with LDAC alone. In patients who achieved CR with glasdegib+LDAC, median duration of response was 9.9 months (range, 0.03–28.8). In patients who achieved CR, median OS was 26.8 months (95% CI, 12.3–not reached) with glasdegib+LDAC versus 12.9 months for the one patient who achieved CR with LDAC alone; HR and P value were not estimated due to small sample size. In patients without CR, median OS was 6.5 months (95% CI, 3.7–9.1) with glasdegib+LDAC versus 4.8 months (95% CI, 2.3–6.4) with LDAC alone (HR 0.65; 95%CI 0.43–0.98; P=0.018). Responses were observed across all mutations assessed, and of the 4 genes with a mutation frequency of ≥5 mutations in each arm (DNMT3A, IDH2, RUNX1, and TET2), the HR of median OS for glasdegib+LDAC versus LDAC alone was similar in mutated and non-mutated subgroups. Conclusion: The addition of glasdegib to LDAC versus LDAC alone improved OS in the entire population, and even in those patients not achieving CR. Baseline mutations did not affect response or survival benefit, although data for each mutation are limited by the small sample size. Together these data suggests that glasdegib improves OS by preventing or delaying disease relapse or progression regardless of baseline mutation status. Randomized studies with glasdegib in combination with standard therapies are underway.</t>
  </si>
  <si>
    <t>Cortes_Leuke_2019</t>
  </si>
  <si>
    <t>Cortes JE, Heidel FH, Hellmann A et al. Randomized comparison of low dose cytarabine with or without glasdegib in patients with newly diagnosed acute myeloid leukemia or high-risk myelodysplastic syndrome. Leukemia. 33(2):379-389, 2019 02.</t>
  </si>
  <si>
    <t xml:space="preserve">Cortes JE
Heidel FH
Hellmann A
Fiedler W
Smith BD
Robak T
Montesinos P
Pollyea DA
DesJardins P
Ottmann O
Ma WW
Shaik MN
Laird AD
Zeremski M
O'Connell A
Chan G
Heuser M
</t>
  </si>
  <si>
    <t>Leukemia. 33(2):379-389, 2019 02.</t>
  </si>
  <si>
    <t>Randomized comparison of low dose cytarabine with or without glasdegib in patients with newly diagnosed acute myeloid leukemia or high-risk myelodysplastic syndrome.</t>
  </si>
  <si>
    <t>Glasdegib is a Hedgehog pathway inhibitor. This phase II, randomized, open-label, multicenter study (ClinicalTrials.gov, NCT01546038) evaluated the efficacy of glasdegib plus low-dose cytarabine (LDAC) in patients with acute myeloid leukemia (AML) or high-risk myelodysplastic syndrome unsuitable for intensive chemotherapy. Glasdegib 100 mg (oral, QD) was administered continuously in 28-day cycles; LDAC 20 mg (subcutaneous, BID) was administered for 10 per 28 days. Patients (stratified by cytogenetic risk) were randomized (2:1) to receive glasdegib/LDAC or LDAC. The primary endpoint was overall survival. Eighty-eight and 44 patients were randomized to glasdegib/LDAC and LDAC, respectively. Median (80% confidence interval [CI]) overall survival was 8.8 (6.9-9.9) months with glasdegib/LDAC and 4.9 (3.5-6.0) months with LDAC (hazard ratio, 0.51; 80% CI, 0.39-0.67, P = 0.0004). Fifteen (17.0%) and 1 (2.3%) patients in the glasdegib/LDAC and LDAC arms, respectively, achieved complete remission (P &lt; 0.05). Nonhematologic grade 3/4 all-causality adverse events included pneumonia (16.7%) and fatigue (14.3%) with glasdegib/LDAC and pneumonia (14.6%) with LDAC. Clinical efficacy was evident across patients with diverse mutational profiles. Glasdegib plus LDAC has a favorable benefit-risk profile and may be a promising option for AML patients unsuitable for intensive chemotherapy.</t>
  </si>
  <si>
    <t>Delia M, Carluccio P, et al. Leukemia Research. 39 (11) (pp 1166-1171), 2015. Date of Publication: April 22, 2015.</t>
  </si>
  <si>
    <t>Delia M._x000D_
_x000D_
Carluccio P._x000D_
_x000D_
Buquicchio C._x000D_
_x000D_
Vergine C._x000D_
_x000D_
Greco G._x000D_
_x000D_
Amurri B._x000D_
_x000D_
Melpignano A._x000D_
_x000D_
Melillo L._x000D_
_x000D_
Cascavilla N._x000D_
_x000D_
Guarini A._x000D_
_x000D_
Capalbo S._x000D_
_x000D_
Tarantini G._x000D_
_x000D_
Mazza P._x000D_
_x000D_
Pavone V._x000D_
_x000D_
Di Renzo N._x000D_
_x000D_
Specchia G.</t>
  </si>
  <si>
    <t>Leukemia Research. 39 (11) (pp 1166-1171), 2015. Date of Publication: April 22, 2015.</t>
  </si>
  <si>
    <t>The optimal treatment of older patients (&gt;65 years) with acute myeloid leukemia (AML) remains challenging in daily clinical practice; a choice has to be made between intensive chemotherapy and best supportive care. To guide physicians, several prognostic factors have been identified and risk scores developed. Recently, the DNA methyltransferase inhibitor azacitidine has become available for use in MDS and AML patients with up to 30% bone marrow blasts. However, limited data are available on the outcome of older unfit AML patients, regardless of their bone marrow blast count. We retrospectively analyzed the outcome of 90 newly diagnosed older unfit AML patients in 9 Institutions from the Apulia Region (REP). Responder patients (evaluation performed after 4 cycles of treatment even in cases of primary failure) showed a better overall survival than non responders (23 vs 6 months, p&lt; .001). ECOG PS &gt;= 2 seems to be correlated with OS in multivariate analysis, while neither primary treatment failure (documented after 2 cycles) nor bone marrow blast count were correlated with a worse overall survival either at univariate (22 vs 29 months, p= .ns; 16 vs 19 months, p= .ns) or multivariate analysis. Overall, the results of our retrospective analysis seem to confirm the efficacy of AZA treatment for this unfit AML patients setting, in terms of both CR and OS, regardless of the bone marrow blasts count, while primary treatment failure should not lead to a discontinuation of treatment._x000D_
Copyright © 2015 Elsevier Ltd.</t>
  </si>
  <si>
    <t>Dennis M, Hills R, Thomas I  et al. A randomised evaluation of low-dose ARA-C plus tosedostat versus low dose ARA-C in older patients with acute myeloid leukaemia: Results of the li-1 trial. HemaSphere. Conference: 23rd Congress of the European Hematology Association, EHA 2018. Sweden. 2 (Supplement 2) (pp 11), 2018. Date of Publication: June 2018.</t>
  </si>
  <si>
    <t xml:space="preserve">Dennis M.
Hills R.
Thomas I.
Kallenbach M.
Hemmaway C.
Greaves P.
Copland M.
Burnett A.
Russell N.
</t>
  </si>
  <si>
    <t>HemaSphere. Conference: 23rd Congress of the European Hematology Association, EHA 2018. Sweden. 2 (Supplement 2) (pp 11), 2018. Date of Publication: June 2018.</t>
  </si>
  <si>
    <t>A randomised evaluation of low-dose ARA-C plus tosedostat versus low dose ARA-C in older patients with acute myeloid leukaemia: Results of the li-1 trial.</t>
  </si>
  <si>
    <t>Background: Among patients over the age of 60, a considerable number of patients with Acute Myeloid Leukaemia (AML) are not considered for conventional induction chemotherapy, so survival is poor, with only approximately 10% of patients surviving beyond 2 years when treated with standard of care (demethylation agents or low dose ara-C (LDAC)). In the pivotal trials demethylation agents improve median survival, but not overall survival. Therefore there remains a significant unmet need in this patient group. Tosedostat is a selective, oral aminopeptidase inhibitor. Since Phase I/II trials of tosedostat as monotherapy showed acceptable toxicity and potential activity in relapsed AML it was included, combined with LDAC, as an option in the LI-1 "pick-a-winner" trial._x000D_
Aim(s): To assess the efficacy of LDAC+tosedostat versus LDAC alone in patients aged 60+ unsuitable for intensive therapy in a "pick-a-winner" design. This design allows several treatments to be assessed simultaneously compared with LDAC in a randomised fashion, with the aim of doubling 2-year survival from 11% to 22% (HR 0.70). There are two interim assessments: after 50 patients per arm are recruited, remission rates must improve by &gt;=2.5%; the second interim analysis occurs after 170 deaths are seen, when the hazard ratio must be &lt;0.85._x000D_
Method(s): Tosedostat was given orally at 120mg once a day for up to 6 months. LDAC was given at 20mg bd subcutaneously on days 1-10 of each course, with courses of LDAC occurring at 4-6 wk intervals. To enter the randomisation patients needed to fulfil specific cardiac entry criteria. Toxicities were recorded using NCI-CTC version 3. At the second interim analysis after 183 events tosedostat failed to pass the second assessment, and the arm was therefore closed. Results here are based upon a median follow-up of 18.9 months._x000D_
Result(s): Between 6/2014 and 2/2017, 245 patients, median age 76 years (range 60-88) entered the randomisation. Overall 60% were male; 66% had De Novo AML, 28% secondary AML, and 6% high risk MDS; 1% had favourable, 73% intermediate and 26% adverse cytogenetics. By validated Wheatley index, 2% were good risk, 36% standard risk and 63% poor risk. A median of 2 courses was delivered in either arm (mean 2.9 LDAC+tosedostat vs 2.3 LDAC). Overall, complete remission was achieved in 18% of patients (LDAC+tosedostat 22%, LDAC 14%, OR 0.59 (0.31-1.13) p=0.11). Thirty-day mortality was not significantly increased (17% vs 13%, HR 1.44 (0.75-2.78) p=0.3); but overall survival showed no difference (2-year OS 16% vs 12%, HR 0.99 (0.74-1.32) p=0.9) (Figure 1). Causes of death were: resistant/recurrent disease 39 vs 61; infection 20 vs 10; haemorrhage 8 vs 0; cardiac 5 vs 3; multiple 13 vs 8; other/unknown 5 vs 11. Relapse-free survival did not significantly differ (HR 0.93 (0.41-2.16) p=0.9) with median OS 28.4m vs 24.0m in responders (p=0.6); non-remitters had median OS 2.8m vs 3.3m (HR 1.20 (0.88-1.63) p=0.2). Stratified analyses failed to identify any subgroup of patients benefitting from tosedostat. Although rates of grade 3+ toxicity were low, tosedostat was associated with diarrhoea, increased cardiac toxicity, and increade use of platelets (mean 5.0 vs 3.5 p=0.006). Summary and_x000D_
Conclusion(s): Despite promising early data and acceptable tolerability, we did not find evidence that the addition of tosedostat to LDAC produced a survival benefit in this group of patients, with the anticipated hazard ratio of 0.70 being outside the 95% confidence intervals at second interim analysis. (Figure Presented).</t>
  </si>
  <si>
    <t>Deschler B, Ihorst G, Platzbecker U, Germing U, Marz E, De Figuerido M, Fritzsche K, Haas P, Salih HR, Giagounidis A, Selleslag D, Labar B, de Witte T, Wijermans P, Lubbert M. Parameters detected by geriatric and quality of life assessment in 195 older patients with myelodysplastic syndromes and acute myeloid leukemia are highly predictive for outcome. Haematologica. 2013 Feb 1;98(2):208-216.</t>
  </si>
  <si>
    <t>Deschler B, Ihorst G, Platzbecker U, Germing U, Marz E, De Figuerido M, Fritzsche K, Haas P, Salih HR, Giagounidis A, Selleslag D, Labar B, de Witte T, Wijermans P, Lubbert M</t>
  </si>
  <si>
    <t>Haematologica. 98 (2) (pp 208-216), 2013. Date of Publication: 01 Feb 2013.</t>
  </si>
  <si>
    <t>Myelodysplastic syndromes and acute myeloid leukemia exemplify the complexity of treatment allocation in older patients as options range from best supportive care, non-intensive treatment (e.g. hypomethylating agents) to intensive chemotherapy/hematopoietic cell transplantation. Novel metrics for non-disease variables are urgently needed to help define the best treatment for each older patient. We investigated the feasibility and prognostic value of geriatric/quality of life assessments aside from established disease-specific variables in 195 patients aged 60 years or over with myelodysplastic syndromes/acute myeloid leukemia. These patients were grouped according to treatment intensity and assessed. Assessment consisted of eight instruments evaluating activities of daily living, depression, mental functioning, mobility, comorbidities, Karnofsky Index and quality of life. Patients with a median age of 71 years (range 60-87 years) with myelodysplastic syndromes (n=63) or acute myeloid leukemia (n=132) were treated either with best supportive care (n=47), hypomethylating agents (n=73) or intensive chemotherapy/hematopoietic cell transplantation (n=75). After selection of variables, pathological activities of daily living and quality of life/fatigue remained highly predictive for overall survival in the entire patient group beyond disease-related risk factors adverse cytogenetics and blast count of 20% or over. In 107 patients treated non-intensively activities of daily living of less than 100 (hazard ratio, HR 2.94), Karnofsky Index below 80 (HR 2.34) and quality of life/'fatigue' of 50 or over (HR 1.77) were significant prognosticators. Summation of adverse features revealed a high risk of death (HR 9.36). In-depth evaluation of older patients prior to individual treatment allocation is feasible and provides additional information to standard assessment. Patients aged 60 years or over with newly diagnosed myelodysplastic syndromes/acute myeloid leukemia and impairments in activities of daily living, Karnofsky Index below 80%, quality of life/'fatigue' of 50 or over, are likely to have poor outcomes. © 2013 Ferrata Storti Foundation.</t>
  </si>
  <si>
    <t>DiNardo CD, Pratz KW, Letai A, Jonas BA, Wei AH, Thirman M, Arellano M, Frattini MG, Kantarjian H, Popovic R, Chyla B, Xu T, Dunbar M, Agarwal SK, Humerickhouse R, Mabry M, Potluri J, Konopleva M, Pollyea DA. Lancet Oncology. 19(2):216-228, 2018 02.</t>
  </si>
  <si>
    <t>DiNardo CD; Pratz KW; Letai A; Jonas BA; Wei AH; Thirman M; Arellano M; Frattini MG; Kantarjian H; Popovic R; Chyla B; Xu T; Dunbar M; Agarwal SK; Humerickhouse R; Mabry M; Potluri J; Konopleva M; Pollyea DA</t>
  </si>
  <si>
    <t>Lancet Oncology. 19(2):216-228, 2018 02.</t>
  </si>
  <si>
    <t>BACKGROUND: Elderly patients (aged &gt;=65 years) with acute myeloid leukaemia have poor outcomes and no effective standard-of-care therapy exists. Treatment with hypomethylating agents such as azacitidine and decitabine is common, but responses are modest and typically short-lived. The oral anti-apoptotic B-cell lymphoma 2 protein inhibitor, venetoclax, has shown promising single-agent activity in patients with relapsed or refractory acute myeloid leukaemia and preclinical data suggested synergy between hypomethylating agents and venetoclax, which led to this combination phase 1b study.
METHODS: Previously untreated patients aged 65 years and over with acute myeloid leukaemia who were ineligible for standard induction therapy were enrolled into this non-randomised, open-label, phase 1b study. Patients were required to have an Eastern Cooperative Oncology Group performance status of 0-2 and either intermediate-risk or poor-risk cytogenetics. Patients were enrolled into one of three groups for the dose-escalation phase of this study: group A (venetoclax and intravenous decitabine 20 mg/m2 [days 1-5 of each 28-day cycle]), group B (venetoclax and subcutaneous or intravenous azacitidine 75 mg/m2 [days 1-7 of each 28-day cycle]), and group C (a venetoclax and decitabine substudy with the oral CYP3A inhibitor posaconazole, 300 mg twice on cycle 1, day 21, and 300 mg once daily from cycle 1, days 22-28, to assess its effect on venetoclax pharmacokinetics). Dose escalation followed a standard 3 + 3 design with at least three evaluable patients enrolled per cohort; daily target doses of venetoclax for groups A and B were 400 mg (cohort 1), 800 mg (cohorts 2 and 3), and 1200 mg (cohort 4), and 400 mg for group C. The primary endpoints were the safety and pharmacokinetics of venetoclax plus decitabine or azacitidine, and to determine the maximum tolerated dose and recommended phase 2 dose. Secondary endpoints included the preliminary anti-leukaemic activity of venetoclax with decitabine or azacitidine through the analysis of overall response, duration of response, and overall survival. We analysed safety, pharmacokinetics, and anti-leukaemic activity in all patients who received one or more venetoclax doses. The expansion phase of the study is ongoing but is closed to accrual. This trial is registered with ClinicalTrials.gov, number NCT02203773.
FINDINGS: 57 patients were enrolled in the study. 23 patients in group A and 22 patients in group B were enrolled between Nov 19, 2014, and Dec 15, 2015, and 12 patients in group C were enrolled between June 14, 2015, and Jan 16, 2016. As of data cutoff on June 15, 2016, the most common grade 3-4 treatment-emergent adverse events were thrombocytopenia (27 [47%] of 57 patients; nine in group A, 13 in group B, and five in group C), febrile neutropenia (24 [42%] of 57; 11 in group A, ten in group B, and three in group C), and neutropenia (23 [40%] of 57; 12 in group A, eight in group B, and three in group C). The most common serious treatment-emergent adverse event in groups A and B was febrile neutropenia (seven [30%] of 23 patients vs seven [32%] of 22), whereas in group C it was lung infection (four [33%] of 12 patients). 49 (86%) of 57 patients had treatment-related adverse events; the most common in groups A and B included nausea (12 [52%] patients vs seven [32%] patients), fatigue (six [26%] patients vs seven [32%]), and decreased neutrophil count (six [26%] patients vs six [27%]), whereas in group C the most common were nausea (seven [58%] of 12 patients), leucopenia (six [50%]), vomiting (five [42%]), and decreased platelet count (five [42%]). The maximum tolerated dose was not reached. The recommended phase 2 dose was 400 mg once a day or 800 mg with an interrupted dosing schedule (safety expansion). In total, four (7%) of 57 patients had died within 30 days of the first venetoclax dose caused by sepsis (group B), bacteraemia (group A), lung infection (group C), and respiratory failure (group A). Tumour lysis syndrome was not observed. Decitabine and azacitidine did not substantially affect venetoclax exposures. Overall, 35 (61%; 95% CI 47.6-74.0) of 57 patients achieved complete remission or complete remission with incomplete marrow recovery. In groups A and B, 27 (60%; 95% CI 44.3-74.3) of 45 patients had complete remission or complete remission with incomplete marrow recovery.
INTERPRETATION: Venetoclax plus hypomethylating agent therapy seems to be a novel, well-tolerated regimen with promising activity in this underserved patient population. Evaluation of expansion cohorts is ongoing at 400 mg and 800 mg doses using both hypomethylating agent combinations.
FUNDING: AbbVie and Genentech. Copyright © 2018 Elsevier Ltd. All rights reserved.</t>
  </si>
  <si>
    <t>Dohner H, Lubbert M, Fiedler W, Fouillard L, Haaland A, Brandwein JM, Lepretre S, Reman O, Turlure P, Ottmann OG, Muller-Tidow C, Kramer A, Raffoux E, Dohner K, Schlenk RF, Voss F, Taube T, Fritsch H, Maertens J. Randomized, phase 2 trial of low-dose cytarabine with or without volasertib in AML patients not suitable for induction therapy. Blood. 2014 Aug 28;124(9):1426-33.</t>
  </si>
  <si>
    <t>Dohner H
Lubbert M
Fiedler W
Fouillard L
Haaland A
Brandwein JM
Lepretre S
Reman O
Turlure P
Ottmann OG
Muller-Tidow C
Kramer A
Raffoux E
Dohner K
Schlenk RF
Voss F
Taube T
Fritsch H
Maertens J</t>
  </si>
  <si>
    <t>Blood. 124(9):1426-33, 2014 Aug 28</t>
  </si>
  <si>
    <t>Randomized, phase 2 trial of low-dose cytarabine with or without volasertib in AML patients not suitable for induction therapy.</t>
  </si>
  <si>
    <t>Treatment outcomes for older patients with acute myeloid leukemia (AML) have remained dismal. This randomized, phase 2 trial in AML patients not considered suitable for intensive induction therapy compared low-dose cytarabine (LDAC) with or without volasertib, a highly potent and selective inhibitor of polo-like kinases. Eighty-seven patients (median age 75 years) received LDAC 20 mg twice daily subcutaneously days 1-10 or LDAC + volasertib 350 mg IV days 1 + 15 every 4 weeks. Response rate (complete remission and complete remission with incomplete blood count recovery) was higher for LDAC + volasertib vs LDAC (31.0% vs 13.3%; odds ratio, 2.91; P = .052). Responses in the LDAC + volasertib arm were observed across all genetic groups, including 5 of 14 patients with adverse cytogenetics. Median event-free survival was significantly prolonged by LDAC + volasertib compared with LDAC (5.6 vs 2.3 months; hazard ratio, 0.57; 95% confidence interval, 0.35-0.92; P = .021); median overall survival was 8.0 vs 5.2 months, respectively (hazard ratio, 0.63; 95% confidence interval, 0.40-1.00; P = .047). LDAC + volasertib led to an increased frequency of adverse events that was most pronounced for neutropenic fever/infections and gastrointestinal events; there was no increase in the death rate at days 60 + 90. This study was registered at www.clinicaltrials.gov as #NCT00804856.
Copyright © 2014 by The American Society of Hematology.</t>
  </si>
  <si>
    <t>Estey EH, Thall PF, Giles FJ, Wang XM, Cortes JE, Beran M, Pierce SA, Thomas DA, Kantarjian HM. Blood. 99(12):4343-9, 2002 Jun 15.</t>
  </si>
  <si>
    <t>Estey EH; Thall PF; Giles FJ; Wang XM; Cortes JE; Beran M; Pierce SA; Thomas DA; Kantarjian HM</t>
  </si>
  <si>
    <t>Blood. 99(12):4343-9, 2002 Jun 15.</t>
  </si>
  <si>
    <t>We investigated treatment with gemtuzumab ozogamicin (GO) in 51 patients aged 65 years or older with newly diagnosed acute myeloid leukemia (AML), refectory anemia (RA) with excess of blasts in transformation, or RA with excess blasts. GO was given in doses of 9 mg/m(2) of body-surface area on days 1 and 8 or, therapeutically equivalently, on days 1 and 15, with or without interleukin 11 (IL-11; 15 microg/kg per day on days 3 to 28), with assignment to IL-11 treatment made randomly. Complete remission (CR) rates were 2 of 26 (8%) for GO without IL-11 and 9 of 25 (36%) for GO with IL-11. Regression analyses indicated that IL-11 was independently predictive of CR but not survival. We compared GO with or without IL-11 with idarubicin plus cytosine arabinoside (IA), as previously administered, in similar patients. The CR rate with IA was 15 of 31 (48%), and survival was superior with IA compared with GO with or without IL-11 (P =.03). Besides accounting for possible covariate effects on outcome, we also accounted for possible trial effects (TEs) arising because IA and GO with or without IL-11 were not arms of a randomized trial. Bayesian posterior probabilities that GO with or without IL-11 produced longer survival than IA, after accounting for covariates and TEs, were less than 0.01 in patients with abnormal cytogenetic findings (AC) and less than 0.15 in patients with normal cytogenetic findings (NC). Regarding CR, the analogous probabilities were less than 0.02 for GO without IL-11 (all cytogenetic groups), and for GO with IL-11, less than 0.25 for AC groups and about 0.50 for NC groups. TEs 2 to 5 times the magnitude of those previously observed would be needed to conclude that survival with GO with or without IL-11 is likely longer than with IA. Thus, there is little evidence to suggest that GO with or without IL-11 should be used instead of IA in older patients with newly diagnosed AML or myelodysplastic syndrome.</t>
  </si>
  <si>
    <t>Faderl S, Ravandi F, Huang X, Garcia-Manero G, Ferrajoli A, Estrov Z, Borthakur G, Verstovsek S, Thomas DA, Kwari M, Kantarjian HM. A randomized study of clofarabine versus clofarabine plus low-dose cytarabine as front-line therapy for patients aged 60 years and older with acute myeloid leukemia and high-risk myelodysplastic syndrome. Blood. 2008 Sep 01;112(5):1638-45.</t>
  </si>
  <si>
    <t>Faderl S
Ravandi F
Huang X
Garcia-Manero G
Ferrajoli A
Estrov Z
Borthakur G
Verstovsek S
Thomas DA
Kwari M
Kantarjian HM</t>
  </si>
  <si>
    <t>Blood. 112(5):1638-45, 2008 Sep 01</t>
  </si>
  <si>
    <t>A randomized study of clofarabine versus clofarabine plus low-dose cytarabine as front-line therapy for patients aged 60 years and older with acute myeloid leukemia and high-risk myelodysplastic syndrome.</t>
  </si>
  <si>
    <t>We previously reported the feasibility of clofarabine and cytarabine combinations in AML. Questions remain as to (1) the therapeutic advantage of this combination and (2) the role of lower doses of clofarabine and cytarabine in older patients. We have conducted an adaptively randomized study of lower-dose clofarabine with or without low-dose cytarabine in previously untreated patients with AML aged 60 years and older. Patients received 30 mg/m(2) clofarabine intravenously daily for 5 days with or without 20 mg/m(2) cytarabine subcutaneously daily for 14 days as induction. Consolidation consisted of 3 days of clofarabine with or without 7 days of cytarabine. Seventy patients were enrolled. The median age was 71 years (range, 60-83 years). Sixteen patients received clofarabine and 54 the combination. Overall, 56% achieved complete remission (CR). CR rate was significantly higher with the combination (63% vs 31%; P = .025). Induction mortality was 19% with the combination versus 31% with clofarabine alone (P = .276). The combination showed better event-free survival (7.1 months vs 1.7 months; P = .04), but not overall survival (11.4 months vs 5.8 months; P = .1). Clofarabine plus low-dose cytarabine has a higher response rate than clofarabine alone with comparable toxicity. This trial is registered at www.clinicaltrials.gov as no. NCT00088218.</t>
  </si>
  <si>
    <t>Falantes J, Deben G, et al. Blood. Conference: 56th Annual Meeting of the American Society of Hematology, ASH 2014. San Francisco, CA United States. Conference Publication: (var.pagings). 124 (21) (no pagination), 2014. Date of Publication: 06 Dec 2014.</t>
  </si>
  <si>
    <t>Falantes J._x000D_
_x000D_
Deben G._x000D_
_x000D_
Robles V.M._x000D_
_x000D_
Bargay J._x000D_
_x000D_
Salamero O._x000D_
_x000D_
Pedro C._x000D_
_x000D_
Redondo S._x000D_
_x000D_
Garrido A._x000D_
_x000D_
Bergua J.M._x000D_
_x000D_
Tormo M._x000D_
_x000D_
Xicoy B._x000D_
_x000D_
Font P._x000D_
_x000D_
Gonzalez-Lopez T.J._x000D_
_x000D_
Ramos F.</t>
  </si>
  <si>
    <t>Blood. Conference: 56th Annual Meeting of the American Society of Hematology, ASH 2014. San Francisco, CA United States. Conference Publication: (var.pagings). 124 (21) (no pagination), 2014. Date of Publication: 06 Dec 2014.</t>
  </si>
  <si>
    <t>Background Adverse karyotype and age are associated with poor prognosis in older AML patients (pts). Although complete remission (CR) can be achieved with intensive chemotherapy (IC) in pts with adverse cytogenetics, overall survival (OS) and leukemia free-survival (LFS) are poor (Knipp S, et al. Cancer 2007). In addition, low doses of ARA-C (LDAC) did not offer survival benefit in older pts with poor cytogenetics as compared to hydroxyurea and best supportive care (BSC) (Burnett A, et al. Cancer 2007). Azacitidine has shown a survival advantage in older pts with newly diagnosed AML in a recent phase 3 trial, as compared to conventional care regimens (BSC/LDAC/IC)(Dombret H, et al. EHA 2014). Aim To evaluate the role of azacitidine and factors associated with OS in pts with newly diagnosed AML and adverse karyotype from the ALMA study (Ramos F, et al. Blood 2012;120:abstract 3593). Methods Retrospective, multicenter study, of pts with newly diagnosed AML and adverse karyotype who received front-line azacitidine in Spain. Response to azacitidine was evaluated by ELN-2010 criteria. Overall survival was evaluated by Kaplan-Meier method and log-rank test. Results Thirty-nine pts were identified. Median age: 71y (52-83). Baseline characteristics are shown in table 1. All pts received azacitidine (75 mg/m2 sc x7 days) as first line treatment. Median time from AML diagnosis to therapy was 16 days (1-88). 56% of pts had bone marrow (BM) blasts &gt;30% at diagnosis (median: 32%; range: 20-90). Five out of 39 (13%) pts had leucocyte count (WBC) &gt;15x109/L and 20/39 (51%) had ECOG performance status &gt;1. Complex karyotype (CK) and monosomal karyotype (MK) was present in 18/39 pts each (46%). Within the subset showing CK, 14/18 (78%) had MK. Complete remission (CR) and CRi was 23.1% and 5.1% respectively (ORR=28.2%). Median courses of therapy to best response: 3 (1-11). After 17m median follow-up, median OS (95% CI) was 7m (3.1-8.8). Estimated 1-year survival was 29.8%. There were no differences in median OS in pts with MK vs. rest of pts with CK (median OS 9m [95% CI: 5.3-12.6] vs. 6.5m [3.1-8.8], respectively; P=0.854). Monosomal karyotype, CK with &gt;5 abnormalities, BM blasts &gt;30% and ECOG status &gt;1 did not achieve statistically significance in multivariate analysis. Only WBC at baseline (&gt;10x109/L or &gt;15x109/L; threshold not relevant) had an impact on OS in both univariate (3m [95% CI: 4.9-13] vs. 9m [4.9-13] if WBC &lt;10x10e /L; p=0.014) and multivariate analysis (HR=3.3, [95% CI 1.1-9.5], p=0.025; Table 2). Most frequent causes of death were disease progression and infection (82%). (Table Presented) Multivariate analysis for survival Conclusion Albeit retrospective and non-comparative, azacitidine seems to improve median and 1y survival as compared to historic AML data in pts with adverse cytogenetics. An elevated WBC &gt;10x109/L at diagnosis was the only parameter associated to adverse outcome in this set of pt.</t>
  </si>
  <si>
    <t>Falantes J, Pleyer L, et al. Leukemia &amp; lymphoma.  59(5):1113-1120, 2018.</t>
  </si>
  <si>
    <t>Falantes J, Pleyer L, Thépot S, Almeida AM, Maurillo L, Martínez-Robles V, Stauder R, Itzykson R, Pinto R, Venditti A, Bargay J, Burgstaller S, Martínez MP, Seegers V, Cortesão E, Foncillas MÁ, Gardin C, Montesinos P, Musto P, Fenaux P, Greil R, Sanz MA, Ramos F,; European ALMA + Investigators</t>
  </si>
  <si>
    <t>Leukemia &amp; lymphoma.  59(5):1113-1120, 2018.</t>
  </si>
  <si>
    <t>Real life experience with frontline azacitidine in a large series of older adults with acute myeloid leukemia stratified by MRC/LRF score: results from the expanded international E-ALMA series (E-ALMA+)</t>
  </si>
  <si>
    <t>Azacitidine (AZA) prolonged overall survival (OS) in the AZA-AML-001 trial. However, few subjects were randomized to AZA or intensive chemotherapy (IC). The Medical Research Council (MRC) and the Leukemia Research Foundation (LRF) developed a score for older AML patients receiving IC or non-intensive regimens, whereas the E-ALMA study validated a score for survival and response in elderly patients receiving AZA in daily practice. Both identified three groups with different risk estimates. This analysis evaluates the efficacy of frontline AZA in older AML patients (N = 710) unfit for IC from different national registries (E-ALMA + series) stratified by the MRC/LRF risk score. Median OS of patients categorized as good, standard and poor-risk groups by the MRC/LRF score was 13.4 (95% CI, 10.8-16), 12.4 (95% CI, 9.9-14.8), and 8.1 months (95% CI, 7-9.1), respectively (p =.0001). In conclusion, this is the largest retrospective cohort of older AML patients treated with AZA.</t>
  </si>
  <si>
    <t>Fenaux_BJH_2010</t>
  </si>
  <si>
    <t>Fenaux P, Gattermann N, Seymour JF, Hellstrom-Lindberg E, Mufti GJ, Duehrsen U, Gore SD, Ramos F, Beyne-Rauzy O, List A, McKenzie D, Backstrom J, Beach CL. Prolonged survival with improved tolerability in higher-risk myelodysplastic syndromes: Azacitidine compared with low dose ara-C: Research paper. British Journal of Haematology. 2010 Apr;149(2):244-249.</t>
  </si>
  <si>
    <t>Fenaux P.
Gattermann N.
Seymour J.F.
Hellstrom-Lindberg E.
Mufti G.J.
Duehrsen U.
Gore S.D.
Ramos F.
Beyne-Rauzy O.
List A.
McKenzie D.
Backstrom J.
Beach C.L.</t>
  </si>
  <si>
    <t>British Journal of Haematology. 149 (2) (pp 244-249), 2010. Date of Publication: April 2010.</t>
  </si>
  <si>
    <t>Prolonged survival with improved tolerability in higher-risk myelodysplastic syndromes: Azacitidine compared with low dose ara-C: Research paper.</t>
  </si>
  <si>
    <t>In the phase III AZA-001 trial, low-dose cytarabine (LDara-C), the most widely used low-dose chemotherapy in patients with higher-risk myelodysplastic syndrome (MDS) who are ineligible for intensive treatment, was found to be associated with poorer survival compared with azacitidine. This analysis further compared the efficacy and the toxicity of these two drug regimens. Before randomization, investigators preselected patients to receive a conventional care regimen, one of which was LDara-C. Of 94 patients preselected to LDara-C, 45 were randomized to azacitidine and 49 to LDara-C. Azacitidine patients had significantly more and longer haematologicalal responses and increased red blood cell transfusion independence. Azacitidine prolonged overall survival versus LDara-C in patients with poor cytogenetic risk, presence of -7/del(7q), and French-American-British subtypes refractory anaemia with excess blasts (RAEB) and RAEB in transformation. When analyzed per patient year of drug exposure, azacitidine treatment was associated with fewer grade 3-4 cytopenias and shorter hospitalisation time than LDara-C in these higher-risk MDS patients. © 2010 Blackwell Publishing Ltd.</t>
  </si>
  <si>
    <t>Fenaux P, Mufti GJ, Hellstrom-Lindberg E, Santini V, Gattermann N, Germing U, Sanz G, List AF, Gore S, Seymour JF, Dombret H, Backstrom J, Zimmerman L, McKenzie D, Beach CL, Silverman LR. Azacitidine prolongs overall survival compared with conventional care regimens in elderly patients with low bone marrow blast count acute myeloid leukemia. Journal of Clinical Oncology. 2010 Feb 01;28(4):562-9.</t>
  </si>
  <si>
    <t>Fenaux P
Mufti GJ
Hellstrom-Lindberg E
Santini V
Gattermann N
Germing U
Sanz G
List AF
Gore S
Seymour JF
Dombret H
Backstrom J
Zimmerman L
McKenzie D
Beach CL
Silverman LR</t>
  </si>
  <si>
    <t>Journal of Clinical Oncology. 28(4):562-9, 2010 Feb 01</t>
  </si>
  <si>
    <t>Azacitidine prolongs overall survival compared with conventional care regimens in elderly patients with low bone marrow blast count acute myeloid leukemia.</t>
  </si>
  <si>
    <t>PURPOSE: In a phase III randomized trial, azacitidine significantly prolonged overall survival (OS) compared with conventional care regimens (CCRs) in patients with intermediate-2- and high-risk myelodysplastic syndromes. Approximately one third of these patients were classified as having acute myeloid leukemia (AML) under current WHO criteria. This analysis compared the effects of azacitidine versus CCR on OS in this subgroup.
PATIENTS AND METHODS: Patients were randomly assigned to receive subcutaneous azacitidine 75 mg/m(2)/d or CCR (best supportive care [BSC] only, low-dose cytarabine (LDAC), or intensive chemotherapy [IC]).
RESULTS: Of the 113 elderly patients (median age, 70 years) randomly assigned to receive azacitidine (n = 55) or CCR (n = 58; 47% BSC, 34% LDAC, 19% IC), 86% were considered unfit for IC. At a median follow-up of 20.1 months, median OS for azacitidine-treated patients was 24.5 months compared with 16.0 months for CCR-treated patients (hazard ratio = 0.47; 95% CI, 0.28 to 0.79; P = .005), and 2-year OS rates were 50% and 16%, respectively (P = .001). Two-year OS rates were higher with azacitidine versus CCR in patients considered unfit for IC (P = .0003). Azacitidine was associated with fewer total days in hospital (P &lt; .0001) than CCR.
CONCLUSION: In older adult patients with low marrow blast count (20% to 30%) WHO-defined AML, azacitidine significantly prolongs OS and significantly improves several patient morbidity measures compared with CCR.</t>
  </si>
  <si>
    <t>Fenaux_LO_2009</t>
  </si>
  <si>
    <t>Fenaux P, Mufti GJ, Hellstrom-Lindberg E, Santini V, Finelli C, Giagounidis A, Schoch R, Gattermann N, Sanz G, List A, Gore SD, Seymour JF, Bennett JM, Byrd J, Backstrom J, Zimmerman L, McKenzie D, Beach CL, Silverman LR. Efficacy of azacitidine compared with conventional care regimens in higher-risk myelodysplastic syndromes: results of a randomised, phase III study. The Lancet Oncology. 2009;10:223–232.</t>
  </si>
  <si>
    <t>Fenaux P, Mufti GJ, Hellstrom-Lindberg E, Santini V, Finelli C, Giagounidis A, Schoch R, Gattermann N, Sanz G, List A, Gore SD, Seymour JF, Bennett JM, Byrd J, Backstrom J, Zimmerman L, McKenzie D, Beach CL, Silverman LR International Vidaza High-risk MDS Survival Study Group</t>
  </si>
  <si>
    <t>The Lancet Oncology. 2009;10:223–232</t>
  </si>
  <si>
    <t>BACKGROUND: 
Drug treatments for patients with high-risk myelodysplastic syndromes provide no survival advantage. In this trial, we aimed to assess the effect of azacitidine on overall survival compared with the three commonest conventional care regimens.
METHODS: 
In a phase III, international, multicentre, controlled, parallel-group, open-label trial, patients with higher-risk myelodysplastic syndromes were randomly assigned one-to-one to receive azacitidine (75 mg/m(2) per day for 7 days every 28 days) or conventional care (best supportive care, low-dose cytarabine, or intensive chemotherapy as selected by investigators before randomisation). Patients were stratified by French-American-British and international prognostic scoring system classifications; randomisation was done with a block size of four. The primary endpoint was overall survival. Efficacy analyses were by intention to treat for all patients assigned to receive treatment. This study is registered with ClinicalTrials.gov, number NCT00071799.
FINDINGS: 
Between Feb 13, 2004, and Aug 7, 2006, 358 patients were randomly assigned to receive azacitidine (n=179) or conventional care regimens (n=179). Four patients in the azacitidine and 14 in the conventional care groups received no study drugs but were included in the intention-to-treat efficacy analysis. After a median follow-up of 21.1 months (IQR 15.1-26.9), median overall survival was 24.5 months (9.9-not reached) for the azacitidine group versus 15.0 months (5.6-24.1) for the conventional care group (hazard ratio 0.58; 95% CI 0.43-0.77; stratified log-rank p=0.0001). At last follow-up, 82 patients in the azacitidine group had died compared with 113 in the conventional care group. At 2 years, on the basis of Kaplan-Meier estimates, 50.8% (95% CI 42.1-58.8) of patients in the azacitidine group were alive compared with 26.2% (18.7-34.3) in the conventional care group (p&lt;0.0001). Peripheral cytopenias were the most common grade 3-4 adverse events for all treatments.
INTERPRETATION: 
Treatment with azacitidine increases overall survival in patients with higher-risk myelodysplastic syndromes relative to conventional care.</t>
  </si>
  <si>
    <t>Feng YM, Yan HJ, Zhang YQ, Zhang C, Gao L, Kong PY, Liu Y, Zhu LD, Zeng YJ, Rao J, Su Y, Yang TH, Wang SB, Li HM, Lou SF, Zhang X. Efficacy and safety of etoposide in combination with G-CSF, low-dose cytarabine and aclarubicin in newly diagnosed elderly patients with acute myeloid leukemia. Haematologica. 2016;101:387.</t>
  </si>
  <si>
    <t>Feng YM, Yan HJ, Zhang YQ, Zhang C, Gao L, Kong PY, Liu Y, Zhu LD, Zeng YJ, Rao J, Su Y, Yang TH, Wang SB, Li HM, Lou SF, Zhang X</t>
  </si>
  <si>
    <t>Haematologica. Conference: 21st congress of the european hematology association. Denmark.  Vol.101, pp.387, 2016.</t>
  </si>
  <si>
    <t>Background: Chemotherapy for elderly patients with acute myeloid leukemia (AML) is still a great challenge. Although 50% AML patients could achieve complete remission (CR) after intensive 3+7 regimen, treatment-related toxicities (TRT) appeared particularly prominent in elderly patients. In 2013, a multicenter randomized controlled trial in southwestern China confirmed that 71.1% refractory or relapsed AML achieved CR after received etoposide combine with low-dose CAG (E-CAG) regimen, and TRT was low, with no mortality. Aims: This prospective phase II, open label, randomized controlled study was designed to assess the efficacy and safety of E-CAG induction treatment for elderly patients with newly diagnosed AML. Methods: The effect of E-CAG on the rate of CR was the main study endpoint. The median survival time and the toxicity of the E-CAG regimen were also evaluated. Results: After induction chemotherapy, patients with E-CAG regimen had a similar CR rate than did patients who received DA regimen (55.1% vs 48.9%, P=0.158). The tolerability profiles of E-CAG regimen appeared better than DA regimen. Especially, gastrointestinal reaction and III-IV bone marrow suppression. The median survival time was extended for 4 months in E-CAG group (14.3 months vs 10.3 months, P=0.042). The two-year OS probability in E-CAG group and DA group was 24.2% and 11.3%, perspectively. Summary/Conclusion: The E-CAG regimen seems promising and offers lower toxicity for the treatment of elderly patients with AML, and expected to become a bridge for non-myeloablative stem cell transplantation.</t>
  </si>
  <si>
    <t>Fianchi L, Criscuolo M, et al. Journal of Hematology and Oncology. 5 (no pagination), 2012. Article Number: 44. Date of Publication: 2012.</t>
  </si>
  <si>
    <t>Fianchi L._x000D_
_x000D_
Criscuolo M._x000D_
_x000D_
Lunghi M._x000D_
_x000D_
Gaidano G._x000D_
_x000D_
Breccia M._x000D_
_x000D_
Levis A._x000D_
_x000D_
Finelli C._x000D_
_x000D_
Santini V._x000D_
_x000D_
Musto P._x000D_
_x000D_
Oliva E.N._x000D_
_x000D_
Leoni P._x000D_
_x000D_
Spiriti A.A._x000D_
_x000D_
Dal F._x000D_
_x000D_
Hohaus S._x000D_
_x000D_
Pagano L._x000D_
_x000D_
Leone G._x000D_
_x000D_
Voso M.T.</t>
  </si>
  <si>
    <t>Journal of Hematology and Oncology. 5 (no pagination), 2012. Article Number: 44. Date of Publication: 2012.</t>
  </si>
  <si>
    <t>Background: Therapy-related myeloid neoplasms (t-MN), including myelodysplastic syndromes and acute myeloid leukemia (t-MDS and t-AML) are associated to clinical and biologic unfavorable prognostic features, including high levels of DNA methylation. Methods. We retrospectively evaluated 50t-MN patients (34 MDS and 16 AML) selected among all patients receiving azacitidine (AZA) at 10 Italian Hematology Centers. Patients had developed a t-MN at a median of 6.5years (range 1.7- 29) after treatment of the primary tumor (hematological neoplasm, 27 patients; solid tumor, 23 patients). Results: The overall response rate was 42% (complete remission: 10 patients, partial remission: 2 and hematological improvement: 8 patients) and was obtained after a median of 3 cycles (range 1-6). Median overall survival (OS) was 21months (range 1-53.6+) from AZA start. OS was significantly better in patients with less than 20% blasts, in normal karyotype t-AML and when AZA was used as front-line treatment. This was confirmed by the multivariate analysis. Conclusions: This study reports efficacy of AZA in the largest series of therapy-related MN patients treated with 5-AZA. Our data show that blasts and karyotype maintain their important prognostic role in t-MN also in the azacitidine era. © 2012 Fianchi et al.; licensee BioMed Central Ltd.</t>
  </si>
  <si>
    <t>Forsythe A, Kwon C, Bell T, Smith AT, Arondekar B, Rabe APJ. Health related quality of life (HRQoL) in acute myeloid leukemia (AML) patients not eligible for intensive chemotherapy (NIC AML): results of a systematic literature review. Haematologica.  2018 Jun 14-17</t>
  </si>
  <si>
    <t>Forsythe A, Kwon C, Bell T, Smith AT, Arondekar B, Rabe APJ</t>
  </si>
  <si>
    <t>Haematologica. Vol,CONFERENCE START: 2018 Jun 14 CONFERENCE END: 2018 Jun 17, 23rd Congress of the European Hematology Association Stockholm, Sweden</t>
  </si>
  <si>
    <t>Background: AML is diagnosed at a median age of 67; once over 60 years of age, the 5-years survival rates for patients with AML fall substantially because they are often not eligible for intensive chemotherapy (NIC). Less intensive chemotherapeutic agents and best supportive care are potential treatment options in this population. There is scant published literature on the impact of disease and treatment on the health-related quality of life (HRQoL) in NIC AML patients. Aims: We aimed to determine the reported quality of life among NIC AML patients.MethodsWe conducted a systematic literature review (SLR) of evidence on HRQoL reported in patients with NIC AML. MEDLINE, Cochrane database, and conference abstracts (EHA, ASCO, ESMO, and ASH) were searched using matches on pre-specified population, interventions, comparators, outcomes and study designs (PICOS approach) from January 2000 through November 2017 for relevant studies that reported HRQoL and patient preference utilities in NIC AML. Based on the WHO AML criteria, studies on patients with RAEB-t myelodysplastic syndrome (MDS) (≥ 20% bone marrow blast) were also included. Randomized clinical trials (RCTs), prospective observational studies and patient surveys were included. Systematic reviews and meta-analyses were used for bibliographic search. Two researchers independently selected trials, assessed trial quality, and extracted and analysed data.Results: A total of 13 records from 12 original studies were identified. These included 5 records from 4 original RCTs, 3 prospective studies, 4 patient survey studies, and 1 cost-effectiveness analysis reporting utility values. Ten studies utilized the EORTC QLQ-C30 questionnaire, 5 reported EQ-5D values. Other scales used included QOL-E, QOL Cancer Survivor, FACT-Leukemia, FACT-Fatigue, Global Fatigue Scale, FACIT Fatigue, Activities of Daily Living index and Hospital Anxiety and Depression Scale.  Four QLQ-C30 domains were considered most relevant: fatigue, physical function (PF), Global Health Status (GHS) and dyspnea. A 10-point minimally important difference (MID) threshold on a 100-point scale was assumed by a majority of studies to represent meaningful change. At baseline, NIC AML patients had poor HRQoL scores especially in fatigue (33) and GHS (50) on a 0-100 scale, with higher scores indicating better health. Low baseline HRQoL scores, especially PF and fatigue (Conclusion: Although HRQoL is highly subjective, it plays a crucial role in the treatment of AML patients. Fatigue and physical function at baseline have been identified as independent prognostic factors for overall survival with several studies showing improvement in both domains with treatment. Randomized controlled studies should incorporate evaluation of treatment impact on patient’s physical function and fatigue as important measures of effectiveness. </t>
  </si>
  <si>
    <t>Forsythe A, Arondekar B, Tremblay G, Chan G, Su Y. Systematic Literature Review And Indirect Comparison of Glasdegib Plus Low Dose ARA-C Versus A Hypomethylating Agent For Acute Myeloid Leukemia Patients Ineligible For Intensive Chemotherapy. Value in Health. 2017;20(9):A415. doi:10.1016/j.jval.2017.08.103</t>
  </si>
  <si>
    <t>Forsythe A.
Arondekar B.
Tremblay G.
Chan G.
Su Y.</t>
  </si>
  <si>
    <t>Value in Health. Conference: ISPOR 20th Annual European Congress. United Kingdom. 20 (9) (pp A415), 2017. Date of Publication: OctoberNovember 2017.</t>
  </si>
  <si>
    <t>Objectives: In a phase 2 randomized controlled study (RCT), glasdegib (GLAS) combined with Low Dose ARA-C (LDAC), showed significantly better overall survival (OS) vs LDAC alone in previously untreated acute myeloid leukemia (AML) patients ineligible for intensive chemotherapy (NIC). Hypomethylating agents (HMAs), azacitidine (AZA) and decitabine (DEC) are considered current standard of care in this population. Our objective was to conduct an indirect treatment comparison (ITC) comparing OS for GLAS+LDAC vs. AZA and DEC. Methods: Embase, MEDLINE, Cochrane database, and conference abstracts (ASCO, ESMO, ASH) were systematically searched through 12/2016 for relevant RCTs of GLAS, AZA and DEC in NIC AML patients. Classical frequentist ITC using the Bucher method compared OS hazards ratios (HRs), 95% confidence intervals (CI) using LDAC as the common comparator. Results: Four studies met inclusion criteria: two comparing AZA to LDAC: Fenaux 2010; Dombret 2015; one comparing DEC to LDAC: Kantarjian 2012, and one comparing GLAS+LDAC to LDAC: Cortes 2016. Fenaux 2010 study was excluded due to population differences: baseline median bone marrow blasts at 23% in Fenaux 2010 vs. 49% in Cortes 2016. The remaining AZA and DEC studies were generally comparable in patient baseline characteristics to the GLAS study: age and cytogenic risk: age 75/73/76 years old, poor cytogenic risk 34%/37%/39%, in AZA/ DEC/GLAS+LDAC, respectively. In the ITC, with LDAC as the common comparator, GLAS+LDAC compared favorably with indirect HR for OS vs. AZA and DEC being 0.51 (0.35-0.75) and 0.57 (0.40-0.80), respectively. Conclusions: Using ITC, treatment with GLAS+LDAC showed significantly better OS HR than AZA and DEC in previously untreated NIC AML patients. Limitations of current analysis include mixed IC &amp; NIC population for the AZA trial, and mixed comparator arm of both LDAC and BSC for the DEC trial. Analyses using patient-level data matching baseline characteristics across studies may enable more robust ITC.</t>
  </si>
  <si>
    <t>Gallagher_ISPOR_2019 (abstract)</t>
  </si>
  <si>
    <t>Gallagher J, Russell L, Mc Alister M, Brockbank J. ISPOR EU. Conference:  ISPOR EU. 4 November 2019; Copenhagen, Denmark.</t>
  </si>
  <si>
    <t>Gallagher J, Russell L, Mc Alister M, Brockbank J</t>
  </si>
  <si>
    <t>ISPOR EU. Conference:  ISPOR EU. 4 November 2019; Copenhagen, Denmark.</t>
  </si>
  <si>
    <t xml:space="preserve">OBJECTIVES: Gemtuzumab ozogamicin (GO) was approved for use in combination with chemotherapy for the treatment of previously untreated, de novo CD33-positive acute myeloid leukaemia (AML) in April 2018. GO is associated with a longer relapse free survival time and a more durable remission relative to chemotherapy alone. The objective of this research was to estimate the clinical benefits and cost-offsets resulting from the potential introduction of a GO at a national level. METHODS: Patient level data from the ALFA-0701 trial was used to develop a cost-utility model examining the long term effects of AML management. Economic cost inputs and analysis was from the perspective of the Irish healthcare system. Costs and resource use were calculated as per HIQA guidelines. AML incidence rates were generated by applying international references to Irish population demographics. Estimates for treatment eligibility were sourced from practising haematologists. RESULTS: Over a five year period, if all eligible patients were treated with GO it was projected to result in an incremental QALY gain of 328 and 433 additional life years respectively. It was estimated that approximately 14 fewer haematopoietic stem cell transplants (HSCT) would be required during this five-year time horizon. This results in a reduction in expenditure of - 1,707,782 on HSCT. Additional disease management savings were estimated to be -1,461,818 for patients in salvage therapy and -1,783,200 on non-curative treatment. CONCLUSIONS: The reimbursement of new and innovative drugs can result in increased drug expenditure. However, the availability of more efficacious therapies earlier in the treatment process can prevent downstream management costs for relapsed or refractory conditions. In the case of GO in an Irish context, there is a potential to both improve patient outcomes and also achieve downstream cost-offsets of 4.95m over a five-year period.
</t>
  </si>
  <si>
    <t>Griffin JD, Yang H, Song Y, Kinrich D, Bui CN. Treatment Patterns and Healthcare Resource Utilization in Patients with FLT3-Mut and FLT3-Wt Acute Myeloid Leukemia: A Multi-Country Medical Chart Study. Blood. 2017;130(Suppl 1):2186.</t>
  </si>
  <si>
    <t>Griffin JD, Yang H, Song Y, Kinrich D, Bui CN</t>
  </si>
  <si>
    <t>Blood. Conference: 59th annual meeting of the american society of hematology, ASH.   2017. United states 130(Supplement 1) (no pagination):2017.</t>
  </si>
  <si>
    <t>Introduction: FLT3 is a frequently mutated gene in acute myeloid leukemia (AML) with two main types of mutations: internal tandem duplication (ITD) and point mutations in the tyrosine kinase domain (TKD). FLT-mut AML is associated with poor prognosis. With the development of new therapies in AML, especially those targeting FLT3-mut, there is a need to understand the current treatment (tx) patterns and healthcare resource utilization (HRU) among AML patients. The current study used real-world data from medical records to evaluate tx patterns and HRU among adult AML patients. Methods: Hematologists and oncologists were recruited from 10 countries (US, Canada, UK, France, Germany, Italy, Spain, Netherlands, Japan, and South Korea) from an established physician panel. Eligible patients were randomly selected by physicians and were categorized into 6 cohorts: 1) newly diagnosed (ND) FLT3-mut patients &lt;65, 2) ND FLT3-mut patients &gt;=65, 3) ND FLT3-wild type (FLT3-wt) patients &lt;65, 4) ND FLT3-wt patients &gt;=65, 5) relapsed/refractory (R/R) FLT3-mut patients, and 6) R/R FLT3-wt patients. The index date was defined as the date of initiation of first AML therapy for ND patients, and the date of R/R classification for R/R patients. FLT3-mut was based on the genetic test closest to the index date. FLT3-mut and FLT3-wt patients may harbor mutations in other genes. Baseline characteristics, tx patterns, and AML-related HRU were collected and described for each cohort. Results: The study included 1,027 AML patients-183 FLT3-mut and 186 FLT3-wt ND patients &lt;65, 136 and 159 ND patients &gt;=65, and 181 and 182 R/R patients. Mean age was 48.2 and 72.3 for ND patients &lt;65 and &gt;=65; among R/R patients, mean age of FLT3-mut patients was younger than FLT3-wt patients (53.2 vs. 56.8). Among FLT3-mut patients, 70.0% had ITD and 42.4% had TKD mutations. The study identified substantial heterogeneity in tx pattern for AML. Among ND patients &lt;65, the most common initial tx was standard-to-intermediate dose cytarabine (SDAC)-based therapies (43.2 and 55.9% for FLT3-mut and FLT3-wt), followed by hypomethylating agent (HMA)-based therapies (13.7 and 11.8%). Among ND patients &gt;=65, the most common initial tx were HMA-based therapies (36.0 and 47.2%), followed by SDAC-based therapies (30.1 and 30.8%). Among R/R patients, the most common initial tx after R/R was BSC only (39.8 and 24.7%), followed by SDAC-based therapies (12.7 and 19.2%), HMA-based therapies (9.4 and 16.5%), and low dose cytarabine-based therapies (9.4 and 15.4%). About 20-60% ND patients and 40% R/R patients received non-guideline recommended tx. Among ND patients, tx for FLT3-mut patients tended to be more aggressive than for FLT3-wt patients. For patients &lt;65, FLT3-mut patients used more high-dose cytarabine-based therapies than FLT3-wt patients (13.7 vs 9.7%); for patients &gt;=65, fewer FLT3-mut patients used HMA-based therapies than FLT3-wt patients (36.0 vs 47.2%). The proportion of patients who received stem cell transplant was higher in FLT3-mut vs. FLT3-wt patients (ND&lt;65: 29.2 vs. 24.3%; ND&gt;=65: 13.6 vs. 8.5%; R/R: 23.6 vs. 18.1%). In addition, this study demonstrated that AML patients had extensive HRU. The average rate of hospitalization across all cohorts during the event-free period (i.e., the period free of R/R for ND cohorts or before next R/R for R/R cohorts) was 0.27 hosp/mo (5.4 d/mo), while the rate during the post-event period was 0.52 hosp/mo (6.5 d/mo). The average number of days of intensive care unit stays was 0.28 d/mo for the event-free period and 0.50 d/mo for the post-event period. For emergency department visits, the average rate was 0.23 visits/mo during the event-free period and 0.54 visits/mo during the post-event period. During both event-free and post-event periods, patients across all cohorts also experienced frequent outpatient visits, blood transfusions, and received extensive tx for infections. Conclusions: Using real-world data of AML patients in multiple countries, this study reveals a considerable amount of heterogeneity of tx pattern, including many tx not consistent with tx guidelines. FLT3-mut patients tended to receive more aggressive tx, consistent with fact that the mutation confers a poor prognosis. It also demonstrates extensive HRU among these patients, particularly among R/R cohorts. The study provides timely evidence to understand the current tx landscape and to highlight the substantial unmet needs among AML patients.</t>
  </si>
  <si>
    <t>Guindo PN, Carrasco HM, Gines FDF, Cuadrado EM. Economic analysis of azacitidine versus decitabine for the treatment of acute myeloid leukaemia. European Journal of Hospital Pharmacy. 2017 Mar;24:A61-A62.</t>
  </si>
  <si>
    <t>Guindo P.N.
Carrasco H.M.
Gines F.D.F.
Cuadrado E.M.</t>
  </si>
  <si>
    <t>European Journal of Hospital Pharmacy. Conference: 22nd Annual Congress of the European Association of Hospital Pharmacists, EAHP 2017. France. 24 (pp A61-A62), 2017. Date of Publication: March 2017.</t>
  </si>
  <si>
    <t>Background Acute myeloid leukaemia (AML) is the most frequent adult leukaemia. Hypomethylating agents such as azacitidine or decitabine are indicated for patients not eligible to receive intensive treatment (patients &gt;65 years of age, which represents about 70% of the total AML cases). Purpose To compare treatment costs for azacitidine and decitabine in adult AML patients, taking into consideration the stability of reconstituted vials as well as the use of vial sharing strategies. Material and methods Analysis of published stability studies and clinical trials assessing azacitidine in older patients with newly diagnosed AML with &gt;30% blasts (AZA-AML-001 study) and decitabine (DACO-16 and 17 studies-phase III and II, respectively) in the management of AML was undertaken. Results Mean number of received cycles: 4 for decitabine, 20 mg/m&lt;sup&gt;2&lt;/sup&gt; for 5 days, and 6 cycles for azacitidine, 75 mg/m&lt;sup&gt;2&lt;/sup&gt; for 7 days (28 day cycles in both cases). Reconstituted and diluted in a compatible fluid (NaCl 0.9% or dextrose 5%) decitabine bags can be kept in cold storage (2-8 degreeC) for 3 hours, plus 1 hour at room temperature (20-25degreeC) prior to administration, making vial sharing not feasible. Polypropylene azacitidine 25 mg/mL solutions were stable for 8 days at-20degreeC, allowing vial sharing. The costs per vial were decitabine 50 mg vial,  1109; azacitidine 100 mg vial,  299. Assuming a standard body surface of 1.75m&lt;sup&gt;2&lt;/sup&gt;, each decitabine cycle (5 days) costs  5545 ( 22 180 for a mean of 4 cycles), while the cost of each azacitbine cycle (7 days) was  2747 ( 16 482 for a mean of 6 cycles). Conclusion Whereas published studies report similar efficacy between both drugs, treatment with azacitidine resulted in savings of  5698 per treated patient.</t>
  </si>
  <si>
    <t>Hagiwara M, Sharma A, Chung K, Delea T. Treatment Practice Patterns, Healthcare Resource Utilization (HRU), and Costs in Newly Diagnosed Patients with Therapy-Related Acute Myeloid Leukemia (TAML) or AML with Myelodysplasia-Related Changes (AML-MRC) in a United States (US) Commercially Insured Population. Value in Health. 2018;21:S27.</t>
  </si>
  <si>
    <t xml:space="preserve">Hagiwara M, Sharma A, Chung K, Delea T. </t>
  </si>
  <si>
    <t>Value in Health. 2018;21:S27.</t>
  </si>
  <si>
    <t xml:space="preserve">Treatment practice patterns, healthcare resource utilization (HRU), and costs in newly diagnosed patients with therapy-related acute myeloid leukemia (tAML) or AML with myelodysplasia-related changes (AML-MRC) in a united states (US) commercially insured </t>
  </si>
  <si>
    <t>OBJECTIVES: Estimate HRU and costs among newly diagnosed tAML/AML-MRC patients in a US commercially insured population. METHODS: Retrospective, observational study using PharMetricsPlus¬database of adults with AML (ICD-9-CM 205.0x, corresponding ICD-10-CM) diagnosed 1/2007-6/2016 (study period), and of AML patients with evidence of myelodysplastic syndrome, hematopoietic cell transplantation (HCT), radiotherapy, or cytotoxic treatment (CT) before first AML diagnosis (index date). Patients were excluded if: first AML claim was for remission/relapse; &lt;12 months continuous enrollment pre- index; evidence of acute promyelocytic leukemia during study period. Patients with CT or HCT during post-index period were considered treated. Follow-up was partitioned into 1-6 and &gt;6 months post-index. HRU and costs were calculated by receipt of treatment and, for treated patients, time since index date. RESULTS: In the tAML/AML-MRC population, the mean age (years)/follow-up (months) was 58/16.7 and 65/8.8 in treated (n=2,080;72%) and untreated (n=821;28%) patients, respectively. Mean total costs were higher for treated ($352,606) versus untreated ($80,536) patients. Among treated patients, mean total costs were $179,863 and $172,743 during months 1-6 (mean 4.4 months) and months &gt;6 (mean 12.3 months), respectively. Among treated patients, 26% had HCT; mean costs of CT during months 1-6 were $75,137 (inpatient $54,745), representing 21% of total cost for treated patients. In the overall AML population, mean age/follow-up was 55 years/18.3 months and 60 years/16.4 months in treated (n=6,415;68%) and untreated patients (n=3,040;32%), respectively; mean total costs were $173,863 and $212,214 in months 1-6 and &gt;6, respectively, in treated patients and $79,382 in untreated patients. CONCLUSIONS: HRU and costs of managing tAML/AML-MRC patients are considerable, accrue more rapidly during first 6 months in treated patients, and are similar to that in the overall AML population, although follow-up for tAML/AML-MRC patients is shorter, possibly reflecting poorer prognosis.</t>
  </si>
  <si>
    <t>He J, Pierson R et al. Blood. Conference: 60th Annual Meeting of the American Society of Hematology, ASH 2018.</t>
  </si>
  <si>
    <t>Jianming He, PhD, Renee Pierson, MBA, Christina Loefgren, MD, PhD and David Cella, PhD</t>
  </si>
  <si>
    <t>Introduction: Acute Myeloid Leukemia (AML) is an aggressive disease associated with poor health related quality of life (HRQoL) and short overall survival (OS), particularly for patients ineligible for intensive chemotherapy. The HRQoL was evaluated in a cohort of patients with AML who were not considered eligible for standard chemotherapy based on the Functional Assessment of Cancer Therapy  Leukemia (FACT-Leu) collected at baseline of AML2002 study (NCT02472145).
Methods: This analysis was based on a randomized, phase 2/3, parallel design study conducted in patients with AML. Patients perceptions to HRQoL were evaluated using a 44item, self-reported leukemia-specific measure, FACT-Leu. It was assessed based on 5 subscales: physical well-being (PWB), social well-being (SWB), emotional well-being (EWB), functional well-being (FWB) and leukemia-specific concerns. Additionally, FACT-Leu was also evaluated based on the trial outcome index (TOI). European Quality of Life- 5 Dimension 5-Level (EQ-5D-5L) was reported based on index values and visual analogue scale (VAS). The summary statistics from the FACT-Leu was compared to the validation paper [1]. FACT-Leu by eastern cooperative oncology group (ECOG) performance status score was also assessed based on generalized linear model and the correlation among FACT-leu subscales was assessed using the Pearsons correlation coefficient
Results: Of the 309 patients (mean age 74.9 years) enrolled, 46.3% were women, 87.3% were white (Caucasian) and 70.9% had de novo AML. For these patients, ECOG performance status distribution was 0 (18%), 1 (41.9%) and 2 (40.2%). At baseline, the mean index values for VAS of EQ-5D-5L were 0.68 and 62.5, respectively, and the mean FACT-Leu was 119.6. Except SWB, other FACTLeu subscale and aggregated scores highly correlated with FACT-Leu (0.74-0.96; p&lt;0.0001). Both index values (0.65) and VAS of EQ-5D-5L (0.57) showed moderate correlation with FACT-Leu. The EQ-5D-5L (0.71) and VAS (0.60) showed moderate correlation with FACT-TOI (p&lt;0.0001). Except SWB and EWB, other FACT-Leu subscales and aggregated scores showed predicted differences in means based on the ECOG score, with higher scores associated with better ECOG status. However, compared to the results of the validation paper [1], the mean subscale scores of AML ineligible for intensive chemo therapy were lower. In addition to ECOG status, sex was also a significant predictor of FACT-Leu subscales as aggregated scores except SWB and EWB with men reporting better scores.
Conclusions: FACT-Leu scores were significantly associated with PS and sex. The lower mean subscale scores in Patients with AML ineligible for intensive chemotherapy highlight the need for new therapies to improve patient HRQoL in this group of patients and suggested that there is a need for optimized instruments for women. The FACT-Leu tool could facilitate targeted population interventions, potentially improving quality of life.
[1] Cella, Value in Health 15 (2012) 1051-1058</t>
  </si>
  <si>
    <t>Hills R, Thomas I et al. Blood. Conference: 60th Annual Meeting of the American Society of Hematology, ASH 2018.</t>
  </si>
  <si>
    <t>Robert Hills, MA, DPhil, MSc, Ian Thomas, Alan Burnett, MD, Claire Jane Hemmaway, MD, Helen Dignum, Nigel Russell and Michael Dennis, MD, MRCP, FRCPath</t>
  </si>
  <si>
    <t>Introduction: With a median age of diagnosis in the late 60s, many patients with Acute Myeloid Leukemia (AML) are deemed unsuitable for conventional curative therapy (typically anthracycline and ara-C). The decision may be based upon a patients age, cytogenetic profile, fitness, comorbidities, or indeed a preference for less-intensive therapy. Survival in these patients has traditionally been poor with &lt;20% typically surviving at 2 years, whether treated with regimens such as low-dose ara-C (LDAC) or hypomethylating agents. There is a clear unmet clinical need in these patients both to improve survival and also to maximise quality of life (QoL) in that period. The UK NCRI LI-1 trial has evaluated a number of novel agents, either as monotherapy or in combination with LDAC. While some agents have improved remission rates, none has so far demonstrated improved survival. However, achievement of remission may itself represent an improvement for the patient. We therefore evaluated the impact of remission on patient QoL.
Methods: Within the LI-1 trial, QoL using EORTC, QLQ30C and EQ-5D3L was collected at baseline, 3, 6 and 12 months. Summary scores were calculated according to the scoring manuals for these instruments with QLQ30C summarised using the summary score obtained from the 13 individual dimensions. QLQ30C and EQ5D Visual Analogue Score (VAS) were scored from 0-100; the EQ5D utility score had a maximum of 1 (equating to perfect health). For the purposes of this analysis data from all trial arms were combined. Comparisons at individual timepoints were performed using Students t-test, with Mixed Models Repeated Measures analysis performed to give overall differences across timepoints.
Results: A total of 1653 questionnaires (baseline n=827; 3 month n=402; 6 month n=280, 12 month n=143) were received from 833 patients. On all measures, QoL was lower in patients not surviving to the next assessment point (Figure); using repeated measures analysis, patients who died before the next QoL assessment point had QLQ30C summary score 8.65 (6.68-10.61) points lower, EQ5D utility score 0.11 (0.08-0.14) points lower, and EQ5D VAS 7.73 (5.13-10.34) lower (all p&lt;.0001). After early deaths had been excluded, there were no significant differences in baseline quality of life between those patients who entered remission and those who did not on any measure. In an analysis where patients who died within 90 days of the assessment were excluded to allow for the effect of impending mortality on QoL, patients who were in remission at a post-baseline timepoint had significantly improved QLQ30C summary score (difference 4.27 (0.06-8.48), p=0.05), and EQ5D utility score (difference 0.08 (0.02-0.14) p=0.008), but EQ5D VAS was not significantly different by remission status (-1.32 (-7.57-4.93) p=0.7). When individual timepoints were considered, point estimates favoured remission for QLQ30C summary score, and EQ5D utility score at all time points, reaching significance at 3 months on both scores, and at 6 months on the EQ5D utility score.
Conclusion: This is the largest study to date of quality of life in this population. Patients who died demonstrated a downturn in QoL, measured either using QLQ30C, EQ5D Utility Score or EQ5D VAS at the assessment immediately prior to their death. In particular, early mortality was associated with lower QoL at baseline, although there was considerable overlap meaning it is unlikely that QoL alone can be used to guide treatment. Additionally, in patients achieving complete remission, both the QLQ30C and EQ5D Utility Score were significantly higher at timepoints when the patient was in remission, although differences were modest. The EQ5D VAS was not however significantly different. These data indicate that even without prolonging survival, an increase in complete remission rates may be associated with patient benefit. Clinical trials in this population should include QoL measures as a matter of course, as treatments which improve remission rates may deliver meaningful benefit in terms of QoL and health utility. Further work is required to determine whether, in light of the lack of benefit on the patients own summary measure of their QoL, these potential improvements are perceived by patients as being worthwhile.
Figure caption: Quality of Life scores at each timepoint  open boxes represent patients who die before the next assessment is due (or 18 months in the case of the 12 month assessment).</t>
  </si>
  <si>
    <t>Ingber_Blood_2010 (abstract)</t>
  </si>
  <si>
    <t>Ingber SA, Thompson K, Lam A, Mamedov A, Zhang L, Shabbir A, Good D, Chesney A, Reis MD, Cheung M, Harris V, Wells RA, Buckstein R. The effects of azacitidine on quality of life measured longitudinally in MDS patients treated at a tertiary care center. Hematology. 2010 Nov 19;116(21).</t>
  </si>
  <si>
    <t>Ingber SA, Thompson K, Lam A, Mamedov A, Zhang L, Shabbir A, Good D, Chesney A, Reis MD, Cheung M, Harris V, Wells RA, Buckstein R</t>
  </si>
  <si>
    <t>Blood. Conference: 52nd Annual Meeting of the American Society of Hematology, ASH 2010. Orlando, FL United States. Conference Publication: (var.pagings). 116 (21) (no pagination), 2010. Date of Publication: 19 Nov 2010.</t>
  </si>
  <si>
    <t>Background: Myelodysplastic syndromes (MDS) are clonal hematopoetic stem cell disorders characterized by ineffective hematopoiesis and a propensity to develop AML predicted by conventional scoring systems such as the International Prognostic Scoring System (IPSS). Azacitidine (AZA), a hypomethylating agent is indicated for high and high intermediate IPSS scores based on survival and leukemia-free survival benefits demonstrated in randomized trials (Silverman 2002, 2006, Fenaux 2009). Additionally, improvements in fatigue, dyspnea, physical functioning, affect and psychological distress were demonstrated in the CALGB study (Kornblith 2002). We previously showed that most symptom and functional domains of quality of life (QOL) are impaired in MDS patients measured by several instruments and are primarily determined by Hb and transfusion dependence (Buckstein 2009). With the exception of the CALGB paper, there is a paucity of data assessing the 'real world' QOL in MDS patients treated with AZA longitudinally. All consented patients with MDS followed at our center have QOL assessed every 3-4 months as part of routine care. We present the QOL scores of patients on AZA as assessed by the EORTC QLQ-C30, EQ-5D and a global fatigue scale. Methods: Clinically significant score differences were considered to be 10 points for the EORTC, and 0.05 for the EQ-5D. Linear regression analysis was used to detect each QOL change over time. Log-transformation was applied for all QOL scores to normalize the distribution. To search for significant predictive factors of each QOL, linear regression analysis (for continuous predictive factors) or Analysis of Variance (for binary predictive factors) was conducted at baseline. A two-sided p-value less than 0.05 was considered statistically significant. Results: 30 patients in our database were/are currently treated with AZA. The median age was 73 years, with 63% being male. Of the 26 patients with measureable IPSS scores, 54% were high/high intermediate risk. Seventy percent had a Hb &lt;100 at the time of baseline QOL prior to AZA, 50% had a ferritin &gt;= 1000 ug/L, 65% were transfusion dependent (TD) as defined by the WPSS (Malcovati 2007). Sixty-seven percent of patients were on AZA for &gt;= 4 cycles of treatment. Of the 19 TD patients only 3 became transfusion independent (TI) on AZA and 3 patients who were TI at baseline became TD. Of the 30 patients, 20 have QOL data available for analysis with a median follow up time of 10 weeks (range 0-80) and an interval duration between QOL assessments of 15.5 weeks. Fourteen out of twenty patients have serial QOL assessments, 5 with two, 9 with three or more. The only clinically significant improvements were observed with the EORTC physical functioning and fatigue subscales but constipation scores were higher and global health status/QOL deteriorated over time (Figure 1). At baseline assessment ferritin &gt;= 1000 ug/L was negatively associated with physical functioning (p=.0007), cognitive functioning (p=.0012), global QOL (p=.0048) and global fatigue (p=.0003) while transfusion dependence was not predictive of QOL scores. No significant clinical improvements were detected by linear regression or ANOVA over time, but constipation worsened using both models. The health utilities (determined by the summary score of the EQ-5D) are seen in table 1. (Figure presented) Conclusion: Many clinically important function and symptom domains of 3 different QOL instruments have not changed significantly over time in our patients receiving AZA. This is likely explainable by the limited sample size and serial number of assessments in our patients. Our present patient population is higher risk than that tested in the CALGB study and our previous report on the MDS patients in our database. Furthermore, we have yet to see the rates of transfusion independence that might be associated with improved QOL. The negative association of increased ferritin with numerous symptom and function scores may simply be a surrogate for the extent of transfusion dependence. We hope that with longer follow up and larger sample size, we will be able to reproduce the QOL benefits observed in the pivotal CALGB trial (Kornblith 2002).</t>
  </si>
  <si>
    <t>Jacob LA, Aparna S, Lakshmaiah KC, Lokanatha D, Babu G, Babu S, Appachu S. Decitabine Compared with Low-Dose Cytarabine for the Treatment of Older Patients with Newly Diagnosed Acute Myeloid Leukemia: A Pilot Study of Safety, Efficacy, and Cost-Effectiveness. Advances in hematology. 2015.</t>
  </si>
  <si>
    <t>Jacob LA, Aparna S, Lakshmaiah KC, Lokanatha D, Babu G, Babu S, Appachu S</t>
  </si>
  <si>
    <t>Advances in hematology.  2015(no pagination):2015.</t>
  </si>
  <si>
    <t>Introduction. The incidence of Acute Myeloid Leukemia (AML) increases progressively with age and its treatment is challenging. This prospective case control study was undertaken to compare the safety, efficacy, and cost-effectiveness of decitabine with those of cytarabine in older patients with newly diagnosed AML who are not fit for intensive chemotherapy. Materials and Methods. 30 eligible patients above 60 years old with newly diagnosed AML were assigned to receive decitabine or cytarabine. The primary end point was overall survival (OS). The secondary objective was to compare adverse events and cost-effectiveness of therapy in the two study groups. Results. In this study, 15 patients received decitabine and 15 patients received cytarabine. The median OS was 5.5 months for each of the treatment groups. The hazard ratio between the treatment groups was 0.811 with 95% CI of 0.390 to 1.687. Toxicity profile was similar in both groups. Cost per cycle of chemotherapy in INR was 24,200 for decitabine and 1,600 for low-dose cytarabine group. Median of simplified cost-effectiveness ratio was 0.00022 for decitabine group and 0.0034 for low-dose cytarabine group. Conclusions. For elderly patients with AML, decitabine and low-dose cytarabine should be chosen based on the patient's choice and affordability. Our study has shown that both of these agents have similar OS and toxicity. Low-dose cytarabine scores over decitabine in developing countries as it is more cost-effective.</t>
  </si>
  <si>
    <t>Jannsen E, et al.Preferences for AML treatments - using a discrete choice experiment to inform a community led patient-focused drug development initiative. Value in Health. 2018 May 19-23</t>
  </si>
  <si>
    <t>Janssen et al</t>
  </si>
  <si>
    <t xml:space="preserve"> Value in Health. 2018 May 19-23</t>
  </si>
  <si>
    <t>Preferences for aml treatments - using a discrete choice experiment to inform a community led patient-focused drug development initiative</t>
  </si>
  <si>
    <t>OBJECTIVES: Acute myeloid leukemia (AML) is a progressive blood cancer with few treatment options. We sought to estimate heterogeneity in treatment preferences of patients with AML and to inform a community led patient-focused drug development initiative. METHODS: The study was guided by two advisory committees of patients, caregivers, and AML experts. We designed a paired-comparison DCE across five attributes (event free survival (EFS), complete remission (CR), length of hospital stay, and severity of short-term side effects and long-term side effects. We used a three-block D-efficient experimental design with 9 choice tasks per block. Results were analyzed using latent class models with continuously coded attribute levels. Logistic regression was used to identify factors related to starting the DCE and to describe latent classes. RESULTS: 322 patients with AML participated in the study (36% response rate). 28 people (9%) did not start the DCE. They were less likely to have experienced an allogeneic transplant (p = 0.03) and diarrhea (p=0.03). Latent class analysis identified two groups. Class 1 (37%) assigned most importance to a 10% increase in CR (preference estimate: 3.1) compared to other attributes (preference estimates between -.6 and 0.3). Class 2 (63%) assigned relatively less importance to CR (preference estimate: 0.7) compared to the other attributes (preference estimates between -.7 and 0.3). Participants in Class 1 were more likely to (strongly) agree that they had self-control (p=0.01), to have suffered from fatigue (p = 0.02) or organ failure (p&lt;.01), and to have had an allogeneic transplant (p&lt;0.01). CONCLUSIONS: The identified preference heterogeneity highlights the need to consider attributes in addition to CR in AML treatment decisions. Those who did and did not start the DCE were mostly similar in observed characteristics suggesting that the preferences of people that did not complete the DCE might still have been reflected.</t>
  </si>
  <si>
    <t>Kantarjian HM, Martinelli G, Jabbour EJ, Quintas-Cardama A, Ando K, Bay J-O, Wei A, Gropper S, Papayannidis C, Owen K, Pike L, Schmitt N, Stockman PK, Giagounidis A. Stage i of a phase 2 study assessing the efficacy, safety, and tolerability of barasertib (AZD1152) versus low-dose cytosine arabinoside in elderly patients with acute myeloid leukemia. Cancer. 2013 Jul 15;119(14):2611-2619.</t>
  </si>
  <si>
    <t>Kantarjian H.M.
Martinelli G.
Jabbour E.J.
Quintas-Cardama A.
Ando K.
Bay J.-O.
Wei A.
Gropper S.
Papayannidis C.
Owen K.
Pike L.
Schmitt N.
Stockman P.K.
Giagounidis A.</t>
  </si>
  <si>
    <t>Cancer. 119 (14) (pp 2611-2619), 2013. Date of Publication: 15 Jul 2013.</t>
  </si>
  <si>
    <t>Stage i of a phase 2 study assessing the efficacy, safety, and tolerability of barasertib (AZD1152) versus low-dose cytosine arabinoside in elderly patients with acute myeloid leukemia.</t>
  </si>
  <si>
    <t>BACKGROUND In this phase 2 study, the authors evaluated the efficacy, safety, and tolerability of the Aurora B kinase inhibitor barasertib compared with low-dose cytosine arabinoside (LDAC) in patients aged &gt;=60 years with acute myeloid leukemia (AML). METHODS Patients were randomized 2:1 to receive either open-label barasertib 1200 mg (as a 7-day intravenous infusion) or LDAC 20 mg (subcutaneously twice daily for 10 days) in 28-day cycles. The primary endpoint was the objective complete response rate (OCRR) (complete responses [CR] plus confirmed CRs with incomplete recovery of neutrophils or platelets [CRi] according to Cheson criteria [also requiring reconfirmation of CRi &gt;=21 days after the first appearance and associated with partial recovery of platelets and neutrophils]). Secondary endpoints included overall survival (OS) and safety. RESULTS In total, 74 patients (barasertib, n = 48; LDAC, n = 26) completed &gt;=1 cycle of treatment. A significant improvement in the OCRR was observed with barasertib (35.4% vs 11.5%; difference, 23.9%; 95% confidence interval, 2.7%-39.9%; P &lt;.05). Although the study was not formally sized to compare OS data, the median OS with barasertib was 8.2 months versus 4.5 months with LDAC (hazard ratio, 0.88; 95% confidence interval, 0.49-1.58; P =.663). Stomatitis and febrile neutropenia were the most common adverse events with barasertib versus LDAC (71% vs 15% and 67% vs 19%, respectively). CONCLUSIONS Barasertib produced a significant improvement in the OCRR versus LDAC and had a more toxic but manageable safety profile, consistent with previous studies. © 2013 American Cancer Society.</t>
  </si>
  <si>
    <t>Kantarjian_JCO_2012</t>
  </si>
  <si>
    <t>Kantarjian HM, Thomas XG, Dmoszynska A, Wierzbowska A, Mazur G, Mayer J, Gau JP, Chou WC, Buckstein R, Cermak J, Kuo CY, Oriol A, Ravandi F, Faderl S, Delaunay J, Lysak D, Minden M, Arthur C. Multicenter, randomized, open-label, phase III trial of decitabine versus patient choice, with physician advice, of either supportive care or low-dose cytarabine for the treatment of older patients with newly diagnosed acute myeloid leukemia. Journal of clinical oncology. 2012;30(21):2670-2677.</t>
  </si>
  <si>
    <t>Kantarjian HM, Thomas XG, Dmoszynska A, Wierzbowska A, Mazur G, Mayer J, Gau JP, Chou WC, Buckstein R, Cermak J, Kuo CY, Oriol A, Ravandi F, Faderl S, Delaunay J, Lysak D, Minden M, Arthur C</t>
  </si>
  <si>
    <t>Journal of clinical oncology.  30(21):2670-2677, 2012.</t>
  </si>
  <si>
    <t>Multicenter, randomized, open-label, phase III trial of decitabine versus patient choice, with physician advice, of either supportive care or low-dose cytarabine for the treatment of older patients with newly diagnosed acute myeloid leukemia</t>
  </si>
  <si>
    <t>PATIENTS AND METHODS: Patients (N = 485) age &gt;= 65 years were randomly assigned 1:1 to receive decitabine 20 mg/m(2) per day as a 1-hour intravenous infusion for five consecutive days every 4 weeks or TC (supportive care or cytarabine 20 mg/m(2) per day as a subcutaneous injection for 10 consecutive days every 4 weeks). The primary end point was overall survival (OS); the secondary end point was the complete remission (CR) rate plus the CR rate without platelet recovery (CRp). Adverse events (AEs) were recorded.
RESULTS: The primary analysis with 396 deaths (81.6%) showed a nonsignificant increase in median OS with decitabine (7.7 months; 95% CI, 6.2 to 9.2) versus TC (5.0 months; 95% CI, 4.3 to 6.3; P = .108; hazard ratio [HR], 0.85; 95% CI, 0.69 to 1.04). An unplanned analysis with 446 deaths (92%) indicated the same median OS (HR, 0.82; 95% CI, 0.68 to 0.99; nominal P = .037). The CR rate plus CRp was 17.8% with decitabine versus 7.8% with TC (odds ratio, 2.5; 95% CI, 1.4 to 4.8; P = .001). AEs were similar for decitabine and cytarabine, although patients received a median of four cycles of decitabine versus two cycles of TC. The most common drug-related AEs with decitabine were thrombocytopenia (27%) and neutropenia (24%).
CONCLUSION: In older patients with AML, decitabine improved response rates compared with standard therapies without major differences in safety. An unplanned survival analysis showed a benefit for decitabine, which was not observed at the time of the primary analysis.
PURPOSE: This multicenter, randomized, open-label, phase III trial compared the efficacy and safety of decitabine with treatment choice (TC) in older patients with newly diagnosed acute myeloid leukemia (AML) and poor- or intermediate-risk cytogenetics.</t>
  </si>
  <si>
    <t>Kenealy M, Hertzberg M, Benson W et al. Azacitidine with or without lenalidomide in higher risk myelodysplastic syndrome &amp; low blast acute myeloid leukemia. Haematologica. 104 (4) (pp 700-709), 2019. Date of Publication: 31 Mar 2019.</t>
  </si>
  <si>
    <t xml:space="preserve">Kenealy M.
Hertzberg M.
Benson W.
Taylor K.
Cunningham I.
Stevenson W.
Hiwase D.
Eek R.
Zantomio D.
Jong S.
Wall M.
Blombery P.
Gerber T.
Debrincat M.
Zannino D.
Seymour J.F.
</t>
  </si>
  <si>
    <t>Haematologica. 104 (4) (pp 700-709), 2019. Date of Publication: 31 Mar 2019.</t>
  </si>
  <si>
    <t>Standard treatment for higher risk myelodysplastic syndromes, chronic myelomonocytic leukemia and low blast acute myeloid leukemia is azacitidine. In single arm studies, adding lenalidomide had been suggested to improve outcomes. The ALLG MDS4 phase II trial randomized such patients to standard azacitidine or combination azacitidine (75mg/m&lt;sup&gt;2&lt;/sup&gt;/d days 1 to 5) with lenalidomide (10mg days 1-21 of 28-day cycle from cycle 3) to assess clinical benefit (alive without progressive disease) at 12 months. A total of 160 patients were enrolled; median age 70.7 years (range 42.5-87.2), 31.3% female with 14% chronic myelomonocytic leukemia, 12% acute myeloid leukemia and 74% myelodysplastic syndromes. Adverse events were similar in both arms. There was excellent delivery of protocol therapy (median azacitidine cycles 11 both arms) with few dose reductions, delays or early cessations. At median follow up 33.1 months (range 0.7-59.5), the rate of clinical benefit at 12 months was 65% azacitidine arm and 54% lenalido-mide+azacitidine arm (P=0.2). There was no difference in clinical benefit between each arm according to WHO diagnostic subgroup or IPSS-R. Overall response rate was 57% in azacitidine arm and 69% in lenalido-mide+azacitidine (P=0.14). There was no difference in progression-free or overall survival between the arms (each P&gt;0.12). Although the combination of lenalidomide and azacitidine was tolerable, there was no improvement in clinical benefit, response rates or overall survival in higher risk myelodysplastic syndrome, chronic myelomonocytic leukemia or low blast acute myeloid leukemia patients compared to treatment with azacitidine alone. This trial was registered at www.anzc-tr.org.au as ACTRN12610000271000._x000D_
Copyright © 2019 Ferrata Storti Foundation.</t>
  </si>
  <si>
    <t>Kulikov A, Yagudina R, Misikova B. Pharmacoeconomic evaluation of acute myeloid leukemia and mds syndromes (intermediate and high risk) treatment with azacitidine in the russian federation. Value in Health. 2012 Nov;15(7):A423.</t>
  </si>
  <si>
    <t>Kulikov A.
Yagudina R.
Misikova B.</t>
  </si>
  <si>
    <t>Value in Health. Conference: ISPOR 15th Annual European Congress. Berlin Germany. Conference Publication: (var.pagings). 15 (7) (pp A423), 2012. Date of Publication: November 2012.</t>
  </si>
  <si>
    <t>OBJECTIVES: To assess the cost-effectiveness of azacitidine in treatment of acute myeloid leukemia and MDS syndromes in the Russian Federation. METHODS: To conduct the cost-effectiveness analysis of acute myeloid leukemia and MDS syndromes treatment we evaluated costs of diagnostics, treatment of the disease, side effects and blood transfusions for azacitidine and low dose cytarabine. The efficacy data of drugs (median survival-MS) was obtained from clinical trial AZA-001. MS for azacitidine was 2,04 years and for low dose cytarabine - 1,28 years. Medical care costs were estimated from the national standard of myeloid leukemia treatment, which was developed and published by Russian Ministry of public health. At the last stage sensitivity analysis was conducted. Exchange rate 1= 42 RUB. RESULTS: The cost of pharmacotherapy with azacitidine was 1 197 157 RUB (28 503) and with low dose cytarabine 22 841,51 RUB (544). Total costs of treatment were 2 658 703RUB (63302 ) for azacitidine and 1 749 130 RUB (41646) for low dose cytarabine. Side effects treatment costs were about 40% of total costs for cytarabine, while for azacitidine only about 14% of total costs. A cost-effectiveness ratio (cost per 1 year gained) of azacitidine was 1 303 286 RUB (31030) which is lower then the use of cytarabine 1 366 507,73 RUB (32536). Sensitivity analysis demonstrated stability of results. CONCLUSIONS: Application of azacitidine for the therapy of acute myeloid leukemia and MDS syndromes is dominant alternative of treatment from the pharmacoeconomical perspective.</t>
  </si>
  <si>
    <t>Kumar R, Skrabek P, Burns P, Geirnaert M, Lozar B, Bucher O, Bourrier V, Navaratnam S. A prospective population based study on the cost and utilization of azacitidine in Manitoba: Implications for health technology assessment. Leukemia Research. 2013 May;37:S116.</t>
  </si>
  <si>
    <t>Kumar R.
Skrabek P.
Burns P.
Geirnaert M.
Lozar B.
Bucher O.
Bourrier V.
Navaratnam S.</t>
  </si>
  <si>
    <t>Leukemia Research. Conference: 12th International Symposium on Myelodysplastic Syndromes, MDS 2013. Berlin Germany. Conference Publication: (var.pagings). 37 (pp S116), 2013. Date of Publication: May 2013.</t>
  </si>
  <si>
    <t>Background: Health technology assessment (HTA) is being increasingly used to evaluate funding of drugs utilizing data from phase III trials. Introduction: The AZA 001 trial demonstrated efficacy of azacitidine (AZA) in patients with MDS (Lancet-Oncol 2009). However the UK agency NICE did not initially recommend its use. Purpose: To compare the cost and budget impact of AZA use in the "real-world" compared to the AZA 001 trial. Materials and Methods: All patients in Manitoba (population 1.25 million) initiated on AZA from March 2009 to 30 April 2012 were prospectively studied, excluding those on clinical trials. Drug utilization included any AZA administration until 30 June 2012. Indications which met Health Canada criteria were termed as 'approved indications' (AI) while others were classified as 'non-approved indications' (NAI). The number of vials utilized, including wastage, was used to calculate the cost of the AZA. Cost/100 mg vial was $628 in CAD. Results: 27 patients received AZA for 20 AIs and 9 NAIs. Diagnoses in AIs were: RCMD - 5, RAEB-1 in 3, RAEB-2 in 7 and AML (RAEB-t)- 5. Response for AIs was 50%: CR (15%),marrow CR with HI (10%), and HI (25%). AZA was given for 9 NAIs. Number of vials used was 1950 with cost $1,224,600. Total cycles of AZA administered were 164; with full dose in 115 (Table 1). In the AZA 001 trial, a median of 9 cycles were given and the projected cost of treatment per patient is $79,128. Our study showed that the actual cost per patient for AIs was $51,464. In 33% cases, the doses were reduced or cycles attenuated. There was an additional cost due to use in NAIs, representing 18.9% of the cost incurred in AIs. Conclusions: Patients in the 'real-world' are less tolerant to adverse effects. These factors led to a 35% reduction in the projected cost. Our study suggests that use of phase IV data may provide a more reliable model for HTA and budget impact. For drugs with established clinical efficacy, conditional approval may be granted to generate phase IV data, before a final pharmaco-economic evaluation.</t>
  </si>
  <si>
    <t>Kurosawa S, Yamaguchi H, Yamaguchi T, Fukunaga K, Yui S, Wakita S, Kanamori H, Usuki K, Uoshima N, Yanada M, Shono K, Ueki T, Mizuno I, Yano S, Takeuchi J, Kanda J, Okamura H, Inamoto Y, Inokuchi K, Fukuda T. Decision Analysis of Postremission Therapy in Cytogenetically Intermediate-Risk Acute Myeloid Leukemia: The Impact of FLT3 Internal Tandem Duplication, Nucleophosmin, and CCAAT/Enhancer Binding Protein Alpha. Biology of Blood and Marrow Transplantation. 2016 Jun 01;22(6):1125-1132.</t>
  </si>
  <si>
    <t>Kurosawa S.
Yamaguchi H.
Yamaguchi T.
Fukunaga K.
Yui S.
Wakita S.
Kanamori H.
Usuki K.
Uoshima N.
Yanada M.
Shono K.
Ueki T.
Mizuno I.
Yano S.
Takeuchi J.
Kanda J.
Okamura H.
Inamoto Y.
Inokuchi K.
Fukuda T.</t>
  </si>
  <si>
    <t>Biology of Blood and Marrow Transplantation. 22 (6) (pp 1125-1132), 2016. Date of Publication: 01 Jun 2016.</t>
  </si>
  <si>
    <t>Decision Analysis of Postremission Therapy in Cytogenetically Intermediate-Risk Acute Myeloid Leukemia: The Impact of FLT3 Internal Tandem Duplication, Nucleophosmin, and CCAAT/Enhancer Binding Protein Alpha.</t>
  </si>
  <si>
    <t>We performed a decision analysis comparing allogeneic hematopoietic cell transplantation (allo-HCT) versus chemotherapy in first complete remission for patients with cytogenetically intermediate-risk acute myeloid leukemia, depending on the presence or absence of FLT3-internal tandem duplication (ITD), nucleophosmin (NPM1), and CCAAT/enhancer binding protein alpha (CEBPA) mutations. Adjusted means of the patient-reported EQ-5D index were used as quality-of-life (QOL) estimates. In 332 patients for which FLT3-ITD status was available, FLT3-ITD was present in 60. In 272 patients without FLT3-ITD, NPM1 mutations were present in 83. CEBPA biallelic mutations were detected in 53 patients. For patients harboring FLT3-ITD, allo-HCT improved life expectancy (LE) (52 versus 32 months during 10-year observation) and QOL-adjusted life expectancy (QALE, 36 versus 21). Monte-Carlo simulation identified allo-HCT as the favored strategy in 100% of simulations. In patients without FLT3-ITD, allo-HCT improved LE/QALE with or without NPM1 mutations. However, sensitivity analyses showed that the results were not robust enough. For patients harboring CEBPA biallelic mutations, chemotherapy was favored (LE, 53 versus 84; QALE, 37 versus 59), whereas, for patients with monoallelic mutations or wild-type CEBPA, allo-HCT was favored (LE, 68 versus 54; QALE, 48 versus 37). Sensitivity analyses did not change the results in either group. In conclusion, based on a Markov decision analysis, allo-HCT was a favored postremission strategy in patients with FLT3-ITD, and chemotherapy was favored in patients with biallelic CEBPA mutations. A prospective study is warranted to determine the value of allo-HCT, especially in FLT3-ITD-negative patients. Copyright © 2016 The American Society for Blood and Marrow Transplantation.</t>
  </si>
  <si>
    <t>Kwon Y, Bell T, Solem C, Cappelleri J, Johnson C, Bhattacharyya H, Hoang C, Cortes J. Blood. Conference: 61th Annual Meeting of the American Society of Hematology, ASH 2019.</t>
  </si>
  <si>
    <t>Youngmin Kwon, Timothy J Bell, Caitlyn Solem, Joseph C Cappelleri, Courtney Johnson, Helen Bhattacharyya, Caroline Hoang, Jorge Cortes</t>
  </si>
  <si>
    <t>Blood. Conference: 61th Annual Meeting of the American Society of Hematology, ASH 2019.</t>
  </si>
  <si>
    <t>Introduction: The efficacy and safety of glasdegib (a selective oral inhibitor of hedgehog signaling pathway) in combination with low-dose cytarabine (LDAC) was evaluated in a randomized, phase 2 trial of newly diagnosed acute myeloid leukemia (AML) patients (BRIGHT AML 1003; NCT01546038). Patients receiving glasdegib+LDAC experienced statistically significant and meaningful gains in overall survival (OS) compared with patients receiving LDAC alone (median OS [95% CI]): 8.3 months [4.7-12.2] vs 4.3 months [1.9-5.7]). This analysis examined whether quality-adjusted survival improvements were similarly observed using a quality-adjusted time without symptoms of disease progression or toxicities (Q-TWiST) approach to evaluate possible trade-offs between time with adverse events (toxicities), time in relapse/progression (i.e., with symptoms of disease), and good survival (i.e., time without toxicities or symptoms of progression [TWiST]) when comparing regimens.
Methods: OS in BRIGHT AML 1003 data, restricted to a follow-up of 20 months, was partitioned into time with toxicity (TOX: grade 3+ adverse events prior to progression), TWiST, and time post-progression (REL). Progression was defined as treatment discontinuation due to insufficient clinical response or death; patients who discontinued for other reasons (including adverse events) were censored at the date of discontinuation unless death occurred within 28 days of discontinuation. Q-TWiST was calculated by multiplying restricted mean time in each state by respective utilities (U) and then summing up the utility-adjusted time. Base case analysis used U(TOX)=U(REL)=0.5 and U(TWiST)=1.0; threshold analyses were performed varying U(TOX) and U(REL) jointly each from 0 to 1. Relative gains in Q-TWiST (i.e., Q-TWiST difference (combination vs LDAC) / OS in LDAC arm) of 15% were considered clearly clinically meaningful per the clinical literature. Sensitivity analysis varied the length of follow-up and AE definitions; subgroup analyses were also performed. 95% confidence intervals were obtained using the bootstrap procedure.
Results: At 20 months of follow-up, the survival rate for glasdegib+LDAC and LDAC arm was 28.2% and 7.9%, respectively. Glasdegib+LDAC patients (n=78) compared with LDAC patients (n=38) had significantly longer mean time in TWiST (+3.4 [95% confidence interval: 1.8, 5.2] months) and TOX (+0.8 [0.1, 1.6] months), and longer but non-significant REL (+0.3 [-1.9, 2.3] months). Q-TWiST was 4.0 [2.1, 5.8] months longer for glasdegib+LDAC, translating into a 75% relative improvement in quality-adjusted survival relative to LDAC alone. In threshold analyses, absolute and relative Q-TWiST gains ranged from 3.5 to 4.5 months and 66% to 85%, respectively (Table 1). They exceeded the clinically meaningful threshold for gains in Q-TWiST and were statistically significant across all combinations of U(TOX) and U(REL). Results were robust to length of follow-up 6 to 24 month and remained significant when including all adverse events regardless of grade.
Discussions/Conclusions: Glasdegib+LDAC is an add-on therapy that has demonstrated significant survival benefits for newly diagnosed AML patients who are unable to receive intensive chemotherapy. While patients can experience a longer time with toxicities from receiving glasdegib+LDAC (as expected since it is given as an add-on therapy), the trade-off can still be favorable as the treatment provides added time spent in good health (i.e., a significantly longer time in TWiST). In the BRIGHT AML 1003 cohort, the relative gains in OS greatly exceeded previously established thresholds for being clearly clinically meaningful, which suggests that the benefits of glasdegib+LDAC vs LDAC alone outweigh the risks.</t>
  </si>
  <si>
    <t>Kwon C, Brandt P, Manson S, Fuentes-Alburo A, Forsythe A. Treatment Patterns and Health Care Resources Use (HCRU) in Patients with Acute Myeloid Leukemia (AML): Real World Evidence (RWE) from 30 US Institutions. Blood. 2017;130(Suppl 1):5655.</t>
  </si>
  <si>
    <t>Kwon C.
Brandt P.
Manson S.
Fuentes-Alburo A.
Forsythe A.</t>
  </si>
  <si>
    <t>Blood. Conference: 59th Annual Meeting of the American Society of Hematology, ASH 2017. United States. 130 (Supplement 1) (no pagination), 2017. Date of Publication: December 2017.</t>
  </si>
  <si>
    <t>Background: AML is an aggressive hematological malignancy that is fatal if left untreated, it is therefore considered a medical emergency. Intensive chemotherapy (IC) is considered the standard of care in newly-diagnosed AML. The goal of treatment is to induce complete remission, with possible stem cell transplantation (SCT). Patients who are unfit for IC usually receive hypomethylating agents (HMA), azacitidine or decitabine. Many patients relapse and undergo salvage treatment. AML treatment is complex and requires significant healthcare resource use (HCRU) at each treatment phase. However, real world data on treatment patterns and HCRU in these patients are limited. Aims: The aim of this research was to compare treatment patterns and HCRU in AML patients who are newly-diagnosed and experiencing remission or relapse. Methods: This study used TriNetx syndicated electronic medical records network containing records for inpatient/outpatient services and procedures, diagnoses, adverse events, prescription drugs, and labs for over 30 million patients from 27 US hospital institutions. ICD-10 diagnosis disease codes were used to subgroup patients into three mutually exclusive cohorts: newly-diagnosed, in remission, and in relapse. Patient demographics and proportions of patients treated with IC, HMA, and SCT as well as the market shares for specific treatments were collected. HCRU of interest included hospitalizations, emergency room and physician visits, diagnostic radiology tests, and platelet and red blood cell transfusions. Rates of HCRU were calculated over the 6 months following treatment initiation in newly-diagnosed or relapsed patients and over the 6 months post-remission. The rates of HCRU across three cohorts were compared using Z-tests (two-tailed alpha=0.05). Results: Among 29,730 identified AML patients, mean age was 58 (SD 22), 54% were male, 61% were white, and 27% had prior myelodysplastic syndromes (MDS). Of these patients, 57% were newly-diagnosed, 27% were in remission, and 13% were in relapse. Newly-diagnosed patients were 62 (SD 21) years old on average, 55% were male, 57% were white, and 27% had prior MDS. Among treated newly-diagnosed AML patients, 47% received IC, and 23% received HMA. The most common IC combinations were cytarabine+daunorubicin (48%), cytarabine+fludarabine (36%), cytarabine+idarubicin (34%), and cytarabine+mitoxantrone (26%). Among patients treated with HMA, 65% were on azacytidine and 42% were on decitabine. Treatment patterns for patients in relapse were similar to those for newly-diagnosed patients, with slightly higher rates of IC (56%) and HMAs (28%). Among patients in remission who were previously treated with IC, 45% received SCT in addition to IC. HCRU varied significantly between patient cohorts. AML patients in remission demonstrated significantly lower rates of hospitalizations, diagnostic radiology tests, and red cell and platelet transfusions, while the rates of office visits were significantly higher and there was no significant difference in the rates of ER visits as compared to newly-diagnosed patients. The rates of all HCRU were significantly higher among patients in relapse as compared to newly-diagnosed patients (Table). Conclusions: This study offers real world evidence on the treatment of AML patients in the US. Most patients received IC, with cytarabine+daunorubicin as most common combination treatment. As expected, HCRU was significantly lower for patients in remission and significantly higher for patients in relapse, as compared to newly-diagnosed patients. Treatments that increase remission rates and decrease relapse rates may lead to significant improvements in the economic burden of AML.</t>
  </si>
  <si>
    <t>Lachowiez CA, Kearney M, Meyers G, Cook RJ. Healthcare Consumption Amongst Older Patients with High Risk AML Treated with Hypomethylating Agents Is Similar to That of Patients Receiving Induction Chemotherapy. Blood. 2017;130(Suppl 1):2155.</t>
  </si>
  <si>
    <t>Lachowiez C.A.
Kearney M.
Meyers G.
Cook R.J.</t>
  </si>
  <si>
    <t>Background AML is a disease of older adults, with an average age at diagnosis of 67. Patients with high risk disease considered unfit for induction chemotherapy are often candidates for hypomethylating agents (HMA), namely azacitidine and decitabine. These agents have shown promise in this population, with several trials demonstrating a benefit to overall survival compared to best supportive care alone. Yet the healthcare consumption associated with HMA therapy is less clear. HMAs are thought to be well tolerated, with significantly less non-hematological side effects compared to intensive induction therapy. However, the non-medical burden-primarily social and economic- due to these agents and associated toxicities has yet to be compared to intensive induction therapy. Methods We queried 492 patients at our institution between 2010-2016 with a new diagnosis of AML. Inclusion criteria were older patients (age &gt;65) with cytogenetically high risk AML treated with either HMAs or intensive induction. 84 patients fit the inclusion criteria for this study. Patients were assessed for chemotherapy regimen at time of diagnosis, transplant free survival (TFS; defined as the time period from diagnosis to death or hematopoietic stem cell transplant (HSCT), whichever occured first), encounters in the healthcare setting (office or hospital), charges accrued until death or HSCT, blood transfusions (red blood cells and platelets) administered, and overall survival. Results 31 patients received HMAs and 53 underwent intensive (7+3 or equivalent) induction therapy. 30 patients underwent HSCT (HMA:7, Intensive induction: 23). Mean age was 69 years in the intensive induction arm and 73 years in the HMA arm. The groups were well matched according to treatment related mortality probability (TRM) scores (10.4% intensive induction vs. 15.4% HMA group. p-value :0.086). Median transplant free survival (TFS) was 257 days in the HMA group vs. 337 days in the intensive induction group (p-value : 0.10). The mean number of encounters with the healthcare system (inpatient and outpatient encounters) was not significantly different between HMA vs. intensive induction groups (27.3 days vs 34.9 days p-value: 0.48). Mean encounters per TFS (defined as total encounters per individual divided by the individual patient's TFS) was 28.6% in the HMA group vs. 35.5% in the intensive group. The HMA group received a mean of 24.4 transfusions vs. 19.3 in the intensive induction group (pvalue : 0.25). Differences in charges per day between groups did not vary significantly, with the HMA group averaging $1202.64 per day and the intensive induction group $1051.38 per day (p-value : 0.079). Mean overall survival was 472 days in the intensive induction group without HSCT, and 1102 days with HSCT. In the HMA group, overall survival was 258 days without HSCT, and 815 days with HSCT respectively. 30 day treatment related mortality was low in both groups (HMA= 3%, Intensive induction= 5%). Conclusion Patients receiving hypomethylating agents comprise a group of patients who are traditionally thought to have a significantly less amount of healthcare consumption when compared to patients undergoing intensive induction. This data demonstrates that patients receiving HMA therapy spent nearly a third of their remaining survival in contact with the healthcare setting, whether inpatient or outpatient. This is nearly equivalent to the time spent in the healthcare setting of their disease risk matched peers undergoing intensive induction. Patients treated with HMAs also received a similar number of blood product transfusions compared to patients undergoing intensive induction. Thus, HMA therapy requires supportive care that is comparable to intensive induction amongst older patients with cytogenetically high risk AML, and is associated with nearly equivalent amounts of healthcare consumption. Given that it may take 4-6 months to see the full hematological effect with HMA therapy, this data may help better educate and guide treatment choices between the clinician and patient when deciding on therapy for older high risk AML patients. (Figure Presented).</t>
  </si>
  <si>
    <t>Lafeuille M-H, Sundaram M, Hoehn D, Emond B, Romdhani H, Lefebvre P. Managing Acute Myeloid Leukemia in Older Patients: Are We Making Progress? An Analysis of Treatment Patterns and Healthcare Resource Utilization. Blood. 2017;130(Suppl 1):4714.</t>
  </si>
  <si>
    <t>Lafeuille M.-H.
Sundaram M.
Hoehn D.
Emond B.
Romdhani H.
Lefebvre P.</t>
  </si>
  <si>
    <t>BACKGROUND: Despite advances in the understanding of disease pathogenesis, improved treatment strategies, and evidence of better survival with treatment, a large proportion of older patients (pts) with acute myeloid leukemia (AML) remains untreated and has poor outcomes. The aim of this study is to describe current treatment patterns in pts with AML aged &lt;60, 60-64, and &gt;=65 years (yrs), and assess healthcare resource utilization (HRU) in pts with AML aged &lt;65 and &gt;=65 yrs in a real-world claims database. METHODS: AML pts were retrospectively identified in the MarketScan Research Database (Truven Health) including both Commercial and Medicare Supplemental claims databases between 01/2011 to 07/2016. Pts with &gt;=2 AML diagnoses, &gt;=1 bone marrow procedure (the first AML diagnosis following the procedure was defined as the index date), and &gt;=12 months of continuous eligibility (baseline period) prior to the index date were included. Exclusion criteria were &gt;=1 diagnosis for AML relapse or remission on or before the bone marrow procedure, &gt;=2 diagnoses for another blood cancer, and &gt;=1 allogeneic hematopoietic stem cell transplantation before the bone marrow diagnosis procedure. Furthermore, pts aged &gt;=65 yrs at the index date were excluded if they had &gt;=1 claim for intensive chemotherapy at any time. The observation period spanned from index date up to the first of health plan disenrollment or the end of data availability. To accommodate different age cut-offs in accordance with National Comprehensive Cancer Network treatment guidelines, top treatments (excluding hormonal therapy agents) received post-AML diagnosis were reported in pts aged &lt;60, 60-64, and &gt;=65 yrs. Listings that lacked codes for specific chemotherapy agents, but offered adequate International Classification of Diseases codes were included and reported as "unknown antineoplastic agents". HRU, including days of hospital stay, days with outpatient services, days with emergency room visits, days with hospice care, and days with durable medical equipment use, was evaluated in pts &lt;65 and &gt;=65 yrs old. To account for varying length of follow-up among pts, HRU was reported per patient per month. RESULTS: After applying the selection criteria, 2,954 AML pts were identified: 1,492 pts &gt;=65 yrs old (mean [SD] age: 76.8 [7.0]; 36.6% were &gt;=80 yrs old; mean [SD] follow-up: 212 [255] days) and 1,462 pts &lt;65 yrs old (mean [SD] age: 51.8 [11.5]; mean [SD] follow-up: 350 [350] days), including 468 (32.0%) aged 60-64 yrs and 994 aged &lt;60 yrs. Pts &lt;60 yrs old received the most therapeutic interventions (i.e., &gt;=1 antineoplastic agent, &gt;=1 blood transfusion, or &gt;=1 hematopoietic stem cell transplant), followed by pts 60-64 and pts &gt;=65 yrs old (Fig. 1). Type of antineoplastic agents (excluding hormonal therapy agents) received varied by age group with "other antineoplastic agent" (other than HMAs and excluding hormonal therapy agents) and "unknown antineoplastic agent" more commonly used in younger pts. Hypomethylating agents (HMAs) were more commonly used in older pts (Fig. 1). In pts aged &lt;60, 60-64, and &gt;=65 yrs treated with &gt;=1 HMA, azacitidine was given in 56.2%, 59.8%, and 55.7% of pts and decitabine was given in 50.5%, 47.1%, and 51.2%, respectively. In pts &lt;60 yrs who received "other antineoplastic agents", tretinoin (31.2%), cytarabine (30.6%), and arsenic trioxide (22.4%) were most commonly used. Pts 60-64 yrs old received cytarabine (30.7%), hydroxyurea (20.5%), and tretinoin (17.3%) as most common agents. Pts &gt;=65 yrs old received most commonly hydroxyurea (53.4%) and cytarabine (14.3%). Post-AML diagnosis, pts &gt;=65 yrs old had half the monthly all-cause average number of inpatient days compared to pts &lt;65 yrs old (mean [SD]: 3.74 [5.28] vs. 7.74 [7.14]). Differences in the number of days with outpatient services (mean [SD]: 5.64 [4.62] vs. 5.27 [4.25]) or emergency room visits (mean [SD]: 0.22 [0.52] vs. 0.10 [0.30]; Fig. 2) were smaller. CONCLUSION: This study revealed that &gt;40% of older AML pts (&gt;=65 yrs) did not receive any antineoplastic therapy. This group also had fewer inpatient days compared to younger AML pts (&lt;65 yrs old). These results show that despite medical advances, a large proportion of older AML pts remains either untreated or undertreated, revealing important unmet needs and suggesting that AML treatment has to face a much-needed expansion to improve disease management in this population. (Figure Presented).</t>
  </si>
  <si>
    <t>Lafeuille M-H, Sundaram M, Lefebvre P, Emond B, Romdhani H, Senbetta M. Burden of illness in patients with acute myeloid leukemia aged o65 years ineligible for intensive chemotherapy. Journal of Clinical Oncology. 2017 Jun 20;35(15 Supplement 1).</t>
  </si>
  <si>
    <t>Lafeuille M.-H.
Sundaram M.
Lefebvre P.
Emond B.
Romdhani H.
Senbetta M.</t>
  </si>
  <si>
    <t>Journal of Clinical Oncology. Conference: 2017 Annual Meeting of the American Society of Clinical Oncology, ASCO. United States. 35 (15 Supplement 1) (no pagination), 2017. Date of Publication: 20 Jun 2017.</t>
  </si>
  <si>
    <t>Background: Management of older patients with acute myeloid leukemia (AML) is challenging due to a higher comorbidity burden, poorer performance status and less favorable biology. This study assessed treatment patterns and healthcare resource utilization (HRU) in the US in patients diagnosed with AML aged &gt;=65 years who did not receive intensive chemotherapy. Methods: Patients aged &gt;=65 years with &gt;=2 diagnoses for AML were identified from the Truven Health MarketScan Analytics Databases (01/01/2011-07/31/2016). Patients had &gt;=1 bone marrow diagnosis procedure (BX; first AML diagnosis following BX defined as the index date), &gt;=12 months of continuous eligibility pre-index, no treatment with intensive chemotherapy at any time, no diagnosis for AML relapse or remission or stem cell transplant before BX, and &lt;2 diagnoses for other blood cancers pre-index. Post-index treatment patterns and HRU were reported. Results: 1,492 patients with AML were identified (mean [standard deviation] age: 76.8 [7.0] years; 61% males). Mean post-index follow-up was 212 (255) days and 43% were treated with antineoplastic agents (AA). Most common first-line treatments were azacitidine (35%), decitabine (32%) and hydroxyurea (16%). 4% received low-dose cytarabine. Patients with &gt;=1 blood transfusion (61%) received 8.9 (9.5) transfusions per month during 177 (244) days on average. A total of 3% received stem cell transplant. Patients had a mean of 3.7 (5.3; pre-index: 0.4 [0.7]) days of hospitalization, 0.2 (1.4; pre-index: 0.0 [0.2]) days of hospice care, and 5.2 (4.5; pre-index: 2.6 [2.4]) office visits per month post-index. Compared to treated patients, untreated patients (32%; i.e., patients with no AA, blood transfusion or stem cell transplant) had fewer days of post-index followup (106 vs. 263), more days of hospitalization (4.8 vs. 3.2), and of hospice care (0.4 vs. 0.1), and fewer office visits (3.8 vs. 5.8) per month (all P&lt;0.01). Conclusions: Patients &gt;=65 years diagnosed with AML not receiving intensive chemotherapy incurred more HRU after AML diagnosis. About a third was untreated and had higher HRU than treated patients. This suggests major unmet needs for well-tolerated treatment options for these patients.</t>
  </si>
  <si>
    <t>Laing AA, McKay P, Drummond M. Elderly acute myeloid leukaemia (AML): Treatment patterns, trial participation, inpatient resource use and outcomes: A single-centre experience. British Journal of Haematology. 2017 Mar; 176:33-34.</t>
  </si>
  <si>
    <t>Laing A.A.
McKay P.
Drummond M.</t>
  </si>
  <si>
    <t>British Journal of Haematology. Conference: 57th Annual Scientific Meeting of the British Society for Haematology. United Kingdom. 176 (pp 33-34), 2017. Date of Publication: March 2017.</t>
  </si>
  <si>
    <t>Elderly AML remains a therapeutic challenge and is characterized by increased treatment-toxicity and disproportionately worse survival with increasing age. Biological age is not a good indicator of assessing those who would benefit from treatment and participation in clinical trials. Historically, patients within this age group have had less access to treatment and recruitment into age-appropriate studies. Typically an assessment of performance status, comorbidities, cytogenetic and molecular markers should be undertaken and individual treatment plans made. We retrospectively collected data from a cohort of 68 patients over the age of 60 years with AML presenting to North Glasgow hospitals between January 1, 2010 and December 31, 2015. Data was collected using electronic patient records and a chemotherapy electronic prescribing system. We collected baseline characteristics for patients including age, sex, presenting full blood count, marrow blast count, World Health Organisation (WHO) classification and cytogenetics. An Eastern Cooperative Oncology Group (ECOG) performance status score and a Cumulative Illness Rating Score- Geriatric (CIRS-G) score was calculated for each patient based on clinical information available and correlated with treatment plans, clinical trial recruitment and inpatient bed use. The patients were split into three treatment categories for analysis: intensive, non-intensive and supportive care (+/- single agent hydroxycarbamide). 57% (39) of our patients received treatment. 14 patients received non-intensive treatment (e.g. azacitidine, low dose cytarabine): 71.4% within a clinical trial. There were 25 patients who received intensive chemotherapy (e.g. daunorubicin and high dose cytarabine). 52% of these were treated in a clinical trial. 1 patient in this group went on to receive a reduced intensity allogeneic peripheral blood stem cell transplant in second complete remission. Patients in the intensive group were younger (mean age 68 years vs 73 non-intensive vs 79 supportive care) and there was a higher proportion of females compared to males (64% vs 52%). Patients had lower ECOG (0-1 vs 1 non-intensive vs 2 supportive) and CIRS-G scores (1 vs 4 non-intensive vs 5 supportive). There were a higher percentage of patients within the intensive group with normal cytogenetics (52% vs 36% non-intensive vs 31% supportive). The total number of inpatient days was higher in this group (96 days vs 40 days non-intensive vs 24 days supportive). There was a significant improvement in median overall survival (393 days vs 209 days non-intensive vs 89 days supportive). 21% of our total cohort was over 80 years of age. They all received supportive care. Patients with higher CIRS-G and ECOG scores, regardless of age, received supportive care. In our experience, elderly AML remains a significant challenge with poor outcomes. 57% percent of our patients received active treatment which is slightly above documented rates of 50% or less in the literature. Outcomes are improved with treatment, particularly intensive therapy, but this is associated with a greater time spent in hospital. It was encouraging to see a high proportion of treated patients enter into available trials (52% and 71.4% for intensive and non-intensive respectively). A personalized approach in cooperation with the individual patient remains the best approach to managing this group of patients.</t>
  </si>
  <si>
    <t>Lee S, Parra P, Udoyen I, et al. Factors Affecting Transfusion Utilization in Acute Myeloid Leukemia (AML) Patients Undergoing Initial Therapy. Blood. 2017;130(Suppl 1):3870.</t>
  </si>
  <si>
    <t>Lee S.
Parra P.
Udoyen I.
Grover K.
Kane K.
Desai P.
Samuel M.
Ritchie E.K.
Roboz G.J.
Cushing M.M.</t>
  </si>
  <si>
    <t>Introduction: Transfusions with red blood cells (RBC) and platelets (PLT) are essential in treatment of patients with AML. There is a paucity of data regarding transfusion utilization among patients receiving induction chemotherapy compared to non-intensive therapy such as hypomethylating agents. Transfusion support is integral to management of AML and can add significant cost to management of AML. We sought to characterize transfusion utilization among AML patients undergoing initial therapy. Methods: We examined 136 patients at Weill Cornell Medicine Leukemia program who had a diagnosis of AML and achieved complete remission (CR) from 2013 to 2017. We excluded patients with acute promyelocytic leukemia. We collected RBC and PLT transfusions from diagnosis to CR. We collected age, time from diagnosis to CR, inpatient duration, treatment modality, European Leukemia Network (ELN) classification, history of cardiovascular disease, sepsis or bacteremia during induction, Intensive Care Unit (ICU) admission, and bleeding episodes. Mann-Whitney and Kruskal Wallis (with a Nemenyi post-hoc analysis test) were used to compare the number of transfusions between different age, chemotherapy and length of inpatient stay groups. Multivariable linear regression, after log transformation of RBC and PLT transfusions, was performed against the independent variable age at diagnosis controlling for all other risk factors as described above. All analysis was conducted using R version 3.2.3. Results: Median age of AML patients was 63 (18-93), and 96 (71%) were treated with intensive induction chemotherapy. Clinical characteristics are summarized in Table 1. Intensive chemotherapy consisted mainly of 7+3, and non-intensive therapy consisted of mainly hypomethylating agents or low dose cytarabine. Median duration to achieve CR was 43 days (14-224), and median inpatient stay was 32 days (0-91). For patients who received induction chemotherapy, median time to CR and hospitalization length of stay were 36 days (14-127) and 32 days (18-78), and for a non-intensive regimen 81 days (28-224), and 32 days (0-91) respectively. Median RBC utilized from diagnosis to CR was 7 units (0-81), and median PLT was 10 units (0-42). There was no difference in RBC or PLT transfusion utilization for patients &gt;=60 compared to &lt;60. (p=0.64, p=0.70 respectively). No significant difference was found for RBC and PLT transfusions between patients receiving intensive vs. non-intensive chemotherapy (p=0.37, p=0.43 respectively). Inpatient stay (&gt;=30 days) was highly significant as a predictor of number of RBC transfusions (p&lt;0.01), but a borderline significant predictor of number of PLT transfusions (p=0.07). In a multivariate regression analysis for RBC transfusions, length of inpatient stay was the only statistically significant independent predictor (p&lt;0.001, estimated ratio of geometric means: 1.013, 95% Cl (1.007-1.019)). Each additional day of inpatient stay predicts a 1.3% increase in RBC transfusions. For an estimated mean activity-based cost of RBC transfusions at $761/unit, a 10 day increase in inpatient stay with a 13.9% increase in RBC transfusions would result in an increased cost of $1058/patient (calculated based on a median of 10 RBC units). For PLT transfusions, independent predictors were sepsis or bacteremia (p=0.01, estimate: 1.40,95% Cl, (1.079-1.83)), ICU stay (p&lt;0.01, estimate-1.80, 95% Cl, (1.18-2.75)), and lower ELN risk (p&lt;0.05, estimate: 0.73, 95% Cl (0.54-0.99)). PLT transfusions have an acquisition cost of approximately $700 per pathogen-inactivated unit. The average predicted PLT costs for patients with sepsis or bacteremia, ICU admission, or with adverse ELN risk, are $1955/patient, $3930/patient and $1313/patient respectively higher, compared to those without each event or risk factor (calculated based on a median of 7 PLT units). Conclusion: RBC and PLT transfusions are an integral component of AML treatment. In our analysis, age and induction treatment modality did not influence RBC and PLT utilization. Predictors of increased RBC utilization were increased length of inpatient stay, and for PLT utilization were sepsis or bacteremia, ELN risk, and ICU stay. RBC and PLT transfusions are valuable resources, but not without significant risk; further studies are needed for potentially decreasing utilization safely in treatment of AML patients.</t>
  </si>
  <si>
    <t>Leunis_EJH_2014</t>
  </si>
  <si>
    <t>Leunis A, Redekop WK, Uyl-de Groot CA, Lowenberg B. Impaired health-related quality of life in acute myeloid leukemia survivors: A single-center study. European Journal of Haematology. 2014 Sep;93(3):198-206.</t>
  </si>
  <si>
    <t>Leunis A.
Redekop W.K.
Uyl-de Groot C.A.
Lowenberg B.</t>
  </si>
  <si>
    <t>European Journal of Haematology. 93 (3) (pp 198-206), 2014. Date of Publication: September 2014.</t>
  </si>
  <si>
    <t>Objectives: The purpose of this study was to assess the impact of acute myeloid leukemia (AML) and its treatment on health-related quality of life (HRQOL) by comparing the HRQOL of AML survivors with the HRQOL in the general population. Methods: Two HRQOL questionnaires (EQ-5D and QLQ-C30) were sent to patients diagnosed with AML between 1999 and 2011 at a single academic hospital and still alive in 2012. HRQOL in AML survivors was compared with general population reference values. Multivariate analysis was used to identify factors associated with HRQOL in AML survivors. Results: Questionnaires were returned by 92 of the 103 patients (89%). AML survivors reported significantly worse functioning, more fatigue, pain, dyspnea, appetite loss, and financial difficulties and lower EQ-VAS scores than the general population (P &lt; 0.05). Impaired HRQOL in AML survivors was mainly found in survivors without a paid job. Other factors associated with a poor HRQOL were allogeneic hematopoietic stem cell transplantation and the absence of social support. Conclusion: This single-center study showed that the HRQOL in AML survivors is worse than the HRQOL in the general population. HRQOL in these patients can be improved by adequately treating and preventing fatigue, pain, dyspnea, and appetite loss. © 2014 John Wiley &amp; Sons A/S.</t>
  </si>
  <si>
    <t>Levy AR, Zou D, Risebrough N, Buckstein R, Kim T, Brereton N. Cost-effectiveness in Canada of azacitidine for the treatment of higher-risk myelodysplastic syndromes. Current Oncology. 2014;21(1):e29-e40.</t>
  </si>
  <si>
    <t>Levy A.R.
Zou D.
Risebrough N.
Buckstein R.
Kim T.
Brereton N.</t>
  </si>
  <si>
    <t>Current Oncology. 21 (1) (pp e29-e40), 2014. Date of Publication: 2014.</t>
  </si>
  <si>
    <t>Cost-effectiveness in Canada of azacitidine for the treatment of higher-risk myelodysplastic syndromes.</t>
  </si>
  <si>
    <t>Objective: Our goal was to determine the economic value of azacitidine in Canada compared with conventional care regimens (ccrs), including best supportive care (bsc) and low- or standard-dose chemotherapy plus bsc in the treatment of higher-risk myelodysplastic syndromes (mdss) and acute myeloid leukemia (aml) with 20%-30% blasts. Methods: The cost-utility model is a lifetime probabilistic Markov model with a 35-day cycle length consisting of 3 health states: mds; transformation to aml with more than 30% blasts; and death. A third-party public payer perspective was adopted. Overall survival was extrapolated beyond the time horizon of the aza-001 trial comparing azacitidine with ccr. Resource use was determined through a questionnaire completed by Canadian hematologists. Utility values were obtained from two studies in which EQ-5D health questionnaire values were mapped from the European Organization for Research and Treatment of Cancer qlq-C30 survey, and SF-6D scores were mapped from the Short Form 12, elicited from 191 and 43 patients in two different trials. Results: In the base case, azacitidine had an incremental cost-effectiveness ratio (icer) of $86, 182 (95% confidence limits: $69, 920, $107, 157) per quality-adjusted life year (qaly) gained relative to ccr. Comparing azacitidine with bsc, low-dose chemotherapy plus bsc, and standard-dose chemotherapy plus bsc, the icers were, respectively, $86, 973, $84, 829, and $2, 152 per qaly gained. Results were most sensitive to the utility for azacitidine after 6 months of treatment and to overall survival. Conclusions: The prolonged 9-month median overall survival with azacitidine relative to ccr fi lls a g ap w hen treating patients with higher-risk mds and aml with 20%-30% blasts. The economic value of azacitidine is within the threshold of willingness-to-pay for third-party public payers for oncology treatments in Canada. © 2014 Multimed Inc.</t>
  </si>
  <si>
    <t>Lin T.L, Strickland S, Fiedler W, Walter R.B, Hou J.Z, Roboz G.J, Enjeti A, Fakouhi K.M, Darden D.E, Dunbar M, Zhu M, Hayslip J, Wei A.H. Haematologica. Conference: 21st Congress of the European Hematology Association. Denmark. 101 (Supplement 1) (pp 374), 2016. Date of Publication: June 2016.</t>
  </si>
  <si>
    <t>Lin T.L.; Strickland S.; Fiedler W.; Walter R.B.; Hou J.Z.; Roboz G.J.; Enjeti A.; Fakouhi K.M.; Darden D.E.; Dunbar M.; Zhu M.; Hayslip J.; Wei A.H.</t>
  </si>
  <si>
    <t>Haematologica. Conference: 21st Congress of the European Hematology Association. Denmark. 101 (Supplement 1) (pp 374), 2016. Date of Publication: June 2016.</t>
  </si>
  <si>
    <t>Background: Treatment options for older patients (pts) with acute myelogenous leukemia (AML) unfit for intensive chemotherapy are limited. Expected complete remission rates for low-dose cytarabine (LDAC) are about 10% in this population. Targeting the pro-survival molecule BCL-2 has demonstrated clinical efficacy as a therapeutic strategy in various hematologic malignancies. Venetoclax (VEN), a selective BCL-2 inhibitor, shows synergy with cytarabine in several AML cell lines and primary samples. Aim(s): The primary objectives of the study include evaluating the safety of VEN administered with LDAC and preliminary estimates of efficacy. Method(s): This is a non-randomized, open-label phase 1/2 dose-escalation/ expansion study of VEN+LDAC, in treatment-naive AML pts &gt;=65 years not eligible for intensive chemotherapy. Pts receive oral VEN once daily (QD) on days 1-28 and subcutaneous LDAC 20mg/m2 QD on days 1-10 of each 28-day cycle. VEN dose escalation follows a 3+3 design; dose-limiting toxicities (DLTs: grade 4 toxicity, platelet count &lt;25,000/muL, or absolute neutrophil count &lt;500/muL within 14 days of last VEN dose) are assessed during cycle 1, up to day 42. Result(s): As of Oct 1 2015, 18 pts (66.7% male; median age 74 years) have received LDAC+VEN in the phase 1 portion (VEN 600 mg target dose [n=8]; VEN 800 mg target dose [n=10]). Median time on study is 127.5 (range 30-272) days; 9 pts (50%) remain on study. DLTs of Grade 4 thrombocytopenia lasting &gt;42 days without evidence of residual leukemia occurred in 2 pts in the VEN 800 mg dose group. The recommended phase 2 dose is 600 mg. Adverse events (AEs; &gt;=30% prevalence) were nausea (77.8%), anemia (55.6%), febrile neutropenia, neutropenia, fatigue (each 38.9%), vomiting, diarrhea and hypokalemia (each 33.3%). The most common serious AE was febrile neutropenia (33.3%). No clinically significant tumor lysis syndrome was observed. The overall response rate in phase 1 was 44% (complete remission, n=4; complete remission without complete marrow recovery, n=4; resistant disease, n=8; death before evaluation, n=2). Summary/Conclusions: Initial findings suggest that VEN+LDAC has acceptable tolerability and promising clinical activity in older, treatment-naive AML pts. Available phase 2 updates will be presented.</t>
  </si>
  <si>
    <t xml:space="preserve">Liu Y, Chen F, Guo X, Shi P, Zha J, Fan Z, Huang F, Xu B. Comparative efficacy of homoharringtonine plus cytarabine and decitabine in patients with MDS/AML. Blood. 2012 Dec 11;120(21). </t>
  </si>
  <si>
    <t>Liu Y, Chen F, Guo X, Shi P, Zha J, Fan Z, Huang F, Xu B</t>
  </si>
  <si>
    <t>Blood.  120(21):CONFERENCE START: 2012 Dec 8 CONFERENCE END: 2012 Dec 11, 54th Annual Meeting of the American Society of Hematology, ASH 2012 Atlanta, GA United States.,</t>
  </si>
  <si>
    <t>Comparative efficacy of homoharringtonine plus cytarabine and decitabine in patients with MDS/AML.</t>
  </si>
  <si>
    <t>Background: Myelodysplastic syndrome (MDS) is a malignant hematological disease that comprises a heterogeneous group of clonal hematopoietic stem and progenitor cell disorders, with peripheral cytopenias, bone marrow hypercellularity, high-risk of evolving into acute myeloid leukemia (AML). MDS/AML is a special refractory and palindromic AML characterized by poor therapeutic effects and low complete response rate, as well as high treatment-related complications and mortality. Patients with MDS/AML are often elders and represent more intolerance to routine or intensive chemotherapies. Homoharringtonine, an alkaloid found as the major active component in Chinese plants cephatotaxus fortuneif., has been widely used in AML since the 1970s in China. Decitabine, a hypomethylating agent, is active and has been approved for the treatment of myelodysplastic syndrome (MDS) in recent years. Objective: In order to compare the efficacy, toxicity and long-term prognosis of two chemotherapies HA (Homoharringtonine and cytarabine) and Decitabine regiment in MDS/AML. Methods: A total of 26 MDS/AML patients consisting of 14 males and 12 females were included in this study. They were randomly assigned to receive either HA (H 4mg.d-1,d1-3; A 100mg.m-2d-1, d1-7) or decitabine.. 20mg.m-2d-1, d1-5 The effect measures used were hazard ratios (HR) for overall survival (OS), progression-free survival (PFS) and freedom from first progression. Relative risks were used to analyse complete response rate, total response rate, treatment-related mortality and adverse events. A Log-rank test was used in survival analysis, and a Chi-square test was performed for other outcomes. Results: The complete remission (CR) rate with HA regimen according to MDS/AML criteria was 33% and 36% with decitabine (P&gt;0.05). HA group had no lower total response rate than Decitabine group (53% versus 64%, P&gt;0.05). The freedom from first progression in chemotherapy with HA regiment and decitabine was 20% and 18% (P&gt;0.05), respectively. PFS was not statistically significantly longer for two comparators with HR was 0.41(95% confidence interval (CI) 0.09722 to 1.740). There was no statistically significant difference in OS between the HA group and decitabine group with HR was 0.799 (95% CI 0.2992 to 2.133); median survival: 300 days vs 291 days (P&gt;0.05,95% confidence interval (CI) 0.6165 to 1.445). The treatment-related mortality was 13% with HA regimen versus 18% with decitabine at 3 weeks (P&gt;0.05) and 40% with HA regiment versus 18% with decitabine at 3 months (P&gt;0.05). The haematological toxicities and liver function lesion WHO grade III or IV were not significantly higher in the HA group than that in the decitabine group (P&gt;0.05). The total secondary infection rates in all sections of chemotherapies were 58% and 19% (P=0.005) in the two groups, respectively. Secondary infection rate was significantly lower in the decitabine group than that in the HA group. Conclusions: This analysis showed that Homoharringtonine and cytarabine regiment in treating MDS/AML has a similar therapeutic effect and long-term benefit with decitabine, both regiments were associated with relatively safe and effective outcomes in patients with MDS/AML. However, HA regiment shows a higher risk of secondary infection than decitabine. Longer follow-up and further studies will evaluate prospectively the results of HA regiment versus decitabine in this setting. (Figure presented).</t>
  </si>
  <si>
    <t>Lubbert M
Suciu S
Baila L
Ruter BH
Platzbecker U
Giagounidis A
Selleslag D
Labar B
Germing U
Salih HR
Beeldens F
Muus P
Pfluger KH
Coens C
Hagemeijer A
Eckart Schaefer H
Ganser A
Aul C
de Witte T
Wijermans PW</t>
  </si>
  <si>
    <t>Journal of Clinical Oncology. 29(15):1987-96, 2011 May 20</t>
  </si>
  <si>
    <t>PURPOSE: To compare low-dose decitabine to best supportive care (BSC) in higher-risk patients with myelodysplastic syndrome (MDS) age 60 years or older and ineligible for intensive chemotherapy.
PATIENTS AND METHODS: Two-hundred thirty-three patients (median age, 70 years; range, 60 to 90 years) were enrolled; 53% had poor-risk cytogenetics, and the median MDS duration at random assignment was 3 months. Primary end point was overall survival (OS). Decitabine (15 mg/m(2)) was given intravenously over 4 hours three times a day for 3 days in 6-week cycles.
RESULTS: OS prolongation with decitabine versus BSC was not statistically significant (median OS, 10.1 v 8.5 months, respectively; hazard ratio [HR], 0.88; 95% CI, 0.66 to 1.17; two-sided, log-rank P = .38). Progression-free survival (PFS), but not acute myeloid leukemia (AML) -free survival (AMLFS), was significantly prolonged with decitabine versus BSC (median PFS, 6.6 v 3.0 months, respectively; HR, 0.68; 95% CI, 0.52 to 0.88; P = .004; median AMLFS, 8.8 v 6.1 months, respectively; HR, 0.85; 95% CI, 0.64 to 1.12; P = .24). AML transformation was significantly (P = .036) reduced at 1 year (from 33% with BSC to 22% with decitabine). Multivariate analyses indicated that patients with short MDS duration had worse outcomes. Best responses with decitabine versus BSC, respectively, were as follows: complete response (13% v 0%), partial response (6% v 0%), hematologic improvement (15% v 2%), stable disease (14% v 22%), progressive disease (29% v 68%), hypoplasia (14% v 0%), and inevaluable (8% v 8%). Grade 3 to 4 febrile neutropenia occurred in 25% of patients on decitabine versus 7% of patients on BSC; grade 3 to 4 infections occurred in 57% and 52% of patients on decitabine and BSC, respectively. Decitabine treatment was associated with improvements in patient-reported quality-of-life (QOL) parameters.
CONCLUSION: Decitabine administered in 6-week cycles is active in older patients with higher-risk MDS, resulting in improvements of OS and AMLFS (nonsignificant), of PFS and AML transformation (significant), and of QOL. Short MDS duration was an independent adverse prognosticator.</t>
  </si>
  <si>
    <t>Lubbert M, Grishina O, Schmoor C, Schlenk RF, Crysandt M, Heuser M, Thol F, Schittenhelm M, Salih HR, Kundgen A, Germing U, Gotze K, Lindemann HW, Muller-Tidow C, May A, Dohner K, Duyster J, Ganser A, Hackanson B, Dohner H. Results of the decider trial (AMLSG 14-09) comparing decitabine (DAC) with or without valproic acid (VPA) and with or without ATRA in newly diagnosed elderly non-fit AML patients. Annals of Hematology. 2017 Feb;96:S84.</t>
  </si>
  <si>
    <t>Lubbert M.
Grishina O.
Schmoor C.
Schlenk R.F.
Crysandt M.
Heuser M.
Thol F.
Schittenhelm M.
Salih H.R.
Kundgen A.
Germing U.
Gotze K.
Lindemann H.W.
Muller-Tidow C.
May A.
Dohner K.
Duyster J.
Ganser A.
Hackanson B.
Dohner H.</t>
  </si>
  <si>
    <t>Annals of Hematology. Conference: International Symposium of Acute Leukemias 16th: Biology and Treatment Strategies. Germany. 96 (pp S84), 2017. Date of Publication: February 2017.</t>
  </si>
  <si>
    <t>Results of the decider trial (AMLSG 14-09) comparing decitabine (DAC) with or without valproic acid (VPA) and with or without ATRA in newly diagnosed elderly non-fit AML patients.</t>
  </si>
  <si>
    <t>Previously, we conducted a phase II trial in newly diagnosed non-fit AML pts aged 60 years and older with DAC, alone or combined with ATRA, with encouraging results (Lubbert et al., Haematologica 2012). Method: We now asked, in a 4-arm randomized phase II study (2 x 2 factorial design) whether VPA (histone deacetylase inhibitor activity) or ATRA might improve the effect of DAC monotherapy (NCT00867672). Treatment: DAC 20 mg/m&lt;sup&gt;2&lt;/sup&gt; days 1-5 (treatment arms A/B/C/D), VPA p.o. continuously (target serum levels: 50-110 mg/l) from day 6 (arms B/D), ATRA p.o. days 6-28 (arms C/D) of each 28-day course (repeated until relapse/progression, prohibitive toxicity, withdrawal or death). 204 pts were randomized, median age: 76 years (range 61-92), ECOG PS 0/1/2-3: 19/61/20%: 52% had an HCT-CI &gt;=3, 31.5% poor cytogenetics (ELN). A median of 3 DAC courses were administered. The ORR was 17.5%, median OS 6.2 months (arm A: 8.5% and 4.8 months, arm B: 17.5% and 6.1 months, arm C: 26.1% and 8.4 months, arm D: 18% and 7.7 months, respectively). Effect on ORR of VPA vs no VPA (17.8 vs 17.2%):OR1.06,CI[0.51,2.21],p=0.88; of ATRAvsnoATRA (21.9 vs 13.5%): OR 1.80, CI [0.86,3.79], p = 0.12. Effect on OS of VPA vs no VPA (6.2 vs 6.4 months median OS): HR 0.94, CI [0.70,1.28], p = 0.70; of ATRA vs no ATRA (8.2 vs 5.1 months median OS): HR 0.65, CI [0.48,0.88], p = 0.006 (after adjustment for PS, HCT-CI, WBC, LDH: HR 0.59, CI [0.43,0.82], p = 0.002). Results: Improved survival with ATRA was also seen in pts with poor cytogenetics. Toxicities (predominantly hematologic) did not show relevant differences between the 4 treatment arms. Based on this ITT analysis, the addition of ATRA to standard-dose DAC resulted in a higher ORR and in a clinically relevant extension of OS, without additional (hematologic and non-hematologic) toxicity. In contrast, the addition of VPA, at the chosen dose and schedule, did not affect ORR or OS.</t>
  </si>
  <si>
    <t>Lubbert M, Suciu S, Baila L, Ruter BH, Platzbecker U, Giagounidis A, Selleslag D, Labar B, Germing U, Salih HR, Beeldens F, Muus P, Pfluger KH, Coens C, Hagemeijer A, Eckart Schaefer H, Ganser A, Aul C, de Witte T, Wijermans PW. 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 ournal of Clinical Oncology. 2011 May 20;29(15):1987-96.</t>
  </si>
  <si>
    <t>Masumi Ueda, Divya Gupta, Paolo Fabrizio Caimi, Richard Creger, Jane Little, Basem M. William, Hillard M. Lazarus, Marcos J.G. De Lima, Brenda W. Cooper. Hospitalization rates in elderly, newly diagnosed acute myeloid leukemia (AML) and high-risk myelodysplastic syndrome (MDS) patients treated with azacitidine. J Clin Oncol. 2015:33(suppl; abstr e18040).</t>
  </si>
  <si>
    <t>Masumi Ueda, Divya Gupta, Paolo Fabrizio Caimi, Richard Creger, Jane Little, Basem M. William, Hillard M. Lazarus, Marcos J.G. De Lima, Brenda W. Cooper</t>
  </si>
  <si>
    <t>J Clin Oncol 33, 2015 (suppl; abstr e18040)</t>
  </si>
  <si>
    <t>Background: Azacitidine is a common treatment for elderly AML and MDS patients. We describe rates of hospitalization in an older cohort of AML or high-risk MDS patients initially treated with azacitidine.
Methods: We retrospectively reviewed 310 consecutive patients evaluated for AML and MDS at our institution from January 2010 to April 2014. We identified 56 newly diagnosed AML or high-risk MDS patients &gt; 65 years old deemed unfit for standard chemotherapy and who received azacitidine as initial treatment. Total duration of hospitalization from treatment initiation to death was collected. Log-rank test was used to compare baseline patient characteristics such as performance status, laboratory profile, cytogenetics and survival.
Results: Median survival of the 56 patients treated with azacitidine was 8.8 months (range 3.5-11.4). Median age was 72 years (range 67-78). 47% had response to therapy as defined by International Working Group criteria for MDS. Twenty-six patients (46%) were hospitalized at initiation of azacitidine, with median duration of stay of 14.5 days. 82% were hospitalized at least once after start of treatment, with median total inpatient stay of 17 days. The median number of admissions per patient was 2. Common reasons for admission after start of therapy were febrile neutropenia (36%) and localized infection (19%); bleeding, cardiac issues, and progressive disease comprised 9% of first admissions each. Only 5 (9%) patients received ICU care during the follow-up period. Median proportion of days spent inpatient out of total days of follow-up was 8.7% (range, 2.9-20.9). Median survival did not differ between those who did or did not have a response to azacitidine therapy (10 vs. 9.5 months, p = .3) nor between those receiving first course of azacitidine as outpatient vs. inpatient (10 vs. 7.5 months, p = .1).
Conclusions: Despite a high rate of hospitalization after therapy initiation in this high-risk population, the proportion of time spent inpatient was relatively low. Although it is unclear how this compares to other therapies, we conclude that managing this cohort of elderly patients in the outpatient setting is an attainable goal.</t>
  </si>
  <si>
    <t>Maurillo L, Buccisano F, et al. Annals of Hematology. 97(10):1767-1774, 2018 Oct.</t>
  </si>
  <si>
    <t>Maurillo L_x000D_
_x000D_
Buccisano F_x000D_
_x000D_
Spagnoli A_x000D_
_x000D_
Voso MT_x000D_
_x000D_
Fianchi L_x000D_
_x000D_
Papayannidis C_x000D_
_x000D_
Gaidano GL_x000D_
_x000D_
Breccia M_x000D_
_x000D_
Musto P_x000D_
_x000D_
De Bellis E_x000D_
_x000D_
Del Principe MI_x000D_
_x000D_
Lunghi M_x000D_
_x000D_
Lessi F_x000D_
_x000D_
Martinelli G_x000D_
_x000D_
Venditti A</t>
  </si>
  <si>
    <t>Annals of Hematology. 97(10):1767-1774, 2018 Oct.</t>
  </si>
  <si>
    <t>The present observational study aimed to compare the efficacy of azacitidine (AZA) and intensive chemotherapy (IC) in elderly patients with untreated acute myeloid leukemia (AML), diagnosed according to WHO criteria. In the two groups, we evaluated complete remission (CR), overall survival (OS), and disease-free survival (DFS). The AZA group included 89 patients; median age was 73 years (range 61-80) and median white blood cell count (WBCc) 2.5 x 10&lt;sup&gt;9&lt;/sup&gt;/L (range 0.27-83), 45% of the patients had BM blasts &gt;= 30%, and 44 (49%) had a secondary AML (sAML). Karyotype was evaluable in 69 patients: 51 (74%) had intermediate-risk abnormalities and 18 (26%) an unfavorable risk karyotype. IC group consisted of 110 patients who received an induction course with mitoxantrone, cytarabine, and etoposide, followed by two consolidation cycles including idarubicin, cytarabine, and etoposide. Median age was 67 years (range 61-78) and median WBCc 8.0 x 10&lt;sup&gt;9&lt;/sup&gt;/L (range 0.69-258); 44 (40%) had a sAML. Karyotype was evaluable in 88 patients, 71 (81%) had intermediate risk, and 17 (19%) unfavorable risk karyotype. To minimize the effects of treatment selection bias, adjustments were made using the propensity-score matching method, which yielded 74 patient pairs. CR rate was significantly higher in IC vs AZA group (73 vs 25%, respectively) (p &lt; 0.0001), but the 3-year OS rates and median OS were not significantly different (21.6 vs 11% and 15.8 vs 13 months, respectively). Our analysis suggests similar outcomes with AZA compared to IC. Controlled, randomized clinical trials are warranted to confirm this conclusion.</t>
  </si>
  <si>
    <t>Medeiros BC, Pandya BJ, Chen C-C, et al. Economic Burden of Treatment Episodes in Acute Myeloid Leukemia (AML) Patients in the US: A Retrospective Analysis of a Commercial Payer Database. Blood. 2017;130(Suppl 1):4694.</t>
  </si>
  <si>
    <t>Medeiros B.C.
Pandya B.J.
Chen C.-C.
Groves E.S.
Bui C.N.
Horvath L.E.
Wade R.L.</t>
  </si>
  <si>
    <t>Background: AML, a clonal disorder of hematopoietic stem cells, is estimated to affect 21,380 new U.S. patients in 2017. Detailed real-world cost estimates and comparisons of key AML treatment episodes such as high intensity chemotherapy (HIC), low intensity chemotherapy (LIC), hematopoietic stem cell transplant (HSCT) and relapsed-refractory (R/R) patient episodes in the US commercially insured population are scarce and difficult to assemble. This analysis examined the healthcare resource utilization and direct healthcare costs in various AML treatment episodes. Methods: Using a large US healthcare claims database (PharMetrics PlusTM) and linked charge detail master (CDM) hospital data, incident adult patients with &gt;= 2 outpatient or &gt;= 1 inpatient claim with an AML diagnosis between 1/1/2008 and 3/31/2016 were identified. To assure adequate data capture, patients were required to have continuous health plan enrollment for &gt;= 6 months pre and &gt;= 3 months post the first diagnosis date. Episodes evaluated include HIC induction (evidence of inpatient high dose cytarabine+anthracycline use within 3 months of diagnosis), HIC consolidation (evidence of cytarabine +/- anthracycline use within 2 months following prior HIC), LIC (evidence of low-intensity cytarabine, anthracycline, 5-azacytidine, decitabine, clofarabine , hydroxyurea or gemtuzumab ozogamicin in the outpatient setting within 3 months of diagnosis), HSCT (transplant specific diagnosis/procedure codes) and R/R patients (record of an ICD-9 diagnosis code (205.02) for relapsed AML after a prior treatment of HIC, LIC, or HSCT). Patients could contribute to more than one study episode, except HIC induction and LIC, which were mutually exclusive episode groups. Healthcare resource utilization and cost accrual began with treatment episode initiation and ended with initiation of a different AML care episode (active treatment or secondary supportive care) or end of follow-up. All cost and length of episode data are reported as mean (SD), at the population level. Results: The final study sample consisted of 1,542 HIC induction (mean age 47.0 years), 591 consolidation (mean age 47.0 years), 628 LIC (mean age 64.9 years), 1,000 HSCT (mean age 51.4 years) and 119 R/R patients (mean age 56.3 years). Total mean (SD) episode cost was highest in HSCT $329,621 ($288,707) with mean follow-up of 6.4 months; followed by HIC induction ($198,528 ($190,757)) with mean follow-up of 2.1 months; R/R cost of $145,634 ($213,724) with mean follow-up of 7.6 months; and HIC consolidation cost of $73,304 ($72,812), mean follow-up 1.5 months (Table 1). The episode cost was the lowest in LIC at $53,081($56,715), 2.0 month follow-up. For HSCT, hospitalization costs were $244,801 ($247,492), while physician office visit costs accrued at $6,017 ($12,809) and outpatient pharmacy costs of $11,398 ($25,996); 26.9% of patients had at least one emergency room (ER) visit that did not lead to hospital admission at a cost of $1,037 ($10,877). All HIC induction required hospitalization and accounted for the most of the HIC cost $178,891 ($294,500), with $2,843 ($3,831) attributed to physician's office visits and $2,868 ($4,574) for outpatient pharmacy; 28.6% had ER visit at a cost of $331 ($2,514). Hospitalization occurred in 74.8% of R/R patients at a cost of $101,420 ($185,548); physician's office visits and outpatient pharmacy costs were $3,340 ($3,872) and $6,108 ($11,348), respectively; 38.7% of patients had at least one ER visit at a cost of $683 ($1,900). For HIC consolidation episodes, hospitalization was the most costly component at $55,301 ($67,139), with $999 ($1,243) for physician's office visits and $2,269 ($4,043) for outpatient pharmacy; 26.1% had ER visit at a cost of $267 ($1,416). Although LIC patients had a relatively low hospitalization rate (35.8%), hospitalization was a major cost component at $17,764 ($43,614); while physician's office visit costs were $1,478 ($2,390) and outpatient pharmacy costs were $2,554 ($4,996), and 27.7% of patients had at least one ER visit at a cost of $340 ($1,214). Conclusions: This resource utilization and direct healthcare cost analysis establishes a substantial economic burden associated with various AML treatment episodes, notable during the HIC induction, HSCT and R/R episodes in the US. Hospitalization is a major cost driver across all episodes. New therapeutic strategies associated with less economic burden are needed. (Table Presented).</t>
  </si>
  <si>
    <t>Medeiros BC, McCaul K, Kambhampati S, et al. Randomized study of continuous high-dose lenalidomide, sequential azacitidine and lenalidomide or azacitidine in persons ≥65 years with newly-diagnosed acute myeloid leukemia. Haematologica. November 2017. doi:10.3324/haematol.2017.172353</t>
  </si>
  <si>
    <t>Medeiros B.C.
McCaul K.
Kambhampati S.
Pollyea D.A.
Kumar R.
Silverman L.R.
Kew A.
Saini L.
Beach C.L.
Vij R.
Wang X.
Zhong J.
Gale R.P.</t>
  </si>
  <si>
    <t>Haematologica. 103 (1) (pp 101-106), 2018. Date of Publication: January 2018.</t>
  </si>
  <si>
    <t>Therapy of acute myeloid leukemia in older persons is associated with poor outcomes because of intolerance to intensive therapy, resistant disease and co-morbidities. This multi-center, randomized, open-label, phase II trial compared safety and efficacy of three therapeutic strategies in patients 65 years or over with newly-diagnosed acute myeloid leukemia: 1) continuous high-dose lenalidomide (n=15); 2) sequential azacitidine and lenalidomide (n=39); and 3) azacitidine only (n=34). The efficacy end point was 1-year survival. Median age was 76 years (range 66-87 years). Thirteen subjects (15%) had prior myelodysplastic syndrome and 41 (47%) had adverse cytogenetics. One-year survival was 21% [95% confidence interval (CI): 0, 43%] with high-dose lenalidomide, 44% (95%CI: 28, 60%) with sequential azacitidine and lenalidomide, and 52% (95%CI: 35, 70%) with azacitidine only. Lenalidomide at a continuous high-dose schedule was poorly-tolerated resulting in a high rate of early therapy discontinuations. Hazard of death in the first four months was greatest in subjects receiving continuous high-dose lenalidomide; hazards of death thereafter were similar. These data do not favor use of continuous high-dose lenalidomide or sequential azacitidine and lenalidomide over the conventional dose and schedule of azacitidine only in patients aged 65 years or over with newly-diagnosed acute myeloid leukemia.
Copyright ©2018 Ferrata Storti Foundation.</t>
  </si>
  <si>
    <t>Minden MD, Dombret H, Seymour JF, Stone RM, Alibhai S, Nixon A, Kudlac A, Songer S, Beach C, Bartiromo C, Dohner H. The effect of azacitidine on health-related quality of life (HRQL) in older patients with newly diagnosed acute myeloid leukemia (AML): Results from the AZA-AML-001 trial. Haematologica. 2015 Jun 22;100:40-41.</t>
  </si>
  <si>
    <t>Minden M.D.
Dombret H.
Seymour J.F.
Stone R.M.
Alibhai S.
Nixon A.
Kudlac A.
Songer S.
Beach C.
Bartiromo C.
Dohner H.</t>
  </si>
  <si>
    <t>Haematologica. Conference: 20th Congress of the European Hematology Association. Vienna Austria. Conference Publication: (var.pagings). 100 (pp 40-41), 2015. Date of Publication: 22 Jun 2015.</t>
  </si>
  <si>
    <t>Background: Older patients (pts) with AML generally have a poor prognosis. While treatment (Tx) may extend overall survival (OS) for pts with AML, it may also cause significant toxicity and impairment of HRQL (Cheng, Leukemia, 2014). In the large, international, phase 3 AZA-AML-001 study, median OS for older pts with AML treated with azacitidine (AZA) was 10.4 months vs 6.5 months for pts who received conventional care regimens (CCR; HR=0.85; p=0.1009) (Dombret, EHA, 2014). HRQL was a prespecified secondary endpoint of the study. Aims: To evaluate changes in HRQL during Tx among pts in AZA-AML-001. Methods: Pts were aged &gt;=65 years with newly diagnosed de novo or secondary AML (&gt;30% bone marrow blasts). Before randomization, pts were preselected to receive 1 of 3 CCR per investigator choice: induction chemotherapy, low-dose cytarabine (LDC), or best supportive care only. Pts were then randomized to AZA or CCR, in which case, they received their preselected Tx. Most pts (n=312, 64%) were preselected to receive LDC. HRQL was assessed by EORTC QLQC30 questionnaire at baseline, day 1 of every other Tx cycle, and at the end-ofstudy visit, which occurred at different time points for individual pts. Analyses included only pts who completed the baseline and at least 1 post-baseline HRQL assessment. An HRQL-specific statistical analysis plan (SAP) was finalized before database lock. HRQL changes were evaluated prospectively for the AZA and CCR cohorts, and post hoc for the pt subgroup preselected to LDC who received AZA or LDC. Four of the 15 QLQ-30 domains were prespecified in the SAP as most relevant: Fatigue (primary), Global Health Status/QoL, Physical Functioning, and Dyspnea (secondary). HRQL was evaluated through cycle 9 (~32 to 34 weeks) due to subsequent small cohort sizes. A prespecified 10-point minimally important difference (MID) threshold represents meaningful change. Results: Rates of HRQL assessment compliance were fairly high overall (&gt;77% both Tx groups) except at the end-of-study visit (AZA=42%, CCR=37%). Overall, 157 AZA pts and 134 CCR pts were evaluable for HRQL (the AZA-AML-001 ITT population included 488 pts, AZA N=241, CCR N=247). The rate of attrition of evaluable pts during early Tx was higher in the CCR arm than in the AZA arm. During Tx, mean change from baseline scores with AZA or CCR showed general improvement in the 4 relevant domains (Figure). Few changes were statistically significant (p&lt;0.05) and fewer met the MID threshold. Pts receiving CCR achieved meaningful improvement in Fatigue (cycles 7, 9) and Global Health Status/QoL (cycle 9). No HRQL detriment was seen with AZA or CCR during Tx. Notably, scores varied substantially among individual pts in both Tx groups. Within the LDC preselection group, HRQL outcomes with AZA and LDC were largely consistent with the primary HRQL analysis (Figure). Pts receiving AZA achieved meaningful improvement in Fatigue (cycle 9). Summary and Conclusions: During Tx, AZA and CCR were associated with general improvement in HRQL in the 4 relevant domains, but improvements were not consistently meaningful. Importantly, for these 4 domains, there was no meaningful HRQL deterioration at the group level during Tx. Results were largely similar for AZA vs LDC. (Figure Presented).</t>
  </si>
  <si>
    <t>Mokgokong R, Mamolo C, Cappelleri J, Knight C, Brockbank J, Cawson M, Dombret H, Castaigne S. British Journal of Haematology. Conference: 59th Annual Scientific Meeting of the British Society for Hematology. United Kingdom. 185 (Supplement 1) (pp 43-44), 2019. Date of Publication: March 2019.</t>
  </si>
  <si>
    <t>Mokgokong R, Mamolo C, Cappelleri J, Knight C, Brockbank J, Cawson M, Dombret H, Castaigne S</t>
  </si>
  <si>
    <t>British Journal of Haematology. Conference: 59th Annual Scientific Meeting of the British Society for Hematology. United Kingdom. 185 (Supplement 1) (pp 43-44), 2019. Date of Publication: March 2019.</t>
  </si>
  <si>
    <t>Gemtuzumab ozogamicin (GO) combined with standard of care (SOC) chemotherapy (daunorubicin/cytarabine) is approved for newly diagnosed patients (pts) with CD33 + acute myeloid leukaemia (AML) based in part on data from the phase 3 ALFA-0701 trial (NCT00927498) of GO+SOC vs SOC in this population. We evaluated the cost-effectiveness of GO+SOC vs SOC alone for de novo AML with a UK National Health Service (NHS) and Personal Social Services perspective. We used pt-level outcomes (response rates, relapse-free/overall survival [RFS/OS], hematopoietic stem-cell transplants [HSCTs] and adverse events [AEs]), from ALFA-0701 to inform the analysis. The base-case population was a subgroup that had a clear benefit with GO addition and excluded patients with unfavourable cytogenetics; analyses of the overall study population were also conducted. Cost data were taken from UK NHS 2016 reference costs and the literature; utility data were sourced from the literature. Long-term RFS/OS projections (pts entering with primary complete remission [CR], primary induction failure or relapse) for GO+SOC vs SOC were used to generate individual transitions in a lifetime cohort state-transition model. To capture statistical cure rates associated with AML, parametric and more complex models (flexible-spline and mixture cure models [MCMs]) were explored. MCMs provided the best fit and most reliable projections and were selected as the basecase analysis. In the base-case deterministic analysis, higher per-pt costs (135,545 vs 122,088) and greater life-years (LYs; 7.24 vs 5.93) and quality-adjusted LYs (QALYs; 5.29 vs 4.30) gained were seen with GO+SOC vs SOC. The incremental cost-effectiveness ratio (ICER) was 10,240/LY and 13,561/QALY gained. Higher costs of GO+SOC were mainly attributable to drug acquisition; cost-savings were seen from relapse prevention and fewer HSCTs (Table). Mean probabilistic ICER was 17,956 (95% confidence interval [CI] 16,481-19,631). In the overall population, there were also higher per-pt costs (132,245 vs 117,472) and greater LYs (6.17 vs 5.28) and QALYs (4.51 vs 3.83) gained with GO+SOC vs SOC, with an ICER of 16,492/LY and 21,819/QALY gained; mean probabilistic ICER was 23,825 (95% CI 21,530-26,568). At a willingness-to-pay threshold of 30,000/QALY gained, the probability that GO was cost-effective was 70% in the base-case analysis and 57% in the overall population. Increased costs of adding GO to SOC were partially offset by improved outcomes. GO+SOC is a cost-effective first-line treatment option for the subgroup of pts with AML excluding those with unfavourable cytogenetics. (Table Presented) .</t>
  </si>
  <si>
    <t>Montalban-Bravo G, Huang X, Jabbour E, et al. A clinical trial for patients with acute myeloid leukemia or myelodysplastic syndromes not eligible for standard clinical trials. Leukemia. 2016;31:318.</t>
  </si>
  <si>
    <t>Montalban-Bravo G
Huang X
Naqvi K
Jabbour E
Borthakur G
DiNardo CD
Pemmaraju N
Cortes J
Verstovsek S
Kadia T
Daver N
Wierda W
Alvarado Y
Konopleva M
Ravandi F
Estrov Z
Jain N
Alfonso A
Brandt M
Sneed T
Chen HC
Yang H
Bueso-Ramos C
Pierce S
Estey E
Bohannan Z
Kantarjian HM
Garcia-Manero G</t>
  </si>
  <si>
    <t>Leukemia. 31(2):318-324, 2017 02.</t>
  </si>
  <si>
    <t>Most clinical trials exclude patients with poor performance or comorbidities. To study whether patients with these characteristics can be treated within a clinical trial, we conducted a study for patients with acute myeloid leukemia (AML) or myelodysplastic syndromes (MDS) with poor performance, organ dysfunction or comorbidities. Primary endpoint was 60-day survival. Study included stopping rules for survival and response. Treatment consisted on a combination of azacitidine and vorinostat. Thirty patients (16 with MDS, 14 with AML) were enrolled. Median follow-up was 7.4 months (0.3-29). Sixty-day survival was 83%. No stopping rules were met. Main adverse events (AEs) were grades 1 and 2 gastrointestinal toxicities. In view of these results, we expanded the study and treated 79 additional patients: 27 with azacitidine (AZA) and 52 with azacitidine and vorinostat (AZA+V). Median follow-up was 22.7 months (12.6-47.5). Sixty-day survival rate was 79% (AZA=67%, AZA+V=85%, P=0.07). Median overall survival was 7.6 months (4.5-10.7). Median event-free survival was 4.5 months (3.5-5.6). Main AEs included grades 1 and 2 gastrointestinal toxicities. Our results suggest this subset of patients can be safely treated within clinical trials and derive clinical benefit. Relaxation of standard exclusion criteria may increase the pool of patients likely to benefit from therapy.</t>
  </si>
  <si>
    <t>Montalban-Bravo G, Huang X, Jabbour EJ, Borthakur G, DiNardo CD, Pemmaraju N, Cortes JE, Verstovsek S, Kadia TM, Daver NG, Wierda WG, Alvarado Y, Konopleva M, Ravandi F, Estrov Z, Jain N, Pierola AA, Brandt M, Sneed T, Chen H-C, Yang H, Bueso-Ramos CE, Pierce S, Estey EH, Bohannan ZS, Kantarjian HM, Garcia-Manero G. A phase II clinical trial of azacitidine and vorinostat for patients with acute myeloid leukemia (AML) or myelodysplastic syndromes (MDS) with poor performance status, comorbidities, other active malignancies or organ dysfunction not eligible for conventional clinical trials. Blood. 2016 Dec 03-06;128(22).</t>
  </si>
  <si>
    <t>Montalban-Bravo G, Huang X, Jabbour EJ, Borthakur G, DiNardo CD, Pemmaraju N, Cortes JE, Verstovsek S, Kadia TM, Daver NG, Wierda WG, Alvarado Y, Konopleva M, Ravandi F, Estrov Z, Jain N, Pierola AA, Brandt M, Sneed T, Chen H-C, Yang H, Bueso-Ramos CE, Pierce S, Estey EH, Bohannan ZS, Kantarjian HM, Garcia-Manero G</t>
  </si>
  <si>
    <t>INTRODUCTION: Most clinical trials exclude patients with poor performance, organ dysfunction, and presence of other active malignancies or comorbidities. Although some of these criteria are based on clinical reasoning, patients with such clinical features have dismal expected outcomes and limited therapeutic options and could therefore have a more favorable risk/benefit ratio if treated with a low intensity investigational intervention. The current study was designed to test whether it is feasible to treat patients not eligible for conventional studies in a clinical trial. METHODS: We conducted an initial Bayesian designed single-arm study and a subsequent randomized study for patients with AML or higher-risk MDS (intermediate-2 or high risk by IPSS) with either ECOG performance status (PS) &gt;3, creatinine or bilirubin &gt;2mg/dL, presence of other malignancy or other comorbidities. Primary endpoint was survival at day 60. The study included stopping rules for survival, response and toxicity. All patients received azacitidine 75mg/m&lt;sup&gt;2&lt;/sup&gt; sc daily for 5 days. Patients in the single-arm study and in the combination arm of the randomized study also received vorinostat 200mg tid for 5 days. Cycles could be repeated every 3-8 weeks. Responses were evaluated following the revised 2006 IWG criteria for patients with MDS and the IWG 2003 recommendations for patients with AML. Comorbidities were evaluated using the Adult Comorbidity Evaluation-27 (ACE-27) index. Adverse events (AEs) were assessed and graded according to the CTCAE v4 criteria. Overall survival (OS) was censored at the time of transplant. Event-free survival (EFS) was defined as the time interval between treatment start and date of resistance, progression or death. RESULTS: A total of 30 patients (16 with MDS, 14 with AML) were enrolled in the initial single-arm study. Patient characteristics and inclusion criteria are detailed in Table 1. Median age was 73 years (44-83). Median follow-up was 7.4 months (0.3-29). Sixty-day survival was 83%. Median number of cycles administered was 3.5 (1-12). The overall response rate (ORR) was 40% with 8 (27%) patients achieving CR, 4 with AML and 4 with MDS. Median OS was 7.8 months (0.3-29, CI 7.54-8.03) (Figure 1A) and median EFS was 5.1 months (0.3-15.9, CI 4.87-5.37) (Figure 1B). Stopping rules for survival and response were not met. Main adverse events (AEs) where grade 1-2 gastrointestinal toxicities. Mortality at 4 and 8 weeks was 10 and 20% respectively. A total of 79 patients were enrolled in the subsequent randomized study: 27 to azacitidine (A) and 52 to azacitidine and vorinostat (A+V). Patient characteristics and inclusion criteria are also shown in Table 1. Median age was 70 years (30-90). Forty-seven (59%) patients had MDS and 32 (41%) had AML. Median follow-up was 22.7 months (12.6-47.5). Sixty-day survival rates were 67% (A) and 85% (A+V), respectively (p=0.07). No differences in ORR (48% vs 46%, p=0.87), OS (6.1 vs 7.6 months, p=0.49) (Figure 1C) or EFS (3 vs 5.5 months, p=0.05) (Figure 1D) were observed between groups. Main AEs included grade 1-2 gastrointestinal toxicities with a higher proportion of AEs with A+V (81 vs 56%). Mortality at 4 and 8 weeks was 10% (A: 4, A+V: 4) and 19% (A: 9, A+V: 6) respectively. By univariate analysis neither PS &gt;3, creatinine or bilirubin &gt;2mg/dL nor presence of other malignancy were predictive for 60-day survival, OS or EFS. There were no significant differences in survival between patients with ACE-27 scores of 0-1 compared to 2-3 both in the single-arm (6.3 vs 7 months, HR=0.88, 95% CI 0.41-1.91, p=0.75) and the randomized phase of the study (A: 13.5m vs 6.1m, HR 0.93, 95% CI 0.27-3.17, p=0.9 and A+V: 12.1m vs 7.4m, HR 1.38, 95% CI 0.61-3.14, p=0.4). CONCLUSION: Most enrolled patients met the study's primary endpoint of survival at 60 days without major toxicity. Patients obtained clinical benefit with acceptable responses and survival despite their high comorbidity burden. Our results support the feasibility of treating patients with MDS or AML not eligible to other clinical trials due to poor performance status, comorbidities or organ dysfunction, with low intensity therapies within a clinical trial. These findings suggest relaxation of such criteria may likely increase the pool of clinical trial patient candidates and allow access to potential beneficial therapies for patients with otherwise dismal prognosis.</t>
  </si>
  <si>
    <t>Morais L, Diaz-Valdes M, Pola A, Bernal S, Alonzo-Alvarez S, Colado E, Bernal Teresa. Palliative care indications in oncohematologic patients: a comparison to solid tumor patients. Haematologica.  2018 Jun 14-17</t>
  </si>
  <si>
    <t>Morais L, Diaz-Valdes M, Pola A, Bernal S, Alonzo-Alvarez S, Colado E, Bernal Teresa</t>
  </si>
  <si>
    <t>Background: In spite of recent diagnostic and treatment progress, the prognosis of elderly patients diagnosed of acute myeloid leukemia or higher-risk myelodysplastic (AML-MDS) syndrome remains dismal; even in those patients who are fitted enough to receive chemotherapy or hypomethylating agents, median survival is near 12 months. According to actual end-of-life care (EOL) standards, this population should receive early palliative care (PC), integrated with standard oncologic care. Conversely, recent evidence shows and excess of aggressiveness in this population. The reasons of this need to be determined, but it is suggested that poor performance status and transfusion dependency of hematological patients are barriers that restrict the applicability of palliative care.Aims: To compare EOL care in AML-MDS and stage-IV lung cancer in a tertiary care center and identify factors related to late or no palliative care (PC) referral.MethodsConsecutive AML &gt; 65 years and stage-IV lung cancer patients were studied. Data is shown as percentage or median (interquartilic range). Univariant comparisons of the main indicators of EOL aggressiveness between the 2 cohorts were done using Chi-square or Wilcoxon tests as appropriate. Survival was calculated from diagnosis to death or last follow up using Kaplan-Meier curves and log-rank tests.Results: From 1st June 2006 to 8th February 2017, 77 patients with AML-MDS and 98 stage-IV lung cancer patients were recorded. Median age at diagnosis was 75 (70-79) and 63 (59-71) years respectively (pConclusion: Although transfusion dependency is a major need of AML patients, rate of referral to palliative care unit is disproportionately low, indicating the need of earlier PC referral. </t>
  </si>
  <si>
    <t>Mozessohn L, Cheung MC, et al. British Journal of Haematology. 181(6):803-815, 2018 06.</t>
  </si>
  <si>
    <t>Mozessohn L_x000D_
_x000D_
Cheung MC_x000D_
_x000D_
Fallahpour S_x000D_
_x000D_
Gill T_x000D_
_x000D_
Maloul A_x000D_
_x000D_
Zhang L_x000D_
_x000D_
Lau O_x000D_
_x000D_
Buckstein R</t>
  </si>
  <si>
    <t>British Journal of Haematology. 181(6):803-815, 2018 06.</t>
  </si>
  <si>
    <t>The outcome of myelodysplastic syndrome (MDS) patients with uniformly higher-risk disease treated with azacitidine (AZA) in the 'real-world' remains largely unknown. We evaluated 1101 consecutive higher-risk MDS patients (International Prognostic Scoring System intermediate-2/high) and low-blast count acute myeloid leukaemia (AML; 21-30% blasts) patients treated in Ontario, Canada. By dosing schedule, 24.7% received AZA for seven consecutive days, 12.4% for six consecutive days and 62.9% by 5-2-2. Overall, median number of cycles was 6 (range 1-67) and 8 (range 6-14) when restricted to the 692 (63%) patients who received at least 4 cycles. The actuarial median survival was 11.6 months [95% confidence interval (CI) 10.7-12.4) for the entire cohort and 18.0 months (landmark analysis; 95% CI 16.6-19.1 months) for those receiving at least 4 cycles. There was no difference in overall survival (OS) between the 3 dosing schedules (P = 0.87). In our large 'real-world' evaluation of AZA in higher-risk MDS/low-blast count AML, we demonstrated a lower than expected OS. Reassuringly, survival did not differ by dosing schedules. The OS was higher in the 2/3 of patients who received at least 4 cycles of treatment, reinforcing the necessity of sustained administration until therapeutic benefits are realised. This represents the largest 'real-world' evaluation of AZA in higher-risk MDS/low-blast count AML._x000D_
Copyright © 2018 John Wiley &amp; Sons Ltd.</t>
  </si>
  <si>
    <t>Mozessohn L, Cheung M et al. Blood 2018 132:834; doi: https://doi.org/10.1182/blood-2018-99-110223</t>
  </si>
  <si>
    <t>Lee Mozessohn, Matthew Cheung, Nicole Mittmann, Craig C Earle, Ning Liu, Rena Buckstein</t>
  </si>
  <si>
    <t>Blood 2018 132:834; doi: https://doi.org/10.1182/blood-2018-99-110223</t>
  </si>
  <si>
    <t xml:space="preserve">Background: Azacitidine (AZA) use in higher-risk MDS has been adopted because it improves survival. Despite this, "real-world" data on the economic impact and resource utilization remains unknown. We used the Ontario provincial AZA MDS registry, which captures all AZA-treated patients in the province, to analyze "real-world" data on healthcare use, associated costs and their predictors in AZA treated higher-risk patients._x000D_
Methods: We linked the provincial MDS AZA registry (single-payer/universal access), which captures baseline characteristics and treatment response for all AZA-treated patients in Ontario, to population-based health system administrative databases. Only higher-risk MDS patients (IPSS intermediate-2, high) and low blast count AML (21-30% blasts) treated from May 30, 2010 to March 16, 2015 were included. Patients were followed for 24 months following first AZA treatment and censored at the earliest of 90 days after last AZA treatment, date of death, time of acute leukemia induction/allogeneic stem cell transplant or March 31, 2016. We estimated healthcare resource utilization and the mean (and overall) standardized 28-day healthcare cost in Canadian dollars ($1 CDN = 0.76 USD$). Quantile regression was used to explore predictors of cost. Negative binomial regression models were used to explore predictors for higher rate of emergency department (ED) visits, and for longer length of stay, with the natural logarithm of length of follow-up as an offset variable in each model._x000D_
Results: The registry had 652 higher-risk MDS and 225 low blast count AML patients (n = 877) with median follow up of 8 months (IQR 4-13). Median age was 73 years (IQR 66-79), 66.0% were male, 17.8% were secondary MDS and IPSS scores of those calculable were intermediate-2 (64.9%) and high-risk (35.1%). At the time of AZA initiation, 587 patients (66.9%) were transfusion dependent. The median number of cycles received was 6 (range 3 to 11) and median overall survival was 16.1 months (95% CI 13.9 to 18.3). Overall, 705 patients (80.4%) had at least 1 ED visit and 290 (33.1%) had an ED visit during their first cycle of AZA. In addition, 680 patients (77.5%) had at least 1 hospital admission with a mean hospital stay of 17.7 days (95% CI 16.3 to 19.1) over the entire study period. 141 patients (16.1%) required admission to an intensive care unit. Older age (Rate ratio [RR] = 1.33, 95% CI 1.09-1.62), rurality (RR=1.75, 95% CI 1.42-2.15), high IPSS score (RR=1.31, 95% CI 1.06-1.62), and increased comorbidity level were each independent predictors of increased ED visits; while higher comorbidity level (RR=1.51, 95% CI 1.08-2.11), high IPSS score (RR=1.39, 95% CI 1.01-1.92), and transfusion dependence (RR=1.51, 95% CI 1.13-2.01) were associated with longer hospital stays._x000D_
The overall mean cost was $146,675 per patient (95% CI $139,537 to $153,812) including AZA and $103,580 (95% CI 98,675 to 108,486) excluding AZA drug costs. The mean standardized cost per 28-day period per patient was $17,638 (95% CI $16, 870 to $18,407) with AZA and $13,450 (95% CI $12,730 to $14,170) without AZA drug costs. Inpatient admissions ($4,631, 95% CI $4,010 to $5,251) and non-physician outpatient cancer clinic costs ($6,092, 95% CI $5,851 to $6,333) were the major cost drivers. Excluding AZA costs, the mean standardized 28-day costs were higher in those receiving less than 4 cycles of AZA (n= 295) at $19,408 (95% CI $17,568 to $21,248), compared with those receiving 4 or more cycles (n= 582) at $10,430 (95% CI $10,069 to $10,790) with inpatient admissions as the major driver (mean $10,192, 95% CI $8,594 to $ 10,192 vs. $1,812, 95% CI $1,558 to $2,065). On multivariable analysis, only greater comorbid disease burden (\xce\xb2 = $2,074, 95% CI $665 to $3,483) and transfusion dependence (\xce\xb2 = $2,402, 95% CI $1,190 to $3,613) were associated with higher median standardized 28-day cost._x000D_
Conclusions: In our analysis of "real-world" patients with uniformly higher-risk MDS treated with AZA we demonstrate a significant economic impact above and beyond the cost of AZA alone. The costs are higher in patients who are transfusion dependent and have greater comorbidity and appear to be driven by inpatient care and outpatient non-physician ambulatory care. This group of patients are high users of healthcare resources with the majority having ED visits and inpatient admissions. These results will inform patients and providers about the "real-world" anticipated toxicities of AZA._x000D_
Disclosures Buckstein: Celgene: Honoraria, Membership on an entity\'s Board of Directors or advisory committees, Research Funding._x000D_
</t>
  </si>
  <si>
    <t>Nabhan C, Rundhaugen LM, Riley MB, Rademaker A, Boehlke L, Jatoi M, Tallman MS. Leukemia Research. 29(1):53-7, 2005 Jan.</t>
  </si>
  <si>
    <t>Nabhan C; Rundhaugen LM; Riley MB; Rademaker A; Boehlke L; Jatoi M; Tallman MS</t>
  </si>
  <si>
    <t>Leukemia Research. 29(1):53-7, 2005 Jan.</t>
  </si>
  <si>
    <t>The prognosis of acute myeloid leukemia (AML) in older adults is generally poor. Standard cytotoxic chemotherapy is usually poorly tolerated and provides dismal results in this patient population. Gemtuzumab ozogamicin (GO) is an immunoconjugate that has activity in the relapsed and refractory setting. We hypothesized that administering this agent, as an initial treatment in AML patients over the age of 65 would have, at least, similar efficacy to standard therapy, but at much less toxicity. We report on the first 12 patients that were treated solely with GO as induction, consolidation, and maintenance therapy as part of a single institution clinical trial. The treatment was well tolerated, with a response rate of 27%. Toxicities were acceptable, although five patients (41%) developed cardiac toxicity three of which had grade 3 and/or 4. Responses were present regardless of the karyotype, and lasted for a median of 7.6 months. These early results suggest that the option of single agent monoclonal antibody therapy is viable in this patient population and that additional studies are warranted with this agent either alone or in combination as initial therapy.</t>
  </si>
  <si>
    <t>Nand_Blood_2013</t>
  </si>
  <si>
    <t>Nand S, Othus M, Godwin JE, Willman CL, Norwood TH, Howard DS, Coutre SE, Erba HP, Appelbaum FR. Blood. 122(20):3432-9, 2013 Nov 14.</t>
  </si>
  <si>
    <t>Nand S; Othus M; Godwin JE; Willman CL; Norwood TH; Howard DS; Coutre SE; Erba HP; Appelbaum FR</t>
  </si>
  <si>
    <t>Blood. 122(20):3432-9, 2013 Nov 14.</t>
  </si>
  <si>
    <t>This trial tested the safety and efficacy of a regimen consisting of hydroxyurea followed by azacitidine, 75 mg/m(2) for 7 days, and gemtuzumab ozogamicin, 3 mg/m(2) on day 8, in older patients with newly diagnosed acute myeloid leukemia. Those achieving a complete remission received 1 consolidation treatment followed by 4 cycles of azacitidine. The patients were stratified into good-risk (age 60-69 years or performance status 0-1) and poor-risk (age &gt;=70 years and performance status 2 or 3) groups. Specific efficacy and safety goals were defined as being supportive of further study of the regimen. Eighty-three patients were registered in the good-risk cohort and 59 in poor-risk cohort, with median age of 71 and 75 years, respectively. In the good-risk group, 35 patients (44%) achieved a complete remission. Median relapse-free and overall survivals were 8 and 11 months, respectively. Six patients (8%) died within 30 days of registration. In the poor-risk group, 19 (35%) achieved a complete remission. Median relapse-free and overall survivals were 7 and 11 months, respectively. Seven patients (14%) died early. The results of this trial met predefined goals for efficacy and safety for the poor-risk cohort but not the good-risk group. .</t>
  </si>
  <si>
    <t>Oakes A, Seo J, Janssen E, O’Donoghue B, Bridges J. A Comparison Of Patient And Caregiver Worries For Acute Myeloid Leukemia. Value in Health. 2018;21:S36.</t>
  </si>
  <si>
    <t>Oakes A, Seo J, Janssen E, O’Donoghue B, Bridges J</t>
  </si>
  <si>
    <t>Value in Health. May 2018 Vol. 21_sup.1(S36)</t>
  </si>
  <si>
    <t>OBJECTIVES: Acute myeloid leukemia (AML) is a rapidly progressing blood cancer for which new treatments are needed. We sought to inform regulatory agencies of this unmet need by documenting and comparing the worries of patients and caregivers affected by AML.  METHODS: A national survey of individuals from the Leukemia and Lymphoma Society database incorporated a previously developed and validated Best-Worst Scaling (BWS) instrument to prioritize respondent worries. Using a balanced incomplete block design (BIBD), respondents assessed subsets of 13 AML-related worries that were identified through rigorous community engagement. In each task, respondents chose which item they worried about the most and the least. Priorities were assessed using standardized best-worst scores (ranging from 0 to 100), and compared across three groups: patients, caregivers of a patient who was alive, and caregivers of a patient who had passed.  RESULTS: We had 892 patients, 158 caregivers of living patients, and 122 caregivers of deceased patients complete the survey (response rate=18%). Patients were most worried about ‚ the possibility of dying from AML‚ (BW score=74.47, SE=0.60) and the ‚ long-term side effects of treatments‚Äù (BW score=70.61, SE=0.53). Patients were least worried about ‚communicating openly with doctors,  (BW score=24.34, SE=0.50). Patient and caregiver responses were highly correlated, Spearman‚Äôs rho=0.91. The prioritization of worries between caregiver groups had subtle differences; caregivers of deceased patients reported more worry about ‚ being a burden to others‚Äù and ‚Äúknowing about all the treatment option‚ and less worry about ‚ the possibility of dying from AML‚  and the ‚ overall financial cost of AML. CONCLUSIONS: The caregivers of patients with AML generally understand the worries of their patients and are able to reliably prioritize them. There are subtle differences in the worries reported by caregivers of living patients and caregivers of deceased patients that merit further investigation.</t>
  </si>
  <si>
    <t>Oliva_Blood_2015 (abstract)</t>
  </si>
  <si>
    <t>Oliva EN, Salutari P, Candoni A, Freyrie A, Capelli D, Di Raimondo F, Volpe A, Cascavilla N, Di Bartolomeo P, Simeone E, Cortelezzi A, Leoni P, Musto P, Morabito F, Niscola P, Ranieri N, Santacaterina I, Marino AG, Cufari P, Alati C, Ronco F. Quality of life in elderly patients with acute myeloid leukemia undergoing induction chemotherapy. Blood. 2015 Dec 03;126(23):2120.</t>
  </si>
  <si>
    <t>Oliva E.N.
Salutari P.
Candoni A.
Freyrie A.
Capelli D.
Di Raimondo F.
Volpe A.
Cascavilla N.
Di Bartolomeo P.
Simeone E.
Cortelezzi A.
Leoni P.
Musto P.
Morabito F.
Niscola P.
Ranieri N.
Santacaterina I.
Marino A.G.
Cufari P.
Alati C.
Ronco F.</t>
  </si>
  <si>
    <t>Blood. Conference: 57th Annual Meeting of the American Society of Hematology, ASH 2015. San Diego, CA United States. Conference Publication: (var.pagings). 126 (23) (pp 2120), 2015. Date of Publication: 03 Dec 2015.</t>
  </si>
  <si>
    <t>Aims: In elderly patients with acute myeloid leukemia (AML), complete remission (CR) rate following intensive chemotherapy is approximately 45%, considerably lower than in younger patients, with a shorter duration of remission and high treatment-related mortality (30-50%). Median survival is about 12 months. Intensive chemotherapy is indicated in a small proportion of "fit" elderly patients. In a phase III, prospective, randomized, open-label, multicenter trial designed to assess the efficacy of post-remission treatment with 5-Azacitidine versus best supportive care (BSC) in patients &gt; 60 years of age with AML in CR after conventional induction ("3+7") and consolidation chemotherapy, quality of life (QoL) was assessed from diagnosis. We present interim results of changes of QoL. Methods: Patients with newly diagnosed AML with &gt; 30% myeloid marrow blasts, either "de novo" or evolving from myelodysplastic syndrome without contraindications for intensive chemotherapy and with an ECOG performance status &lt; 3 are included. Induction chemotherapy consists of two courses of "3+7": Daunorubicin 40 mg/m&lt;sup&gt;2&lt;/sup&gt; daily days 1-3 and cytarabine 100 mg/m&lt;sup&gt;2&lt;/sup&gt; daily continuous IV infusion days 1-7. Patients in CR receive consolidation (cytarabine 800 mg/m&lt;sup&gt;2&lt;/sup&gt; 3 hour infusion bid days 1-3) and are randomized 1:1 to receive BSC or 5-Azacitidine maintenance therapy up to 4 years and six months until AML recurrence. QoL assessment was performed using the EORTC QLQ-C30 and the QOL-E v.3 questionaires. Results: QoL results assessed at 3 time points are reported: 1) baseline; 2) at hematological recovery immediately after the first "3+7" course; and 3) after consolidation at randomization. Ninety-nine patients (male/female 50/49) of median age 70 (IQR 65-74) years have been enrolled. At diagnosis, mean hemoglobin was 9.2 (SD +/- 2.4) g/dL, leukocytes were 7.9 (2.3-29.6)/muL, platelet count was 54 (IQR 29-85) Gi/L and bone marrow blasts were 70 (IQR 50-85)%. Seventy-five patients had "de novo" AML. Twenty-three patients had comorbidities. Forty-three patients had an ECOG PS 1 and 28 had ECOG PS 2. Baseline median QOL-E scores were poor (&lt;=60) in all dimensions, except for fatigue (76, IQR 52-85). EORTC QLQ-C30 confirmed that fatigue was not prevalent at diagnosis (median 33, IQR 22-56). Median baseline EORTC QLQ-C30 scores were good in all domains except for global health status (GHS, median 50, IQR 33-67). Gender, comorbidities, bone marrow blasts and secondary AML were not related to QoL. Baseline Hb levels correlated with QOL-E functional (r=0.0216, p=0.14), fatigue (r=0.256, p=0.002) and disease-specific (r=0.247, p=0.010) scores and with EORTC QLQ-C30 GHS (r=0.270, p=0.001), physical (r=0.304, p&lt;0.0001), role (r=0.281, p=0.001), cognitive (r=0.262, p=0.003), social (r=0.229, p=0.010) functions and fatigue (r=-0.280, p=0.001), dyspnea (r=-0.287, p=0.001) and appetite loss (r=0.244, p=0.007). Age correlated with QOL-E disease specific scores (r=0.242, p=0.012). There were no changes in QOL-E scores following 1st "3+7". However, the EORTC QLQ-C30 detected deterioration in physical function from median 80, IQR 60-93, to 67, IQR 52-87 (p=0.008), in role function from median 83, IQR 67-100, to 67, IQR 33-83 (p=0.023) and in GHS from median 50, IQR 33-69, to 67, IQR 50-75 (p=0.002) and improvement in dyspnea (p=0.023). Forty patients obtained a CR. Interestingly, baseline role function was better (median 83, IQR 67-100) in cases obtaining a CR than in resistant patients (median 67, IQR 33-83, p=0.007). Patients obtaining CR experienced improvements after consolidation in median QOL-E physical scores from 56, IQR 41-72 to 63, IQR 50-84 (p=0.033), disease-specific domain scores from 59, IQR 48-67 to 74, IQR 67-85 (p=0.003) and treatment-outcome index scores from 55, IQR 32-77, to 79, IQR 41-86 (p=0.026). Median EORTC QLQ-C30 emotional function improved after consolidation therapy from 83, IQR 67-92, to 92, IQR 77-100 (p=0.015) as well as GHS from median 50, IQR 33-65 to 67, IQR 58-83 (p=0.002). Dyspnea and insomnia regressed while financial problems increased. Conclusions: Elderly patients with AML at diagnosis identified as fit for chemotherapy generally do not present fatigue, though health status is poor and is mainly correlated with Hb levels. Role function may predict response to induction chemotherapy. Patients obtaining CR perceive improvements in global health, including physical and emotional QoL and symptoms.</t>
  </si>
  <si>
    <t>Oliva EN, Nobile F, Alimena G, Ronco F, Specchia G, Impera S, Breccia M, Vincelli I, Carmosino I, Guglielmo P, Pastore D, Alati C, Latagliata R. Quality of life in elderly patients with acute myeloid leukemia: Patients may be more accurate than physicians. Haematologica. 2011 May;96(5):696-702.</t>
  </si>
  <si>
    <t>Oliva E.N.
Nobile F.
Alimena G.
Ronco F.
Specchia G.
Impera S.
Breccia M.
Vincelli I.
Carmosino I.
Guglielmo P.
Pastore D.
Alati C.
Latagliata R.</t>
  </si>
  <si>
    <t>Haematologica. 96 (5) (pp 696-702), 2011. Date of Publication: May 2011.</t>
  </si>
  <si>
    <t>Background The aim of this study was to evaluate changes in quality of life scores and their association with therapy and survival in unselected elderly patients with acute myeloid leukemia. Design and Methods From February 2003 to February 2007, 113 patients aged more than 60 years with de novo acute myeloid leukemia were enrolled in a prospective observational study. Two different quality of life instruments were employed: the European Organization for Research and Treatment of Cancer Quality of Life Questionnaire - C30 (EORTC QLQ-C30) and a health-related quality of life questionnaire for patients with hematologic diseases (QOL-E). Results Forty-eight patients (42.4%) received intensive chemotherapy and 65 (57.6%) were given palliative treatments. Age greater than 70 years (P=0.007) and concomitant diseases (P=0.019) had a significant impact on treatment allocation. At diagnosis, general quality of life was affected [median QOL-E standardized score 54, interquartile range 46-70; median EORTC global score 50, interquartile range 41-66]. Most patients were given a good ECOG Performance Status (&lt; 2), which did not correlate with the patients' perception of quality of life. At multivariate analysis, palliative approaches (P=0.016), age more than 70 years (P=0.013) and concomitant diseases (P=0.035) each had an independent negative impact on survival. In a multivariate model corrected for age, concomitant diseases and treatment option, survival was independently predicted by QOL-E functional (P=0.002) and EORTC QLQ-C30 physical function (P=0.030) scores. Conclusions Quality of life could have an important role in elderly acute myeloid leukemia patients at diagnosis as a prognostic factor for survival and a potential factor for treatment decisions. ©2011 Ferrata Storti Foundation.</t>
  </si>
  <si>
    <t>Paladini L, Pepe C, Clark OAC, Tencer T, Khan Z.</t>
  </si>
  <si>
    <t>Paladini L.
Pepe C.
Clark O.A.C.
Tencer T.
Khan Z.</t>
  </si>
  <si>
    <t>Value in Health. Conference: 17th Annual International Meeting of the International Society for Pharmacoeconomics and Outcomes Research, ISPOR 2012. Washington, DC United States. Conference Publication: (var.pagings). 15 (4) (pp A212-A213), 2012. Date of Publication: June 2012.</t>
  </si>
  <si>
    <t>OBJECTIVES: MDS is an incurable and rare hematological disease that affects the production of blood cells. Two hypomethylating agents for the treatment of MDS are available in Brazil: azacitidine (AZA) and decitabine (DEC). Our aim was to compare the costs and outcomes of azacitidine (75 mg/m2 per day x 7 days every 4 weeks) vs. decitabine (45 mg/m2 per day x 3 days every 6 weeks) from the perspective of SUS. METHODS: We developed a Markov model to determine the costeffectiveness (CE) and 3-year budget impact of introducing AZA in the Brazilian market. Patients considered were classified with IPSS Int 1, Int 2 and High risk. The model considered progression to acute myelogenous leukemia (AML) and death as the major outcomes of treatment. Outcomes, costs and epidemiological data were obtained from a systematic review of literature and public sources. The costs of adverse events and progressive disease were also included. A sensitivity analysis was performed to test the robustness of the results. The currency conversion used was BR$ 1.8: US$1.0. RESULTS: The cost effectiveness analysis showed better results for AZA compared to DEC resulting in lower costs and improved outcomes in terms of mortality rates and progression to AML. Over a 3-year time period, the use of AZA was associated with a savings of BR$85,000 (US$45,000) compared to DEC. Assuming that AZA would be given to 50% of patients with MDS in Brazil, it would have a budgetary impact of BR$45,000 000 (US$25,000,000) for the public health care system SUS. CONCLUSIONS: When compared to DEC, AZA showed improved outcomes and lower costs as a treatment option for MDS in the Brazilian public health system.</t>
  </si>
  <si>
    <t>Pan F, Peng S, Fleurence R, Linnehan JE, Knopf K, Kim E. Economic analysis of decitabine versus best supportive care in the treatment of intermediate- and high-risk myelodysplastic syndromes from a US payer perspective. Clinical Therapeutics. 2010 Dec;32(14):2444-56.</t>
  </si>
  <si>
    <t>Pan F
Peng S
Fleurence R
Linnehan JE
Knopf K
Kim E</t>
  </si>
  <si>
    <t>Clinical Therapeutics. 32(14):2444-56, 2010 Dec</t>
  </si>
  <si>
    <t>BACKGROUND: Myelodysplastic syndromes (MDS) are blood and bone marrow disorders that occur primarily in the elderly population, with 30% of all cases progressing to acute myeloid leukemia (AML). Red blood cell transfusions--a conventional treatment of MDS--have been associated with high costs and decreased quality of life compared with transfusion independence. Phase III clinical trial data suggest that decitabine may offer an improved AML-free survival versus best supportive care (BSC), which consists of red blood cell transfusions, deferoxamine, erythropoiesis-stimulating agents, platelet transfusions, and colony-stimulating factors. The US Food and Drug Administration has approved a 5-day outpatient decitabine dosing regimen, which might reduce administration costs compared with the standard 3-day inpatient regimen.
OBJECTIVE: The aim of this study was to assess the cost-effectiveness of 5-day dosing of decitabine versus BSC in US patients with intermediate- and high-risk MDS from a US payer perspective.
METHODS: A Markov model with 3 health states (MDS, AML, and death) was constructed to simulate natural disease progression. The model followed patients in 4-week cycles for &lt;= 5 years. Clinical inputs and patient characteristics were based on decitabine Phase III clinical trial data. Costs of supportive care and adverse events were based on trial resource utilization data. Drug and AML costs were obtained from published sources. Deterministic and probabilistic sensitivity analyses were performed to determine the impact of model parameters on results.
RESULTS: In the base-case model, decitabine yielded 0.276 additional year of AML-free survival and 0.052 more quality-adjusted life-year (QALY) compared with BSC. Total decitabine and administration costs over the 5-year time horizon were $28,933. Total direct medical costs were $122,940 in the decitabine arm and $122,666 in the BSC arm. The incremental cost-effectiveness ratio for decitabine versus BSC was $5277 per QALY gained. Sensitivity analyses indicated that decitabine had a higher probability than BSC of being cost-effective despite the uncertainty around some model parameters, including survival.
CONCLUSION: In this study, decitabine administered on a 5-day dosing schedule was likely a cost-effective treatment option in patients with intermediate- and high-risk MDS from a US payer perspective.
Copyright © 2010 Elsevier HS Journals, Inc. All rights reserved.</t>
  </si>
  <si>
    <t>Pandya_JCO_2017 (abstract)</t>
  </si>
  <si>
    <t>Bhavik JP, Anna H, Bruno CM, Samuel W, Cat NB, Tom B, Scott F, Alex R, Laura EH. Quality of life of acute myeloid leukemia patients in a real-world setting. Journal of Clinical Oncology. 2017;35(15):e18525.</t>
  </si>
  <si>
    <t>Bhavik J. Pandya, Anna Hadfield, Bruno C. Medeiros, Samuel Wilson, Cat N. Bui, Tom Bailey, Scott Flanders, Alex Rider, Laura E. Horvath</t>
  </si>
  <si>
    <t>http://ascopubs.org/doi/abs/10.1200/JCO.2017.35.15_suppl.e18525</t>
  </si>
  <si>
    <t>Background: There is currently limited data on the quality-of-life (QoL) of patients with acute myeloid leukemia (AML) in the real-world setting. The objective of this analysis was to understand the impact of AML on patients receiving first-line treatment vs those who were relapsed/refractory to first-line treatment and therefore on later lines of therapy.
Methods: The Adelphi AML Disease-Specific Programme, a real-world, cross-sectional survey involving 61 US hematologists/hemato-oncologists and their consulting AML patients, was conducted between February–May 2015. Physicians provided details on patient demographics and clinical information. Each patient was asked to complete both the EQ-5D-3L and Functional Assessment of Cancer Therapy Leukemia (FACT-Leu). Scores range from −1.09–1 (EQ-5D-3L) and 0–176 (FACT-Leu), where a higher score indicates a better QoL. Data from physician-completed record forms and corresponding patient self-completion forms on a matched sample of 75 patients were analyzed.
Results: Of the patients who took part in the survey, 75% (n = 56) were receiving first-line treatment for AML and 25% (n = 19) were relapsed/refractory to first-line treatment and had progressed to later lines of therapy. The first-line patients had a mean age of 56.6 years and an average of 2.1 symptoms whereas the relapsed/refractory patients had a mean age of 56.9 years and an average of 2.4 symptoms, according to the physician. First-line patients may have a directionally better QoL scores than those on later lines of therapy, according to both the EQ-5D (0.75 and 0.71 respectively, P= .51) and the FACT-Leu (103.7 and 92.5 respectively, P= .098) measures. Results from the FACT-Leu-Physical Well-Being sub-domain show that relapsed/refractory patients were significantly more likely than first-line patients to be affected physically by their AML condition (13.0 and 17.6 respectively, P= .005).
Conclusions: AML patients who have relapsed or become refractory to first-line treatment report worse QoL than those still on first-line treatments. These observational data shows a need for effective and tolerable treatments that can maintain or improve patients’ QoL, especially for patients with relapsed or refractory disease.</t>
  </si>
  <si>
    <t>Papayannidis C, Smith B.D, Heuser M, Montesinos P, Sekeres M.A, Oriol A, Schiller G, Candoni A, Jamieson C, Hoang C.J, Ma W.W, Zeremski M, O'Connell A, Chan G, Cortes J.E. Clinical Lymphoma, Myeloma and Leukemia. Conference: Proceedings of the Society of Hematologic Oncology 2019 Annual Meeting. Hilton Americas, United States. 19 (Supplement 1) (pp S228-S229), 2019. Date of Publication: September 2019.</t>
  </si>
  <si>
    <t>Papayannidis C.; Smith B.D.; Heuser M.; Montesinos P.; Sekeres M.A.; Oriol A.; Schiller G.; Candoni A.; Jamieson C.; Hoang C.J.; Ma W.W.; Zeremski M.; O'Connell A.; Chan G.; Cortes J.E.</t>
  </si>
  <si>
    <t>Clinical Lymphoma, Myeloma and Leukemia. Conference: Proceedings of the Society of Hematologic Oncology 2019 Annual Meeting. Hilton Americas, United States. 19 (Supplement 1) (pp S228-S229), 2019. Date of Publication: September 2019.</t>
  </si>
  <si>
    <t>Context: Glasdegib is an oral inhibitor of the Hedgehog signaling pathway. Following the BRIGHT AML 1003 trial (NCT01546038) primary results, glasdegib in combination with low-dose cytarabine (LDAC) was approved in the US for the treatment of newly diagnosed acute myeloid leukemia (AML) in patients unable to receive intensive chemotherapy due to comorbidities or age (&gt;=75 years). Objective(s): To evaluate long-term outcomes in patients with AML receiving glasdegib+LDAC in BRIGHT AML 1003. Design(s): Multicenter, randomized, phase 2, open-label study (methods previously published: Cortes et al., 2019). As of October 11, 2018, median follow-up for patients with AML was 43.4 months for glasdegib+LDAC vs 42.0 with LDAC alone. Setting(s): Multicenter study at centers in Europe and North America. Patient(s): Patients with newly diagnosed AML and ineligible for intensive chemotherapy were randomized 2:1 to glasdegib+LDAC (n=78) or LDAC alone (n=38). Intervention(s): Glasdegib 100 mg QD; LDAC 20 mg subcutaneously BID x 10 days q28 days. Main Outcomes Measures: The primary objective of BRIGHT AML 1003 was to compare overall survival (OS) for glasdegib+LDAC vs LDAC alone. We report OS and adverse events (AEs) after long-term follow-up. Result(s): OS was significantly longer with glasdegib+LDAC vs LDAC alone: hazard ratio (HR) 0.495 (95% CI, 0.325-0.752), P=0.0004; median OS was 8.3 vs 4.3 months. Improvement in OS was consistent across cytogenetic risk groups: good/intermediate, HR 0.510 (95% CI, 0.294-0.866; P=0.0074; median OS, 12.2 vs 5.3 months); poor, HR 0.514 (95% CI, 0.264-1.000; P=0.0229; median OS, 4.4 vs 2.1 months). The main cause of death in both arms was disease progression (both during study and follow-up). The incidence of AEs and serious AEs on glasdegib was generally lower long-term (after 90 days) than short-term (during the first 90 days) (83.7% and 51.2% vs 98.7% and 65.3%, respectively). Conclusion(s): Addition of glasdegib to LDAC vs LDAC alone continued to demonstrate improved overall survival with an acceptable safety profile in patients with AML. These results suggest glasdegib may be an important treatment option for newly diagnosed patients with AML ineligible for intensive chemotherapy. Study sponsor: Pfizer. Keywords: acute myeloid leukemia, glasdegib, low-dose cytarabine, overall survival, randomized clinical trial, AML © 2019 American Society of Clinical Oncology, Inc. Reused with permission. This abstract was accepted and previously presented at the 2019 ASCO Annual Meeting. All rights reserved</t>
  </si>
  <si>
    <t>Pierson R, He J, Xiu L, Nemat S, Loefgren C, Thomas X. Patient-Reported Disease Burden in the Elderly Patients with Acute Myeloid Leukemia. Blood. 2017;130(Suppl 1):2182.</t>
  </si>
  <si>
    <t>Pierson R, He J, Xiu L, Nemat S, Loefgren C, Thomas X</t>
  </si>
  <si>
    <t>Background Acute Myeloid Leukemia (AML) is the most aggressive type of leukemia and is associated with poor overall survival (OS), particularly in older patients. In this study, we evaluated physical, psychological and social functions in a cohort of AML patients who were not considered as eligible for standard chemotherapy. Methods DACO-016 is a randomized phase 3 trial of decitabine versus physician's choice of either supportive care or low-dose cytarabine for the treatment of older patients with newly diagnosed AML who were considered as unfit for intensive chemotherapy. This post hoc analysis evaluated disease burden reported by patients from The European Organization for Research and Treatment of Cancer quality of life questionnaire (EORTCQLQ-C30) in 485 elderly patients at baseline. EORTC-QLQ-C30 was reported as five functional scales (physical, role, emotional, social and cognitive), three symptom scales (fatigue, nausea &amp; vomiting and pain), a global health status/Health-Related Quality of Life (HRQoL) scale and six single items (dyspnea, insomnia, appetite loss, constipation, diarrhea and financial difficulties). We compared summary statistics from the EORTC-QLQ-C30 to the EORTC reference values of all cancer patients with age &gt;=70 yrs. Furthermore, we analyzed the EORTC-QLQ-C30 subscales and sign and symptom scales by ECOG performance status score. Results Patients (n=454) at baseline were 59.7% male, 86.3% white (Caucasian) with a mean age of 73.2 years; a median of 73 years and interquartile range (69-77). The distribution of ECOG performance status scores of 0, 1 and 2 was 18.1%, 55.7% and 26.2%, respectively. 6.4% of patients were missing baseline EORTC-QLQ-C30 measures. The mean physical functioning, role functioning, cognitive functioning, emotional functioning, social functioning, global health status at baseline scores were 67.6, 62.1, 77.9, 71.6, 68.6 and 50.1, respectively. The mean physical functioning, role functioning, cognitive functioning, emotional functioning, social functioning, global health status at baseline scores for age &gt;=70 years were 66.9, 61.4, 76.9, 72.2, 68.8 and 50.3, respectively. The results were generally lower than the reference values (Table 1). With increasing ECOG performance status scores, the EORTC-QLQ-C30 health subscales and sign and symptom scales deteriorated. For example, the mean physical functioning scores for ECOG PS 0, 1 and 2 were 80.9, 69.4 and 64.4, respectively. Conclusion: To our knowledge, this is the largest study to report that the HRQoL of AML patients unfit for intensive chemotherapy is worse than that of the population norm of cancer patients in a similar age-group. This highlights the need for new therapies with less detrimental effect to AML patients. (Table Presented).</t>
  </si>
  <si>
    <t>Pleyer L, Burgstaller S, et al. Annals of Hematology. 93(11):1825-38, 2014 Nov.</t>
  </si>
  <si>
    <t>Pleyer L_x000D_
_x000D_
Burgstaller S_x000D_
_x000D_
Girschikofsky M_x000D_
_x000D_
Linkesch W_x000D_
_x000D_
Stauder R_x000D_
_x000D_
Pfeilstocker M_x000D_
_x000D_
Schreder M_x000D_
_x000D_
Tinchon C_x000D_
_x000D_
Sliwa T_x000D_
_x000D_
Lang A_x000D_
_x000D_
Sperr WR_x000D_
_x000D_
Krippl P_x000D_
_x000D_
Geissler D_x000D_
_x000D_
Voskova D_x000D_
_x000D_
Schlick K_x000D_
_x000D_
Thaler J_x000D_
_x000D_
Machherndl-Spandl S_x000D_
_x000D_
Theiler G_x000D_
_x000D_
Eckmullner O_x000D_
_x000D_
Greil R</t>
  </si>
  <si>
    <t>Annals of Hematology. 93(11):1825-38, 2014 Nov.</t>
  </si>
  <si>
    <t>Azacitidine in 302 patients with WHO-defined acute myeloid leukemia: results from the Austrian Azacitidine Registry of the AGMT-Study Group.</t>
  </si>
  <si>
    <t>Data on efficacy and safety of azacitidine in acute myeloid leukemia (AML) with &gt;30 % bone marrow (BM) blasts are limited, and the drug can only be used off-label in these patients. We previously reported on the efficacy and safety of azacitidine in 155 AML patients treated within the Austrian Azacitidine Registry (clinicaltrials.gov identifier NCT01595295). We herein update this report with a population almost twice as large (n = 302). This cohort included 172 patients with &gt;30 % BM blasts; 93 % would have been excluded from the pivotal AZA-001 trial (which led to European Medicines Agency (EMA) approval of azacitidine for high-risk myelodysplastic syndromes (MDS) and AML with 20-30 % BM blasts). Despite this much more unfavorable profile, results are encouraging: overall response rate was 48 % in the total cohort and 72 % in patients evaluable according to MDS-IWG-2006 response criteria, respectively. Median OS was 9.6 (95 % CI 8.53-10.7) months. A clinically relevant OS benefit was observed with any form of disease stabilization (marrow stable disease (8.1 months), hematologic improvement (HI) (9.7 months), or the combination thereof (18.9 months)), as compared to patients without response and/or without disease stabilization (3.2 months). Age, white blood cell count, and BM blast count at start of therapy did not influence OS. The baseline factors LDH &gt;225 U/l, ECOG &gt;=2, comorbidities &gt;=3, monosomal karyotype, and prior disease-modifying drugs, as well as the response-related factors hematologic improvement and further deepening of response after first response, were significant independent predictors of OS in multivariate analysis. Azacitidine seems effective in WHO-AML, including patients with &gt;30 % BM blasts (currently off-label use). Although currently not regarded as standard form of response assessment in AML, disease stabilization and/or HI should be considered sufficient response to continue treatment with azacitidine.</t>
  </si>
  <si>
    <t>Pleyer L, Burgstaller S, et al. Journal of Hematology and Oncology. 9 (1) (no pagination), 2016. Article Number: 263. Date of Publication: 16 Apr 2016.</t>
  </si>
  <si>
    <t>Pleyer L._x000D_
_x000D_
Burgstaller S._x000D_
_x000D_
Stauder R._x000D_
_x000D_
Girschikofsky M._x000D_
_x000D_
Sill H._x000D_
_x000D_
Schlick K._x000D_
_x000D_
Thaler J._x000D_
_x000D_
Halter B._x000D_
_x000D_
Machherndl-Spandl S._x000D_
_x000D_
Zebisch A._x000D_
_x000D_
Pichler A._x000D_
_x000D_
Pfeilstocker M._x000D_
_x000D_
Autzinger E.-M._x000D_
_x000D_
Lang A._x000D_
_x000D_
Geissler K._x000D_
_x000D_
Voskova D._x000D_
_x000D_
Geissler D._x000D_
_x000D_
Sperr W.R._x000D_
_x000D_
Hojas S._x000D_
_x000D_
Rogulj I.M._x000D_
_x000D_
Andel J._x000D_
_x000D_
Greil R.</t>
  </si>
  <si>
    <t>Journal of Hematology and Oncology. 9 (1) (no pagination), 2016. Article Number: 263. Date of Publication: 16 Apr 2016.</t>
  </si>
  <si>
    <t>Background: The MDS-IWG and NCCN currently endorse both FAB and WHO classifications of MDS and AML, thus allowing patients with 20-30 % bone marrow blasts (AML20-30, formerly MDS-RAEB-t) to be categorised and treated as either MDS or AML. In addition, an artificial distinction between AML20-30 and AML30+ was made by regulatory agencies by initially restricting approval of azacitidine to AML20-30. Thus, uncertainty prevails regarding the diagnosis, prognosis and optimal treatment timing and strategy for patients with AML20-30. Here, we aim to provide clarification for patients treated with azacitidine front-line. Methods: The Austrian Azacitidine Registry is a multicentre database (ClinicalTrials.gov: NCT01595295). For this analysis, we selected 339 patients treated with azacitidine front-line. According to the WHO classification 53, 96 and 190 patients had MDS-RAEB-I, MDS-RAEB-II and AML (AML20-30: n = 79; AML30+: n = 111), respectively. According to the FAB classification, 131, 101 and 111 patients had MDS-RAEB, MDS-RAEB-t and AML, respectively. Results: The median ages of patients with MDS and AML were 72 (range 37-87) and 77 (range 23-93) years, respectively. Overall, 80 % of classifiable patients (&lt;=30 % bone marrow blasts) had intermediate-2 or high-risk IPSS scores. Most other baseline, treatment and response characteristics were similar between patients diagnosed with MDS or AML. WHO-classified patients with AML20-30 had significantly worse OS than patients with MDS-RAEB-II (13.1 vs 18.9 months; p = 0.010), but similar OS to patients with AML30+ (10.9 vs 13.1 months; p = 0.238). AML patients that showed MDS-related features did not have worse outcomes compared with patients who did not (13.2 vs 8.9 months; p = 0.104). FAB-classified patients with MDS-RAEB-t had similar survival to patients with AML30+ (12.8 vs 10.9 months; p = 0.376), but significantly worse OS than patients with MDS-RAEB (10.9 vs 24.4 months; p &lt; 0.001). Conclusions: Our data demonstrate the validity of the WHO classification of MDS and AML, and its superiority over the former FAB classification, for patients treated with azacitidine front-line. Neither bone marrow blast count nor presence of MDS-related features had an adverse prognostic impact on survival. Patients with AML20-30 should therefore be regarded as having 'true AML' and in our opinion treatment should be initiated without delay._x000D_
Copyright © 2016 Pleyer et al.</t>
  </si>
  <si>
    <t>Prange-Krex G, Reichert D, et al. Oncology Research and Treatment. Conference: Jahrestagung der Deutschen, Osterreichischen und Schweizerischen Gesellschaften fur Hamatologie und Medizinische Onkologie 2017. Germany. 40 (Supplement 3) (pp 46), 2017. Date of Publication: September 2017.</t>
  </si>
  <si>
    <t>Oncology Research and Treatment. Conference: Jahrestagung der Deutschen, Osterreichischen und Schweizerischen Gesellschaften fur Hamatologie und Medizinische Onkologie 2017. Germany. 40 (Supplement 3) (pp 46), 2017. Date of Publication: September 2017.</t>
  </si>
  <si>
    <t>Introduction: Approval of azacitidine (AZA) in AML is based on two prospective randomized studies, one of which included patients with 20-30% blasts, the other with &gt;30% blasts. Both showed prolonged overall survial (OS). In this unplanned interim analysis we present data for AML pts treated within a prospective non-interventional multicenter trial (phase 4) in Germany. The aim of the study was to collect data on the clinical usage of AZA in the real world setting. Methods: At the time of data cutoff (15/03/2017) enrollment was closed. In total 668 pts were recruited at 72 German sites from 6/2010 to 7/2015 and observed for a maximum of 12 months with an optional additional year of follow-up. A comprehensive set of data on demography, disease characteristics, AZA treatment regimen (incl. dosage and duration), reasons for discontinuation and other factors was collected and analyzed. Survival data were estimated according to Kaplan-Meier method. Results: At the time of this analysis, 113 newly diagnosed AML pts were evaluable. The majority of pts was elderly (median age of 76 years [range 53-94]) with a median bone morrow blast count of 25.0% (range 10-90) and treated with the approved schedule for 7 days (81.4%). Overall response rate (CR, CR-BM, PR or HI) was 34.5% (n = 39). Additional 23.9% (n = 27) achieved stable disease (SD) while in 41.6% (n = 47) no response assessment data were available. 12 pts (10.6%) achieved a complete or partial cytogenetic response. One-year survival rate for all pts was 47.8% (95%CI; 38.1-57.4). Median OS was 12.2 months (mo). Responding pts and those with SD had a higher 1-year survival rate and a longer median OS than non-responders (71.8%/55.6% vs 23.4%; 24.7 mo/13.9 mo vs. 4.7 mo). Main reasons for discontinuation of treatment were death (31.8%, n = 28), progressive disease (18.2%, n = 16), and multiple reasons (11.5%, n = 13). Nearly half of the pts experienced serious adverse events (45.1%, n = 51). The most frequently reported serious adverse events were &lt;&lt;infections and infestations&gt;&gt; (19.5%, n = 22), &lt;&lt;general disorders and administration site conditions&gt;&gt; (16.8%, n = 19) and &lt;&lt;blood and lymphatic system disorders&gt;&gt; (12.4%, n = 14). Conclusion: This report on 113 AML pts treated with AZA in a routine care setting in Germany supports existing evidence that AZA treatment is effective and safe in patients with AML and is comparable to registries from other countries such as the Austrian Registry on Hypomethylating Agents in Myeloid Neoplasms.</t>
  </si>
  <si>
    <t>Prica_LR_2013 (abstract)</t>
  </si>
  <si>
    <t>Prica A, Tseng E, Wells R, Alibhai S, Lam A, Mamedov A, Chodirker L, Zhang L, Khalaf D, Lenis M, Buckstein R. The effects of azacitidine on quality of life: A prospective longitudinal assessment. Leukemia Research. 2013 May;37:S138-S139.</t>
  </si>
  <si>
    <t>Prica A, Tseng E, Wells R, Alibhai S, Lam A, Mamedov A, Chodirker L, Zhang L, Khalaf D, Lenis M, Buckstein R</t>
  </si>
  <si>
    <t>Leukemia Research. Conference: 12th International Symposium on Myelodysplastic Syndromes, MDS 2013. Berlin Germany. Conference Publication: (var.pagings). 37 (pp S138-S139), 2013. Date of Publication: May 2013.</t>
  </si>
  <si>
    <t>Background: We have been conducting prospective assessments of QOL in all patients registered at our MDS clinic for 4 years and present data on the Azactidine (AZA)-treated patients. Materials and Methods: We examined and compared QOL scores at AZA start (baseline) and over time in all patients with MDS using the EORTC QLQ-C30, EQ5D, FACT-F (fatigue) and Global Fatigue Scale (GFS). We considered a variety of co-variates' potential impact on QOL scores and compared QOL scales in responders and nonresponders (by IWG 2006 criteria) at baseline, month 3, 6, 9, and 12. Median-based nonparametric tests and a linear mixed model were performed. Results: 60 MDS patients have been treated with AZA between Oct 2008 and Dec 2012. 52 had serial QOLs available. Median age was 72 yrs, 68% were male and 77% had high/v. high risk IPSS-R MDS. 67% were transfusion-dependent (TD). With amedian time from AZA (Figure Presented) start to death or last follow up of 16 months (range 1-48), a median of 10 cycles of AZAwere administered. The overall response rate (ORR) was 62%: 22% CR; 7% MCR; 3% PR; 30% HI. 53% became transfusion independent (TI). 58% have died and 67% developed leukemia or progressed to &gt; 30% blasts at a median of 15 months. Overall survival was 18.1mo (95% CI 15.6 - 28.2). Of the 52 evaluable for QOL, 35 (67%) were responders and 17 (22%) were not. At baseline, there were no statistically significant differences in QOL scores between responders and non-responders but QLQ-C30 role functioning was higher in responders. At 3 months, responders (compared with nonresponders), had significantly higher social functioning (p=0.03) and global health status (p&lt;0.01) on the QLQ-C30, as well has higher EQ5D scores (p=0.03). At 9 months, responders had higher EQ5D health state scores. At 12 months, responders reported better global health status (p=0.017) and EQ5D health state scores (p=0.02) (Fig. 1). Assessing QOL changes over time and considering baseline and timedependent predictive factors, response was associated with significant improvement in QLQ-C30 fatigue (p=0.04) and pain (p=0.005) over time. Conclusions: In addition to providing an OS advantage, AZA in higher risk MDS patients leads to improvement in select QOL domains, including global health status, appetite, fatigue and pain.</t>
  </si>
  <si>
    <t>Radujkovic A, Dietrich S, et al. Blood. Conference: 55th Annual Meeting of the American Society of Hematology, ASH 2013. New Orleans, LA United States. Conference Publication: (var.pagings). 122 (21) (no pagination), 2013. Date of Publication: 21 Oct 2013.</t>
  </si>
  <si>
    <t>Radujkovic A._x000D_
_x000D_
Dietrich S._x000D_
_x000D_
Kramer A._x000D_
_x000D_
Bochtler T._x000D_
_x000D_
Ho A.D._x000D_
_x000D_
Dreger P._x000D_
_x000D_
Luft T.</t>
  </si>
  <si>
    <t>Blood. Conference: 55th Annual Meeting of the American Society of Hematology, ASH 2013. New Orleans, LA United States. Conference Publication: (var.pagings). 122 (21) (no pagination), 2013. Date of Publication: 21 Oct 2013.</t>
  </si>
  <si>
    <t>Introduction Azacitidine (AZA) treatment has been shown to be superior to conventional care regimens including low dose cytarabine (LD-Ara-C) in acute myeloid leukemia (AML) patients with low bone marrow (BM) blast counts (20-30%). In contrast, data on efficacy of AZA in patients with blast counts exceeding 30% are scarce. Here we present a retrospective, single center analysis, comparing the efficacy and toxicity of AZA versus LD-Ara-C in AML patients with high BM blast counts (&gt;=30%) prior to treatment. Patients and Methods Twenty-seven patients receiving AZA and 38 patients receiving LD-Ara-C met the eligibility criteria for the analysis (age &gt;=18 years, documented BM blast count &gt;=30% prior to start of treatment and administration of at least one complete therapy cycle). Patients who underwent allogeneic transplantation following AZA treatment or received stem cell support following LD-Ara-C therapy were excluded from this analysis. Overall survival (OS) was estimated using the method of Kaplan and Meier. Comparison of OS between the AZA and LD-Ara-C group was done using the logrank test and by Cox regression adjusting for known confounders. Results Patient (age, ECOG status) and diseases characteristics (type of AML, cytogenetics, pretreatment, number of treatment cycles) did not differ significantly between the treatment groups, except for BM blast count (median 44% vs. 60% in the AZA and LD-Ara-C group, respectively; p=0.03) and peripheral blood blast count (median 6% vs. 56% in the AZA and LD-Ara-C group, respectively; p&lt;0.01). Response rates to AZA treatment according to international working group (IWG) criteria were low with two patients achieving a complete remission (CR) and one patient showing partial remission (PR) after AZA treatment. In the LD-Ara-C cohort no CR was observed and two patients experienced a PR. Hematologic improvement (HI) rates according to IWG criteria did not differ between both treatment groups (any type of HI 33% vs. 24% in the AZA and LD-Ara-C group, respectively; p=0.41). In both cohorts, most common non-hematologic toxicities (CTCAE grade&gt;=3) included febrile neutropenia, pneumonia and bleedings without significant differences regarding frequencies. As expected, skin involvement was more commonly observed in the AZA group (19% vs. 3%, p=0.04). One year survival rates were only 15% (95% CI 8-22%) and 13% (95% CI 7-19%) in the AZA and LD-Ara-C group, respectively. There was no statistically significant difference between the treatment groups (HR 1.2, p=0.41). Furthermore, there was no difference in hospitalization time (total days spent in hospital during treatment per patient-year of follow-up 29.4 vs. 27.2 in the AZA and LD-Ara-C group, respectively; RR 1.07 95% CI 0.95-1.21, p=0.23). In a multivariate analysis with OS as endpoint adverse cytogenetics (HR 2.24 95% CI 1.17-4.70, p&lt;0.02) were significantly associated with inferior survival, whereas the treatment had no impact (AZA vs. LD-Ara-C HR 1.27 95% CI 0.67-2.40, p=0.46). Conclusion In our center, treatment with AZA showed limited efficacy and no superiority to LD-Ara-C treatment in AML patients with BM blasts &gt;=30%.</t>
  </si>
  <si>
    <t>Ramos F, Martinez-Robles V, et al. Blood. Conference: 54th Annual Meeting of the American Society of Hematology, ASH 2012. Atlanta, GA United States. Conference Publication: (var.pagings). 120 (21) (no pagination), 2012. Date of Publication: 16 Nov 2012.</t>
  </si>
  <si>
    <t>Ramos F._x000D_
_x000D_
Martinez-Robles V._x000D_
_x000D_
Bargay J._x000D_
_x000D_
Deben G._x000D_
_x000D_
Garrido A._x000D_
_x000D_
Serrano J._x000D_
_x000D_
Salamero O._x000D_
_x000D_
Bergua J._x000D_
_x000D_
Colado E._x000D_
_x000D_
Garcia R._x000D_
_x000D_
Pedro C._x000D_
_x000D_
Redondo S._x000D_
_x000D_
Tormo M._x000D_
_x000D_
Bonanad S._x000D_
_x000D_
Diez-Campelo M._x000D_
_x000D_
Perez-Encinas M._x000D_
_x000D_
De La Fuente A._x000D_
_x000D_
Xicoy B._x000D_
_x000D_
Falantes J._x000D_
_x000D_
Font P._x000D_
_x000D_
Gonzalez-Lopez T.-J._x000D_
_x000D_
Martin-Nunez G._x000D_
_x000D_
Montesinos P._x000D_
_x000D_
Sanchez-Guijo F.M.</t>
  </si>
  <si>
    <t>Blood. Conference: 54th Annual Meeting of the American Society of Hematology, ASH 2012. Atlanta, GA United States. Conference Publication: (var.pagings). 120 (21) (no pagination), 2012. Date of Publication: 16 Nov 2012.</t>
  </si>
  <si>
    <t>Azacitidine (AZA) is currently being used in AML patients (Pts) not deemed candidates for intensive chemotherapy. Most of this usage follows approved drug label by EMA, but off-label usage is not uncommon in Pts with &gt;30% bone marrow blast (BMB) cells. Clinical trials are now comparing AZA vs. conventional care in selected populations, and data from daily practice may shed light on the generalizability of their results. A retrospective nationwide study was set up in Spain in order to evaluate the population of AML Pts that is receiving AZA as front-line therapy (Rx) in Spain, its patterns of usage, effectiveness and safety in daily practice conditions, as well as the factors linked to overall response rate (ORR) and overall survival (OS). Only Pts treated before Dec/2010 could be included in this study, that was approved by the Spanish Medicines Agency (AEMPS, code ACL-AZA-2011-01). Data were collected from Oct/2011 to Jan/2012 and analyzed as of Jun/2012. ORR was evaluated according to both ELN-2010 criteria for AML as well as IWG-2006 criteria for MDS (in order to assess the impact of PB changes), OS measured from 1st cycle of AZA to death or last follow-up, and toxicity coded according to NCI CTCAEv3.0. One-hundred and ten untreated Pts (79 M/31 F, median age 75, range 56-89) were recruited from 22 academic and community sites. Comorbidity was present in 96 Pts (cardiac 43, hepatic 10, renal 3, diabetes 26, other neoplasms 18, etc.), ECOG being &gt;=2 in 33. Thirty Pts had an antecedent hematological disorder. Five cases had recurrent genetic abnormalities (NPM1-mutated AML in 4), 61 had MDS-related AML, 16 therapy-related AML and 28 AML not otherwise specified. Cytogenetics (Cyto) was available in 95 (86.4%): 48 diploid and 47 abnormal. MRC-2010 cyto category was favourable in 1, intermediate in 64 and adverse in 30. Median WBC at Dx was 3.3 x10E9/L (0.8-172.4), WBC before 1st AZA cycle 2.8 (1.0-175.0), platelet count 56 (7-467), PB blast 4.0% (0-100) and hemoglobin 91 g/L (48-142). Sixty-four Pts (58.2%) had BMB&gt;30% (median 35.0%, range 15.0-98.0%). Median time from Dx to Rx was 19.5 days (0-411). Pts received 745 AZA cycles (median 4, range 1-29; &gt;=6 cycles 45.4%, &gt;=12 cycles 18.8%), but 30.9% received &lt;=2 because of disease progression or toxicity. 7.2% received concomitantly hydroxiurea for WBC control. Route of administration was EV in 5.8%, home administration took place in only 1.5%, and AZA was given as inpatients in 27.3% of the cycles. The no. of days of AZA Rx was 7 in 63.6% of the cycles, week-end off Rx being common place (5-2-2 schedule in 71.9%). Median AZA daily dose was 73.6 mg/sqm (&lt;50 in 2.7%). During follow-up (median 8.6 months, 0.1-48.7), 56 Pts progressed (39 on and 17 off-Rx). In 18, response was not evaluable (lack of BM assessment or death before 8 weeks). Best ORR according to IWG-2006 was 44.5% and 53.3% in the ITT and evaluable populations, respectively, while ORR according to ELN-2010 was 17.3% and 20.7%, respectively. Complete response rate (including CRm/CRi) was 15.5% and 18.5%, respectively, with both criteria. Platelet count duplication after 1st cycle predicted ORR with IWG-2006 (82.4% vs. 33.8%, p=0.001, Fisher) but this was less evident with ELN-2010 (41.2% vs., 18.3%, p=0.057, Fisher). Median OS from 1st AZA cycle was 8.1 months (CI95% 5.3-10.9, range 0.1-47.9; OS at 12 months 36.7%, OS at 24 months 7%), OS from Dx 9.5 (CI 6.0-10.0, 0.1-48.7) and PFS 7.2 (CI 4.7-9.8; 0.1-29.5). Multivariate analysis showed that the best predictors of OS in our series were: ECOG &lt;=1, BMB &lt;=30%, a diploid cyto and WBC before 1st AZA cycle &lt;10.0xE9/L. GFM score (Park et al, 2008), but not MLD, MDS-related AML or AZA dose, also predicted OS (p&lt;0.001, Logrank). As expected, responders lived longer than non-responders, but discrimination was better for IWG-2006 (HR=2.84) than ELN-2010 (HR=2.32), suggesting that a PB response may also impact survival in AML. Six-hundred thirty-eight AEs were reported (25.9% SAEs and 36.7% grade III-IV), most commonly infectious (25.5%), hematological (19.3%), gastrointestinal (18.3%) and cutaneous (11.8%). CONCLUSION: OS of AML Pts treated with AZA seems promising, although it depends on ECOG, BM blast proportion, cytogenetics and WBC before 1st AZA cycle. After adjusting for cytogenetics, multilineage dysplasia does not result informative for OS in this population.</t>
  </si>
  <si>
    <t>Rasmussen B, Nilsson L, Jadersten M  et al. A randomized phase II study of standard dose azacitidine alone or in combination with lenalidomide in high-risk MDS with a karyotype including del(5q). HemaSphere. Conference: 23rd Congress of the European Hematology Association, EHA 2018. Sweden. 2 (Supplement 2) (pp 715), 2018. Date of Publication: June 2018.</t>
  </si>
  <si>
    <t xml:space="preserve">Rasmussen B.
Nilsson L.
Jadersten M.
Tobiasson M.
Garelius H.
Norgaard J.M.
Dybedal I.
Gronbaek K.
Kittang A.O.
Lorenz F.
Eberling F.
Flogegard M.
Marcher C.W.
Ejerblad E.
Fernstrom A.O.
Bernard E.
Gohring G.
Papaemmanuil E.
Saft L.
Hellstrom-Lingberg E.
Mollgard L.
</t>
  </si>
  <si>
    <t>HemaSphere. Conference: 23rd Congress of the European Hematology Association, EHA 2018. Sweden. 2 (Supplement 2) (pp 715), 2018. Date of Publication: June 2018.</t>
  </si>
  <si>
    <t>Background: Patients with high-risk MDS with 5q deletion have a poor prognosis and there is a need for improvement of the current standard azacitidine (AZA) treatment. Lenalidomide (LEN) is an effective treatment for patients with lower-risk MDS with del(5q), and we previously showed that monotherapy with high-dose LEN may have antitumor effects also in highrisk del(5q) myeloid disease. We hypothesized that an upfront combination of AZA and high-dose LEN would be more effective than AZA alone for patients with del(5q) and an approved indication for azacitidine treatment according to the EMA label._x000D_
Aim(s): We designed a Nordic MDS group prospective multicentre randomized phase II trial and evaluated the efficacy and safety of AZA +/- LEN._x000D_
Method(s): Consecutive patients with high-risk MDS (IPSS INT-2 and high) and AML with multilineage dysplasia and 20-29 % blasts (previous RAEBt) with a karyotype including del(5q) were included. Patients were randomized to standard dose of AZA 5-2-2 (75 mg/m2/ d sc.) q 4 weeks for 6 cycles, or the same schedule of AZA+LEN. The initial dose of LEN was 10 mg daily 21/28 days. If well tolerated the dose was increased to 25 mg daily during cycle 4-6. The primary end point was response according to international working group (IWG) criteria. Secondary endpoints encompassed safety, AZA cycle interval between groups and survival. Informed consent was obtained._x000D_
Result(s): Seventy-two patients, from 12 centers in Sweden, Denmark, Norway and Finland were included between March 2012 and Jan 2017. Thirty-six patients were randomized to each arm. Median age was 71.5 years (35-84 yrs.). Thirty patients (41%) were female. Fifty-two (75%) patients were diagnosed with MDS and 18 (25%) patients with AML. According to IPSS the cytogenetic risk group was good in 8 patients (11%), intermediate in 4 patients (6%) and poor in 60 patients (83%). Serious adverse events were similar in the two groups. 47 patients (65%) completed 3 cycles and 40 patients (56%) completed the total treatment period. There was no difference in AZA cycle interval between the two groups. In the AZA+LEN arm, 7 out of 36 patients (19%), increased the lenalidomide dose to 25 mg/day during cycle 4-6. The overall response rate (ORR) was 36% for patients receiving AZA alone and 28% for AZA+LEN (P=0.85) and the corresponding marrow CR rates were 28% and 36%, respectively (P=0.45). At follow-up at 7 months (range, 0 to 36 months) after the last patient completed the trial the median survival was 14 months for patients receiving AZA and 10 months for the AZA+LEN arm (P=0.18). Nine patients (25%) in the AZA arm and eight patients (22%) in the AZA+LEN arm had a hematological improvement (P=0.81). Cytogenetic response (karyotype showing CR and PR) was achieved in 17% in the AZA arm and 28% in the AZA+LEN arm (P=0.13). Corresponding FISH analysis showed 39% in each group. After 3 cycles there was a trend towards a better cytogenetic response rate (FISH) in the AZA+LEN arm, 50% and 36%, respectively (P=0.052). Summary/Conclusion: This is the first prospective randomized clinical trial in higher-risk MDS with a defined cytogenetic lesion. In this study with high-risk MDS and AML patients with del(5q) and a dismal prognosis the addition of LEN to standard AZA treatment did not improve overall response or survival but may indicate a stronger antitumor response after three cycles.</t>
  </si>
  <si>
    <t>Riedel J, Kriesen U, Grosse-Thie C, Henze L, Glaser H, Murua Escobar H, Junghanss C. AML patients in palliative care setting: Influence on life span and transfusion habits, assessment on quality of life and previous treatment. Oncology Research and Treatment. 2016 Oct;39:178-179.</t>
  </si>
  <si>
    <t>Riedel J.
Kriesen U.
Grosse-Thie C.
Henze L.
Glaser H.
Murua Escobar H.
Junghanss C.</t>
  </si>
  <si>
    <t>Oncology Research and Treatment. Conference: Jahrestagung der Deutschen, Osterreichischen und Schweizerischen Gesellschaften fur Hamatologie und Medizinische Onkologie 2016. Germany. 39 (pp 178-179), 2016. Date of Publication: October 2016.</t>
  </si>
  <si>
    <t xml:space="preserve">AML patients in palliative care setting: Influence on life span and transfusion habits, assessment on quality of life and previous treatment. </t>
  </si>
  <si>
    <t>Introduction: Acute myeloid leukemia patients suffer from variable physical symptoms as well as psychological distress. Whereas in younger patients treatment concepts aim at cure, prognosis in older patients is grave and oncological treatments aim at life prolongation. Integration of palliative care concepts into oncology care of AML patients is not well defined. Here we report on a retrospective pilot study analyzing AML patients that were treated in the palliative care ward of the University of Rostock. Method: Consecutive AML patients that were treated on the interdisciplinary palliative care ward between 08/2008 and 12/2015 were analyzed Analysis included patients' characteristics like age, type of AML, previous therapy, referral date, duration of hospitalization and place of death as well as transfusion patterns. Aspects of quality of life were assessed orally and by questionnaires including numeric rating scale (NRS). Results: A total of 33 AML patients were cared for. Median age was 77 years (range 54-89 years). Most patients were male (n = 20, 61%), less female (n = 13, 49%). Median number of PC ward admissions were 2 (range 1 to 4). Six patients (18%) were initially treated with curative intention, 20 patients (61%) received a palliative chemotherapy with hypomethylating agents and seven patients (21%) received best supportive care. Weakness, loss of appetite and fatigue were reported as the most important physical symptoms. Most patients died inpatient. Places of death were at PC ward (84,5%), at hospice (9%) and at home (6,5%).The time of survival depended on previous therapies, amount of transfusions and characteristics of AML. Of interest, most patients received RBC (20/33, 61%) and platelet transfusions (20/33, 61%) during their stay on PC ward. RBC transfusions significantly increased Hb-values as expected, there were no changes in physical well being (dyspnea, weakness, fatigue). Plt.-transfusions did reduce visible bleedings. Conclusions: Our study demonstrates the need for optimized early integration of standard palliative care into oncology treatment concepts of AML patients. In particular transfusion policies and the discussion on it with the patients and their relatives should be addressed in the future.</t>
  </si>
  <si>
    <t>Roboz GJ, Mandrekar SJ, Desai P  et al. Randomized trial of 10 days of decitabine 6 bortezomib in untreated older patients with AML: CALGB 11002 (Alliance). Blood Advances. 2 (24) (pp 3608-3617), 2018. Date of Publication: 26 Dec 2018.</t>
  </si>
  <si>
    <t xml:space="preserve">Roboz G.J.
Mandrekar S.J.
Desai P.
Laumann K.
Walker A.R.
Wang E.S.
Kolitz J.E.
Powell B.L.
Attar E.C.
Stock W.
Bloomfield C.D.
Kohlschmidt J.
Mrozek K.
Hassane D.C.
Garraway L.
Jane-Valbuena J.
Baltay M.
Tracy A.
Marcucci G.
Stone R.M.
Larson R.A.
</t>
  </si>
  <si>
    <t>Blood Advances. 2 (24) (pp 3608-3617), 2018. Date of Publication: 26 Dec 2018.</t>
  </si>
  <si>
    <t>Novel treatment strategies are needed for older patients with acute myeloid leukemia (AML). This randomized phase 2 trial compared the efficacy and safety of 20 mg/m&lt;sup&gt;2&lt;/sup&gt; of IV decitabine on days 1 to 10 alone (arm A) with those of 1.3 mg/m&lt;sup&gt;2&lt;/sup&gt; of subcutaneous bortezomib (arm B) on days 1, 4, 8, and 11 for up to 4 10-day cycles followed by monthly 5-day cycles. Previously untreated AML patients age $60 years (excluding those with FLT3 mutations and favorable-risk cytogenetics) without restrictions in performance status (PS) or organ function were eligible. Median age was 72.4 years (range, 60.5-92.3 years); 31 patients (19%) had baseline PS $2, 35 (22%) had an antecedent hematological disorder, 58 had (39%) adverse cytogenetics, and 7 (5%) and 23 (14%) had abnormal cardiac or renal function. There were no statistically significant differences in overall survival (OS) or responses between the 2 treatment arms. The overall response rate (complete remission 1 complete remission with incomplete blood count recovery) was 39% (n 5 64), with median OS of 9.3 months. Nineteen responders (31%) underwent allogeneic stem cell transplantation. The most common adverse event was febrile neutropenia, and there were no unexpected toxicities. Adding bortezomib to decitabine did not improve outcomes, but responses were better than those in previous trials using 5-day decitabine cycles. This trial was registered at www.clinicaltrials.gov as #NCT01420926._x000D_
Copyright © 2018 American Society of Hematology. All rights reserved.</t>
  </si>
  <si>
    <t>Sekeres MA, Lancet JE, Wood BL, Grove LE, Sandalic L, Sievers EL, Jurcic JG. Randomized phase IIb study of low-dose cytarabine and lintuzumab versus low-dose cytarabine and placebo in older adults with untreated acute myeloid leukemia. Haematologica. 2013 Jan;98(1):119-28.</t>
  </si>
  <si>
    <t>Sekeres MA
Lancet JE
Wood BL
Grove LE
Sandalic L
Sievers EL
Jurcic JG</t>
  </si>
  <si>
    <t>Haematologica. 98(1):119-28, 2013 Jan</t>
  </si>
  <si>
    <t>Improving outcomes in older adults with acute myeloid leukemia remains a formidable challenge. Lintuzumab (SGN-33; HuM195) is a humanized monoclonal antibody directed against CD33, which is expressed on the majority of myeloblasts in acute myeloid leukemia. The primary objective of this randomized, double-blinded, placebo-controlled trial was to determine whether addition of lintuzumab to low-dose cytarabine would increase overall survival in adults aged 60 years and over with untreated acute myeloid leukemia. Randomization was stratified by age, previous hematologic disorder, and performance status. All patients received cytarabine (20 mg subcutaneously twice daily) on Days 1-10 of each 28-day cycle. Patients received lintuzumab (600 mg) or placebo intravenously once weekly in Cycle 1 and once every other week in Cycles 2-12. A total of 211 patients (107 lintuzumab, 104 placebo) were randomized. Median age was 70 years (range 60-90). Survival was not significantly prolonged with lintuzumab treatment (hazard ratio 0.96; 95% confidence interval (CI) 0.72-1.28; P=0.7585). Median survival was similar between treatment arms (4.7 months lintuzumab vs. 5.1 months placebo) and in the subgroup of patients with high-risk cytogenetics (4.5 months). Infusion-related reactions, predominantly Grades 1-2, occurred more commonly in the lintuzumab arm (51% vs. 7% placebo); no other clinically significant difference in safety was noted. These results confirm that lintuzumab in combination with low-dose cytarabine did not prolong survival and that low-dose cytarabine remains a valid comparator for trials of non-intensive therapies in older patients with acute myeloid leukemia, regardless of cytogenetic profile.</t>
  </si>
  <si>
    <t>Seymour JF, Döhner H, Butrym A, et al. Azacitidine improves clinical outcomes in older patients with acute myeloid leukaemia with myelodysplasia-related changes compared with conventional care regimens. BMC Cancer. 2017;17(1):852. doi:10.1186/s12885-017-3803-6</t>
  </si>
  <si>
    <t>Seymour JF, Dohner H, Butrym A, Wierzbowska A, Selleslag D, Jang JH, Kumar R, Cavenagh J, Schuh AC, Candoni A, Recher C, Sandhu I, del Castillo TB, Al-Ali HK, Falantes J, Stone RM, Minden MD, Weaver J, Songer S, Beach CL, Dombret H</t>
  </si>
  <si>
    <t>BMC cancer.  17(1) (no pagination):2017.</t>
  </si>
  <si>
    <t>Background: Compared with World Health Organization-defined acute myeloid leukaemia (AML) not otherwise specified, patients with AML with myelodysplasia-related changes (AML-MRC) are generally older and more likely to have poor-risk cytogenetics, leading to poor response and prognosis. More than one-half of all older (&gt;=65 years) patients in the phase 3 AZA-AML-001 trial had newly diagnosed AML-MRC. Methods: We compared clinical outcomes for patients with AML-MRC treated with azacitidine or conventional care regimens (CCR; induction chemotherapy, low-dose cytarabine, or supportive care only) overall and within patient subgroups defined by cytogenetic risk (intermediate or poor) and age (65-74 years or &gt;=75 years). The same analyses were used to compare azacitidine with low-dose cytarabine in patients who had been preselected to low-dose cytarabine before they were randomized to receive azacitidine or CCR (ie, low-dose cytarabine). Results: Median overall survival was significantly prolonged with azacitidine (n = 129) versus CCR (n = 133): 8.9 versus 4.9 months (hazard ratio 0.74, [95%CI 0.57, 0.97]). Among patients with intermediate-risk cytogenetics, median overall survival with azacitidine was 16.4 months, and with CCR was 8.9 months (hazard ratio 0.73 [95%CI 0.48, 1.10]). Median overall survival was significantly improved for patients ages 65-74 years treated with azacitidine compared with those who received CCR (14.2 versus 7.3 months, respectively; hazard ratio 0.64 [95%CI 0.42, 0.97]). Within the subgroup of patients preselected to low-dose cytarabine before randomization, median overall survival with azacitidine was 9.5 months versus 4.6 months with low-dose cytarabine (hazard ratio 0.77 [95%CI 0.55, 1.09]). Within the low-dose cytarabine preselection group, patients with intermediate-risk cytogenetics who received azacitidine had a median overall survival of 14.1 months versus 6.4 months with low-dose cytarabine, and patients aged 65-74 years had median survival of 14.9 months versus 5.2 months, respectively. Overall response rates were similar with azacitidine and CCR (24.8% and 17.3%, respectively), but higher with azacitidine versus low-dose cytarabine (27.2% and 13.9%). Adverse events were generally comparable between the treatment arms. Conclusions: Azacitidine may be the preferred treatment for patients with AML-MRC who are not candidates for intensive chemotherapy, particularly patients ages 65-74 years and those with intermediate-risk cytogenetics. Trial registration: This study was registered at clinicalTrials.gov on February 16, 2010 ( NCT01074047 ). Copyright (C) 2017 The Author(s).</t>
  </si>
  <si>
    <t>Seymour_Haema_2015 (abstract)</t>
  </si>
  <si>
    <t>Seymour JF, Dohner H, Kumar R, Stone RM, Wierzbowska A, Bernal Del Castillo T, Falantes J, Delaunay J, Sabloff M, Voso MT, Kim I, Ram R, Gau JP, Songer S, Lucy LM, Beach C, Dombret H. Overall survival (OS) and clinical outcomes in older patients with acute myeloid leukemia (AML) treated with azacitidine (AZA) or low-dose cytarabine (LDAC) in the AZA-AML-001 study. Haematologica.  2015 Jun 11-14;100:381.</t>
  </si>
  <si>
    <t>Seymour JF, Dohner H, Kumar R, Stone RM, Wierzbowska A, Bernal Del Castillo T, Falantes J, Delaunay J, Sabloff M, Voso MT, Kim I, Ram R, Gau JP, Songer S, Lucy LM, Beach C, Dombret H</t>
  </si>
  <si>
    <t>Haematologica.  Vol.100, pp.381, CONFERENCE START: 2015 Jun 11 CONFERENCE END: 2015 Jun 14, 20th Congress of the European Hematology Association Vienna Austria.,</t>
  </si>
  <si>
    <t>Overall survival (OS) and clinical outcomes in older patients with acute myeloid leukemia (AML) treated with azacitidine (AZA) or low-dose cytarabine (LDAC) in the AZA-AML-001 study.</t>
  </si>
  <si>
    <t>Background: There is no standard treatment (Tx) for older patients (pts) with AML, who have especially poor OS due to adverse risk factors such as unfavorable karyotypes and poor performance status (PS). Older pts may be unfit for high-intensity induction chemotherapy (IC); such pts are often treated with LDAC or best supportive care (BSC) alone, which are associated with very poor outcome (Dombret, Semin Oncol, 2008). The international phase 3 AZAAML- 001 study compared AZA with conventional care regimens (CCR) in older pts with AML. Before randomization, investigators selected their preferred Tx option for each pt from 3 commonly used CCR for AML Tx: IC, LDAC, or BSC only. Pts were then randomized to receive AZA or CCR and received their preselected Tx. Aims: To compare effects of AZA vs LDAC on OS and clinical outcomes in the subgroup of pts in AZA-AML-001 preselected to receive LDAC before randomization. Methods: Pts aged &gt;65 years with newly diagnosed de novo or secondary AML (&gt;30% bone marrow [BM] blasts by local assessment), ECOG PS 0-2, WBC count &lt;15x109/L, and intermediate- or poor-risk cytogenetics were enrolled. AZA dose was 75mg/m2/day SC x7 days/28-day cycle and LDAC dose was 20mg SC BID x10 days/28-day cycle. OS and 1-year survival were estimated using Kaplan-Meier methods. OS was compared between Tx groups by log-rank test. An unstratified Cox proportional hazards model generated hazard ratios (HRs) and 95% CIs. Overall response rate (ORR) included complete remission (CR) +CR with incomplete blood count recovery (CRi) (IWG 2003). Proportions of pts with grade 3-4 infections and hematologic treatmentemergent adverse events (TEAEs), and TEAE incidence rates (IR) per 100 ptyears of Tx exposure, are reported. Results: Of all pts in AZA-AML-001, most (312/488, 64%) were preselected to receive LDAC (AZA n=154, LDAC n=158). Median number of Tx cycles received was 7 (range 1-28) for AZA and 4 (1-25) for LDAC. At baseline in the AZA and LDAC groups, respectively, median ages were 76 (range 64-90) and 75 (65-88) years; 25% and 22% had ECOG PS of 2; centrally read median BM blasts were 70% (2-100) and 74% (4-100); and 29% and 34% of pts had poorrisk cytogenetics. Median OS in the AZA and LDAC groups was 11.2 vs 6.4 months (mon), respectively (HR=0.90 [95%CI 0.70, 1.16], p=0.43; Figure), indicating a 4.8-mon (95%CI 1.7, 7.9) longer median OS with AZA. The OS difference was not statistically significant due to convergence of the OS curves at ~20 mon. One-year survival rate was 48.5% with AZA vs 34.0% with LDAC, a difference of 14.5% (95%CI 3.5%, 25.5%). ORR was 27% with AZA and 26% with LDAC. Proportions [IRs] of AZA and LDAC pts, respectively, with grade 3- 4 TEAEs were: anemia 19% vs 23% [26 vs 42]; neutropenia 25% vs 25% [33 vs 46]; febrile neutropenia 27% vs 30% [36 vs 56]; thrombocytopenia 25% vs 28% [34 vs 51]; and infections 49% vs 46% [66 vs 84]. (Figure presented) Summary and Conclusions: Analyzing outcomes within preselection groups allows assessment of Tx effects in pts with generally similar prognoses and clinical features, as preselection of the preferred CCR occurred before randomization. AZA was associated with a longer median OS of 11.2 mon vs 6.4 mon with LDAC, in pts with similar features at study entry. At 1 year, almost one-half of AZA-treated pts were alive, compared with approximately one-third of LDAC-treated pts. Quality of life outcomes during Tx with AZA or LDAC in this pt group are now being evaluated. AZA may offer potential advantages over LDAC as first-line low-intensity Tx in difficult-to-treat older pts with AML and high blast counts.</t>
  </si>
  <si>
    <t>Kadia TM, Cortes J, Ravandi F et al. Treatment with a 5-day versus a 10-day schedule of decitabine in older patients with newly diagnosed acute myeloid leukaemia: a randomised phase 2 trial. The Lancet Haematology. 6(1):e29-e37, 2019 Jan.</t>
  </si>
  <si>
    <t xml:space="preserve">Short NJ
Kantarjian HM
Loghavi S
Huang X
Qiao W
Borthakur G
Kadia TM
Daver N
Ohanian M
Dinardo CD
Estrov Z
Kanagal-Shamanna R
Maiti A
Benton CB
Bose P
Alvarado Y
Jabbour E
Kornblau SM
Pemmaraju N
Jain N
Gasior Y
Richie MA
Pierce S
Cortes J
Konopleva M
Garcia-Manero G
Ravandi F
</t>
  </si>
  <si>
    <t>The Lancet Haematology. 6(1):e29-e37, 2019 Jan.</t>
  </si>
  <si>
    <t>BACKGROUND: Hypomethylating agents, such as decitabine, are the standard of care for older patients with newly diagnosed acute myeloid leukaemia. Single-arm studies have suggested that a 10-day schedule of decitabine cycles leads to better outcomes than the usual 5-day schedule. We compared the efficacy and safety of these two schedules._x000D_
_x000D_
METHODS: Eligible patients were aged 60 years or older with acute myeloid leukaemia but unsuitable for intensive chemotherapy (or &lt;60 years if unsuitable for intensive chemotherapy with an anthracycline plus cytarabine). The first 40 patients were allocated equally to the two treatment groups by computer-generated block randomisation (block size 40), after which a response-adaptive randomisation algorithm used all previous patients' treatment and response data to decide the allocation of each following patient favouring the group with superior response. Patients were assigned to receive 20 mg/m&lt;sup&gt;2&lt;/sup&gt; decitabine intravenously for 5 or 10 consecutive days as induction therapy, every 4-8 weeks for up to three cycles. Responding patients received decitabine as consolidation therapy on a 5-day schedule for up to 24 cycles. We assessed a composite primary endpoint of complete remission, complete remission with incomplete platelet recovery (CRp), and complete remission with incomplete haematological recovery (CRi) achieved at any time and assessed by intention to treat. This trial is registered with ClinicalTrials.gov, number NCT01786343._x000D_
_x000D_
FINDINGS: Between Feb 28, 2013, and April 12, 2018, 71 patients were enrolled. 28 received decitabine for 5 days and 43 for 10 days, and all were assessable for efficacy and safety. The primary endpoint was achieved in similar proportions of patients in the two treatment groups (12 [43%] of 28 in the 5-day schedule group, 95% credible interval 26-60, and 17 [40%] of 43 in the 10-day schedule group, 26-54, p=0.78; difference 3%, -21 to 27). Total follow-up was 38.2 months, during which the median duration of overall survival was 5.5 months (IQR 2.1-11.7) in the 5-day group and 6.0 months (1.9-11.7) in the 10-day group. 1-year overall survival was 25% in both groups. Complete remission, CRp, CRi, and overall survival did not differ between groups when stratified by cytogenetics, de-novo versus secondary or therapy-related acute myeloid leukaemia, or TP53&lt;sup&gt;mut&lt;/sup&gt; status. The most common grade 3-4 adverse events were neutropenic fever (seven patients [25%] in the 5-day group and 14 [33%] in the 10-day group) and infection (five [18%] and 16 [37%], respectively). One patient (4%) died from sepsis in the context of neutropenic fever, infection, and haemorrhage in the 5-day group, and in the 10-day group six patients (14%) died from infection. Early mortality was similar in the two groups._x000D_
_x000D_
INTERPRETATION: In older patients with newly diagnosed acute myeloid leukaemia, efficacy and safety did not differ by the 5-day or the 10-day decitabine schedule._x000D_
_x000D_
FUNDING: University of Texas MD Anderson Cancer Center and National Cancer Institute Specialized Programs of Research Excellence._x000D_
Copyright © 2019 Elsevier Ltd. All rights reserved.</t>
  </si>
  <si>
    <t>Silverman LR, Demakos EP, Peterson BL, Kornblith AB, Holland JC, Odchimar-Reissig R, Stone RM, Nelson D, Powell BL, DeCastro CM, Ellerton J, Larson RA, Schiffer CA, Holland JF. Randomized controlled trial of azacitidine in patients with the myelodysplastic syndrome: A study of the cancer and leukemia. Journal of Clinical Oncology. 2002 May 15;20(10):2429-2440.</t>
  </si>
  <si>
    <t>Silverman L.R.
Demakos E.P.
Peterson B.L.
Kornblith A.B.
Holland J.C.
Odchimar-Reissig R.
Stone R.M.
Nelson D.
Powell B.L.
DeCastro C.M.
Ellerton J.
Larson R.A.
Schiffer C.A.
Holland J.F.</t>
  </si>
  <si>
    <t>Journal of Clinical Oncology. 20 (10) (pp 2429-2440), 2002. Date of Publication: 15 May 2002.</t>
  </si>
  <si>
    <t>Purpose: Patients with high-risk myelodysplastic syndrome (MDS) have high mortality from bone marrow failure or transformation to acute leukemia. Supportive care is standard therapy. We previously reported that azacitidine (Aza C) was active in patients with high-risk MDS. Patients and Methods: A randomized controlled trial was undertaken in 191 patients with MDS to compare Aza C (75 mg/m&lt;sup&gt;2&lt;/sup&gt;/d subcutaneously for 7 days every 28 days) with supportive care. MDS was defined by French-American-British criteria. New rigorous response criteria were applied. Both arms received transfusions and antibiotics as required. Patients in the supportive care arm whose disease worsened were permitted to cross over to Aza C. Results: Responses occurred in 60% of patients on the Aza C arm (7% complete response, 16% partial response, 37% improved) compared with 5% (improved) receiving supportive care (P &lt; .001). Median time to leukemic transformation or death was 21 months for Aza C versus 13 months for supportive care (P = .007). Transformation to acute myelogenous leukemia occurred as the first event in 15% of patients on the Aza C arm and in 38% receiving supportive care (P = .001). Eliminating the confounding effect of early cross-over to Aza C, a landmark analysis after 6 months showed median survival of an additional 18 months for Aza C and 11 months for supportive care (P = .03). Quality-of-life assessment found significant major advantages in physical function, symptoms, and psychological state for patients initially randomized to Aza C. Conclusion: Aza C treatment results in significantly higher response rates, improved quality of life, reduced risk of leukemic transformation, and improved survival compared with supportive care. Aza C provides a new treatment option that is superior to supportive care for patients with the MDS subtypes and specific entry criteria treated in this study. © 2002 by American Society of Clinical Oncology.</t>
  </si>
  <si>
    <t>Thepot S, Itzykson R, et al. American Journal of Hematology. 89(4):410-6, 2014 Apr.</t>
  </si>
  <si>
    <t>Thepot S_x000D_
_x000D_
Itzykson R_x000D_
_x000D_
Seegers V_x000D_
_x000D_
Recher C_x000D_
_x000D_
Raffoux E_x000D_
_x000D_
Quesnel B_x000D_
_x000D_
Delaunay J_x000D_
_x000D_
Cluzeau T_x000D_
_x000D_
Marfaing Koka A_x000D_
_x000D_
Stamatoullas A_x000D_
_x000D_
Chaury MP_x000D_
_x000D_
Dartigeas C_x000D_
_x000D_
Cheze S_x000D_
_x000D_
Banos A_x000D_
_x000D_
Morel P_x000D_
_x000D_
Plantier I_x000D_
_x000D_
Taksin AL_x000D_
_x000D_
Marolleau JP_x000D_
_x000D_
Pautas C_x000D_
_x000D_
Thomas X_x000D_
_x000D_
Isnard F_x000D_
_x000D_
Beve B_x000D_
_x000D_
Chait Y_x000D_
_x000D_
Guerci A_x000D_
_x000D_
Vey N_x000D_
_x000D_
Dreyfus F_x000D_
_x000D_
Ades L_x000D_
_x000D_
Ifrah N_x000D_
_x000D_
Dombret H_x000D_
_x000D_
Fenaux P_x000D_
_x000D_
Gardin C_x000D_
_x000D_
Groupe Francophone des Myelodysplasies (GFM), Acute Leukemia French Association (ALFA); Groupe Ouest-Est des Leucemies Aigues; Maladies du Sang (GOELAMS)</t>
  </si>
  <si>
    <t>American Journal of Hematology. 89(4):410-6, 2014 Apr.</t>
  </si>
  <si>
    <t>Limited data are available on azacitidine (AZA) treatment and its prognostic factors in acute myeloid leukemia (AML). One hundred and forty-nine previously untreated AML patients considered ineligible for intensive chemotherapy received AZA in a compassionate patient-named program. AML diagnosis was de novo, post-myelodysplastic syndromes (MDS), post-MPN, and therapy-related AML in 51, 55, 13, and 30 patients, respectively. Median age was 74 years, median white blood cell count (WBC) was 3.2 x 109 /L and 58% of the patients had &gt;= 30% marrow blasts. Cytogenetics was adverse in 60 patients. Patients received AZA for a median of five cycles (range 1-31). Response rate (including complete remission/CR with incomplete recovery/partial remission) was 27.5% after a median of three cycles (initial response), and 33% at any time (best response). Only adverse cytogenetics predicted poorer response. Median overall survival (OS) was 9.4 months. Two-year OS was 51% in responders and 10% in non-responders (P&lt;0.0001). Adverse cytogenetics, WBC &gt;15 x 109 /L and ECOG-PS &gt;= 2 predicted poorer OS, while age and marrow blast percentage had no impact. Using MDS IWG 2006 response criteria, among patients with stable disease, those with hematological improvement had no significant survival benefit in a 7 months landmark analysis. Outcomes observed in this high-risk AML population treated with AZA deserve comparison with those of patients treated intensively in prospective studies._x000D_
Copyright © 2013 Wiley Periodicals, Inc.</t>
  </si>
  <si>
    <t>Tombak A, Ucar MA, et al. Turkish Journal of Haematology. 33(4):273-280, 2016 Dec 01.</t>
  </si>
  <si>
    <t>Tombak A_x000D_
_x000D_
Ucar MA_x000D_
_x000D_
Akdeniz A_x000D_
_x000D_
Tiftik EN_x000D_
_x000D_
Goren Sahin D_x000D_
_x000D_
Akay OM_x000D_
_x000D_
Yildirim M_x000D_
_x000D_
Nevruz O_x000D_
_x000D_
Kis C_x000D_
_x000D_
Gurkan E_x000D_
_x000D_
Solmaz SM_x000D_
_x000D_
Ozcan MA_x000D_
_x000D_
Yildirim R_x000D_
_x000D_
Berber I_x000D_
_x000D_
Erkurt MA_x000D_
_x000D_
Firatli Tuglular T_x000D_
_x000D_
Tarkun P_x000D_
_x000D_
Yavasoglu I_x000D_
_x000D_
Dogu MH_x000D_
_x000D_
Sari I_x000D_
_x000D_
Merter M_x000D_
_x000D_
Ozcan M_x000D_
_x000D_
Yildizhan E_x000D_
_x000D_
Kaynar L_x000D_
_x000D_
Mehtap O_x000D_
_x000D_
Uysal A_x000D_
_x000D_
Sahin F_x000D_
_x000D_
Salim O_x000D_
_x000D_
Sungur MA</t>
  </si>
  <si>
    <t>Turkish Journal of Haematology. 33(4):273-280, 2016 Dec 01.</t>
  </si>
  <si>
    <t>OBJECTIVE: In this study, we aimed to investigate the efficacy and safety of azacitidine (AZA) in elderly patients with acute myeloid leukemia (AML), including patients with &gt;30% bone marrow (BM) blasts._x000D_
_x000D_
MATERIALS AND METHODS: In this retrospective multicenter study, 130 patients of &gt;=60 years old who were ineligible for intensive chemotherapy or had progressed despite conventional treatment were included._x000D_
_x000D_
RESULTS: The median age was 73 years and 61.5% of patients had &gt;30% BM blasts. Patients received AZA for a median of four cycles (range: 1-21). Initial overall response [including complete remission (CR)/CR with incomplete recovery/partial remission] was 36.2%. Hematologic improvement (HI) of any kind was documented in 37.7% of all patients. HI was also documented in 27.1% of patients who were unresponsive to treatment. Median overall survival (OS) was 18 months for responders and 12 months for nonresponders (p=0.005). In the unresponsive patient group, any HI improved OS compared to patients without any HI (median OS was 14 months versus 10 months, p=0.068). Eastern Cooperative Oncology Group performance status of &lt;2, increasing number of AZA cycles (&gt;=5 courses), and any HI predicted better OS. Age, AML type, and BM blast percentage had no impact._x000D_
_x000D_
CONCLUSION: We conclude that AZA is effective and well tolerated in elderly comorbid AML patients, irrespective of BM blast count, and HI should be considered a sufficient response to continue treatment with AZA.</t>
  </si>
  <si>
    <t>Tremblay G, Arondekar B, Chan G, Shor A, Forsythe A, Yun S. Covariate Adjusted Indirect Treatment Comparison (ITC) of Glasdegib Plus Low Dose Ara-C Versus a Hypomethylating Agent for Acute Myeloid Leukemia Patients Ineligible for Intensive Chemotherapy. Blood. 2017;130(Suppl 1):5665.</t>
  </si>
  <si>
    <t>Tremblay G.
Arondekar B.
Chan G.
Shor A.
Forsythe A.
Yun S.</t>
  </si>
  <si>
    <t>Background: Glasdegib (GLAS) is an oral smoothened inhibitor that showed significantly better overall survival (OS) when combined with Low Dose ARA-C (LDAC) versus LDAC alone in a randomized Phase 2 study of previously untreated acute myeloid leukemia (AML) patients ineligible for intensive chemotherapy (NIC).In this trial, patients receivingGLAS+LDAC versus LDAC alone showed imbalance in baseline characteristics, which could impact the results of an indirect treatment comparison (ITC). Hypomethylating agents (HMAs) azacitidine (AZA), and decitabine (DEC) are considered current standard of care in this population. There are no head-to-head studies comparing these treatments to GLAS+LDAC. Aims: To adjust efficacy results for baseline covariates in this indirect treatment comparison analysis, and enable a more robust comparison of GLAS+LDAC to AZA and DEC. Methods: Individual patient data from the GLAS+LDAC treatment group were adjusted for baseline characteristics to closely resemble the LDAC group in the Phase 2 study: mean age, gender, de novo disease, &gt;=50% bone marrow blasts, cytogenetic risk, Eastern Cooperative Oncology Group (ECOG) performance status, and mean hemoglobin (HgB) were selected for adjustment. Although none of the baseline variables were identified as statistically significant predictors of OS, the male gender, de novo disease, and &gt;= 50% bone marrow blasts were associated with a negative impact on OS. Age, ECOG status, and mean HgB did not demonstrate a meaningful impact on OS. Cytogenetic risk was a stratification variable in the GLAS randomized controlled trial and was not expected to have an impact on OS in this analysis. Classical frequentist ITC implementing the Bucher method was then used to indirectly compare covariate adjusted OS hazards ratios (HRs) with 95% confidence intervals (CI) using LDAC as the common comparator. Results: The intent-to-treat (ITT) OS Cox model for GLAS+LDAC vs. LDAC demonstrated OS HR=0.463 (0.299-0.717). The covariate adjustment lead to OS HR=0.443 (0.275-0.712). ITC of GLAS+LDAC vs. AZA yielded OS HRs of 0.514 (0.310-0.852) and 0.492 (0.287-0.843) for ITT and covariate adjusted OS, respectively. ITC of GLAS+LDAC vs. DEC yielded OS HRs of 0.564 (0.351-0.908) and 0.540 (0.324-0.900) (Table). Conclusions: The results of the covariate adjusted ITC confirmed the robustness of the ITT analysis and demonstrated statistically significant improvements in OS for GLAS+LDAC as compared to AZA and DEC.</t>
  </si>
  <si>
    <t>Tremblay G, Dolph M, Patel S, Brandt P, Forsythe A. Cost-effectiveness analysis of midostaurin (MIDO) with standard chemotherapy (SOC) for acute myeloid leukemia (AML) in the united kingdom (UK). Value in Health. 2017 Oct-Nov;20(9):A399.</t>
  </si>
  <si>
    <t>Tremblay G.
Dolph M.
Patel S.
Brandt P.
Forsythe A.</t>
  </si>
  <si>
    <t>Value in Health. Conference: ISPOR 20th Annual European Congress. United Kingdom. 20 (9) (pp A399), 2017. Date of Publication: October�November 2017.</t>
  </si>
  <si>
    <t>Objectives: MIDO is under EMA review for treatment of newly diagnosed adult patients with FLT3 mutation-positive AML who are eligible to receive stem cell transplantation (SCT). The objective of this study was to estimate the Incremental Cost Effectiveness Ratio (ICER) of utilizing MIDO+SOC followed by MIDO monotherapy, compared to SOC for newly diagnosed AML in the UK. Methods: A partition survival model was developed to estimate the expected outcomes and costs of treatment with MIDO+SOC vs SOC over a lifetime horizon. The model included the following health states/partitions: induction, consolidation, monotherapy, complete remission (CR), relapse, SCT treatment, SCT recovery, and post-SCT recovery. Data on CR, overall survival (OS), and frequencies of adverse events (AEs) were obtained from the MIDO Phase III clinical trial (RATIFY). OS was extrapolated beyond the trial horizon using a "cure model" approach and data from the Office for National Statistics (2013-2015). Published health state utilities were used. Routine care utilisation was based on the data used in the NICE STA for azacitidine TA399. Costs incorporated in the model included drugs and administration, AE treatment, and medical costs for hospitalisations, physician visits, and end-oflife/ palliative care. Unit costs were obtained from various sources including the Personal Social Services Research Unit (PSSRU) Unit Costs of Health and Social Care (2015). Results: Incremental life years (LYs) and quality adjusted life years (QALYs) gained by patients on MIDO+SOC vs. SOC were 1.67 and 1.47 respectively. At an incremental cost for 50,404 over a lifetime horizon, the ICER per LY was 30,263 and 34,327 per QALY. Sensitivity analysis results were also consistent with the basecase findings Conclusions: With a threshold of 50,000 per QALY for end-of-life treatment, MIDO is a cost-effective option for newly-diagnosed FLT3 mutation-positive AML. With limited treatments in FLT3 mutation-positive AML, MIDO represents a new cost-effective option.</t>
  </si>
  <si>
    <t>Tremblay G, Dolph M, El Ouagari K, Brandt P, Forsythe A. Cost-Effectiveness Analysis of Midostaurin (MIDO) With Standard of Care (SOC) for Acute Myeloid Leukemia (AML) in Canada. Value in Health. 2018;21:S28-S29.</t>
  </si>
  <si>
    <t>Tremblay G, Dolph M, El Ouagari K, Brandt P, Forsythe A.</t>
  </si>
  <si>
    <t>Value in Health. 2018;21:S28-S29.</t>
  </si>
  <si>
    <t>&lt;div class="col-xs-12"&gt;&lt;div&gt;OBJECTIVES: MIDO has been recently approved by the FDA, EMA and Health Canada for treatment of newly-¬≠diagnosed FLT3 mutation-¬≠positive AML based on positive results of the Phase III RATIFY trial. The objective of this study was to estimate the incremental cost-effectiveness ratio (ICER) of utilizing MIDO+SOC followed by MIDO maintenance, compared to SOC for newly-diagnosed AML in Canada.&lt;p&gt;&lt;/p&gt; METHODS: A partition survival model was developed to estimate the expected outcomes and costs of MIDO+SOC vs SOC over a 15-year horizon. The model included the following health states/partitions: induction, consolidation, maintenance, complete remission (CR), relapse, SCT treatment, SCT recovery, and post¬≠-SCT recovery. Data on CR, overall survival (OS), and adverse events (AEs) were obtained from the MIDO Phase III RATIFY trial. OS was extrapolated beyond the trial horizon using a ‚Äúcure model‚Äù approach and data from the Statistics Canada Vital Statistics Database (2016). Health state utilities from an AML-specific TTO study were used. Routine care utilisation was based on data used in the NICE STA for azacitidine TA399. Costs incorporated in the model included drugs/administration, AE treatment, and hospitalisation, physician visits, and palliative care medical costs. Unit costs were obtained from various sources including the Ontario Case-Costing Initiative (2015/2016). Costs and benefits were discounted at 1.5%.&lt;p&gt;&lt;/p&gt; RESULTS: Incremental life-years (LYs) and quality-adjusted life-years (QALYs) gained by patients on MIDO+SOC vs. SOC were 0.72 and 0.85, respectively. At an incremental cost of $57,179 over a 15-year horizon, the ICER was $79,147 per LY and $66,937 per QALY. Results were most sensitive to variations in time horizon and healthcare resource utilisation, as well as SCT rate and maintenance duration.&lt;p&gt;&lt;/p&gt; CONCLUSIONS: With a threshold of $100,000 per QALY for oncology treatment, MIDO is a cost-effective option for newly¬≠-diagnosed FLT3 mutation-positive AML. With limited treatments in FLT3 mutation-positive AML, MIDO represents a new cost-¬effective option.</t>
  </si>
  <si>
    <t>Tremblay G, Westley T, Arondekar B, et al. Evaluating Different Indirect Treatment Comparison Approaches: A Case Study in Acute Myeloid Leukemia Patients Ineligible to Receive Intensive Chemotherapy. Value in Health. 2018;21:S17. doi:10.1016/j.jval.2018.04.100</t>
  </si>
  <si>
    <t>Tremblay G, Westley T, Arondekar B, et al.</t>
  </si>
  <si>
    <t>Value in Health. 2018;21:S17. doi:10.1016/j.jval.2018.04.100</t>
  </si>
  <si>
    <t>OBJECTIVES: The National Institute for Health and Care Excellence recommends two methods for adjusting between-trial population imbalances in indirect treatment comparisons (ITC): Matching-Adjusted Indirect Comparison (MAIC) and Simulated Treatment Comparison (STC). While neither method is recommended more, this case study compares both approaches plus standard (unadjusted) ITC among patients ineligible to receive intensive chemotherapy.&lt;p&gt;&lt;/p&gt; METHODS: Using standard ITC, MAIC, and STC, results of the Phase II glasdegib with low-dose ARA-C (GLAS+LDAC) trial (n=116) were indirectly compared to published Phase III azacitidine (AZA) trial data, with LDAC alone as the common comparator. In MAIC, patient-level data for GLAS+LDAC were weighted to match mean baseline characteristics reported for AZA. In STC, GLAS+LDAC data generated a regression model with baseline characteristics as covariates, which was used to simulate outcomes for AZA trial participants. Overall survival (OS) hazard ratios (HR) with 95% confidence intervals (CIs) were estimated.&lt;p&gt;&lt;/p&gt; RESULTS: Standard ITC demonstrated GLAS+LDAC superiority over AZA (HR=0.57; 95%CI: 0.35-0.91). Using MAIC, propensity score weighting reduced effective sample size to 32 (72% loss). MAIC estimated improved OS in favor of GLAS+LDAC, but did not reach statistical significance (HR=0.87; 95%CI: 0.48-1.58). In STC, adjusting for key population covariates found a similar yet stronger, more precise survival effect (HR=0.47; 95%CI: 0.26-0.85) without reducing sample size. CONCLUSIONS: In each ITC, GLAS+LDAC is associated with improved OS. Preserving sample size is important for subpopulations to minimize uncertainty around point estimates, improve model robustness, and derive more applicable results. While standard ITC and STC preserve the sample, only STC enables population-specific interpretations. In MAIC, significant results and interpretations are severely limited by sample size loss. Although the literature reflects increasing MAIC use despite its limitations regarding sample size reduction, choosing an ITC method should be guided by characteristics of data available to ensure robust analyses and appropriate interpretation of the data.</t>
  </si>
  <si>
    <t>Van Der Helm LH, Scheepers ERM, et al. Journal of Hematology and Oncology. 6 (1) (no pagination), 2013. Article Number: 29. Date of Publication: 2013.</t>
  </si>
  <si>
    <t>Van Der Helm L.H._x000D_
_x000D_
Scheepers E.R.M._x000D_
_x000D_
Veeger N.J._x000D_
_x000D_
Daenen S.M.G.J._x000D_
_x000D_
Mulder A.B._x000D_
_x000D_
Van Den Berg E._x000D_
_x000D_
Vellenga E._x000D_
_x000D_
Huls G.</t>
  </si>
  <si>
    <t>Journal of Hematology and Oncology. 6 (1) (no pagination), 2013. Article Number: 29. Date of Publication: 2013.</t>
  </si>
  <si>
    <t>Background: Treatment options in older acute myeloid leukaemia (AML) patients include intensive chemotherapy, best supportive care (BSC), and hypomethylating agents. Currently, limited data is available on hypomethylating agents in older AML patients in unselected patient populations. Methods. To compare the effectiveness of azacitidine with conventional therapy, we collected data of 227 consecutive AML patients (&gt;=60 years) who were treated with azacitidine (N = 26), intensive chemotherapy (N = 90), or BSC (N = 97). Results: Azacitidine-treated patients were older and had more comorbidities, but lower white blood cell- and bone marrow blast counts compared with intensive chemotherapy patients. Complete or partial response was achieved in 42% of azacitidine-treated patients and in 73% of intensive chemotherapy patients (P = 0.005). However, the overall survival (OS) was similar (1-year-OS 57% versus 56%, P = 0.93; 2-year-OS 35% versus 35%, P = 0.92), and remained similar after correction for risk factors in a multivariate analysis. Patients treated with BSC had an inferior OS (1-year- and 2-year-OS 16% and 2%, P &lt; 0.001). Compared to intensive chemotherapy, azacitidine-treated patients spent less days in the hospital (median in first three months 0.5 versus 56, P &lt; 0.001), and needed less red blood cell and platelet transfusions (median per month 2.7 versus 7, P &lt; 0.001 and 0.3 versus 5, P &lt; 0.001) in the first three months. Conclusions: Azacitidine treatment is associated with a comparable OS but higher tolerability in a subgroup of older AML patients compared with intensive chemotherapy. Patients receiving BSC had a poor prognosis. © 2013 van der Helm et al.; licensee BioMed Central Ltd.</t>
  </si>
  <si>
    <t>van der Helm LH, Veeger NJ, et al. Leukemia Research. 37(8):877-82, 2013 Aug.</t>
  </si>
  <si>
    <t>van der Helm LH_x000D_
_x000D_
Veeger NJ_x000D_
_x000D_
Kooy Mv_x000D_
_x000D_
Beeker A_x000D_
_x000D_
de Weerdt O_x000D_
_x000D_
de Groot M_x000D_
_x000D_
Alhan C_x000D_
_x000D_
Hoogendoorn M_x000D_
_x000D_
Laterveer L_x000D_
_x000D_
van de Loosdrecht AA_x000D_
_x000D_
Koedam J_x000D_
_x000D_
Vellenga E_x000D_
_x000D_
Huls G</t>
  </si>
  <si>
    <t>Leukemia Research. 37(8):877-82, 2013 Aug.</t>
  </si>
  <si>
    <t>The efficacy of azacitidine has been demonstrated in acute myeloid leukemia (AML) patients with 20-30% bone marrow (BM) blasts, but limited data is available on patients with &gt;=30% blasts. We analyzed 55 newly diagnosed AML patients, treated with azacitidine. The overall response rate was 42%. Median overall survival (OS) was 12.3 months. We confirmed poor-risk cytogenetics, therapy-related AML, performance score &gt;=2, and white blood cell count &gt;=15x10(9)/L as independent adverse predictors for OS. The BM blast percentage, however, had no impact on OS (P=0.55). In conclusion, administration of azacitidine is effective in AML patients with 20-30% and &gt;30% BM blasts._x000D_
Copyright © 2013 Elsevier Ltd. All rights reserved.</t>
  </si>
  <si>
    <t>Villeneuve P, Coyle D. Cost Effectiveness Analysis of Azacitidine in Patients with Acute Myeloid Leukemia With &gt;30% Blasts and who are Not Candidate for Curative-Intend Chemotherapy. Value in Health. 2018;21:S33. doi:10.1016/j.jval.2018.04.213</t>
  </si>
  <si>
    <t>Villeneuve P, Coyle D</t>
  </si>
  <si>
    <t>Value in Health. 2018;21:S33. doi:10.1016/j.jval.2018.04.213</t>
  </si>
  <si>
    <t>OBJECTIVES : Azacitidine is a hypomethylating agent that has been adopted for the treatment of acute myeloid leukemia in patients who are not eligible for curative-intent chemotherapy because of their age or comorbidities. Patients with low bone marrow blast counts (&lt;30%) seem to derive the greatest benefit from azacitidine compared to the patients with blasts &gt; 30%. We present here a cost-effective analysis of azacitidine in patients with AML with &gt; 30% blasts. METHODS : A markow model with a 22 months time horizon divided in 35 days cycles was developed. Cost-utility of azacitidine was compared to that of conventional care regiment (CCR: which includes best supportive care, low-dose AraC and induction chemotherapy). A Canadian public health care system as a third party public payer perspective was selected. Overall survival and utilities values were derived from the AZA-AML- 001. RESULTS : In the case base, azacitidine has an incremental cost-effectiveness ratio of $142,932 per quality adjusted life year compared to CCR.  The results were most sensitive to cost of azacitidine and then to survival with both azacitidine and CCR. CONCLUSIONS : The value of azacitidine for the treatment of azacitidine exceeds the commonly used willingness to pay in the Canadian health care system.</t>
  </si>
  <si>
    <t>Wang H-I, Aas E, Howell D, Roman E, Patmore R, Jack A, Smith A. Long-term medical costs and life expectancy of acute myeloid leukemia: A probabilistic decision model. Value in Health. 2014 Mar;17(2):205-214.</t>
  </si>
  <si>
    <t>Wang H.-I.
Aas E.
Howell D.
Roman E.
Patmore R.
Jack A.
Smith A.</t>
  </si>
  <si>
    <t>Value in Health. 17 (2) (pp 205-214), 2014. Date of Publication: March 2014.</t>
  </si>
  <si>
    <t>Background Acute myeloid leukemia (AML) can be diagnosed at any age and treatment, which can be given with supportive and/or curative intent, is considered expensive compared with that for other cancers. Despite this, no long-term predictive models have been developed for AML, mainly because of the complexities associated with this disease. Objective The objective of the current study was to develop a model (based on a UK cohort) to predict cost and life expectancy at a population level. Methods The model developed in this study combined a decision tree with several Markov models to reflect the complexity of the prognostic factors and treatments of AML. The model was simulated with a cycle length of 1 month for a time period of 5 years and further simulated until age 100 years or death. Results were compared for two age groups and five different initial treatment intents and responses. Transition probabilities, life expectancies, and costs were derived from a UK population-based specialist registry - the Haematological Malignancy Research Network (www.hmrn.org). Results Overall, expected 5-year medical costs and life expectancy ranged from 8,170 to 81,636 and 3.03 to 34.74 months, respectively. The economic and health outcomes varied with initial treatment intent, age at diagnosis, trial participation, and study time horizon. The model was validated by using face, internal, and external validation methods. The results show that the model captured more than 90% of the empirical costs, and it demonstrated good fit with the empirical overall survival. Conclusions Costs and life expectancy of AML varied with patient characteristics and initial treatment intent. The robust AML model developed in this study could be used to evaluate new diagnostic tools/treatments, as well as enable policy makers to make informed decisions. © 2014 International Society for Pharmacoeconomics and Outcomes Research (ISPOR). Published by Elsevier Inc.</t>
  </si>
  <si>
    <t>Wehmeyer J, Zaiss M, et al. Onkologie. Conference: Jahrestagung der Deutschen, Osterreichischen und Schweizerischen Gesellschaften fur Hamatologie und Onkologie 2013. Wien Austria. Conference Publication: (var.pagings). 36 (SUPPL. 7) (pp 241), 2013. Date of Publication: October 2013.</t>
  </si>
  <si>
    <t>Onkologie. Conference: Jahrestagung der Deutschen, Osterreichischen und Schweizerischen Gesellschaften fur Hamatologie und Onkologie 2013. Wien Austria. Conference Publication: (var.pagings). 36 (SUPPL. 7) (pp 241), 2013. Date of Publication: October 2013.</t>
  </si>
  <si>
    <t>Introduction: The prognosis of patients with intermediate-2 (Int-2) or high risk MDS is poor with increased risk for transformation to AML. The majority is ineligible for curative stem cell transplantation. For these patients a therapy with azacitidine (AZA) is recommended. AZA significantly prolonged median overall survival and significantly delayed median time to AML transformation compared with conventional care regimens in a large, international phase III trial. Methods: This prospective non-interventional study collects data on the routine treatment of MDS (Int-2 or high risk), AML or CMMoL with AZA. 150 patients were enrolled in 30 German sites and are currently followed up for 2 years. Data on demographics, tumour characteristics, treatment duration and reasons for treatment discontinuation is being collected. The main endpoints are progression free survival (PFS), overall response rate (ORR) and hematological improvement (HI), and safety parameters. Results: At time of this analysis 145 patients with a median follow-up time of 12.4 months were evaluable. 83 (57.2%) were diagnosed with primary MDS 5 (3.4%) with secondary MDS and 57 (39.3%) with AML/ CMMoL. At time of this analysis 87 (60%) patients had completed AZA therapy. Based on treatment duration 3 groups were formed: Short- (ST = AZA &lt; 6 cycles; n = 64), Mid- (MT = AZA 6-12 cycles; n = 62), and Long-term treatment (LT = AZA &gt; 12 cycles; n = 19). Age and other prognostic factors in the three groups were nearly identical, mean IPSS- Score was 2. Median PFS was 10.6 months (95% confidence interval = 9,7-13,1). Median PFS in the ST group was 4.3 months (3.4-6.1), 11.1 months (10.4-13.8) in the MT, and 23.1 months (14.7-n.a.) in the LT group. ORR was 36.6% (LT = 68%, MT = 55%. ST = 9%). Most frequently mentioned reasons for treatment discontinuation in the ST group were death (39%), PD (20%) and toxicity (17%). The most common AEs associated with AZA were blood and lymphatic system disorders (37%), anemia (32%), nausea (18%) and fatigue (17%). Conclusions: AZA is a therapeutic option for patients with Int-2 or high risk MDS. Patients seem to derive prolonged clinical benefit from continuous AZA therapy. As 40% of patients are still under treatment, the absolute effect on PFS is expected to change until final analysis. The high rate of early toxicity-related treatment discontinuation demands optimization of safety management in daily practice.</t>
  </si>
  <si>
    <t>Tracy Westley, Anna Forsythe, Timothy J Bell et al. Blood. Conference: 60th Annual Meeting of the American Society of Hematology, ASH 2018.</t>
  </si>
  <si>
    <t>Tracy Westley, MPH, Anna Forsythe, PharmD, MSc, MBA, Timothy J Bell, Joseph C Cappelleri, PhD, MPH, MS, Geoffrey Chan, MD and Gabriel Tremblay, DBA, MSc, BS</t>
  </si>
  <si>
    <t>BACKGROUND: Older AML patients are often NIC and face poorer prognoses. Among less intensive AML treatments, GLAS+LDAC showed improved efficacy vs LDAC alone in a Phase II randomized controlled trial (RCT). Recently, a phase I/II single arm study of VEN+LDAC showed longer overall survival (OS) in naive comparison to GLAS+LDAC. However, naive comparisons across trials do not account for within-trial efficacy differences from control or different population characteristics. In the absence of clinical trials comparing GLAS+LDAC vs VEN+LDAC, ITC is a more robust approach, and simulated treatment comparison (STC) adjusts for between-trial differences in patient baseline characteristics. In this study, GLAS+LDAC and VEN+LDAC were indirectly compared for survival efficacy using both ITC and STC._x000D_
_x000D_
METHODS: Median OS and proportion of patients alive at 12 months (12-month OS) were compared for GLAS+LDAC vs VEN+LDAC using individual patient-level data (IPD) for GLAS+LDAC (n=116) and published results for VEN+LDAC (n=61). As the VEN+LDAC study lacked a control group, ITC and STC methods followed the unanchored, single-arm comparison as guided by the National Institute of Health and Care Excellence Decision Support Unit. Mean differences (MD) in median OS (months) between treatments were estimated using a modified Bucher ITC approach with 95% confidence intervals (CI). For 12-month OS, significance tests for MDs between treatments were conducted in Stata (MD with 95% CI). While ITC did not adjust for patient characteristics, using STC, GLAS+LDAC IPD were adjusted for VEN+LDAC patient baseline covariates. Full models included mutually reported covariates between trials, adjusting for GLAS+LDAC patients being older, having less denovo AML, higher bone marrow blasts, worse ECOG performance status, poorer cytogenetic risk, and more males compared to VEN+LDAC patients. STC models were estimated both with and without proportional hazards (PH) assumptions, and the best fitting models were applied._x000D_
_x000D_
RESULTS: In the naive comparison, GLAS+LDAC had shorter median OS (8.3 months) vs VEN+LDAC (11.4 months). Similarly, 12-month OS was lower for GLAS+LDAC (39.4%) vs VEN+LDAC (45.9%). ITC found non-significant differences between GLAS+LDAC and VEN+LDAC for median OS [MD=-3.09 (-9.34, 3.17)] and 12-month OS [MD=-0.07 (-0.23, 0.10)], with numeric trends favoring VEN+LDAC (as shown in the Table). With full STC adjustment, PH models showed numeric but not statistical superiority of GLAS+LDAC vs VEN+LDAC for median OS [e.g., Gompertz-derived MD=0.60 (-4.43, 5.62)]. In contrast, full covariate models without the PH assumption estimated numeric but not statistical superiority of VEN+LDAC [e.g., lognormal-derived MD=-0.50 (-5.52, 4.51)]. Stepwise model results reflected full covariate adjustments: PH models numerically favored GLAS+LDAC over VEN+LDAC by about one month [e.g., exponential-derived MD=0.89 (-4.13, 5.90)]. Among models relaxing the PH assumption, the gamma estimate numerically favored GLAS+LDAC over VEN+LDAC [MD=0.39 (-4.63, 5.41)]._x000D_
_x000D_
For 12-month OS, with all STC approaches, differences between GLAS+LDAC and VEN+LDAC were not statistically significant. After full covariate adjustment, slight numeric improvement with GLAS+LDAC vs VEN+LDAC was found for PH models [e.g., Gompertz-derived MD=0.04 (-0.13, 0.21)] and non-PH models [e.g., lognormal-derived MD=0.01 (-0.16, 0.17)]. Stepwise covariate models generated highly similar results (data not shown)._x000D_
_x000D_
CONCLUSIONS: Although GLAS+LDAC and VEN+LDAC have not been directly compared in a clinical trial, ITC and STC approaches found no difference between the two treatments comparing median OS and 12-month OS. Moreover, indirect approaches may introduce less bias than naive comparisons, as methods can include statistical testing of differences and adjusting for population baseline differences. Standard ITC, which account for within-trial improvements from placebo could not be performed due to the single-arm design of the VEN+LDAC study. Furthermore, single-arm, open-label trials such as the VEN+LDAC study may overestimate treatment effectiveness, and GLAS+LDAC estimates originated from a robustly conducted RCT. As there was no evidence of statistical differences between treatments, health care stakeholders should continue to prioritize RCT evidence generation and minimize inferences from naive comparisons.</t>
  </si>
  <si>
    <t>Wex J, Mesana L. Accounting for drug wastage in haematology-oncology treatments: review of clinical practice and recent technology appraisals in England. Value in Health. 2018 May 19-23</t>
  </si>
  <si>
    <t>Wex J, Mesana L</t>
  </si>
  <si>
    <t>Value in Health 2018 May 19-23</t>
  </si>
  <si>
    <r>
      <t xml:space="preserve">OBJECTIVES: To identify components of drug wastage relevant in clinical practice and accounting for them in recent health technology appraisals of haematology-oncology treatments in England. PubMed was systematically searched for evidence on any aspect of drug wastage relevant to haematology-oncology clinical practice. Data on individual components of drug wastage and measures adopted for waste reduction were identified. NICE technology appraisal guidance documents, including company submissions and Evidence Review Group (ERG) reports, published, in consultation or in development in 2017, for the treatment of </t>
    </r>
    <r>
      <rPr>
        <b/>
        <sz val="12"/>
        <color indexed="8"/>
        <rFont val="Helvetica"/>
        <family val="2"/>
      </rPr>
      <t>leukaemia, lymphoma and myeloma</t>
    </r>
    <r>
      <rPr>
        <sz val="12"/>
        <color indexed="8"/>
        <rFont val="Helvetica"/>
        <family val="2"/>
      </rPr>
      <t xml:space="preserve"> were reviewed for inclusion of drug wastage components. RESULTS: The 160 identified publications addressed the following drug wastage components: unused drugs in vials/ampoules, dead-space syringes, early discontinuation, non-compliance or death, non-extractable amount, wastage due to reconstitution, limited drug stability, and spillage. The following waste reduction measures were identified: vial sharing, scheduling/grouping/batching of patients, drug use and stability surveillance, dose rounding, dose banding, multi-dose devices/vials/cartridges, overlapping prescription fills, split-fills/instalment dispensing, drug overage in vials, increased range of vial sizes, recycling of unused drug, extension of drug expiration date, use of low dead space syringes. Some components were treatment specific. Of the 10 identified blood cancer appraisals, full wastage was reported in base case of 5 submissions, no wastage in 3. Two submissions did not report drug wastage. The ERG critiqued one full wastage assumption. No base cases considered partial wastage. Vial sharing was assumed in scenario analyses of 3 submissions. CONCLUSIONS: Individual components and magnitude of drug wastage vary in clinical practice, but they are rarely accounted for in health technology assessment, with only either full or no wastage considered. The former might overestimate treatment cost, while the latter would underestimate it. Precise treatment cost estimation requires accounting for individual components specific to treatments and the setting in which care is delivered. </t>
    </r>
  </si>
  <si>
    <t>Kenealy M, Hertzberg M, Benson W et al. Decitabine improves response rate and prolongs progression-free survival in older patients with newly diagnosed acute myeloid leukemia and with monosomal karyotype: A subgroup analysis of the DACO-016 trial. American Journal of Hematology. 93(5):E125-E127, 2018 05.</t>
  </si>
  <si>
    <t xml:space="preserve">Wierzbowska A
Wawrzyniak E
Pluta A
Robak T
Mazur GJ
Dmoszynska A
Cermak J
Oriol A
Lysak D
Arthur C
Doyle M
Xiu L
Ravandi F
Kantarjian HM
</t>
  </si>
  <si>
    <t>American Journal of Hematology. 93(5):E125-E127, 2018 05.</t>
  </si>
  <si>
    <t>Williams_Blood_2013 (abstract)</t>
  </si>
  <si>
    <t>Williams LA, Ault PS, Kantarjian HM, Garcia-Manero G, Quintas-Cardama A, Borthakur G, Faderl SH, Jabbour EJ, Cleeland CS, Cortes JE. Symptom burden in acute myeloid leukemia (AML) and myelodysplastic syndrome (MDS). Blood. 2013 Oct 21;122(21).</t>
  </si>
  <si>
    <t>Williams L.A.
Ault P.S.
Kantarjian H.M.
Garcia-Manero G.
Quintas-Cardama A.
Borthakur G.
Faderl S.H.
Jabbour E.J.
Cleeland C.S.
Cortes J.E.</t>
  </si>
  <si>
    <t>Blood. Conference: 55th Annual Meeting of the American Society of Hematology, ASH 2013. New Orleans, LA United States. Conference Start: 20131207. Conference End: 20131210. Conference Publication: (var.pagings). 122 (21) (no pagination), 2013. Date of Publication: 21 Oct 2013.</t>
  </si>
  <si>
    <t>Objective Symptom burden is the combined impact of symptoms from disease and treatment on daily functioning. Lack of symptom recognition may result in failure to address symptoms and maximize patient functioning. Patient-reported outcomes (PROs) can be endpoints in clinical trials to establish treatment benefits. The purpose of this study was to define the content domain for a PRO measure of acute myeloid leukemia (AML) and myelodysplastic syndrome (MDS) symptom burden. Materials and Methods This is Part 1 of a study to develop a PRO AML/MDS symptom-burden measure. Patients with AML and MDS described symptoms over their disease courses in single qualitative interviews. Content analysis was used to identify symptoms and define the content domain for a PRO measure. After the interview, patients rated the worst severity of 13 common cancer-related symptoms in the last 24 hours on the M. D. Anderson Symptom Inventory (MDASI) to provide context for analysis. Results Thirty patients participated in an interview (see Table 1). Content analysis found a total of 39 symptoms, 14 reported by 20% or more patients, occurring over the disease course. Fatigue and distress (followed by pain) was the symptom reported most often. The mean number of symptoms reported by patients with AML (5.46; sd = 2.83) and by patients with MDS (7.33; sd=4.18) was not significantly different. Proportionately patients with MDS reported more fatigue, disturbed sleep, drowsiness, shortness of breath, headache, and sadness but less pain and numbness/tingling than AML patients. Both groups of patients described symptom interference with day-to-day activities. On the MDASI, fatigue (followed by distress and disturbed sleep) was the symptom reported most often in the last 24 hours. Fatigue had the highest mean severity rating (3.37, sd = 3.36, 0-10 scale) on the MDASI. Conclusions Patients with AML and MDS experience numerous symptoms related to disease and treatment, with fatigue and distress being the most prominent throughout the disease course. Qualitatively, the symptom burden experienced by the two groups of patients is similar. These symptoms can cause significant interference with daily activities. Accurate assessment and management of symptoms is critical to ensure optimal treatment with the best quality of life. The content domain for a PRO symptom-burden measure of AML and MDS encompasses the severity and activity interference of common symptoms of AML and MDS and its treatment. (Table Presented).</t>
  </si>
  <si>
    <t>Zeidan A, Cavenagh J, Voso M, Taussig D, Tormo M, Boss I, Copeland W, Gray V, Previtali A, O'Connor T, Rose S, Beach CL, Silverman L. Blood. Conference: 61th Annual Meeting of the American Society of Hematology, ASH 2019.</t>
  </si>
  <si>
    <t xml:space="preserve">Amer M. Zeidan, MBBS, MHS1, James Cavenagh2, Maria Teresa Voso3*, David Taussig4*, Mar Tormo5, Isaac Boss6*, Wilbert B. Copeland6*, Vanessa E. Gray6*, Alessandro Previtali7*, Tim O'Connor8*, Shelonitda Rose9, CL Beach, PharmD9 and Lewis R. Silverman10
</t>
  </si>
  <si>
    <t>Background: Loss of immune surveillance, mediated through immune checkpoint (ICP) interactions, is thought to be a key step in the development of cancers including AML and HR-MDS. AZA is a standard therapy for pts with AML who are unfit for IC and for pts with HR-MDS. AZA can promote immune recognition of tumor cells and potentially increase expression of ICP molecules, which can mediate resistance to AZA. As myeloid cell lines and samples from pts treated with hypomethylating agents demonstrated up-regulation of PD-L1 expression, blockade of the PD-L1 ICP with durva in combination with AZA may enhance antitumor activity and improve clinical outcomes. Here, we report the final results from a large phase 2 study evaluating the efficacy and safety of AZA+durva vs. AZA alone in pts with HR-MDS or AML (NCT02775903).
Methods: This randomized, open-label, international, multicenter study enrolled untreated pts in 2 cohorts: 1) MDS (aged 18 years; IPSS-R intermediate, high, and very high) and 2) older AML pts (aged 65 years) who were ineligible for IC. All pts had ECOG performance status 02 and were separately randomized (1:1) to receive SC AZA 75 mg/m2 Days 17 and durva 1500 mg IV on Day 1 Q4W (Arm A) or AZA alone (Arm B) and stratified according to cytogenetic risk (MDS, very good/good/intermediate vs. poor/very poor; AML, intermediate vs. poor). Treatment was planned to continue until progression or unacceptable toxicity. Disease status was evaluated every third treatment cycle. Primary MDS endpoints included overall response rate (ORR, defined as complete remission [CR], marrow [m]CR, partial response [PR], or hematologic improvement [HI]) based on IWG 2006 response criteria, while for AML ORR was defined as CR or CR with incomplete blood recovery (CRi) based on modified IWG 2003 response criteria. Secondary endpoints included PFS, OS, and safety. Peripheral blood samples were collected to assess changes in DNA methylation using the EPIC methylation array (Illumina). Bone marrow (BM) aspirates were obtained for quantitation of PD-L1 surface expression by flow cytometry and values are reported as molecules of equivalent soluble fluorochrome.
Results: A total of 213 pts, 84 with MDS (each arm, n=42) and 129 with AML (Arm A, n=64; Arm B, n=65) were randomized. As of October 31, 2018, 32 pts (MDS, n=14; AML, n=18) continued to receive trial treatment while 181 (MDS, n=70; AML, n=111) had discontinued. Baseline demographics and disease characteristics were generally balanced across treatment groups in both cohorts. Median number of treatment cycles for AML Arm A vs. B, 6.5 vs. 6.7; for MDS Arm A vs. B, 7.9 vs. 7.0. No statistically significant differences in ORR between treatment arms were observed in either cohort (Tables 1 and 2). In MDS Arm A vs. B, median OS was 11.6 vs. 16.7 months (mo) and PFS was 8.7 vs. 8.6 mo. In the AML cohort, median OS was 13.0 vs. 14.4 mo and PFS was 8.1 vs. 7.2 mo. Caution should be used when interpreting results because &gt;50% of patients were censored. The most frequent TEAEs (15%) were hematologic and GI toxicity. In the MDS and AML cohorts, 7 and 17, respectively, immune-mediated AEs were observed; all were treated and resolved. AZA induced similar trends in global hypomethylation, along with focal hypomethylation of PD-L1 and PD-L2 gene loci, at the end of treatment cycle 1 in all treatment groups and cohorts. Mean PD-L1 surface expression in BM immune cells at baseline was highest in monocytes (MDS=1,425; AML=1,536), followed by granulocytes (MDS=550; AML=758) and myeloid blasts (MDS=532; AML=735). Increased surface expression of PD-L1, but not PD-L2, was observed at the end of treatment cycle 3 on BM granulocytes and monocytes from MDS pts and on BM monocytes from AML pts, but no increase was detected on myeloid blasts.
Conclusions: To our knowledge, this is the first large randomized trial of AZA with or without ICP blockade in older unfit AML and HR-MDS pts reported to date. No clinically meaningful difference in efficacy was observed between treatments for either cohort. No new safety signals or potential overlapping risks were identified with the combination. While the hypomethylating activity of AZA on PD-L1 gene was confirmed, no treatment-mediated induction of PD-L1 surface expression was observed on myeloid blasts.</t>
  </si>
  <si>
    <t>Zeidan AM, Mahmoud D, Kucmin-Bemelmans IT, Alleman CJM, Hensen M, Skikne B, Douglas Smith B. Economic burden associated with acute myeloid leukemia treatment. Expert Review of Hematology. 2016 Jan 01;E9(1):79-89.</t>
  </si>
  <si>
    <t>Zeidan A.M.
Mahmoud D.
Kucmin-Bemelmans I.T.
Alleman C.J.M.
Hensen M.
Skikne B.
Douglas Smith B.</t>
  </si>
  <si>
    <t>Expert Review of Hematology. 9 (1) (pp 79-89), 2016. Date of Publication: 01 Jan 2016.</t>
  </si>
  <si>
    <t>The economic burden associated with acute myeloid leukemia (AML) is poorly defined and understudied. The goal of this study is estimate the direct cost of illness for AML in the United States (US) and the United Kingdom (UK), by conducting a comprehensive literature review and calculating the average direct cost-of-illness per patient for the first 6 months of therapy. Patients were grouped by therapy: intensive chemotherapy alone; induction chemotherapy followed by allogeneic stem cell transplantation (alloSCT); low intensity therapy; and best supportive care. Data suggest that the pathways alloSCT, followed by intensive chemotherapy, are associated with the highest direct costs. Calculated direct costs suggest that they are higher in the US ($14,014 for BSC-only to $352,682 for alloSCT) than in the UK (f3708 [$5837] for BSC-only to f112,545 [$177,187]). AML appears to be associated with significant direct economic costs, but more studies are needed to fully assess the economic impact especially in relation to total and indirect costs.
Copyright © 2015 Taylor &amp; Francis.</t>
  </si>
  <si>
    <t>Zwierzina H, Suciu S, Loeffler-Ragg J, Neuwirtova R, Fenaux P, Beksac M, Harousseau J, Nuessler V, Cermak J, Solbu G, Willemze R, de Witte T, Amadori S, EORTC Leukemia Cooperative Group. Low-dose cytosine arabinoside (LD-AraC) vs LD-AraC plus granulocyte/macrophage colony stimulating factor vs LD-AraC plus Interleukin-3 for myelodysplastic syndrome patients with a high risk of developing acute leukemia: final results of a randomized phase III study (06903) of the EORTC Leukemia Cooperative Group. Leukemia. 2005 Nov;19(11):1929-33.</t>
  </si>
  <si>
    <t>Zwierzina H, Suciu S, Loeffler-Ragg J, Neuwirtova R, Fenaux P, Beksac M, Harousseau J, Nuessler V, Cermak J, Solbu G, Willemze R, de Witte T, Amadori S, EORTC Leukemia Cooperative Group</t>
  </si>
  <si>
    <t>Leukemia.  19(11):1929-33, 2005 Nov.</t>
  </si>
  <si>
    <t>In this randomized phase III study of the EORTC Leukemia Cooperative Group, patients with myelodysplastic syndromes (MDS) with 10-30% bone marrow blasts and hematopoietic failure were treated with low-dose cytosine arabinoside (LD-AraC) (2 x 10 mg/m2/day subcutaneously (s.c.) days 1-14) either alone or in combination with rhGM-CSF or interleukin-3 (IL-3) both given s.c. at a dose of 150 microg/day from day 8 to 21. A total of 180 evaluable patients with a median age of 65 years and refractory anemia with an excess of blasts (RAEB, n = 107) or RAEB in transformation (RAEBt, n = 73) were randomized. There were no differences among the three treatment regimens with respect to numbers of courses applied or treatment delays. Hemorrhage occurred in approximately 40% in all arms, whereas infection rates were higher in the granulocyte/macrophage colony stimulating factor (GM-CSF)- or IL3-containing arm. The overall response rate was 38.6% with no statistically significant difference among the three arms. In summary, a substantial proportion of patients had achieved relatively durable responses in all the three arms. No influence of either growth factor was detected on the grade of cytopenia. Thus, the combination of LD-AraC with GM-CSF or IL-3 cannot be recommended for routine use in a high-risk MDS population.</t>
  </si>
  <si>
    <t>CLIN, ECON</t>
  </si>
  <si>
    <t>CLIN, QOL</t>
  </si>
  <si>
    <t>Minden_Haema_2015 (abstract)</t>
  </si>
  <si>
    <t>Mokgokong_BJH_2019 (abstract)</t>
  </si>
  <si>
    <t>Aggarwal_VH_2018 (abstract)</t>
  </si>
  <si>
    <t>Capodanno I.
Avanzini P.
Merli F.</t>
  </si>
  <si>
    <t>Chung_VH_2018 (abstract)</t>
  </si>
  <si>
    <t>Forsythe_VH_2017 (abstract)</t>
  </si>
  <si>
    <t>Gallagher_VH_2019 (abstract)</t>
  </si>
  <si>
    <t>Hagiwara_VH_2018 (abstract)</t>
  </si>
  <si>
    <t>Janssen_VH_2018 (abstract)</t>
  </si>
  <si>
    <t>Kwon_Blood_2019 (abstract)</t>
  </si>
  <si>
    <t>Prange-Krex G.
Reichert D.
Lollert A.
Bruch H.R.
Tessen H.-W.
Ferenczy P.
Weiligmann C.
Steudel C.
Platzbecker U.</t>
  </si>
  <si>
    <t>Wehmeyer J.
Zaiss M.
Losem C.
Schmitz S.
Teichmann B.
Harde J.
Hasskarl J.</t>
  </si>
  <si>
    <t>Zeidan_Blood_2019 (abstract)</t>
  </si>
  <si>
    <t>Oakes_VH_2018 (abstract)</t>
  </si>
  <si>
    <t>Tremblay_VH_2018 (abstract)</t>
  </si>
  <si>
    <t>Tremblay_VH_2018 b (abstract)</t>
  </si>
  <si>
    <t>Villeneuve_VH_2018 (abstract)</t>
  </si>
  <si>
    <t>Wex_VH_2018 (abstract)</t>
  </si>
  <si>
    <t>Capodanno_Hematologica_2011 (abstract)</t>
  </si>
  <si>
    <t>Cortes_Haema_2018 (abstract)</t>
  </si>
  <si>
    <t>Deschler_Haematologica_2013</t>
  </si>
  <si>
    <t>Liu_Blood_2012 (abstract)</t>
  </si>
  <si>
    <t>Medeiros_Blood_2017 (Abstract)</t>
  </si>
  <si>
    <t>Montalban-Bravo_Blood_2016 (abstract)</t>
  </si>
  <si>
    <t>Other Safety Data (per arm)</t>
  </si>
  <si>
    <t>Other Response Data (per arm)</t>
  </si>
  <si>
    <t>OS % Alive (per arm)</t>
  </si>
  <si>
    <t>OS At-Month (per arm)</t>
  </si>
  <si>
    <t>CEA - Summary of Results</t>
  </si>
  <si>
    <t>CEA - Cost Type and Source</t>
  </si>
  <si>
    <t>Article Identifier</t>
  </si>
  <si>
    <t>Interventional Study Characteristics</t>
  </si>
  <si>
    <t>Interventional Only</t>
  </si>
  <si>
    <t>CEA Parameters</t>
  </si>
  <si>
    <t>Non-CEA Parameters</t>
  </si>
  <si>
    <t>Trial Identifier</t>
  </si>
  <si>
    <t>URL list</t>
  </si>
  <si>
    <t>Male N (per arm)</t>
  </si>
  <si>
    <t>Male N (overall)</t>
  </si>
  <si>
    <t>OS Month (per arm)</t>
  </si>
  <si>
    <t>Other Survival Data (per arm)</t>
  </si>
  <si>
    <t>ORR N (per arm)</t>
  </si>
  <si>
    <t>CR N (per arm)</t>
  </si>
  <si>
    <t>PR N (per arm)</t>
  </si>
  <si>
    <t>Grade 3-4 AEs N (per arm)</t>
  </si>
  <si>
    <t>Grade 3-4 AEs lead to D/C N (per arm)</t>
  </si>
  <si>
    <t>SAEs N (per arm)</t>
  </si>
  <si>
    <t>Is Validation Study?</t>
  </si>
  <si>
    <t>Reported Utility Value?</t>
  </si>
  <si>
    <t>Year</t>
  </si>
  <si>
    <t>Country</t>
  </si>
  <si>
    <t>CEA - Clinical Data Source</t>
  </si>
  <si>
    <t>Non-CEA - Cost Type and Source</t>
  </si>
  <si>
    <t>Interventional Study Design</t>
  </si>
  <si>
    <t>Economic Study Design</t>
  </si>
  <si>
    <t>Economic Only</t>
  </si>
  <si>
    <t>Economic Study Characteristics</t>
  </si>
  <si>
    <t>Quality of Life Only</t>
  </si>
  <si>
    <t>Quality of Life Study Characteristics</t>
  </si>
  <si>
    <t>Quality of Life Study Design</t>
  </si>
  <si>
    <t>Reported Utility Value? [Econ]</t>
  </si>
  <si>
    <t>Publication Type</t>
  </si>
  <si>
    <t>Sub-population</t>
  </si>
  <si>
    <t>ORR 95% CI</t>
  </si>
  <si>
    <t>CR 95% CI</t>
  </si>
  <si>
    <t>PR 95% CI</t>
  </si>
  <si>
    <t>Interventional</t>
  </si>
  <si>
    <t>TROPIC
NCT00417079</t>
  </si>
  <si>
    <t>ALSYMPCA
NCT00699751</t>
  </si>
  <si>
    <t>COU-AA-301
NCT00638690</t>
  </si>
  <si>
    <t>AFFIRM
NCT00974311</t>
  </si>
  <si>
    <t>IMbassador250 A phase III trialcomparing atezolizumab with enzalutamide vsenzalutamide alone in patients with metastatic castration-resistant prostate cancer (mCRPC)</t>
  </si>
  <si>
    <t>Background: Current treatments for mCRPC include the and rogen receptor antagonist enzalutamide (enza). Enzamay enhance IFNgamma signaling and sensitize tumor cells to immune-mediated cell killing, making it a candidate forcombinations with PD-L1/PD-1 inhibitors. Responses have been observed in patients (pts) with mCRPC receiving aPD-L1/PD-1 inhibitor with or without enza. Therefore, atezolizumab (atezo), a humanized anti-PD-L1 monoclonalantibody that inhibits the interaction between PD-L1 and its receptors, is being examined in combination with enza for pts with mCRPC. Method(s): IMbassador250 was a Phase III, randomized clinical trial ( NCT03016312 ) evaluating the safety and efficacy of atezo + enza vs enza alone in pts with mCRPC who had progressed on abiraterone and docetaxel, or were not candidates for a taxane regimen (androgen deprivation therapy was not given). Eligible ptshad mCRPC or locally advanced, incurable CRPC, ECOG PS 0/1 and no prior immunotherapy or enza/androgenreceptor antagonist treatment. After a safety run-in, pts were randomized 1:1 to receive atezo 1200 mg every 3weeks + enza 160 mg once daily or enza 160 mg once daily only. Stratification factors were prior taxane treatment, presence of liver metastases, level of circulating LDH and pain. The primary endpoint was OS; secondary endpointsincluded PSA response rate, radiographic PFS, ORR and safety. Tumor tissue and disease progression will be usedto assess the relationship between exploratory biomarkers and treatment response. Results : A total of 759 pts were randomized to atezo + enza (n = 379) or enza alone (n = 380). Baseline demographic and clinical characteristics were generally similar between groups. The primary efficacy endpoint of OS was evaluated (data cutoff for efficacy and safety, June 24, 2019), with no difference observed between groups (stratified HR, 1.12 [95% CI: 0.91, 1.37]; P = 0.28). Median OS was 15.2 months (95% CI: 14.0, 17.0) in the atezo + enza group and 16.6 months (95% CI:14.7, 18.4) in the enza group. Subgroup analyses were consistent with the primary endpoint. Analyses of secondary and exploratory endpoints are ongoing and will be presented. Adverse events (AEs) were consistent with thoseseen with the treatment components. Nearly all pts had an AE (atezo + enza, 96.5%; enza alone, 91.8%). Treatment-related AEs (TRAEs) were observed in 77.8% and 51.1% of pts, respectively, with Grade 3-4 TRAEs in28.3% and 9.6% and Grade 5 TRAEs in 1.9% and 0.3% of pts. Conclusions : The combination of atezo + enza didnot show an OS improvement vs enza alone, requiring early termination of the study. The observed safety profiles were consistent with the known safety profiles of each treatment. Analyses of secondary outcomes and exploratoryendpoints, biomarker studies and treatment response may provide further insight into these findings.</t>
  </si>
  <si>
    <t>IMbassador250 
NCT03016312</t>
  </si>
  <si>
    <t>BACKGROUND Multiple loss-of-function alterations in genes that are involved in DNA repair, including homologous recombination repair, are associated with response to poly(adenosine diphosphate-ribose) polymerase (PARP) inhibition in patients with prostate and other cancers. METHODS We conducted a randomized, open-label, phase 3 trial evaluating the PARP inhibitor olaparib in men with metastatic castration-resistant prostate cancer who had disease progression while receiving a new hormonal agent (e.g., enzalutamide or abiraterone). All the men had a qualifying alteration in prespecified genes with a direct or indirect role in homologous recombination repair. Cohort A (245 patients) had at least one alteration in BRCA1, BRCA2, or ATM; cohort B (142 patients) had alterations in any of 12 other prespecified genes, prospectively and centrally determined from tumor tissue. Patients were randomly assigned (in a 2:1 ratio) to receive olaparib or the physician's choice of enzalutamide or abiraterone (control). The primary end point was imaging-based progression-free survival in cohort A according to blinded independent central review. RESULTS In cohort A, imaging-based progression-free survival was significantly longer in the olaparib group than in the control group (median, 7.4 months vs. 3.6 months; hazard ratio for progression or death, 0.34; 95% confidence interval, 0.25 to 0.47; P&lt;0.001); a significant benefit was also observed with respect to the confirmed objective response rate and the time to pain progression. The median overall survival in cohort A was 18.5 months in the olaparib group and 15.1 months in the control group; 81% of the patients in the control group who had progression crossed over to receive olaparib. A significant benefit for olaparib was also seen for imaging-based progression-free survival in the overall population (cohorts A and B). Anemia and nausea were the main toxic effects in patients who received olaparib. CONCLUSIONS In men with metastatic castration-resistant prostate cancer who had disease progression while receiving enzalutamide or abiraterone and who had alterations in genes with a role in homologous recombination repair, olaparib was associated with longer progression-free survival and better measures of response and patientreported end points than either enzalutamide or abiraterone. (Funded by AstraZeneca and Merck Sharp &amp; Dohme; PROfound ClinicalTrials.gov number, NCT02987543. Copyright © 2020 Massachusetts Medical Society.</t>
  </si>
  <si>
    <t>PROfound 
NCT02987543</t>
  </si>
  <si>
    <t>Cabazitaxel versus abiraterone or enzalutamide in metastatic prostate cancer</t>
  </si>
  <si>
    <t>Fizazi, K</t>
  </si>
  <si>
    <t>Final Analysis of the Ipilimumab Versus Placebo Following Radiotherapy Phase III Trial in Postdocetaxel Metastatic Castration-resistant Prostate Cancer Identifies an Excess of Long-term Survivors</t>
  </si>
  <si>
    <t>Background: The phase 3 trial CA184-043 evaluated radiotherapy to bone metastases followed by Ipilimumab or placebo in men with metastatic castrate-resistant prostate cancer (mCRPC) who had received docetaxel previously. In a prior analysis, the trial's primary endpoint (overall survival [OS]) was not improved significantly. Objective(s): To report the final analysis of OS. Design, setting, and participants: A total of 799 patients were randomized to receive a single dose of radiotherapy to one or more bone metastases followed by either Ipilimumab (n = 399) or placebo (n = 400). Outcome measurements and statistical analysis: OS was analyzed in the intention-to-treat population. Prespecified and exploratory subset analyses based on Kaplan-Meier/Cox methodology were performed. Results and limitations: During an additional follow-up of approximately 2.4 yr since the primary analysis, 721/799 patients have died. Survival analysis showed crossing of the curves at 7-8 mo, followed by persistent separation of the curves beyond that point, favoring the ipilimumab arm. Given the lack of proportional hazards, a piecewise hazard model showed that the hazard ratio (HR) changed over time: the HR was 1.49 (95% confidence interval 1.12, 1.99) for 0-5 mo, 0.66 (0.51, 0.86) for 5-12 mo, and 0.66 (0.52, 0.84) beyond 12 mo. OS rates were higher in the ipilimumab versus placebo arms at 2 yr (25.2% vs 16.6%), 3 yr (15.3% vs 7.9%), 4 yr (10.1% vs 3.3%), and 5 yr (7.9% vs. 2.7%). Disease progression was the most frequent cause of death in both arms. In seven patients (1.8%) in the ipilimumab arm and one (0.3%) in the placebo arm, the primary cause of death was reported as study drug toxicity. No long-term safety signals were identified. Conclusion(s): In this preplanned long-term analysis, OS favored ipilimumab plus radiotherapy versus placebo plus radiotherapy for patients with postdocetaxel mCRPC. OS rates at 3, 4, and 5 yr were approximately two to three times higher in the ipilimumab arm. Patient Summary: After longer follow-up, survival favored the group of men who received ipilimumab, with overall survival rates being two to three times higher at 3 yr and beyond. In this preplanned long-term analysis, overall survival favored ipilimumab plus radiotherapy versus placebo plus radiotherapy for patients with postdocetaxel metastatic castrate-resistant prostate cancer. Beyond approximately 2 yr of follow-up, long-term survivors were two to three times more prevalent in the ipilimumab arm. Copyright © 2020 European Association of Urology</t>
  </si>
  <si>
    <t>CA184-043
NCT00861614</t>
  </si>
  <si>
    <t>Sweeney, S</t>
  </si>
  <si>
    <t>De Wit, J</t>
  </si>
  <si>
    <t>Sweeney_AACR_2020 (abstract)</t>
  </si>
  <si>
    <t>De Wit_NEJM_2019</t>
  </si>
  <si>
    <t>The combination of Atezolizumab + Enzalutamide did not show an OS improvement vs Enzalutamide alone, requiring early termination of the study. The observed safety profiles were consistent with the known safety profiles of each treatment. Analyses of secondary outcomes and exploratory endpoints, biomarker studies and treatment response may provide further insight into these findings.</t>
  </si>
  <si>
    <t>Phase 3 RCT</t>
  </si>
  <si>
    <t>Cabazitaxel + Prednisone</t>
  </si>
  <si>
    <t>Abiraterone + Prednisone</t>
  </si>
  <si>
    <t>Placebo + Prednisone</t>
  </si>
  <si>
    <t>Enzalutamide</t>
  </si>
  <si>
    <t>Placebo</t>
  </si>
  <si>
    <t>Sipuleucel-T</t>
  </si>
  <si>
    <t>Olaparib</t>
  </si>
  <si>
    <t>Cabazitaxel</t>
  </si>
  <si>
    <t>China</t>
  </si>
  <si>
    <t>Study N - Screened (per arm)</t>
  </si>
  <si>
    <t>Study N - randomized/included (per arm)</t>
  </si>
  <si>
    <t>Study N - Completed (per arm)</t>
  </si>
  <si>
    <t>35 + 22 still on treatment</t>
  </si>
  <si>
    <t>List of outcomes measured</t>
  </si>
  <si>
    <t>Overall survival; Progression-free survival; Pain response; Safety profile</t>
  </si>
  <si>
    <t>Overall survival; Prostate-specific antigen (PSA) response rate; Radiographic progression free survival (PFS); Objective response rate (ORR); Safety</t>
  </si>
  <si>
    <t>Imaging-based progression-free survival; Objective response rate; Time to pain progression; Overall survival; Reduction of at least 50% in the concentration of prostate-specific antigen (PSA) (PSA50 response); Circulating-tumor-cell conversion rate</t>
  </si>
  <si>
    <t>Imaging-based PFS, survival response, safety, patients achieving PSA decline ≥50%, overall survival, time to PSA progression, tumor response, pain response, time to pain progression, symptomatic skeletal event, adverse events</t>
  </si>
  <si>
    <t>Administration route</t>
  </si>
  <si>
    <t>IV</t>
  </si>
  <si>
    <t>BACKGROUND The efficacy and safety of cabazitaxel, as compared with an androgen-signaling-targeted inhibitor (abiraterone or enzalutamide), in patients with metastatic castration-resistant prostate cancer who were previously treated with docetaxel and had progression within 12 months while receiving the alternative inhibitor (abiraterone or enzalutamide) are unclear. METHODS We randomly assigned, in a 1:1 ratio, patients who had previously received docetaxel and an androgen-signaling-targeted inhibitor (abiraterone or enzalutamide) to receive cabazitaxel (at a dose of 25 mg per square meter of body-surface area IVly every 3 weeks, plus prednisone daily and granulocyte colony-stimulating factor) or the other androgen-signaling-targeted inhibitor (either 1000 mg of abiraterone plus prednisone daily or 160 mg of enzalutamide daily). The primary end point was imaging-based progression-free survival. Secondary end points of survival, response, and safety were assessed. RESULTS A total of 255 patients underwent randomization. After a median follow-up of 9.2 months, imaging-based progression or death was reported in 95 of 129 patients (73.6%) in the cabazitaxel group, as compared with 101 of 126 patients (80.2%) in the group that received an androgen-signaling-targeted inhibitor (hazard ratio, 0.54; 95% confidence interval [CI], 0.40 to 0.73; P&lt;0.001). The median imaging-based progression-free survival was 8.0 months with cabazitaxel and 3.7 months with the androgen-signaling-targeted inhibitor. The median overall survival was 13.6 months with cabazitaxel and 11.0 months with the androgen-signaling-targeted inhibitor (hazard ratio for death, 0.64; 95% CI, 0.46 to 0.89; P=0.008). The median progression-free survival was 4.4 months with cabazitaxel and 2.7 months with an androgen-signaling-targeted inhibitor (hazard ratio for progression or death, 0.52; 95% CI, 0.40 to 0.68; P&lt;0.001), a prostate-specific antigen response occurred in 35.7% and 13.5% of the patients, respectively (P&lt;0.001), and tumor response was noted in 36.5% and 11.5% (P=0.004). Adverse events of grade 3 or higher occurred in 56.3% of patients receiving cabazitaxel and in 52.4% of those receiving an androgen-signaling-targeted inhibitor. No new safety signals were observed. CONCLUSIONS Cabazitaxel significantly improved a number of clinical outcomes, as compared with the androgen-signaling-targeted inhibitor (abiraterone or enzalutamide), in patients with metastatic castration-resistant prostate cancer who had been previously treated with docetaxel and the alternative androgen-signaling-targeted agent (abiraterone or enzalutamide). Copyright © 2019 Massachusetts Medical Society.</t>
  </si>
  <si>
    <t>IV + PO</t>
  </si>
  <si>
    <t>PO</t>
  </si>
  <si>
    <t>Age Mean (per arm)</t>
  </si>
  <si>
    <t>Austria, Belgium, Czech Republic, France, Germany, Greece, Iceland, Ireland, Italy, Netherlands, Norway, Spain, UK</t>
  </si>
  <si>
    <t>USA, Australia, Austria, Belgium, Canada, France, Germany, Hungary, Ireland, Netherlands, Spain, UK</t>
  </si>
  <si>
    <t>Gleason score (n)</t>
  </si>
  <si>
    <t>&lt;7 or =7: 174
&gt;7: 192</t>
  </si>
  <si>
    <t>&lt;7 or =7: 190
&gt;7: 187</t>
  </si>
  <si>
    <t>8-10: 73</t>
  </si>
  <si>
    <t>8-10: 81</t>
  </si>
  <si>
    <t>Prior therapy (n)</t>
  </si>
  <si>
    <t>PSA level at baseline (Median)</t>
  </si>
  <si>
    <t>Time since diagnosis, Median (months)</t>
  </si>
  <si>
    <t>Duration of Treatment, Median (months)</t>
  </si>
  <si>
    <t>Follow-up (months)</t>
  </si>
  <si>
    <t>PSA response Evaluable N</t>
  </si>
  <si>
    <t>PSA response N</t>
  </si>
  <si>
    <t>Mortality</t>
  </si>
  <si>
    <t>Mortality Evaluable N</t>
  </si>
  <si>
    <t>Mortality N</t>
  </si>
  <si>
    <t>Survival with olaparib in metastatic castration-resistant prostate cancer</t>
  </si>
  <si>
    <t>Original</t>
  </si>
  <si>
    <t>Original &amp; Update</t>
  </si>
  <si>
    <t>BACKGROUND We previously reported that olaparib led to significantly longer imaging-based progression-free survival than the physician's choice of enzalutamide or abiraterone among men with metastatic castration-resistant prostate cancer who had qualifying alterations in homologous recombination repair genes and whose disease had progressed during previous treatment with a next-generation hormonal agent. The results of the final analysis of overall survival have not yet been reported. METHODS In an open-label, phase 3 trial, we randomly assigned patients in a 2:1 ratio to receive olaparib (256 patients) or the physician's choice of enzalutamide or abiraterone plus prednisone as the control therapy (131 patients). Cohort A included 245 patients with at least one alteration in BRCA1, BRCA2, or ATM, and cohort B included 142 patients with at least one alteration in any of the other 12 prespecified genes. Crossover to olaparib was allowed after imaging-based disease progression for patients who met certain criteria. Overall survival in cohort A, a key secondary end point, was analyzed with the use of an alpha-controlled, stratified log-rank test at a data maturity of approximately 60%. The primary and other key secondary end points were reported previously. RESULTS The median duration of overall survival in cohort A was 19.1 months with olaparib and 14.7 months with control therapy (hazard ratio for death, 0.69; 95% confidence interval [CI], 0.50 to 0.97; P=0.02). In cohort B, the median duration of overall survival was 14.1 months with olaparib and 11.5 months with control therapy. In the overall population (cohorts A and B), the corresponding durations were 17.3 months and 14.0 months. Overall, 86 of 131 patients (66%) in the control group crossed over to receive olaparib (56 of 83 patients [67%] in cohort A). A sensitivity analysis that adjusted for crossover to olaparib showed hazard ratios for death of 0.42 (95% CI, 0.19 to 0.91) in cohort A, 0.83 (95% CI, 0.11 to 5.98) in cohort B, and 0.55 (95% CI, 0.29 to 1.06) in the overall population. CONCLUSIONS Among men with metastatic castration-resistant prostate cancer who had tumors with at least one alteration in BRCA1, BRCA2, or ATMand whose disease had progressed during previous treatment with a next-generation hormonal agent, those who were initially assigned to receive olaparib had a significantly longer duration of overall survival than those who were assigned to receive enzalutamide or abiraterone plus prednisone as the control therapy, despite substantial crossover from control therapy to olaparib. Copyright © 2020 Massachusetts Medical Society.</t>
  </si>
  <si>
    <t>Kwon_LO_2014</t>
  </si>
  <si>
    <t>Fizazi_EU_2020</t>
  </si>
  <si>
    <t>Ipilimumab versus placebo after radiotherapy in patients with metastatic castration-resistant prostate cancer that had progressed after docetaxel chemotherapy (CA184-043): a multicentre, randomised, double-blind, phase 3 trial.</t>
  </si>
  <si>
    <t>Background: Ipilimumab is a fully human monoclonal antibody that binds cytotoxic T-lymphocyte antigen 4 to enhance antitumour immunity. Our aim was to assess the use of ipilimumab after radiotherapy in patients with metastatic castration-resistant prostate cancer that progressed after docetaxel chemotherapy. Methods: We did a multicentre, randomised, double-blind, phase 3 trial in which men with at least one bone metastasis from castration-resistant prostate cancer that had progressed after docetaxel treatment were randomly assigned in a 1:1 ratio to receive bone-directed radiotherapy (8 Gy in one fraction) followed by either ipilimumab 10 mg/kg or placebo every 3 weeks for up to four doses. Non-progressing patients could continue to receive ipilimumab at 10 mg/kg or placebo as maintenance therapy every 3 months until disease progression, unacceptable toxic effect, or death. Patients were randomly assigned to either treatment group via a minimisation algorithm, and stratified by Eastern Cooperative Oncology Group performance status, alkaline phosphatase concentration, haemoglobin concentration, and investigator site. Patients and investigators were masked to treatment allocation. The primary endpoint was overall survival, assessed in the intention-to-treat population. This trial is registered with ClinicalTrials.gov, number NCT00861614. Findings: From May 26, 2009, to Feb 15, 2012, 799 patients were randomly assigned (399 to ipilimumab and 400 to placebo), all of whom were included in the intention-to-treat analysis. Median overall survival was 11·2 months (95% CI 9·5-12·7) with ipilimumab and 10·0 months (8·3-11·0) with placebo (hazard ratio [HR] 0·85, 0·72-1·00; p=0·053). However, the assessment of the proportional hazards assumption showed that it was violated (p=0·0031). A piecewise hazard model showed that the HR changed over time: the HR for 0-5 months was 1·46 (95% CI 1·10-1·95), for 5-12 months was 0·65 (0·50-0·85), and beyond 12 months was 0·60 (0·43-0·86). The most common grade 3-4 adverse events were immune-related, occurring in 101 (26%) patients in the ipilimumab group and 11 (3%) of patients in the placebo group. The most frequent grade 3-4 adverse events included diarrhoea (64 [16%] of 393 patients in the ipilimumab group vs seven [2%] of 396 in the placebo group), fatigue (40 [11%] vs 35 [9%]), anaemia (40 [10%] vs 43 [11%]), and colitis (18 [5%] vs 0). Four (1%) deaths occurred because of toxic effects of the study drug, all in the ipilimumab group. Interpretation: Although there was no significant difference between the ipilimumab group and the placebo group in terms of overall survival in the primary analysis, there were signs of activity with the drug that warrant further investigation.</t>
  </si>
  <si>
    <t>Kwon, ED</t>
  </si>
  <si>
    <t>PSA response; Mortality</t>
  </si>
  <si>
    <t>Olaparib for metastatic castration-resistant prostate cancer
PRO found: Phase III study of olaparib versus enzalutamide or abiraterone for metastatic castration-resistant prostate cancer (mCRPC) with homologous recombination repair (HRR) gene alterations</t>
  </si>
  <si>
    <t>12 month rPFS rate: 14.89%</t>
  </si>
  <si>
    <t>12 month rPFS rate: 13.45%</t>
  </si>
  <si>
    <t>&lt;0.0001</t>
  </si>
  <si>
    <t>PFS</t>
  </si>
  <si>
    <t>&lt;0.001</t>
  </si>
  <si>
    <t>Time to PSA progression - Definition</t>
  </si>
  <si>
    <t>Time to PSA progression N (per arm)</t>
  </si>
  <si>
    <t>Time to PSA progression, months</t>
  </si>
  <si>
    <t>Time to PSA progression, CI Low</t>
  </si>
  <si>
    <t>Time to PSA progression, CI High</t>
  </si>
  <si>
    <t>Time to PSA progression, HR</t>
  </si>
  <si>
    <t>Time to PSA progression, HR CI Low</t>
  </si>
  <si>
    <t>Time to PSA progression, HR CI High</t>
  </si>
  <si>
    <t>Time to PSA progression HR p-value</t>
  </si>
  <si>
    <t>Any grade AEs: 366</t>
  </si>
  <si>
    <t>Any grade AEs: 349</t>
  </si>
  <si>
    <t>Any grade AEs: 115</t>
  </si>
  <si>
    <t>Any grade AEs: 246</t>
  </si>
  <si>
    <t>Any grade AEs: 124</t>
  </si>
  <si>
    <t>Any grade AEs: 117</t>
  </si>
  <si>
    <t>Any grade AEs: --</t>
  </si>
  <si>
    <t>Any grade AEs: 385</t>
  </si>
  <si>
    <t>Any grade AEs: 365</t>
  </si>
  <si>
    <t>Any grade AEs: 364</t>
  </si>
  <si>
    <t>Hussain, M</t>
  </si>
  <si>
    <t>Health-related quality of life (HRQoL) for olaparib versus enzalutamide or abiraterone in metastatic castration-resistant prostate cancer (mCRPC) with homologous recombination repair (HRR) gene alterations: pROfound</t>
  </si>
  <si>
    <t>Background: In the randomized Phase III PROfound trial (NCT02987543), olaparib significantly prolonged radiographic progression-free survival compared with physician's choice of new hormonal agent (pcNHA, enzalutamide or abiraterone) in men with mCRPC and HRR gene alterations, whose disease had progressed on prior NHA. Olaparib significantly improved time to pain progression in Cohort A. We report additional patient reported outcome measures of HRQoL in the overall study population (Cohorts A+B). Methods: HRQoL was assessed in the overall study population using the Functional Assessment of Cancer Therapy-Prostate (FACT-P) questionnaire, comprising 5 subscales: physical wellbeing (PWB), functional wellbeing (FWB), emotional wellbeing, social wellbeing, and prostate cancer subscale (PCS). The Trial Outcome Index (TOI; PWB+FWB+PCS) and FACT Advanced Prostate Symptom Index (FAPSI-6: derived from 6 FACT-P items) were also calculated. Adjusted mean change and time to deterioration in scores were statistically analyzed. Results: Baseline FACT-P total score was similar for both treatment arms. FACT-P total and subscale scores during treatment were all higher for olaparib vs pcNHA, with clinically meaningful differences between treatment arms in the adjusted least square (LS) mean changes from baseline in all but FWB and FAPSI-6 (Table). The time to deterioration in FACT-P total and TOI, FAPSI-6, PWB and PCS scores favored olaparib but were not statistically significant, with hazard ratios ranging from 0.68 to 0.94. Further HRQoL results for cohort A will also be presented. Conclusions: Olaparib delayed deterioration in HRQoL scores vs pcNHA and was associated with better HRQoL functioning over time compared with pcNHA in men with mCRPC and HRR gene alterations.</t>
  </si>
  <si>
    <t>Health-related quality of life (HRQoL) in patients with metastatic castration-resistant prostate cancer (mCRPC) treated with olaparib in combination with abiraterone</t>
  </si>
  <si>
    <t>Background: A Phase II trial showed that addition of olaparib (O) to abiraterone (A) led to significant radiographic progression-free survival benefit for patients (pts) with mCRPC vs placebo (P) + A (hazard ratio [HR] 0.65, 95% confidence interval [CI] 0.44-0.97). We report predefined exploratory HRQoL analyses.Methods: This randomized, double-blind trial enrolled pts with mCRPC, post-docetaxel. Pts were randomized (71 per arm) to receive either O (300 mg bd, tablets) + A (1000 mg od) or P + A; all received prednisone (5 mg bd). Pts completed Functional Assessment of Cancer Therapy-Prostate (FACT-P total score [TS]; range 0-156, higher score = better HRQoL), Brief Pain Inventory-Short Form (BPI-SF) and worst bone pain (wbp) questionnaires (both range 0-10, higher score = more severe pain). Adjusted mean change from baseline was analysed using a mixed model for repeated measures, improvement by logistic regression and deterioration by log-rank test. Results: Overall compliance rates (O + A vs P + A) were 97% vs 96%, 92% vs 85%, and 96% vs 92% for FACT-P, BPI-SF and wbp, respectively. Best FACT-P TS response of 'improved' (increase &gt;6 points from baseline at two consecutive visits) was reported by 22/67 (33%) evaluable pts in the O + A vs 18/64 (28%) pts in the P + A arm; the odds ratio (1.32; 95% CI 0.642.78) favored the O + A arm. Best FACT-P TS response of 'worsened' (decrease &gt;6 points from baseline) was reported by 15 (22%) vs 22 (34%) pts. Adjusted mean change from baseline in FACT-P TS across all visits was -0.60 vs -2.09 in the O + A and P + A arms, respectively (difference 1.48; 95% CI -3.96-6.92). Time to deterioration (TTD) results are shown in the table. ConclusionsrWhilst not statistically significant, in this study a higher percentage of pts treated with O + A vs P + A had improved HRQoL, with fewer pts negatively affected. Ongoing phase III studies will help elucidate the impact of O on HRQoL in pts with mCRPC. (Table Presented).</t>
  </si>
  <si>
    <t>NCT01972217</t>
  </si>
  <si>
    <t>An analysis of health-related quality of life in the phase III PROSELICA and FIRSTANA studies assessing cabazitaxel in patients with metastatic castration-resistant prostate cancer</t>
  </si>
  <si>
    <t>BACKGROUND: Men with metastatic castration-resistant prostate cancer (mCRPC) are living longer, therefore optimizing health-related quality of life (HRQL), as well as survival outcomes, is important for optimal patient care. The aim of this study was to assess the HRQL in patients with mCRPC receiving docetaxel or cabazitaxel. PATIENTS AND METHODS: PROSELICA (NCT01308580) assessed the non-inferiority of cabazitaxel 20 mg/m2 (C20) versus 25 mg/m2 (C25) in patients with mCRPC after docetaxel. FIRSTANA (NCT01308567) assessed the superiority of C25 or C20 versus docetaxel 75 mg/m2 (D75) in patients with chemotherapy-naive mCRPC. HRQL and pain were analyzed using protocol-defined, prospectively collected, Functional Assessment of Cancer Therapy-Prostate (FACT-P) and McGill-Melzack questionnaires. Analyses included definitive improvements in HRQL, maintained or improved HRQL, and HRQL over time. RESULT(S): In total, 2131 patients were evaluable for HRQL across the two studies. In PROSELICA, 38.8% and 40.5% of patients receiving C20 and C25, respectively, had definitive FACT-P total score (TS) improvements. In FIRSTANA, 43.4%, 49.7%, and 44.9% of patients receiving D75, C20, and C25, respectively, had definitive FACT-P TS improvements. In both trials, definitive improvements started after cycle 1 and were maintained for the majority of subsequent treatment cycles. More than two-thirds of patients maintained or improved their FACT-P TS. CONCLUSION(S): In PROSELICA and FIRSTANA, &gt;40% of the 2131 evaluable patients with mCRPC had definitive FACT-P TS improvements; improvements occurred early and were maintained. More than 75% of patients maintained or improved their FACT-P TS. Copyright © 2021 The Authors. Published by Elsevier Ltd.. All rights reserved.</t>
  </si>
  <si>
    <t>Patients' preferences for delaying metastatic castration-resistant prostate cancer: Combining health state and treatment valuation</t>
  </si>
  <si>
    <t>Purpose: Men with castration-resistant prostate cancer (CRPC) experience disease progression at different rates. The purpose of this study was to quantify the strength of patient preferences for delaying prostate cancer progression utilizing a discrete choice experiment (DCE) and valuing 3 health states in the continuum of CRPC. Patients and Methods: Men with CRPC, recruited from US patient panels, completed a cross-sectional web-based survey. The survey consisted of vignette-based time trade-off and a DCE designed to quantify patients' willingness to pay to delay metastatic CRPC. Three health states were presented: (1) living with non-metastatic castration-resistant prostate cancer (nmCRPC) (2) living with metastatic CRPC (mCRPC) before chemotherapy, and (3) living with mCRPC either on or after chemotherapy. The DCE consisted of 15 hypothetical choices with attributes characterizing CRPC (pain, fatigue, out of pocket cost, dosing, and time until cancer metastasizes). Patients' willingness to pay for changes in each attribute were derived. Result(s): A total of 176 patients with CRPC were surveyed (mean age: 64.2 years; 74% nmCRPC). Patients valued the nmCRPC health state (0.865) significantly higher than mCRPC before chemotherapy (0.743) or mCRPC on or after chemotherapy (0.476), both P &lt; 0.001. In the DCE, patient treatment valuation was most affected by increasing the number of months until cancer metastasized; patients were willing to pay an additional $682 per month to delay time to metastases from 6 to 24 months (95% Confidence Interval: $387-$977) and additional $1,041 per month to delay time to metastasis to 48 months (95% Confidence Interval: $591-$1,490). Conclusion(s): The results of this study demonstrated men with CRPC place significant value on delaying metastases. This study represents the first time 2 stated preference methods, time trade-off and DCE, were used together to understand patients' preferences and valuation of health states in CRPC. Copyright © 2020</t>
  </si>
  <si>
    <t>177Lu-PSMA-617 (LuPSMA) versus cabazitaxel in metastatic castration-resistant prostate cancer (mCRPC) progressing after docetaxel: Updated results including progression-free survival (PFS) and patientreported outcomes (PROs) (TheraP ANZUP 1603)</t>
  </si>
  <si>
    <t>Background: TheraP is a randomized phase 2 trial that showed LuPSMA significantly improved the primary endpoint of PSA&gt;=50% reduction (66% vs. 37%) compared to cabazitaxel in men with docetaxel-treated mCRPC. We now report results on other clinical endpoints and PROs reached the pre-specified target of 170 PFS events. Method(s): 200 men with mCRPC (median age 72 y, prior enza/abi 91%) and high PSMAexpression by 68Ga-PSMA-11 and no sites of FDG-positive/PSMA-negative disease, were randomly assigned (1:1) to LuPSMA (6-8.5GBq q6wk up to 6 cycles; N = 99) or cabazitaxel (20mg/m2 q3wk up to 10 cycles; N = 101). Secondary endpoints include PSA/radiologic PFS (PCWG3), pain response (&gt;=2 point reduction on McGill-Melzack Present Pain Intensity scale, objective response rate (ORR) (RECIST 1.1), adverse events (CTCAE), PROs (EORTC QLQC30) and overall survival (OS). Cut-off date for analysis of 20JUL20. Result(s): At a median followup of 18.4 months, PFS was significantly longer in those assigned Lu-PSMA rather than cabazitaxel (rates at 1y 19% [95%CI 12-27%] vs 3% [1-9%], hazard ratio (HR) 0.63, 95%CI 0.46-0.86; p = 0.003; 173 events). Similar benefit was seen for rPFS (HR 0.64, 95%CI 0.46-0.88; p = 0.007; 160 events) and PSA-PFS (HR 0.60 95%CI 0.44-0.83; p = 0.002; 172 events). ORR in 78 men with measurable disease was significantly greater in the LuPSMA arm (49% vs 24%, RR 2.1, 95%CI 1.1- 4.1; p = 0.019). In 90 men with pain at baseline, pain responses occurred in 60% in the Lu-PSMA arm vs 43% for cabazitaxel (RR 1.42, 95%CI 0.84- 4.48; p = 0.10). Patient-reported global health status was similar (LuPSMA 64 [95%CI 61-67] vs cabazitaxel 60 [57-64]) with significantly better outcomes reported for fatigue (34 [95%CI 31-37] vs 40 [36-43]), social functioning (79 [76-82] vs 73 [69-77]), insomnia (24 [20-27] vs 29 [25-33]) and diarrhoea (8.3 [5.6-11.0] vs 15.6 [12.6-18.6]) domains. No PRO domains were superior for cabazitaxel. G3-4 AEs were similar to previously reported (33% vs 53%). OS data remains immature (90 deaths). Conclusion(s): In men with docetaxel-treated mCRPC, LuPSMA is a promising alternative to cabazitaxel with significantly higher activity (PSA&gt;=50%, PFS, ORR), fewer G3-4 AEs, similar effects on global health status, and improvements in some PRO domains.</t>
  </si>
  <si>
    <t>Baseline quality of life predicts overall survival in patients with mCRPC treated with &lt;sup&gt;223&lt;/sup&gt;Ra-dichloride</t>
  </si>
  <si>
    <t>OBJECTIVE: The prognostic value of baseline clinical parameters in predicting the survival prolonging effect of radium-223-dichloride (223Ra)-therapy in metastatic castration resistant prostate cancer (mCRPC) patients is still an open issue. The aim of this study was investigating the impact of baseline quality of life (QoL) on overall survival (OS) in mCRPC patients treated with 223Ra. The present study also evaluated the trend of patient-reported QoL during both 223Ra-treatment and post-therapy follow-up period. MATERIALS AND METHODS: One hundred and seventy-three consecutive mCRPC patients treated with 223Ra were included in this prospective study. Quality of life was assessed through EORTC QLQ-C30 and QLQ-BM22 questionnaires and 2264 questionnaires were evaluated. Other baseline variables relevant to the OS analysis have been considered. Data were summarized using descriptive statistics, univariate and multivariate analysis with Cox model. A principal component analysis (PCA) on the questionnaires' results compiled at baseline was performed to reduce the data to a one-dimensional score. Joint models for survival and longitudinal data were finally used in order to evaluate the relationship between the time-depended QoL scores and OS. RESULT(S): On multivariate analysis, baseline patients' hemoglobin (Hb), total alkaline phosphatase (tALP), and two EORTC QLQ-C30 items, physical functioning (HR=0.970,CI=0.960-0.980, P&lt;0.001) and dyspnea (HR=0.992,CI=0.986-0.999, P=0.023), were significantly associated with OS. In the resulting model of the multivariate analysis performed after PCA, baseline patients' Hb, tALP and QoL-score were independent significant predictors of OS (QoL-score: HR=0.995-95%CI=0.992 - 0.998, P=0.001). The OS analysis stratified by score of baseline QoL, showed a median OS of 8 (95%CI=6-11) and 16 (95%CI=12-24) months for scores respectively below and above the cut-off value (log-rank-P&lt;0.001). The joint model showed a significant deterioration of QoL-score during both 223Ra-therapy and follow-up period (P&lt;0.001). CONCLUSION(S): Baseline QoL is a significant predictor of OS, meaning that patients with better pretreatment QoL are more likely to obtain a marked survival prolonging effect from 223Ra.</t>
  </si>
  <si>
    <t>Body composition, physical function and quality of life in healthy men and across different stages of prostate cancer</t>
  </si>
  <si>
    <t>Background: Androgen deprivation therapy (ADT) for prostate cancer (PC) has detrimental effects on physical function and quality of life (QoL), but the addition of androgen receptor signalling inhibitors (ARSI) on these outcomes is unclear. Purpose(s): To compare body composition, physical function, and QoL across progressive stages of PC and non-cancer controls (CON). Method(s): In men with hormone sensitive PC (HSPC, n = 43) or metastatic castration-resistant PC (mCRPC, n = 22) or CON (n = 37), relative and absolute lean and fat mass, physical function (6 m walk, chair stands, timed up and go [TUG], stair climb), and QoL were determined. Result(s): Relative body composition differed amongst all groups, along with ~39% greater absolute fat mass in mCRPC vs. CON. TUG and chair stands were ~71% and ~33% slower in mCRPC compared to both CON and HSPC, whereas stair climb was ~29% and 6 m walk was ~18% slower in mCRPC vs. CON. Relative body composition was correlated with physical function (r = 0.259-0.385). Clinically relevant differences for mCRPC were observed for overall QoL and several subscales vs. CON, although body composition and physical function did not influence QoL. Conclusion(s): PC progression is associated with deteriorations in body composition and physical function. As ADT length was similar between groups, ARSI use for mCRPC likely contributed in part to these changes. Given the difficulties of improving lean mass during ADT, interventions that reduce adiposity may lessen the side effects of hormone therapy. Copyright © 2021, The Author(s), under exclusive licence to Springer Nature Limited part of Springer Nature.</t>
  </si>
  <si>
    <t>Clinical outcomes and molecular profiling of advanced metastatic castration-resistant prostate cancer patients treated with &lt;sup&gt;225&lt;/sup&gt;Ac-PSMA-617 targeted alpha-radiation therapy</t>
  </si>
  <si>
    <t>Introduction: Targeted alpha-radiation therapy (TAT) with &lt;sup&gt;225&lt;/sup&gt;Ac-labeled prostate-specific membrane antigen (PSMA) ligands is a promising novel treatment option for metastatic castration-resistant prostate cancer (mCRPC) patients. However, limited data are available on efficacy, quality of life (QoL), and pretherapeutic biomarkers. The aim of this study was to evaluate the efficacy of &lt;sup&gt;225&lt;/sup&gt;Ac-PSMA TAT and impact on QoL in advanced mCRPC, and to explore predictive biomarkers on pretherapeutic metastatic tissue biopsies. Method(s): Observational cohort study including consecutive patients treated with &lt;sup&gt;225&lt;/sup&gt;Ac-PSMA TAT between February 2016 and July 2018. Primary endpoint was overall survival (OS). Furthermore, prostate-specific antigen (PSA) changes, radiological response, safety, QoL, and xerostomia were evaluated. Biopsies were analyzed with immunohistochemistry and next-generation sequencing. Result(s): Thirteen patients were included. Median OS was 8.5 months for the total cohort and 12.6 months for PSMA radioligand therapy-naive patients. PSA declines of &gt;=90% and &gt;=50% were observed in 46% and 69% of patients, respectively. Six patients were radiologically evaluable; 50% showed partial response. All patients showed &gt;90% total tumor volume reduction on PET imaging. Patients experienced clinically relevant decrease of pain and QoL improvement in physical and role functioning domains. Xerostomia persisted during follow-up. Patients with high baseline immunohistochemical PSMA expression or DNA damage repair alterations tended to have longer OS. Conclusion(s): TAT with &lt;sup&gt;225&lt;/sup&gt;Ac-PSMA resulted in remarkable survival and biochemical responses in advanced mCRPC patients. Patients experienced clinically relevant QoL improvement, although xerostomia was found to be nontransient. Baseline immunohistochemical PSMA expression and DNA damage repair status are potential predictive biomarkers of response to &lt;sup&gt;225&lt;/sup&gt;Ac-PSMA TAT. Copyright © 2020 The Author(s)</t>
  </si>
  <si>
    <t>Improving quality of life in patients with metastatic prostate cancer following one cycle of &lt;sup&gt;177&lt;/sup&gt;Lu-PSMA-617 radioligand therapy: A pilot study</t>
  </si>
  <si>
    <t>Introduction To evaluate the clinical therapeutic response of PSMA targeted radioligand therapy with &lt;sup&gt;177&lt;/sup&gt;Lu-PSMA-617 in patients with metastatic castration-resistant prostate cancer. The current study analyzed disease-related quality of life (QoL) in patients undergoing PSMA therapy with a special focus on the association with simultaneous PSA response. Methods Thirty patients (age range 50-87 years, median 73.5 years) undergoing &lt;sup&gt;177&lt;/sup&gt;Lu-PSMA-617 therapy from 2014 to 2016at our institution were included in this pilot study. Health-related QoL was assessed by EORTC QLQ-C30 questionnaire filled in at baseline and two months after initializing the PSMA-therapy. The treatment response was evaluated under three categories with regard to changes in (a) global health status and other functional scales, (b) disease-related symptoms, and (c) effects of PSA values. Results Most patients underwent three treatment cycles (n=12); at least 2 cycles (n=6) or at most 8 cycles (n=1) were performed. Out of 30 cases, PSA response after the first cycle was observed in 73% (n=22). Compared to baseline, QoL was significantly improved at 2-month follow-up revealing increase in global health status (p=0.025), role functioning (p=0.017) and emotional functioning (0.010), and decrease in pain (p=0.033). Global health status variation can be explained up to 20.5% by response in PSA (p=0.012), this improved with PSA reduction. Conclusion PSMA radioligand therapy seems to be an effective treatment option of metastatic castration-resistant prostate cancer patients as it improves their QoL in terms of increasing global health and mitigation of disease-related pain. Copyright © 2020 Georg Thieme Verlag. All rights reserved.</t>
  </si>
  <si>
    <t>Long-Term Follow-up and Outcomes of Retreatment in an Expanded 50-Patient Single-Center Phase II Prospective Trial of &lt;sup&gt;177&lt;/sup&gt;Lu-PSMA-617 Theranostics in Metastatic Castration-Resistant Prostate Cancer</t>
  </si>
  <si>
    <t>177Lu-PSMA-617 is a radioligand with high affinity for prostate-specific membrane antigen (PSMA), enabling targeted beta-irradiation of prostate cancer. We have previously reported favorable activity with low toxicity in a prospective phase II trial involving 30 men with metastatic castration-resistant prostate cancer. We now report their longer-term outcomes, including a 20-patient extension cohort and outcomes of subsequent systemic treatments after completion of trial therapy. Method(s): Fifty patients with PSMA-avid metastatic castration-resistant prostate cancer who had progressed after standard therapies received up to 4 cycles of 177Lu-PSMA every 6 wk. Endpoints included prostate-specific antigen (PSA) response (Prostate Cancer Working Group 2), toxicity (Common Terminology Criteria for Adverse Events, version 4.03), imaging response, patient-reported health-related quality of life, progression-free survival, and overall survival. We also describe, as a novel finding, outcomes of men who subsequently progressed and had further systemic therapies, including 177Lu-PSMA. Result(s): Seventy-five men were screened to identify 50 patients eligible for treatment. Adverse prognostic features of the cohort included short median PSA doubling time (2.3 mo) and extensive prior treatment, including prior docetaxel (84%), cabazitaxel (48%), and abiraterone or enzalutamide (92%). The mean administered radioactivity was 7.5 GBq/cycle. A PSA decline of at least 50% was achieved in 32 of 50 patients (64%; 95% confidence interval [CI], 50%-77%), including 22 patients (44%; 95% CI, 30%-59%) with at least an 80% decrease. Of 27 patients with measurable soft-tissue disease, 15 (56%) achieved an objective response by RECIST 1.1. The most common toxicities attributed to 177Lu-PSMA were self-limiting G1-G2 dry mouth (66%), transient G1-G2 nausea (48%), G3-G4 thrombocytopenia (10%), and G3 anemia (10%). Brief Pain Inventory severity and interference scores decreased at all time points, including at the 3-mo follow-up, with a decrease of -1.2 (95% CI, -0.5 to -1.9; P = 0.001) and -1.0 (95% CI, -0.2 to -0.18; P = 0.013), respectively. At a median follow-up of 31.4 mo, median overall survival was 13.3 mo (95% CI, 10.5-18.7 mo), with a significantly longer survival of 18.4 mo (95% CI, 13.8-23.8 mo) in patients achieving a PSA decline of at least 50%. At progression after prior response, further 177Lu-PSMA was administered to 15 (30%) patients (median of 2 cycles commencing 359 d from enrollment), with a PSA decline of at least 50% in 11 patients (73%). Four of 21 patients (19%) receiving other systemic therapies on progression experienced a PSA decline of at least 50%. There were no unexpected adverse events with 177Lu-PSMA retreatment. Conclusion(s): This expanded 50-patient cohort of men with extensive prior therapy confirms our earlier report of high response rates, low toxicity, and improved quality of life with 177Lu-PSMA radioligand therapy. On progression, rechallenge 177Lu-PSMA demonstrated higher response rates than other systemic therapies. Copyright © 2020 by the Society of Nuclear Medicine and Molecular Imaging.</t>
  </si>
  <si>
    <t>ACTRN12615000912583</t>
  </si>
  <si>
    <t>Health-related quality-of-life outcomes with actinium-225-prostate-specific membrane antigen-617 therapy in patients with heavily pretreated metastatic castration-resistant prostate cancer</t>
  </si>
  <si>
    <t>Aims: Actinium-225 (225Ac) labeled prostate-specific membrane antigen (PSMA)-617 is a novel treatment modality in the management of metastatic castration-resistant prostate cancer (mCRPC). The present study was conducted to assess the impact of 225Ac-PSMA-617 therapy on the quality-of-life of patients with heavily pretreated mCRPC using the National Comprehensive Cancer Network-Functional Assessment of Cancer Therapy-Prostate Symptom Index-17 (NCCN-FACT-FPSI-17) questionnaire. Material(s) and Method(s): This was a retrospective single-center study where data of consecutive heavily pretreated mCRPC patients treated with 225Ac-PSMA-617 from January 2019 to February 2020, was collected and analyzed for the biochemical response, quality-of-life outcomes and treatment-related toxicity. Result(s): Eleven heavily pretreated mCRPC patients received a median cumulative dose of 8.3 MBq (interquartile range [IQR] 5.6-20.4 MBq) 225Ac-PSMA-617 over 1-4 cycles. 5/11 patients (46%) showed a =50% decline in Prostate Specific Antigen (PSA), while stable values and PSA progression were observed in 3/11 (27%) patients each. Pre- and post-therapy NCCN-FACT-FPSI-17 questionnaires revealed statistically significant improvement in the total FPSI score (P = 0.003) as well as the disease-related symptoms-physical (P = 0.004) and disease-related symptoms-emotional (P = 0.046) subscores. Among the physical symptoms, significant improvement was noted with respect to pain, difficulty in urination, bone pain, fatigue, and restriction in physical activity. No significant change was noted in the treatment side-effects subscore. Of the treatment-related adverse effects, Grade 3 dryness of the mouth, anemia, and nephrotoxicity was observed in 1/11 patients (9%) each and Grade 3 thrombocytopenia in 2/11 patients (18%). Conclusion(s): Health-related quality-of-life of the mCRPC patients improved significantly with225Ac-PSMA-617 despite extensive pretreatment and advanced nature of the disease. Copyright © 2020 Indian Journal of Nuclear Medicine Published by Wolters Kluwer - Medknow.</t>
  </si>
  <si>
    <t>Quality of life in patients with metastatic prostate cancer following treatment with cabazitaxel versus abiraterone or enzalutamide (CARD): an analysis of a randomised, multicentre, open-label, phase 4 study</t>
  </si>
  <si>
    <t>Background: In the CARD study, cabazitaxel significantly improved radiographic progression-free survival and overall survival versus abiraterone or enzalutamide in patients with metastatic castration-resistant prostate cancer previously treated with docetaxel and the alternative androgen signalling-targeted inhibitor. Here, we report the quality-of-life outcomes from the CARD study. Method(s): CARD was a randomised, multicentre, open-label, phase 4 study involving 62 clinical sites across 13 European countries. Patients (aged &gt;=18 years, Eastern Cooperative Oncology Group (ECOG) performance status &lt;=2) with confirmed metastatic castration-resistant prostate cancer were randomly assigned (1:1) by means of an interactive voice-web response system to receive cabazitaxel (25 mg/m&lt;sup&gt;2&lt;/sup&gt; intravenously every 3 weeks, 10 mg daily prednisone, and granulocyte colony-stimulating factor) versus abiraterone (1000 mg orally once daily plus 5 mg prednisone twice daily) or enzalutamide (160 mg orally daily). Stratification factors were ECOG performance status, time to disease progression on the previous androgen signalling-targeted inhibitor, and timing of the previous androgen signalling-targeted inhibitor. The primary endpoint was radiographic progression-free survival; here, we present more detailed analyses of pain (assessed using item 3 on the Brief Pain Inventory-Short Form [BPI-SF]) and symptomatic skeletal events, alongside preplanned patient-reported outcomes, assessed using the Functional Assessment of Cancer Therapy-Prostate (FACT-P) questionnaire and the EuroQoL-5 dimensions, 5 level scale (EQ-5D-5L). Efficacy analyses were done in the intention-to-treat population. Pain response was analysed in the intention-to-treat population with baseline and at least one post-baseline assessment of BPI-SF item 3, and patient-reported outcomes (PROs) were analysed in the intention-to-treat population with baseline and at least one post-baseline assessment of either FACT-P or EQ-5D-5L (PRO population). Analyses of skeletal-related events were also done in the intention-to-treat population. The CARD study is registered with ClinicalTrials.gov, NCT02485691, and is no longer enrolling. Finding(s): Between Nov 17, 2015, and Nov 28, 2018, of 303 patients screened, 255 were randomly assigned to cabazitaxel (n=129) or abiraterone or enzalutamide (n=126). Median follow-up was 9.2 months (IQR 5.6-13.1). Pain response was observed in 51 (46%) of 111 patients with cabazitaxel and 21 (19%) of 109 patients with abiraterone or enzalutamide (p&lt;0.0001). Median time to pain progression was not estimable (NE; 95% CI NE-NE) with cabazitaxel and 8.5 months (4.9-NE) with abiraterone or enzalutamide (hazard ratio [HR] 0.55, 95% CI 0.32-0.97; log-rank p=0.035). Median time to symptomatic skeletal events was NE (95% CI 20.0-NE) with cabazitaxel and 16.7 months (10.8-NE) with abiraterone or enzalutamide (HR 0.59, 95% CI 0.35-1.01; log-rank p=0.050). Median time to FACT-P total score deterioration was 14.8 months (95% CI 6.3-NE) with cabazitaxel and 8.9 months (6.3-NE) with abiraterone or enzalutamide (HR 0.72, 95% CI 0.44-1.20; log-rank p=0.21). There was a significant treatment effect seen in changes from baseline in EQ-5D-5L utility index score in favour of cabazitaxel over abiraterone or enzalutamide (p=0.030) but no difference between treatment groups for change from baseline in EQ-5D-5L visual analogue scale (p=0.060). Interpretation(s): Since cabazitaxel improved pain response, time to pain progression, time to symptomatic skeletal events, and EQ-5D-5L utility index, clinicians and patients with metastatic castration-resistant prostate cancer can be reassured that cabazitaxel will not reduce quality of life when compared with treatment with a second androgen signalling-targeted inhibitor. Funding(s): Sanofi. Copyright © 2020 Elsevier Ltd</t>
  </si>
  <si>
    <t>Quality of Life and Pain During Treatment of Metastatic Castration-resistant Prostate Cancer With Cabazitaxel In Routine Clinical Practice</t>
  </si>
  <si>
    <t>In a real-life prospective patient outcomes study in 60 patients with metastatic castration-resistant prostate cancer, cabazitaxel in the second line or beyond was associated with stable or improved quality of life, and stable or reduced pain in at least one-third of patients, during and beyond treatment. Background: This prospective study collected quality of life (QoL) and pain data during cabazitaxel treatment in patients with advanced metastatic or castration-resistant prostate cancer (mCRPC). Patients and Methods: Functional Assessment of Cancer Therapy-Prostate (QoL) and Brief Pain Inventory-Short Form (pain) questionnaires were collected over 6 months. Result(s): In 61 patients with mCRPC (median age, 72 years) from 22 centers, metastatic sites were bones (97%), lymph nodes (36%), and visceral (20%); 25% received cabazitaxel in the second line, 29% in the third line, and 46% in the fourth line or beyond. All had been previously treated with docetaxel, except one with paclitaxel, and 75% also with abiraterone, enzalutamide, or both. The median cabazitaxel duration was 3.4 months. Forty-nine patients were evaluable for QoL and 44 for pain. QoL was improved in 37%, maintained in 35%, and deteriorated in 37%. In 27%, pain decreased &gt;= 1 level and remained stable in 52%. A total of 34% lowered analgesic drug level. Prostate-specific antigen response &gt;= 50% was observed in 11 (32.6%) patients, of whom 7 improved QoL and 1 was stable. At 6 months, 83.6% survived (95% confidence interval, 71.7%-90.8%). A total of 46% had &gt;= 1 grade &gt;= 3 adverse events, mainly anemia and neutropenia. Conclusion(s): Although cabazitaxel was given as the third line and beyond for three-quarters of patients, over one-third had improved QoL and/or decreased pain during treatment. Copyright © 2020 The Author(s)</t>
  </si>
  <si>
    <t>FUJI-QoL</t>
  </si>
  <si>
    <t>Assessing the quality of life of patients with metastatic castration-resistant prostate cancer with bone metastases receiving [223Ra]RaCl2 therapy</t>
  </si>
  <si>
    <t>[Ra]RaCl2 dichloride treatment in patients with metastatic castration-resistant prostate cancer (mCRPC) is associated with improved overall survival (OS) and a delay in the time to the first symptomatic skeletal-related event. The aim of this study was to evaluate the quality of life (QoL) of patients with mCRPC receiving [Ra]RaCl2 treatment using the European Organization for Research and Treatment of Cancer (EORTC) validated questionnaire form.Thirty patients with mCRPC were included in this study. The patients were administered the EORTC QLQ-C30 (version 3.0) questionnaire at 5 time points: before [Ra]RaCl2 treatment, after the first cycle, after the third cycle, after the fifth cycle, and at the end of the treatment.Median age at diagnosis was 65.2 years (range, 49.1-75.5). There was a significant 25% drop in the median alkaline phosphatase levels: 101 U/L (range, 58-594) vs. 75 U/L (39-649) before and during treatment, respectively (P = .003). The median dose of [Ra]RaCl2 for all patients was 4.1 MBq (range, 3.35-6.55), and the majority of patients received 5 treatment cycles (range 3-6). Seventeen patients were alive at the end of treatment (56.7%). The median OS was 26 months (range, 19.8-32.2). All of the patients filled out the questionnaires at the first 3 time points; the fourth survey included 28 patients, and only 23 patients completed the fifth questionnaire. Compared to the baseline, only the scale "role functioning" showed a temporary worsening after the first therapy cycle (P = .03). In subsequent cycles, its mean value rose to initial levels. All other functional and symptom scales, as well as global health status, remained constant over all 5 time points and showed no significant changes (P &gt; .05).[Ra]RaCl2 therapy does not adversely impair the health-related QoL of patients with mCRPC and bone metastasis. Only patients' role functioning worsened temporarily after the first therapy cycle but stabilized in subsequent treatment cycles.</t>
  </si>
  <si>
    <t>Optimising Radium 223 Therapy for Metastatic Castration-Resistant Prostate Cancer -5-year Real-World Outcome: Focusing on Treatment Sequence and Quality of Life</t>
  </si>
  <si>
    <t>Aims: Real-world evidence of radium 223 (Ra-223) for the treatment of men with metastatic castration-resistant prostate cancer is emerging. In this prospective single-centre service evaluation, we report for the first time in the UK, real-world quality of life (QoL) and survival outcomes, including the sequencing impact, in 228 treated patients. We aim to share our 5-year experience on how to optimise Ra-223 treatment. Material(s) and Method(s): Patients who received Ra-223 therapy between 2014 and 2018 at the Northern Centre for Cancer Care, Newcastle upon Tyne, UK were included in this evaluation. Demographics, clinical characteristics, blood parameters, treatment sequencing and QoL data using abbreviated Functional Assessment of Cancer Therapy-Prostate questionnaires were prospectively collected and analysed. Result(s): In total, 228 patients were included; median age 72 years (51-87). The medium overall survival was 11.1 months. Overall survival in post-chemotherapy and chemotherapy-naive patients was 8.1 and 12.3 months, respectively (P = 0.02, hazard ratio 1.52, 95% confidence interval 1.06-2.17); in pre-enzalutamide and post-enzalutamide patients was 11.3 and 10.4 months, respectively (P = 0.65, hazard ratio 0.92, 95% confidence interval 0.63-1.33); in pre-abiraterone and prednisolone and post-abiraterone and prednisolone patients was 11.8 and 10.5 months, respectively (P = 0.08, hazard ratio 0.74, 95% confidence interval 0.51-1.06); in this latter group, the fracture rate was 24% (15/63). QoL post Ra-223 (n = 101 evaluated) showed that pain scores improved in 54%, there was no change in 17% and pain scores worsened in 30% of treated patients. Overall QoL scores showed a similar trend. QoL was not significantly associated with overall survival. Conclusion(s): Ra-223 palliates pain and improves disease-related QoL in most patients in the real-world setting. Our survival outcome is comparable with other real-world studies. Chemotherapy-naive patients seemed to have better survival than those who received prior chemotherapy. No significant survival differences were observed between pre- and post-abiraterone and prednisolone or enzalutamide patients. The fracture rate in the post-abiraterone and prednisolone group seemed to be high. Bone health evaluation and protection should be incorporated as standard of care. Copyright © 2020</t>
  </si>
  <si>
    <t>Effect of cabazitaxel vs abiraterone or enzalutamide on patient-reported outcomes in metastatic castration-resistant prostate cancer: A pre-planned EQ-5D-5L analysis of the card study</t>
  </si>
  <si>
    <t>INTRODUCTION AND OBJECTIVE: The results of the CARD (NCT02485691) study demonstrated superiority of cabazitaxel (CBZ) vs abiraterone or enzalutamide in patients with metastatic castrationresistant prostate cancer (mCRPC) who had progressed on docetaxel and within 12 months on a prior alternative androgen-signalingtargeted inhibitor (ARTA). This pre-planned analysis evaluated changes in EQ-5D-5L score following treatment with CBZ or ARTA. METHOD(S): Patient-reported outcomes (PROs) were evaluated using the EQ-5D-5L utility index and visual analogue scale (VAS). Scores were evaluated at baseline, on Day 1 of each cycle and at the end of treatment (EOT) visit. Patients were evaluable if they had received at least one dose of CBZ or ARTA and had an EQ-5D-5L assessment at baseline and at least one subsequent assessment. A mixed-effect model repeated measures analysis of EQ-5D-5L changes from baseline was performed. RESULT(S): Of the 255 patients randomized, 230 were evaluable for EQ-5D-5L, with 115 (89.1%) for CBZ and 115 (91.3%) for ARTA. At baseline, both groups had comparable mean values for utility index (0.70 for both) and VAS (65.8 vs 66.3 for CBZ vs ARTA, respectively). Changes in VAS and utility index scores from baseline during treatment and EOT favored CBZ vs ARTA. The least squares mean difference for CBZ vs ARTA ranged 1.6 to 6.4 (5.9 at EOT) for VAS and from 0.03 to 0.08 and (0.05 at EOT) for utility index. At baseline, moderate-to-severe or extreme pain/discomfort, evaluated by EQ-5D-5L, was reported by 45 (39.1%) for CBZ and 47 (40.9%) for ARTA, respectively. CBZ was associated with a greater proportion of patients reporting pain/discomfort improvement from baseline (figure). Similar trends were seen across all EQ-5D-5L subscales. CONCLUSION(S): CBZ showed a greater improvement in PROs measured by EQ-5D-5L vs abiraterone or enzalutamide in patients previously treated with docetaxel and the alternative ARTA. (Figure Presented).</t>
  </si>
  <si>
    <t>Patient-reported outcomes (PRO) from a phase I/II dose-escalation study of fractionated dose 177Lu-PSMA-617 for progressive metastatic castration-resistant prostate cancer (mCRPC)</t>
  </si>
  <si>
    <t>Background: We performed the 1st dose-escalation study of PSMA-targeted radionuclide therapy with &lt;sup&gt;177&lt;/sup&gt;Lu-PSMA-617. Using dose-fractionation, we intended to deliver a dose- intense regimen designed to minimize radioresistance due to repopulation. Radionuclide therapy may be able to treat symptoms due to tumor and therefore may be associated with improvement in PRO. Method(s): Inclusion: progressive mCRPC following potent AR-pathway inhibitor (ARPI, e.g. abi/enza) and taxane (or unfit/refuse chemo) without limit of # prior therapies, adequate organ function, ECOG performance status 0-2, without preselection for PSMA expression. Treatment was a single cycle of fractionated dose &lt;sup&gt;177&lt;/sup&gt;Lu-PSMA-617 on D1 and D15 (7.4 to 22 GBq in phase 1 ; 22.2 GBq in phase 2). PRO tools included FACT-P and BPI-SF at baseline and follow up. Result(s): 44 men with median age 69 (range 55-91 ), median PSA 182.97 (range 0.89-5541 ) were treated. 93% with bone, 45% nodal, 18% lung, 9% liver, 9% other visceral metastases. 55% with at least 1 prior chemo regimen, 52% &gt;2 prior ARPI, 27% with Ra223, 30% sip-T, 5% &lt;sup&gt;177&lt;/sup&gt; Lu-J591. 59.1 % with &gt;50% PSA decline (66.7% at 22.2 GBq, n=21), median overall survival 16 months (95% CI 11 -NR). High grade (Gr) toxicity was rare with 6.8% Gr 3 anemia and 2.3% Gr 3 platelets. Gr 1/2 treatment-emergent AE's include 81.8% with pain flare, 61.4% xerostomia, 29.5% fatigue, 25% platelets, 25% anemia, 25% pain, 15.5% nausea. FACT-P scores tended to improve in all categories by D22 (1 week later), with overall FACT-P scores improving by mean of 8.9 points (p=0.07) at D22 and remaining improved at 12 wks. All BPI scores also improved, with BPI overall severity score improving by mean of 3.0 at D22 (p=0.008) and remained better than baseline at 12 wks. There was no clear association with any AE and PRO changes, but those with PSA decline tended to have improved pain scores (p=0.1 ). Conclusion(s): A single cycle of up to 22.2 GBq of &lt;sup&gt;177&lt;/sup&gt;Lu-PSMA-617 is safe with fractionated (D1 &amp; D15) dosing, with encouraging early efficacy signals in a population unselected for PSMA expression and improved quality of life and pain scores by validated PRO instruments.</t>
  </si>
  <si>
    <t>NCT03042468</t>
  </si>
  <si>
    <t>Meaningful differences and validity for the NCCN/FACT-P Symptom Index: An analysis of the ALSYMPCA data</t>
  </si>
  <si>
    <t>Background: The Functional Assessment of Cancer Therapy-Prostate (FACT-P) and the National Comprehensive Cancer Network/Functional Assessment of Cancer Therapy-Prostate Symptom Index-17 (NFPSI-17) are 2 commonly used measures for patient-reported outcomes in prostate cancer trials. Their use may be enhanced by a better understanding of how change scores on the measures should be interpreted. Method(s): Using data from the phase 3 Alpharadin in Symptomatic Prostate Cancer Patients trial, this study estimated important change scores on the FACT-P and the NFPSI-17 via a combination of distribution- and anchor-based methods. These data were also used to establish evidence for the validity of the NFPSI-17. Result(s): The available data suggested the following important difference ranges: 2 to 4 points for the Prostate Cancer Subscale, 5.5 to 8.5 points for the Trial Outcome Index, 1 to 1.5 points for the 3-item Pain Scale, 1 to 2 points for the 4-item Pain Scale, 4 to 6 points for the NFPSI-17, 2 to 3.5 points for NFPSI-Disease-Related Symptoms-Physical, 0.5 points for NFPSI-Disease-Related Symptoms-Emotional, 1 to 1.5 points for NFPSI-Treatment Side Effects, and 0.5 to 1 point for NFPSI-Function/Well-Being. The internal consistency reliability of the NFPSI-17 and most of its subscales was good to excellent (&gt;.70). Significant support was also found for the known groups validity of the NFPSI-17 (and most of its subscales) on the basis of the Eastern Cooperative Oncology Group performance status, the total alkaline phosphatase, the presence of a skeletal-related event during treatment, and the prostate-specific antigen response before the end of treatment. Conclusion(s): The secondary analysis supports the continued use of the FACT-P, the NFPSI-17, and its related subscales in future research on the quality of life of patients with symptomatic castration-resistant prostate cancer with bone metastases. Copyright © 2019 American Cancer Society</t>
  </si>
  <si>
    <t>Treatment Experiences, Information Needs, Pain and Quality of Life in Men with Metastatic Castrate-resistant Prostate Cancer: Results from the EXTREQOL Study</t>
  </si>
  <si>
    <t>Aims: Delaying progression, ameliorating symptoms and maintaining quality of life (QoL) are primary aims of treatment for metastatic castrate-resistant prostate cancer (mCRPC). Real-world rather than clinical trial data about symptoms and side-effects are sparse. In EXTREQOL, patients' QoL, pain and information needs were recorded during treatment. Material(s) and Method(s): Men with mCRPC from 20 UK cancer centres starting various systemic mCRPC treatments completed QoL, pain and information needs questionnaires at baseline, 3 and 6 months. Result(s): In total, 132 patients were recruited. Overall QoL declined significantly by 6 months (Functional Assessment of Cancer Therapy-Prostate [FACT-P] mean = -3.89, 95% confidence interval -6.7 to -1.05, P = 0.007; Trial Outcome Index [TOI] analysis mean = -3.10, 95% confidence interval -5.34 to -0.83, P = 0.007). Those who came off novel therapy and remained on luteinising hormone-releasing hormone agonist therapy alone had worse scores than patients receiving concomitant chemotherapy (Prostate Concerns Subscale mean difference = -4.45, 95% confidence interval -7.06 to -1.83, P = 0.001; TOI mean difference = -5.62, 95% confidence interval -10.97 to -0.26, P = 0.040). At 3 and 6 months, men who reported pain at baseline improved (43%, 40%), but for others pain levels remained the same (45%, 42%) or worsened (13%, 18%). Information regarding supportive care was lacking throughout the period of time on the study. Conclusion(s): Most mCRPC treated patients experience reduced QoL and inadequate pain control. More help with pain management and better information provision regarding supportive care is warranted. Copyright © 2018 The Royal College of Radiologists</t>
  </si>
  <si>
    <t>EXTREQOL</t>
  </si>
  <si>
    <t>Enzalutamide alleviates anxiety and depression as well as improves quality of life compared to bicalutamide in metastatic castration-resistant prostate cancer patients: A cohort study</t>
  </si>
  <si>
    <t>Background: This study aimed to evaluate the efficacy of enzalutamide compared with bicalutamide on anxiety, depression and quality of life (QoL) in metastatic castration-resistant prostate cancer (mCRPC) patients. Method(s): Totally 134 mCRPC patients were consecutively enrolled and baseline data were documented, among whom 53 patients received enzalutamide as Enzalutamide group, while 81 patients received bicalutamide as Bicalutamide group. Anxiety and depression were assessed by Hospital Anxiety and Depression Scale (HADS) as well as Zung Self-Rating Anxiety/Depression Scale (SAS/SDS), and QoL was assessed by Functional Assessment of Cancer Therapy (FACT)-General/Prostate (FACT-G/FACT-P) questionnaires at W0 (baseline), W12, W24, W36, W48 and W60. Result(s): No difference of HADS-anxiety (HADS-A), SAS, HADS-depression (HADS-D), SDS, FACT-G or FACT-P score at baseline was observed between Enzalutamide group and Bicalutamide group. Both HADS-A score and SAS score were decreased at W48 and W60 in Enzalutamide group compared to Bicalutamide group. HADS-D score was reduced at W60 and SDS score was attenuated at W48 and W60 in Enzalutamide group compared to Bicalutamide group. As to QoL assessments, FACT-G score disclosed no difference at each visit between Enzalutamide group and Bicalutamide group, while FACT-P score was decreased at W60 in Enzalutamide group compared to Bicalutamide group. In addition, the reduction of HADS-A, SAS, HADS-D, SDS, FACT-G and FACT-P scores from W0 to W60 were all higher in in Enzalutamide group compared to Bicalutamide group. Conclusion(s): In conclusion, enzalutamide presents with better efficacy on alleviating anxiety and depression, as well as improving QoL in mCRPC patients compared to bicalutamide. Copyright © 2019 Translational Cancer Research.</t>
  </si>
  <si>
    <t>An observational, multicentre study of cabazitaxel in patients with metastatic castration-resistant prostate cancer previously treated with docetaxel (CAPRISTANA)</t>
  </si>
  <si>
    <t>Objectives: To obtain routine clinical practice data on cabazitaxel usage patterns for patients with metastatic castration-resistant prostate cancer (mCRPC) and to describe physician-assessed cabazitaxel effectiveness, health-related quality of life (HRQoL) and safety. Patients and Methods: CAPRISTANA was an international, observational cohort study examining cabazitaxel use for the treatment of patients with mCRPC. Effectiveness was assessed by overall survival (OS), progression-free survival (PFS), time to treatment failure (TTF) and disease control rate. HRQoL was assessed using the Functional Assessment of Cancer Therapy-Prostate questionnaire (FACT-P) and the three-level European Quality of Life questionnaire (EQ-5D-3L). Safety was assessed by adverse event (AE) reporting. Result(s): A total of 189 patients were treated across 54 centres between April 2012 and June 2016. At baseline, 58.7% had &gt;=1 comorbidity, 93.7% had an Eastern Cooperative Oncology Group performance status &lt;=1, and 60.1% had a Gleason score at diagnosis of &gt;=8. Patients received a median of 6 cabazitaxel cycles; 84.7% received cabazitaxel as second-line therapy. The median OS, PFS and TTF were 13.2, 5.6 and 4.4 months, respectively. Cabazitaxel led to disease control in 52.9% of patients. HRQoL was maintained (40.3%) or improved (32.2%) in 72.5% of patients based on total FACT-P scores. Interestingly, 53.6% of patients reported pain improvement and a further 21.2% maintained pain control based on FACT-P prostate cancer-specific pain scores. The most common treatment-related grade &gt;=3 AEs were neutropenia (7.9%) and anaemia (2.1%). Conclusion(s): Patients in CAPRISTANA treated with cabazitaxel had similar disease outcomes and safety profiles compared with large phase III clinical trials. Most patients had maintained or improved HRQoL scores; &gt;70% of patients had maintained or improved pain control. Copyright © 2018 Sanofi Genzyme BJU International published by John Wiley &amp; Sons Ltd on behalf of BJU International</t>
  </si>
  <si>
    <t xml:space="preserve">CAPRISTANA </t>
  </si>
  <si>
    <t>Health utility and health-related quality of life of Japanese prostate cancer patients according to progression status measured using EQ-5D-5L and FACT-P</t>
  </si>
  <si>
    <t>Purpose: To obtain health utility data to allow for cost-effectiveness analysis in groups stratified by disease progression along with health-related quality of life (HRQoL) information in Japanese prostate cancer (PC) patients. Method(s): In this cross-sectional observational study, EuroQol-5 Dimension- 5 Level (EQ-5D-5L), EuroQol Visual Analog Scale (EQ-VAS), and Functional Assessment of Cancer Therapy-Prostate (FACT-P) measures were used to examine utility, VAS scores, and disease-specific HRQoL, respectively. Scores obtained were statistically examined for the correlation among measures and domains. Parameter estimates of statistically significant factors were assessed using generalized linear models (GLM). Result(s): A total of 380 patients stratified by their disease progression status were analyzed. The numbers (%) of patients in groups stratified as having localized (L), localized progression (LP), distant metastatic (DM), and DM-castration-resistant PC (CRPC) were 275 (72.4), 40 (10.5), 27 (7.1), and 38 (10.0), respectively. EQ-5D-5L mean (standard deviation, SD) scores of L, LP, DM, and DM-CRPC in study participants were 0.87 (0.15), 0.86 (0.15), 0.85 (0.18), and 0.84 (0.17), respectively. The mean (SD) scores assessed by EQ-5D-5L, EQ-VAS, and FACT-P instruments were 0.86 (0.16), 74.6 (16.8), and 110.8 (19.6), respectively. Utility scores correlated well with FACT-P scores. Eastern Cooperative Oncology Group performance status had significant influences on all instruments' scores. Conclusion(s): We obtained health utility and HRQoL scores of Japanese PC patients stratified by disease progression in detail. Our results will be useful for establishing cost-effectiveness analyses in Japanese PC settings. Copyright © 2019, Springer Nature Switzerland AG.</t>
  </si>
  <si>
    <t>Fatigue, treatment satisfaction and health-related quality of life among patients receiving novel drugs suppressing androgen signalling for the treatment of metastatic castrate-resistant prostate cancer</t>
  </si>
  <si>
    <t>Clinical studies have demonstrated the benefits of abiraterone acetate + prednisone (AAP) and enzalutamide (ENZ) in significantly improving survival among metastatic castration-resistant prostate cancer (mCRPC) patients. However, evidence regarding patient's real-world experience, particularly with respect to fatigue, treatment satisfaction and health-related quality of life (HRQoL) is limited. Interviews were initially conducted with patients (n = 38) and carers (n = 12) to elicit qualitative data regarding their experiences. Findings informed the design of a quantitative, multinational online survey of mCRPC patients (n = 152) receiving AAP or ENZ. Participants completed validated questionnaires assessing fatigue (Brief Fatigue Inventory), treatment satisfaction (Cancer Therapy Satisfaction Questionnaire) and HRQoL (EuroQol-5-Dimensions). Results indicated that patients were generally satisfied with these therapies, more specifically with reductions in prostate-specific antigen levels and extended survival. Fatigue was commonly linked to poor HRQoL and responses indicated that significantly fewer patients in the AAP group reported feeling usually tired or fatigued in the last week compared to the ENZ group (33% vs. 55%, p = 0.006 respectively). Findings highlight the benefit of AAP and ENZ in promoting the "quality" of extended survival. That fatigue was lower among patients receiving AAP may be important for informing treatment decisions. Further research is needed to gain deeper insights. Copyright © 2018 John Wiley &amp; Sons Ltd.</t>
  </si>
  <si>
    <t>The healthy days measure in a metastatic castration-resistant prostate cancer population treated with novel oral therapies</t>
  </si>
  <si>
    <t>Background: Health-related quality of life (HRQoL) is an important patient-reported outcome to assess in patients with prostate cancer (PC). A variety of general and disease-specific measures have been developed, but there is a lack of evidence on performance of the Centers for Disease Control and Prevention (CDC) Healthy Days (HDs) measure in a population with metastatic disease relative to other validated scales. Objective(s): To report and understand general HRQoL using the HDs instrument in patients with metastatic PC taking novel oral therapies and compare results to validated scales. Method(s): Patients currently enrolled in a Medicare Advantage or Prescription Drug plan treated with enzalutamide or abiraterone acetate were eligible for inclusion. Patients undertook a telephone-based survey including 2 HRQoL questionnaires (Short-Form 36, version 2 [SF-36] survey and the CDC HDs measures), the Service Satisfaction with Cancer Care (SCA) instrument, and the Functional Assessment of Chronic Illness Therapy-Fatigue (FACIT-Fatigue). Higher scores indicated higher HRQoL on all surveys, except the HDs scale, where higher numbers indicated lower HRQoL (ie, unhealthy days). Pearson correlations with SF-36 and HDs measures and SCA and FACIT-Fatigue were assessed. Result(s): 1,745 patients were eligible to participate; 269 completed the survey and were included in the analysis. The mean (standard deviation) age was 74.4 (+/-7.3) years and 82% were Caucasian. Patients had lower physical HRQoL and a higher number of physically unhealthy days, compared to mental health impacts on both scales. The mean Physical Component Summary (PCS) and Mental Component Summary (MCS) norm-based scores for the SF-36 were 39.9 (+/-10.6) and 53.4 (+/-10.4). The mean number of physically and mentally unhealthy days reported in a 30-day period were 9.2 (+/-11.3) and 3.9 (+/-7.7), respectively. The unadjusted correlations between scores were all statistically significant (P&lt;.05). Conclusion(s): The SF-36 and HDs measures both indicated physical health was impacted more than mental health in these patients. The correlations with both HRQoL measures and the other scales were similar in terms of magnitude and significance. This indicates that the HDs instrument may be a useful measure for assessment of general HRQoL in patients with metastatic PC and provides an understanding of general HRQoL in this population that can be utilized to identify opportunities for enhancing patient-centered care.</t>
  </si>
  <si>
    <t>Health-related Quality of Life and Pain in a Real-world Castration-resistant Prostate Cancer Population: Results From the PRO-CAPRI Study in the Netherlands</t>
  </si>
  <si>
    <t>BACKGROUND: The purpose of this study was to determine generic, cancer-specific, and prostate cancer-specific health-related quality of life (HRQoL), pain and changes over time in patients with metastatic castration-resistant prostate cancer (mCRPC) in daily practice.; PATIENTS AND METHODS: PRO-CAPRI is an observational, prospective study in 10 hospitals in the Netherlands. Patients with mCRPC completed the EQ-5D, European Organization for the Research and Treatment of Cancer Quality of Life Questionnaire (EORTC QLQ-C30), and Brief Pain Inventory-Short Form (BPI-SF) every 3 months and European Organization for the Research and Treatment of Cancer Quality of Life Questionnaire-Prostate Cancer Module (EORTC QLQ-PR25) every 6 months for a maximum of 2 years. Subgroups were identified based on chemotherapy pretreatment. Outcomes were generic, cancer-specific, and prostate cancer-specific HRQoL and self-reported pain. Descriptive statistics were performed including changes over time and minimal important differences (MID) between subgroups.; RESULTS: In total, 151 included patients answered 873 questionnaires. The median follow-up from the start of the study was 19.5 months, and 84% were treated with at least 1 life-prolonging agent. Overall, patients were in good clinical condition (Eatern Cooperative Oncology Group performance status 0-1 in 78%) with normal baseline hemoglobin, lactate dehydrogenase, and alkaline phosphatase. At inclusion, generic HRQoL was high with a mean EQ visual analog score of 73.2 out of 100. The lowest scores were reported on role and physical functioning (mean scores of 69 and 76 of 100, respectively), and fatigue, pain, and insomnia were the most impaired domains. These domains deteriorated in &gt; 50% of patients.; CONCLUSION: Although most patients were treated with new treatments during follow-up, mCRPC has a negative impact on HRQoL with deterioration in all domains over time, especially role and physical functioning. These domains need specific attention during follow-up to maintain HRQoL as long as possible by timely start of adequate supportive care management.</t>
  </si>
  <si>
    <t>Effect of abiraterone acetate treatment on the quality of life of patients with metastatic castration-resistant prostate cancer after failure of docetaxel chemotherapy</t>
  </si>
  <si>
    <t>Effect of enzalutamide on time to first skeletal-related event, pain, and quality of life in men with castration-resistant prostate cancer: results from the randomised, phase 3 AFFIRM trial</t>
  </si>
  <si>
    <t>Background
In the AFFIRM trial of patients with metastatic castration-resistant prostate cancer after progression with docetaxel treatment, enzalutamide significantly increased overall survival compared with placebo. Here we present the prospectively defined analyses of some secondary endpoints, including occurrence of skeletal-related events, measures of pain control, and patient-reported health-related quality of life (HRQoL).
Methods
In this phase 3, double-blind trial, patients were randomly assigned (2:1) to receive enzalutamide 160 mg/day or placebo orally, stratified by ECOG baseline performance status (0 or 1 vs 2) and mean pain score (Brief Pain Inventory-Short Form [BPI-SF] question 3 worst pain, score ≤3 vs ≥4). Secondary endpoints were time to first skeletal-related event (radiation therapy or surgery to bone, clinically apparent pathological bone fracture, spinal cord compression, or change of antineoplastic therapy to treat bone pain); change from baseline to week 13 in pain severity and interference; pain palliation and progression at week 13; time to pain progression; overall improvement in HRQoL; improvements in HRQoL domains; and time to HRQoL deterioration. Analysis was done on the intention-to-treat population for each endpoint. AFFIRM is registered with ClinicalTrials.gov, number NCT00974311.
Findings
Median time to first skeletal-related event in the enzalutamide (n=800) and placebo (n=399) groups was 16·7 months (95% CI 14·6 to 19·1) and 13·3 months (95% CI 9·9 to not yet reached), respectively (hazard ratio [HR] 0·69 [95% CI 0·57–0·84]; p=0·0001). Pain progression at week 13 occurred in 174 (28%) of 625 evaluable patients in the enzalutamide group versus 101 (39%) of 259 patients in the placebo group (difference −11·2%, 95% CI −18·1 to −4·3; p=0·0018). Median time to pain progression was not yet reached in the enzalutamide group (95% CI not yet reached to not yet reached) versus 13·8 (13·8 to not yet reached) months in the placebo group (HR 0·56 [95% CI 0·41 to 0·78]; p=0·0004). Mean treatment effects for pain severity (mean change from baseline in the enzalutamide group −0·15, 95% CI −0·28 to −0·02, vs placebo 0·50, 0·29 to 0·70; difference −0·65, 95% CI −0·89 to −0·41; p&lt;0·0001) and interference (−0·01, −0·18 to 0·16, vs 0·74, 0·47 to 1·00; respectively, difference −0·74, 95% −1·06 to −0·43; p&lt;0·0001) were significantly better with enzalutamide than with placebo. 22 (45%) of 49 evaluable patients in the enzalutamide group reported pain palliation at week 13 versus one (7%) of 15 in the placebo group (difference 38·2%, 95% CI 19·4–57·0; p=0·0079). Overall improvement in HRQoL was reported in more patients receiving enzalutamide (275 [42%] of 652) than in those receiving placebo (36 [15%] of 248; p&lt;0·0001). Patients in the enzalutamide group had longer median time to HRQoL deterioration than did those in the placebo group (9·0 months, 95% CI 8·3–11·1, vs 3·7 months, 95% CI 3·0–4·2; HR 0·45, 95% CI 0·37–0·55; p&lt;0·0001)</t>
  </si>
  <si>
    <t>Patient-reported outcomes for patients with metastatic castration-resistant prostate cancer receiving docetaxel and atrasentan versus docetaxel and placebo in a randomized phase III clinical trial (SWOG S0421)</t>
  </si>
  <si>
    <t>Thiery-Vuillemin_ASCO_2020 (abstract)</t>
  </si>
  <si>
    <t>Clarke_ASCO_2019 (abstract)</t>
  </si>
  <si>
    <t>Thiery-Vuillemin_EO_2021</t>
  </si>
  <si>
    <t>Rentz_UO_2021</t>
  </si>
  <si>
    <t>Hofman_ASCO_2021 (abstract)</t>
  </si>
  <si>
    <t>Frantellizzi_HJNM_2020</t>
  </si>
  <si>
    <t>Hanson_PCPD_2021</t>
  </si>
  <si>
    <t>Van der Doelen_UO_2020</t>
  </si>
  <si>
    <t>Marinova_Nuklearmedizin _2020</t>
  </si>
  <si>
    <t>Violet_JNM_2020</t>
  </si>
  <si>
    <t>Satapathy_IJNM_2020</t>
  </si>
  <si>
    <t>Fizazi_LO_2020</t>
  </si>
  <si>
    <t>Joly_CGC_2020</t>
  </si>
  <si>
    <t>Sraieb_Medicine_2020</t>
  </si>
  <si>
    <t>Jiang_CO_2020</t>
  </si>
  <si>
    <t>Vlachostergios_ASCO_2020 (abstract)</t>
  </si>
  <si>
    <t>Beaumont_Cancer_2019</t>
  </si>
  <si>
    <t>Jenkins_CO_2019</t>
  </si>
  <si>
    <t>Guo_TCR_2019</t>
  </si>
  <si>
    <t>Carles_BJUI_2019</t>
  </si>
  <si>
    <t>Murasawa_QoLR_2019</t>
  </si>
  <si>
    <t>Dearden_EJCC_2019</t>
  </si>
  <si>
    <t>Schultz_JNCCN_2019 (abstract)</t>
  </si>
  <si>
    <t>Kuppen_CGC_2020</t>
  </si>
  <si>
    <t>Harland_EJC_2013</t>
  </si>
  <si>
    <t>Fizazi_LO_2014</t>
  </si>
  <si>
    <t>Unger_JPRO_2018</t>
  </si>
  <si>
    <t>Quality of Life</t>
  </si>
  <si>
    <t>Clarke, NW</t>
  </si>
  <si>
    <t>Thiery-Vuillemin, A</t>
  </si>
  <si>
    <t>Rentz, AM</t>
  </si>
  <si>
    <t>Hofman, MS</t>
  </si>
  <si>
    <t>Frantellizzi, V</t>
  </si>
  <si>
    <t>Hanson, ED</t>
  </si>
  <si>
    <t>Van der Doelen, MJ</t>
  </si>
  <si>
    <t>Marinova, M</t>
  </si>
  <si>
    <t>Violet, J</t>
  </si>
  <si>
    <t>Satapathy, S</t>
  </si>
  <si>
    <t>Joly, F</t>
  </si>
  <si>
    <t>Sraieb, M</t>
  </si>
  <si>
    <t>Jiang, XY</t>
  </si>
  <si>
    <t>Kramer_AUA_2020 (abstract)</t>
  </si>
  <si>
    <t>Kramer, G</t>
  </si>
  <si>
    <t>Vlachostergios, PJ</t>
  </si>
  <si>
    <t>Beaumont, JL</t>
  </si>
  <si>
    <t>Jenkins, V</t>
  </si>
  <si>
    <t>Guo, F</t>
  </si>
  <si>
    <t>Carles, J</t>
  </si>
  <si>
    <t>Murasawa, H</t>
  </si>
  <si>
    <t>Dearden, L</t>
  </si>
  <si>
    <t>Schultz, NM</t>
  </si>
  <si>
    <t>Kuppen, MCP</t>
  </si>
  <si>
    <t>Harland, S</t>
  </si>
  <si>
    <t>Unger, JM</t>
  </si>
  <si>
    <t>Olaparib + Abiraterone</t>
  </si>
  <si>
    <t>Prednisone + Abiraterone</t>
  </si>
  <si>
    <t xml:space="preserve">Cabazitaxel </t>
  </si>
  <si>
    <t>Bicalutamide</t>
  </si>
  <si>
    <t>Docetaxel + Atrasentan</t>
  </si>
  <si>
    <t>Docetaxel + Placebo</t>
  </si>
  <si>
    <t>225Ac-PSMA-617</t>
  </si>
  <si>
    <t>177Lu-PSMA-617</t>
  </si>
  <si>
    <t>Australia</t>
  </si>
  <si>
    <t>Italy</t>
  </si>
  <si>
    <t>Germany</t>
  </si>
  <si>
    <t>France</t>
  </si>
  <si>
    <t>Lebanon, Czech Republic, Spain, Austria, Russia, Bulgaria</t>
  </si>
  <si>
    <t>Japan</t>
  </si>
  <si>
    <t>Netherlands</t>
  </si>
  <si>
    <t>USA, Argentina, Australia, Austria, Brazil, Canada, China, Denmark, France, Germany, Israel, Italy, Japan, Korea, Netherlands, Norway, Spain, Sweden, Taiwan, Turkey, United Kindom</t>
  </si>
  <si>
    <t>USA</t>
  </si>
  <si>
    <t>Australia, USA</t>
  </si>
  <si>
    <t>USA, Argentina, Australia, Belgium, Brazil, Canada, Chile, France, Germany, Hungary, Korea, Netherlands, Peru, Poland, Romania, Russia, South Africa, Spain, Taiwan, Turkey, UK</t>
  </si>
  <si>
    <t>UK</t>
  </si>
  <si>
    <t>USA, Australia, Belgium, Brazil, Canada, Czech Republic, France, Germany, Hong Kong, Israel, Italy, Netherlands, Norway, Poland, Singapore, Slovakia, Spain, Sweden, UK</t>
  </si>
  <si>
    <t>France, Germany, UK</t>
  </si>
  <si>
    <t>USA, Argentina, Australia, Austria, Belgium, Canada, Chile, France, Germany, Italy, Netherlands, Poland, South Africa, Spain, UK</t>
  </si>
  <si>
    <t>USA, Belgium, Canada, Czech Republic, France, Italy, Netherlands, Poland, Russia, Spain, UK</t>
  </si>
  <si>
    <t>Visceral mCRPC patients resistant to docetaxel therapy</t>
  </si>
  <si>
    <t>Men with mCRPC and HRR gene alterations, whose disease had progressed on prior new hormonal agent</t>
  </si>
  <si>
    <t>Men with mCRPC who had received chemotherapy in the form of docetaxel treatment and has Eastern Cooperative Oncology Group (ECOG) performance status 0 to 2 with no deterioration over the previous 2 weeks</t>
  </si>
  <si>
    <t>Patients with mCRPC who had previously received docetaxel</t>
  </si>
  <si>
    <t>(1) male; (2) at least 18 years old; (3) diagnosed with CRPC; (4) able to read, speak, and understand English; and (5) able and willing to give consent before study entry.</t>
  </si>
  <si>
    <t>Men with mCRPC who have progressed after docetaxel treatment</t>
  </si>
  <si>
    <t xml:space="preserve">Patients were eligible if they had an Eastern Cooperative Oncology Group (ECOG) performance status of 0-2 and PSMA expression of metastatic lesions above the physiologic background liver uptake at 68Ga-PSMA-HBED-CC (68GaPSMA-11) PET/CT. Laboratory requirements were baseline hemoglobin level &gt;8.0 g/dl, white blood cell count &gt;2.0 £ 109/l, platelet count &gt;75 £ 109/l, and creatinine clearance &lt;2 mg/dl. Permitted therapies during 225AcPSMA TAT were luteinizing hormone-releasing hormone analogues, low-dose steroids, bone protective therapies (bisphosphonates or RANK-ligand inhibitors), and analgesics. </t>
  </si>
  <si>
    <t>mCRPC patients with progressive disease</t>
  </si>
  <si>
    <t>Patients have pathologically confirmed metastatic castration-resistant prostate cancer with progressive disease after standard therapies, including taxane-based chemotherapy and second-generation antiandrogen therapy (abiraterone, enzalutamide, or both) unless deemed medically unsuitable or refused by the patient. Patients must have had progressive disease within the prior 12 mo as defined by radiographic progression or new pain in an area of radiographically evident disease and an Eastern Cooperative Oncology Group Performance Status of 2 or less. Patients were excluded if they had an estimated glomerular filtration rate (eGFR) of less than 40 mL/min, a platelet count of less than 75,000 · 109/L, a neutrophil count of less than 1.5 · 109/L, hemoglobin of less than 9.0 g/dL, albumin of no more than 25 g/L, prior radiotherapy (within 6 wk) to sole sites of assessable disease, or uncontrolled intercurrent illness.</t>
  </si>
  <si>
    <t>Histopathologically confirmed adenocarcinoma prostate; Documented castration resistant prostate cancer with distant metastatic disease; Progressive disease despite ≥2 prior treatment options Tracer avid lesion (s) on 68Ga‑PSMA‑11 PET/CT (SUVmax of lesion being at least 1.5 times greater than that of normal liver); Stable haematological parameters: Haemoglobin ≥9 g/dL; Total leucocyte count ≥3000/mcL; Neutrophils ≥1500/mcL; Platelets ≥75,000/mcL; GFR ≥30 mL/min; Serum albumin ≥2.5 g/dL; ECOG performance 0‑2</t>
  </si>
  <si>
    <t>Eligible patients had histologically confirmed prostate cancer, had castrate levels of serum testosterone (&lt;0.5 ng per milliliter [1.73 nmol per liter]), had previously been treated with three or more cycles of docetaxel, had disease progression (according to the Response Evaluation Criteria in Solid Tumors [RECIST], version 1.1) or had the appearance of at least two new bone lesions or a rising prostate-specific antigen (PSA) level (according to Prostate Cancer Working Group 2 criteria), and had previously had disease progression during 12 months of treatment with an androgen-signaling–targeted inhibitor (abiraterone or enzalutamide, before or after docetaxel therapy).</t>
  </si>
  <si>
    <t>All patients with mCRPC who were to be newly treated with cabazitaxel</t>
  </si>
  <si>
    <t>Patients who have pathological confirmation of PC and bone metastases and who have returned the filled out forms during their treatment cycles.</t>
  </si>
  <si>
    <t>All mCRPC patients resident in the hospital catchment area/region who fitted the treatment criteria as per National Institute for Health and Care Excellence guidance and Ra-223 licensed indications were eligible to participate in this service evaluation.</t>
  </si>
  <si>
    <t>Progressive mCRPC following potent AR-pathway inhibitor (ARPI, e.g. abi/enza) and taxane (or unfit/refuse chemo) without limit of number of prior therapies, adequate organ function, ECOG performance status 0-2, without preselection for PSMA expression.</t>
  </si>
  <si>
    <t>Histologically or cytologically confirmed adenocarcinoma of the prostate; Known hormone refractory disease; Multiple skeletal metastases (≥ 2 hot spots) on bone scintigraphy; No intention to use cytotoxic chemotherapy within the next 6 months; Either regular (not occasional) analgesic medication use for cancer related bone pain or treatment with EBRT (External Beam Radiation Therapy) for bone pain</t>
  </si>
  <si>
    <t>132 patients who were receiving luteinising hormone-releasing hormone agonist therapy and diagnosed with mCRPC, life expectancy &gt;6 months.</t>
  </si>
  <si>
    <t xml:space="preserve">Patients were included according to the following inclusion criteria: (I) diagnosed as prostate cancer by pathological findings; (II) documented metastases; (III) testosterone concentration equal or below 50 ng/dL; (IV) disease progression by androgen deprivation therapy (ADT) treatment. </t>
  </si>
  <si>
    <t xml:space="preserve">Study patients had to have a diagnosis of mCRPC, be aged ≥18 years, have received previous treatment with docetaxel and be scheduled to receive cabazitaxel as prescribed by their physician. </t>
  </si>
  <si>
    <t>Patients selected were ≥ 20 years of age and pathologically diagnosed with PC in different stages</t>
  </si>
  <si>
    <t>Diagnosis of CRPC to 4 weeks after the start of the first post-docetaxel treatment.</t>
  </si>
  <si>
    <t>Patients were eligible for enrolment if they had: histologically or cytologically confirmed diagnosis of prostate cancer; undergone orchiectomy or were receiving gonadotropin-releasing hormone agonist therapy; castrate testosterone levels; Eastern Cooperative Oncology Group (ECOG) performance status 0–2; previously received docetaxel treatment; and had progressive disease according to the PCWG2 criteria.11 Key exclusion criteria were having received more than two previous chemotherapy regimens, and structurally unstable bone lesions that were suggestive of impending fracture.</t>
  </si>
  <si>
    <t xml:space="preserve">Targeted alpha-radiation therapy with 225Ac-PSMA resulted in remarkable survival and biochemical responses in advanced mCRPC patients and patients experienced clinically relevant QoL improvement, although xerostomia was found to be nontransient. </t>
  </si>
  <si>
    <t>This expanded 50-patient cohort of men with extensive prior therapy confirms the earlier reported phase II results of high response rates, low toxicity, and improved quality of life with 177Lu-PSMA radioligand therapy. On progression, rechallenge 177Lu-PSMA demonstrated higher response rates than other systemic therapies.</t>
  </si>
  <si>
    <t>The secondary analysis supports the continued use of the FACT-P, the NFPSI-17, and its related subscales in future research on the quality of life of patients with symptomatic castration-resistant prostate cancer with bone metastases.</t>
  </si>
  <si>
    <t>Results show that, in addition to improving overall survival, enzalutamide improves wellbeing and everyday functioning of patients with metastatic castration-resistant prostate cancer.</t>
  </si>
  <si>
    <t>The SWOG S0421 PRO data showed little evidence of clinically meaningful differences by arm in either pain palliation or functional status.</t>
  </si>
  <si>
    <t>&lt;7: --
=7: --
&gt;7: --</t>
  </si>
  <si>
    <t>&lt;7: 93
=7: --
&gt;7: 468</t>
  </si>
  <si>
    <t>&lt;7: 87
=7: --
&gt;7: 482</t>
  </si>
  <si>
    <t>&lt;7: 1
=7: 15
&gt;7: 32</t>
  </si>
  <si>
    <t>&lt;7: --
=7: 9
&gt;7: 18</t>
  </si>
  <si>
    <t>&lt;7: --
=7: --
&gt;7: 73</t>
  </si>
  <si>
    <t>&lt;7: --
=7: --
&gt;7: 81</t>
  </si>
  <si>
    <t>&lt;7: 30
=7: --
&gt;7: 24</t>
  </si>
  <si>
    <t>&lt;7: 24
=7: --
&gt;7: 29</t>
  </si>
  <si>
    <t>&lt;7: 44
=7: --
&gt;7: 37</t>
  </si>
  <si>
    <t>&lt;7: --
=7: 46
&gt;7: 107</t>
  </si>
  <si>
    <t>&lt;7: 12
=7: --
&gt;7: 25</t>
  </si>
  <si>
    <t>&lt;7: 360
=7: --
&gt;7: 366</t>
  </si>
  <si>
    <t>&lt;7: 175
=7: --
&gt;7: 193</t>
  </si>
  <si>
    <t>&lt;7: 48
=7: 133
&gt;7: 272</t>
  </si>
  <si>
    <t>&lt;7: 52
=7: 138
&gt;7: 271</t>
  </si>
  <si>
    <t>Survey</t>
  </si>
  <si>
    <t>Prospective observational</t>
  </si>
  <si>
    <t>Single-arm</t>
  </si>
  <si>
    <t>Patients with mCRPC</t>
  </si>
  <si>
    <t>Male patients aged 18 years or older with histologically or cytologically confirmed adenocarcinoma of the prostate, at least one bone metastasis that could be irradiated or warranted irradiation in the clinical judgment of the investigator, testosterone concentration less than 1.74 nmol/L, and an Eastern Cooperative Oncology Group (ECOG) performance status of 0 or 1. Patients must have received at least one previous docetaxel-containing regimen for metastatic castrationresistant prostate cancer, consisting of at least two cycles of docetaxel, and progressed while receiving, or within 6 months of receiving, the docetaxel regimen. Disease progression was assessed on the basis of the Prostate Cancer Clinical Trials Working Group’s recommendations.</t>
  </si>
  <si>
    <t>Patients with mCRPC who have received at least one previous docetaxel-containing therapy</t>
  </si>
  <si>
    <t>Eastern Cooperative Oncology Group (ECOG) performance status of 0 or 1, Life expectancy greater than or equal to (&gt;/=) 3 months, Histologically confirmed adenocarcinoma of the prostate, Known castrate-resistant disease with serum testosterone level less than or equal to (&lt;/=) 50 nanograms per deciliter (ng/dL) with prior surgical castration or ongoing androgen deprivation for the duration of the study, Progressive disease prior to screening by PSA or imaging per PCWG3 criteria during or following the direct prior line of therapy in the setting of medical or surgical castration, One prior regimen/line of a taxane-containing regimen for mCRPC or refusal or ineligibility of a taxane-containing regimen, Progression on a prior regimen/line of an androgen synthesis inhibitor for prostate cancer, Availability of a representative tumor specimen from a site not previously irradiated that is suitable for determination of programmed death-ligand 1 (PD-L1) status via central testing, Adequate hematologic and end organ function</t>
  </si>
  <si>
    <t>Patients with progressive mCRPC and one prior line of docetaxel-containing therapy</t>
  </si>
  <si>
    <t xml:space="preserve">Histologically confirmed diagnosis of prostate cancer. Documented evidence of metastatic castration resistant prostate cancer (mCRPC). Subjects must have progressed on prior new hormonal agent (e.g. abiraterone acetate and/or enzalutamide) for the treatment of metastatic prostate cancer and/or CRPC. Ongoing therapy with LHRH analog or bilateral orchiectomy. Radiographic progression at study entry while on androgen deprivation therapy (or after bilateral orchiectomy). Qualifying HRR mutation in tumor tissue. </t>
  </si>
  <si>
    <t>Patients with mCRPC who have progressed on prior hormonal agent</t>
  </si>
  <si>
    <t>Patients with progressive mCRPC who had been treated with three or more cycles of docetaxel</t>
  </si>
  <si>
    <t>Publication Identifier</t>
  </si>
  <si>
    <t>1 Line</t>
  </si>
  <si>
    <t>Although there was no signifi cant diff erence between the ipilimumab group and the placebo group in terms of overall survival in the primary analysis, there were signs of activity with the drug that warrant further investigation.</t>
  </si>
  <si>
    <t>In men with metastatic castration-resistant prostate cancer who had disease progression while receiving enzalutamide or abiraterone and who had alterations in genes with a role in homologous recombination repair, olaparib was associated with longer progression-free survival and better measures of response and patientreported end points than either enzalutamide or abiraterone.</t>
  </si>
  <si>
    <r>
      <rPr>
        <sz val="11"/>
        <rFont val="Calibri"/>
        <family val="2"/>
      </rPr>
      <t>De Bono, J</t>
    </r>
    <r>
      <rPr>
        <sz val="11"/>
        <color theme="1"/>
        <rFont val="Calibri"/>
        <family val="2"/>
      </rPr>
      <t xml:space="preserve">
Hussain, M</t>
    </r>
  </si>
  <si>
    <t>Subgroup</t>
  </si>
  <si>
    <t>PROfound
NCT02987543</t>
  </si>
  <si>
    <t>Patients with mCRPC and HRR gene alterations</t>
  </si>
  <si>
    <t>FACT-P</t>
  </si>
  <si>
    <t xml:space="preserve">Patients with mCRPC who had received chemotherapy in the form of docetaxel treatment </t>
  </si>
  <si>
    <t>PROSELICA
NCT01308580</t>
  </si>
  <si>
    <t>In PROSELICA, FACT-P TS was ‘maintained or improved’ in 80.1% and 78.4% of patients receiving C20 (20 mg/m2) and C25 (25 mg/m2) after docetaxel, respectively.</t>
  </si>
  <si>
    <t>Patients treated with olaparib in combination with abiraterone had improved HRQoL compared to those treated with prednisone in combination with abiraterone, with fewer patients negatively affected.</t>
  </si>
  <si>
    <t>Olaparib delayed deterioration in HRQoL scores vs physician’s choice of new hormonal agent (pcNHA, enzalutamide or abiraterone) and was associated with better HRQoL functioning over time compared with pcNHA in men with mCRPC and HRR gene alterations.</t>
  </si>
  <si>
    <t>Men with CRPC showed they were willing to pay significant monthly amounts out of pocket to delay the time to cancer metastasis.</t>
  </si>
  <si>
    <t>Patients with CRPC</t>
  </si>
  <si>
    <t>TTO</t>
  </si>
  <si>
    <t>LuPSMA is a promising alternative to cabazitaxel with significantly higher activity (PSA≥50%, PFS, ORR), fewer G3-4 adverse events, similar effects on global health status, and improvements in some patient-reported outcome domains.</t>
  </si>
  <si>
    <t>TheraP ANZUP 1603
NCT03392428</t>
  </si>
  <si>
    <t>Patients with mCRPC who have progressed after docetaxel treatment</t>
  </si>
  <si>
    <t>The baseline QoL assessed through the EORTC QLQ-C30 and the EORTC QLQ-BM22, showed a significant correlation with OS, meaning that patients with better baseline QoL are more likely to obtain a marked survival prolonging effect from radium-223-dichloride therapy.</t>
  </si>
  <si>
    <t>EORTC QLQ-C30, EORTC QLQ-BM22</t>
  </si>
  <si>
    <t>QoL was lower in mCRPC for FACT-P, TOI and PCS compared to non-cancer controls with trends for reductions in hormone sensitive prostate cancer, all of which were large, clinically relevant differences.</t>
  </si>
  <si>
    <t xml:space="preserve">Targeted alpha-radiation therapy with 225Ac-PSMA resulted in clinically relevant QoL improvement
</t>
  </si>
  <si>
    <t>Patients with heavily pretreated mCRPC</t>
  </si>
  <si>
    <t>FPSI-17</t>
  </si>
  <si>
    <t>FACT-P, EQ-5D-5L</t>
  </si>
  <si>
    <t>CARD
NCT02485691</t>
  </si>
  <si>
    <t>Prostate-specific membrane antigen radioligand therapy seems to be an effective treatment option of metastatic castration-resistant prostate cancer patients as it improves their QoL in terms of increasing global health and mitigation of disease-related pain.</t>
  </si>
  <si>
    <t>Health‑related quality‑of‑life of the mCRPC patients improved significantly with2 25 Ac‑PSMA‑617 despite extensive pretreatment and advanced nature of the disease.</t>
  </si>
  <si>
    <t>Cabazitaxel chemotherapy will not negatively affect HRQOL or induce additional toxicity when compared with oral androgen signalling-targeted inhibitors.</t>
  </si>
  <si>
    <t>Although cabazitaxel was given as the third line and beyond for three-quarters of patients, over one-third had improved QoL and/or decreased pain during treatment.</t>
  </si>
  <si>
    <t>[223Ra]RaCl2 therapy does not adversely impair the healthrelated QoL of patients with mCRPC and bone metastasis. Only patients’ role functioning worsened temporarily after the first therapy cycle but stabilized in subsequent treatment cycles.</t>
  </si>
  <si>
    <t>Ra-223 palliates pain and improves disease-related QoL in most mCRPC patients in the real-world setting.</t>
  </si>
  <si>
    <t>Cabazitaxel showed a greater improvement in patient-reported outcomes measured by EQ-5D-5L vs abiraterone or enzalutamide in patients previously treated with docetaxel and the alternative androgen-signaling targeted inhibitor.</t>
  </si>
  <si>
    <t xml:space="preserve">A single cycle of up to 22.2 GBq of 177 Lu-PSMA-617 improves quality of life and pain scores in mCRPC patients. </t>
  </si>
  <si>
    <t>Most mCRPC treated patients experience reduced QoL and inadequate pain control. More help with pain management and better information provision regarding supportive care is warranted.</t>
  </si>
  <si>
    <t>Enzalutamide  presented with better efficacy in alleviating anxiety and depression compared with bicalutamide; and enzalutamide was more effective on improving QoL compared to bicalutamide in mCRPC patients.</t>
  </si>
  <si>
    <t>Patients in CAPRISTANA treated with cabazitaxel had similar disease outcomes and safety profiles compared with large phase III clinical trials. Most patients had maintained or improved HRQoL scores; &gt;70% of patients had maintained or improved pain control.</t>
  </si>
  <si>
    <t>Obtained health utility and HRQoL scores of Japanese PC patients stratified by disease progression in detail. Our results will be useful for establishing cost-effectiveness analyses in Japanese PC settings.</t>
  </si>
  <si>
    <t>Patients in both treatment groups were largely satisfied with their treatment and reported high levels of health status and quality of life and self‐reported fatigue severity and fatigue‐related impairment were significantly lower in patients receiving AAP than patients receiving ENZ.</t>
  </si>
  <si>
    <t>SF-36 and Healthy Days measures both indicated physical health was impacted more than mental health in these patients and the correlations with both HRQoL measures and the other scales were similar in terms of magnitude and significance. This indicates that the HDs instrument may be a useful measure for assessment of general HRQoL in patients with metastatic PC and provides an understanding of general HRQoL in this population that can be utilized to identify opportunities for enhancing patient-centered care.</t>
  </si>
  <si>
    <t>Deterioration was seen in almost all domains of HRQoL with the domains role and physical functioning especially prone to deterioration. Therefore, specific attention during follow-up is needed in order to maintain HRQoL as long as possible by timely starting supportive care management. Incorporating individual PRO assessment in daily clinical practice can possibly aid physicians in treatment decisions, monitoring treatment effects and tolerability, and improving symptom control.</t>
  </si>
  <si>
    <t>The previously demonstrated survival benefit for abiraterone is accompanied by improvements in patient-reported HRQoL and a significant delay in HRQoL deterioration when compared with prednisone.</t>
  </si>
  <si>
    <t>EQ-5D-5L, EQ VAS</t>
  </si>
  <si>
    <t>SF-36</t>
  </si>
  <si>
    <t>EORTC QLQ-C30, EORTC QLQ-PR-25, EQ-5D, EQ VAS</t>
  </si>
  <si>
    <t>FACT-P, FACT-G</t>
  </si>
  <si>
    <t>EORTC QLQ-C30, SF-36, FACT-P, FACT-G</t>
  </si>
  <si>
    <t>Patients with mCRPC who started Ra-223 therapy</t>
  </si>
  <si>
    <t>Patients with progressive mCRPC</t>
  </si>
  <si>
    <t>Patients with mCRPC starting various systemic mCRPC treatments</t>
  </si>
  <si>
    <t>FACT-P, EQ-5D-3L</t>
  </si>
  <si>
    <t>2+ Line</t>
  </si>
  <si>
    <t>Patients with different disease progression status</t>
  </si>
  <si>
    <t>1+ Line</t>
  </si>
  <si>
    <t>Patients with mCRPC post-docetaxel</t>
  </si>
  <si>
    <t>Patients with mCRPC previously treated with Docetaxel</t>
  </si>
  <si>
    <t>Patients had to have been receiving Abiraterone + Prednisone or Enzalutamide treatment for a minimum of two months</t>
  </si>
  <si>
    <t>Patients enrolled in a Medicare Advantage or Prescription Drug plan treated with enzalutamide or abiraterone acetate were eligible for inclusion.</t>
  </si>
  <si>
    <t xml:space="preserve">Change from baseline (LS means): Olaparib arm: FACT-P total: -8.01, TOI: -5.05, FAPSI-6: -0.54, FWB: -1.94, PWB: -2.10, PCS: -0.99
Change from baseline (LS means): pcNHA arm: FACT-P total: -14.67, TOI: -12.21, FAPSI-6: -2.92, FWB: -3.53, PWB: -4.30, PCS: -4.32
Difference between two arms (LS means): FACT-P total: 6.67, TOI: 7.16, FAPSI-6: 2.38, FWB: 1.59, PWB: 2.20, PCS: 3.33
</t>
  </si>
  <si>
    <t xml:space="preserve">Hussain_NEJM_2020
</t>
  </si>
  <si>
    <t xml:space="preserve">O + A arm:  TS response of ‘improved’ (increase ≥6 points from baseline at two consecutive visits): 22/67 (33%),  TS response of ‘worsened’ (decrease ≥6 points from baseline): 15 (22%)
P + A arm: TS response of ‘improved’ (increase ≥6 points from baseline at two consecutive visits): 18/64 (28%),  TS response of ‘worsened’ (decrease ≥6 points from baseline): 22 (34%)
Adjusted mean change from baseline:
O + A arm: -0.60
P + A arm: -2.09
Difference between two arms:
1.48 (95% CI -3.96–6.92)
Time to deterioration, median months:
O + A arm: 5.7
P + A arm: -6.0
HR: 0.97 (95% CI 0.68-1.40)
</t>
  </si>
  <si>
    <t xml:space="preserve">Cabazitaxel 20 mg/m^2 + Prednisone arm:  80.1% of patients was "maintained or improved" 
Cabazitaxel 25 mg/m^2 + Prednisone arm:  78.4% of patients was "maintained or improved" 
</t>
  </si>
  <si>
    <t xml:space="preserve">Health state ranking:
nmCRPC arm: Health State 1st, n (%): 155 (88%), Health State 2nd, n (%): 13 (7%), Health State 3rd, n (%): 8 (5%)
mCRPC, chemotherapy-naive arm: Health State 1st, n (%): 12 (7%), Health State 2nd, n (%): 143 (81%), Health State 3rd, n (%): 21 (12%)
mCRPC, chemotherapy-experienced arm: Health State 1st, n (%): 9 (5%), Health State 2nd, n (%): 20 (11%), Health State 3rd, n (%): 147 (84%)
</t>
  </si>
  <si>
    <t>177Lu-PSMA-617 arm: patient-reported global health status: 64 (95%CI 61-67), fatigue: 34  (95%CI 31-37), social functioning: 79 (76-82), insomnia: 24 (20-27), diarrhoea: 8.3 (5.6-11.0)
Cabazitaxel arm: patient-reported global health status: 60 (95%CI 57-64), fatigue: 40 (95%CI 36-43), social functioning: 73 (95%CI 69-77), insomnia: 29 (95%CI 25-33), diarrhoea: 15.6 (95%CI 12.6-18.6)
No PRO domains were superior for cabazitaxel
G3-4 AEs:
177Lu-PSMA-617 arm: 33%
Cabazitaxel arm: 53%</t>
  </si>
  <si>
    <t xml:space="preserve">Univariate analysis of OS in relation to baseline variables and our QoL score, HR (95%CI): 0.993 (0.991 – 0.996), P value: &lt;0.001
Multivariable analysis of OS in relation to baseline variables and our QoL score, HR (95%CI): 0.995 (0.992 – 0.998), P value: 0.001
</t>
  </si>
  <si>
    <t>Median (95% CI): 16.9 (1.9, 31.9), p = 0.024, d = 1.2
Physical Well-Being:
Median (95% CI): 3.7 (0.6, 6.8); p = 0.016; d =1.2
Trial Outcome Index:
Median (95% CI): 13.0 (1.8, 24.2), p = 0.019, d = 1.4
Prostate Cancer Subscale:
Median (95% CI): 6.5 (0.7, 12.3), p = 0.024, d = 1.0</t>
  </si>
  <si>
    <t xml:space="preserve">Score at baseline: 42.7 ± 21.6
Score at 2-month follow-up: 53.6 ± 24.1
Change from baseline: 10.9 ± 25.1
</t>
  </si>
  <si>
    <t xml:space="preserve">global health status score by cycles 2: an increase of 6% (95% CI, 0–11), P value = 0.04
global health status score by cycles 3: an increase of 7% (95% CI,1–13), P value = 0.03
</t>
  </si>
  <si>
    <t xml:space="preserve">Pre-therapy score: 29.8 (20.2-44.6)
Post-therapy score: 41.3 (32.9-57.4)
Change in score from baseline: 10.6 (2.1-23.3)
P value = 0.003
</t>
  </si>
  <si>
    <t xml:space="preserve">FACT-P-Baseline score-Total: 
Cabazitaxel arm: 103.8 (22.0)
Abiraterone/Enzalutamide arm: 105.4 (21.2)
EQ-5D-5L-Baseline score-Health status score (VAS): 
Cabazitaxel arm: 65.8 (20.4)
Abiraterone/Enzalutamide arm: 66.3 (18.5)
</t>
  </si>
  <si>
    <t>Health utility index score:
Cabazitaxel arm: 0.70 (0.26) 
Abiraterone/Enzalutamide arm: 0.70 (0.22)</t>
  </si>
  <si>
    <t>Health state utility score, mean (SD):
nmCRPC arm: 0.743 (0.446)
mCRPC, chemotherapy-naive arm: 0.717 (0.466)
mCRPC, chemotherapy-experienced arm: 0.544 (0.525)</t>
  </si>
  <si>
    <t xml:space="preserve">Total score at baseline, mean ± SD: 93.3 ± 18.3
Total score of change during treatment, mean ± SD : stable: 17 (34.7), improvement of ≥10 points: 18 (36.7), deterioration of ≤10 points: 18 (36.7)
</t>
  </si>
  <si>
    <t xml:space="preserve">Global health status at baseline, mean (SD): 55.83 (26.99)
Global health status after first cycle, mean (SD): 56.11 ( 23.36)
Global health status after third cycle, mean (SD): 60.28 (24.53)
Global health status after fifth cycle, mean (SD): 57.76 (24.49)
Global health status end of treatment, mean (SD): 61.23 (22.28)
All of the other functional and symptom scales remained constant over all 5 time points with no significant changes (P&gt;.05) </t>
  </si>
  <si>
    <t>Quality of life improved from the first to the sixth cycle (n, %): 53 (52.5%)
No change from the first to the sixth cycle (n, %): 6 (5.9%)
Quality of life worsened from the first to the sixth cycle (n, %): 42 (41.6%)
Difference in change (%): 10.9%</t>
  </si>
  <si>
    <t xml:space="preserve">VAS at baseline: Cabazitaxel + Prednisone arm: 65.8
VAS at baseline: Abiraterone + Prednisone/Enzalutamide arm: 66.3
The least squares mean difference (CBZ vs ARTA): 1.6-6.4
</t>
  </si>
  <si>
    <t>Utility index at baseline: Cabazitaxel + Prednisone arm: 0.7
Utility index at baseline: Abiraterone + Prednisone/Enzalutamide arm: 0.7
The least squares mean difference (CBZ vs ARTA): 0.03-0.08</t>
  </si>
  <si>
    <t>Scores tended to improve in all categories by D22 (1 week later)
Overall scores improving by mean of 8.9 points (p=0.07) at D22 and remaining improved at 12 wks</t>
  </si>
  <si>
    <t xml:space="preserve">FACT-P score at baseline, mean (SD): 101.3 (20.0)
FACT-P score end of treatment, mean (SD): 97.4 (22.0)
FACT-G score at baseline, mean (SD): 73.6 (14.7)
FACT-G score end of treatment, mean (SD): 70.1 (16.0) </t>
  </si>
  <si>
    <t>FACT-P-Quality of life declined (3 months), n (%): 35% (41)
FACT-P-Quality of life no change (3 months), n (%): 38% (45)
FACT-P-Quality of life improved (3 months), n (%): 27% (32)
FACT-P-Quality of life declined (6 months), n (%): 45% (48)
FACT-P-Quality of life no change (6 months), n (%): 31% (33)
FACT-P-Quality of life improved (6 months), n (%): 24% (25)
FACT-G-Quality of life declined (3 months), n (%): 34% (40)
FACT-G-Quality of life no change (3 months), n (%): 42% (49)
FACT-G-Quality of life improved (3 months), n (%): 25% (29)
FACT-G-Quality of life declined (6 months), n (%): 40% (42)
FACT-G-Quality of life no change (6 months), n (%): 41% (42)
FACT-G-Quality of life improved (6 months), n (%): 20% (21)</t>
  </si>
  <si>
    <t>FACT-P-Enzalutamide arm at baseline (mean±SD): 118.4±20.6, P value=0.112
FACT-P-Bicalutamide arm at baseline (mean±SD): 112.8±19.3, P value=0.112
FACT-G-Enzalutamide arm at baseline (mean±SD): 85.1±14.9, P value=0.350
FACT-G-Bicalutamide arm at baseline (mean±SD): 82.7±14.2, P value=0.350
FACT-G-Enzalutamide better improved QoL assessed by FACT-G and FACT-P compared with Bicalutamide in mCRPC patients</t>
  </si>
  <si>
    <t xml:space="preserve">FACT-P score at baseline, median (Q1–Q3): 96.0 (83.0–114.5)
FACT-P score improved over time, n (%): 48 (32.2)
FACT-P score stable over time, n (%): 60 (40.3)
FACT-P score deteriorated over time, n (%): over time, n (%): 41 (27.5)
change in VAS score at cycles 2, mean (SD): 2.7 (16.9)
change in VAS score at cycles 3, mean (SD): 3.8 (10.5)
change in VAS score at cycles 4, mean (SD): 7.3 (17.8)
change in VAS score at cycles 5, mean (SD): 6.2 (18.1)
change in VAS score at cycles 6, mean (SD): 8.5 (25.3)
change in VAS score at cycles 7, mean (SD): -2.7 (20.5)
change in VAS score at cycles 8, mean (SD): 8.4 (22.3)
change in VAS score at cycles 9, mean (SD): 4.7 (20.1)
change in VAS score at cycles 10, mean (SD): 7.3 (14.9)
</t>
  </si>
  <si>
    <t>EQ VAS mean score (SD): 66.3 (20.6)
FACT-P mean score (SD): 105.0 (16.4)</t>
  </si>
  <si>
    <t>EQ VAS, FACT-P</t>
  </si>
  <si>
    <t xml:space="preserve">Abiraterone acetate + Prednisone arm, pre-chemotherapy score: 72.8
Enzalutamide arm, pre-chemotherapy score: 68.6
Abiraterone acetate + Prednisone arm, post-chemotherapy score: 66.3
Enzalutamide arm, post-chemotherapy score: 67.2
</t>
  </si>
  <si>
    <t xml:space="preserve">SF-36-PCS, mean (SD): 39.9 (10.6)
SF-36-MCS, mean (SD): 53.4 (10.4)
</t>
  </si>
  <si>
    <t xml:space="preserve">EQ-5D mean (SD): 0.82 (0.16), P value= 0.796
EQ VAS mean (SD): 73.9 (16), P value= 0.848
EORTC QLQ-PR-25: no clinically relevant deterioration was observed
EORTC QLQ-C30: no differences in proportion with minimal important differences deterioration after 6 and 12 months was seen
</t>
  </si>
  <si>
    <t xml:space="preserve">FACT-P-Abiraterone + Prednisone arm, n (%): 271/563 (48.1)
FACT-P-Placebo + Prednisone arm, n (%): 87/273 (31.9)
P value &lt;0.0001
FACT-G-Abiraterone + Prednisone arm, n (%): 239/568 (42.1)
FACT-G-Placebo + Prednisone arm, n (%): 79/283 (27.9)
P value =0.0001
</t>
  </si>
  <si>
    <t>Enzalutamide arm, n (%): 275/652 (42%)
Placebo arm, n (%): 36/248 (15%)
P value &lt;0.0001</t>
  </si>
  <si>
    <t>SF-36-Docetaxel + Astrasentan arm, mean (SD): Energy/vitality: 48.3 (24.1), Energy/vitality, baseline + 4 week average: 51.7 (21.0)
SF-36-Docetaxel + Placebo arm, mean (SD): Energy/vitality: 48.2 (23.3), Energy/vitality, baseline + 4 week average:  49.5 (20.7)
FACT-P-Docetaxel + Astrasentan arm, mean (SD): 107.0 (23.0)
FACT-P-Docetaxel + Placebo arm, mean (SD): 106.5 (22.0)
FACT-G-Docetaxel + Astrasentan arm, mean (SD): 77.7 (16.5)
FACT-G-Docetaxel + Placebo arm, mean (SD): 77.2 (15.7)
EORTC QLQ-C30-Docetaxel + Astrasentan arm, mean (SD):  63.6 (22.6)
EORTC QLQ-C30-Docetaxel + Placebo arm, mean (SD): 63.7 (22.7)</t>
  </si>
  <si>
    <t>health utility mean score (SD): 0.84 (0.17)</t>
  </si>
  <si>
    <t>Abiraterone acetate + Prednisone arm, pre-chemotherapy score: 0.87
Enzalutamide arm, pre-chemotherapy score: 0.79
Abiraterone acetate + Prednisone arm, post-chemotherapy score: 0.78
Enzalutamide arm, post-chemotherapy score: 0.80</t>
  </si>
  <si>
    <t>Peters_AHEHP_2018</t>
  </si>
  <si>
    <t>TA259</t>
  </si>
  <si>
    <t>TA387</t>
  </si>
  <si>
    <t>TA377</t>
  </si>
  <si>
    <t>TA316</t>
  </si>
  <si>
    <t>TA412 (replaced TA376)</t>
  </si>
  <si>
    <t>TA376 (replaced by TA412)</t>
  </si>
  <si>
    <t>TA391</t>
  </si>
  <si>
    <t>TA101</t>
  </si>
  <si>
    <t>873/13</t>
  </si>
  <si>
    <t>764/12</t>
  </si>
  <si>
    <t>911/13</t>
  </si>
  <si>
    <t>1066/15</t>
  </si>
  <si>
    <t>1077/15</t>
  </si>
  <si>
    <t>735/11</t>
  </si>
  <si>
    <t>NICE</t>
  </si>
  <si>
    <t>SMC</t>
  </si>
  <si>
    <t>Economic</t>
  </si>
  <si>
    <t>Progression on Ra-223: 0.511
Baseline on Ra-223: 0.617</t>
  </si>
  <si>
    <t>SWOG S0421
NCT00134056</t>
  </si>
  <si>
    <t>PRO-CAPRI
NL3934</t>
  </si>
  <si>
    <t>Patients with mCRPC treated with abiraterone</t>
  </si>
  <si>
    <t>Asymptomatic or mildly symptomatic mCRPC patients</t>
  </si>
  <si>
    <t>Docetaxel-refractory mCRPC patients</t>
  </si>
  <si>
    <t>mCRPC patients receiving cabazitaxel</t>
  </si>
  <si>
    <t>mCRPC patients with at least one genetic mutation in BRCA1, BRCA2, or ATM</t>
  </si>
  <si>
    <t>mCRPC with at least one alteration in the BRCA1, BRCA2, or ATM genes, and disease progression while receiving a novel hormonal therapy</t>
  </si>
  <si>
    <t>Castration-resistant metastatic prostate cancer previously treated with a docetaxel-containing regimen</t>
  </si>
  <si>
    <t>Metastatic hormone relapsed prostate cancer not previously treated with chemotherapy</t>
  </si>
  <si>
    <t>Metastatic, hormone-relapsed prostate cancer for people in whom chemotherapy is not yet clinically indicated</t>
  </si>
  <si>
    <t>Adults with metastatic hormone-relapsed prostate cancer who have had treatment with docetaxel-containing chemotherapy</t>
  </si>
  <si>
    <t>Adults with hormone-relapsed prostate cancer with bone metastases (men who have not received docetaxel and for whom docetaxel is contraindicated or not suitable)</t>
  </si>
  <si>
    <t>Adults with hormone-relapsed prostate cancer with bone metastases</t>
  </si>
  <si>
    <t>People with metastatic prostate cancer that has come back after it was treated with docetaxel</t>
  </si>
  <si>
    <t xml:space="preserve">Adults with hormone-refractory metastatic prostate cancer </t>
  </si>
  <si>
    <t>Metastatic castration resistant prostate cancer (mCRPC) in adult men who are asymptomatic or mildly symptomatic after failure of androgen deprivation therapy in whom chemotherapy is not yet clinically indicated</t>
  </si>
  <si>
    <t>Metastatic castration resistant prostate cancer (mCRPC) in adult men whose disease has progressed on or after a docetaxel-based chemotherapy regimen</t>
  </si>
  <si>
    <t>Metastatic castration-resistant prostate cancer (mCRPC) in adult men whose disease has progressed on or after docetaxel therapy</t>
  </si>
  <si>
    <t>Metastatic castration-resistant prostate cancer (mCRPC) in adult men who are asymptomatic or mildly symptomatic after failure of androgen deprivation therapy in whom chemotherapy is not yet clinically indicated</t>
  </si>
  <si>
    <t>Adults with castration-resistant prostate cancer, symptomatic bone metastases and no known visceral metastases</t>
  </si>
  <si>
    <t>Adult patients with hormone refractory metastatic prostate cancer previously treated with a docetaxel-containing regimen</t>
  </si>
  <si>
    <t>Model: Markov model, Health states: progression-free survival (PFS) without symptomatic skeletal-related events (SSE), PFS with SSE, progressed without SSE, progressed with SSE, death, Perspective: Dutch clinical perspective, Time horizon: 5 years (considered lifetime), Discount: 4% for total costs and 1.5% for health benefits, Cycle length: 1 week</t>
  </si>
  <si>
    <t>ICER/QALY (Ra-223 vs ABI): dominating
ICER/QALY (Ra-223 vs CAB): dominating
ICER/QALY (Ra-223 vs ENZ): doninated
LY (Ra-223): 1.39
LY (ABI): 1.36
LY (CAB): 1.38
LY (ENZ): 1.5
QALY (Ra-223): 0.8
QALY (ABI): 0.78
QALY (CAB): 0.79
QALY (ENZ): 0.86</t>
  </si>
  <si>
    <t>Model Type: survival-based decision model; Health States: (3) pre-progression (PFS), post progression, dead; Cycle Length: 3-weeks; Perspective: NHS and PSS; Horizon: 10-years; Discount Rate: 3.5%</t>
  </si>
  <si>
    <t>Model Type: discrete event simulation (tracking patients through treatment sequences until they reach a maximum age of 100); Events: (3 treatment phases) pre-docetaxel, on-docetaxel and post-docetaxel. In each treatment phase, patients could have active treatment or best supportive care; Perspective: NHS and PSS; Horizon: lifetime; Discount Rate: 3.5%</t>
  </si>
  <si>
    <t>Model Type: Markov model Health States: (3) stable disease, progressed disease, death People entering with stable disease after Androgen deprivation therapy. 3 sub states within progressed: post-progression 1 (patients move into this state upon progression with 1st treatment - all receive docetaxel), post-progression 2 (people receiving BSC move here from  post progression 1 - all receive enzalutamide), palliative care (people not receiving BSC move here from post progression 1, people receiving BSC move here from post progression 2 - no active treatment); Cycle Length: 1 week; Perspective: NHS and PSS; Horizon: lifetime (10-years); Discount Rate: 3.5%</t>
  </si>
  <si>
    <t>Model Type: Markov model; Health States: (3) stable disease, progressive disease and death. Patients who transitioned to progressive disease stopped treatment and received palliative care.  Adverse events (≤ grade 3 and above in AFFIRM) modelled in the stable-disease state (assuming only patients receiving treatment could have an adverse event) and skeletal-related events in the progressive-disease state (assuming that skeletal-related events result only from disease progression in the bones);  Cycle Length: 3-weeks; Perspective: NHS and PSS; Horizon: 10-years; Discount Rate: 3.5%</t>
  </si>
  <si>
    <t>Model Type: Semi-markov model; Health States: (5) Progression free without skeletal-related events (SREs), progressed without SREs, progression free with SREs, progressed with SREs and death; Cycle Length: 1 week; Perspective: Horizon: 10-years  Discount Rate: NR</t>
  </si>
  <si>
    <t>Model Type: Semi-markov model Health States: (5) Progression free without skeletal-related events (SREs), progressed without SREs, progression free with SREs, progressed with SREs and death Cycle Length: 1 week; Perspective: NHS and PSS; Horizon: 5-years  Discount Rate: NR</t>
  </si>
  <si>
    <t xml:space="preserve">Model Type: Partitioned survival model; Health States: (3) stable disease, progressive disease, death; Cycle Length: 3 weeks; Perspective: NHS and PSS; Horizon: 10-years; Discount Rate: 3.5% </t>
  </si>
  <si>
    <t>Model Type: CEA [health outcome: life year (LY)] Health States: NR; Cycle Length: NR; Perspective: NHS; Horizon: Discount Rate: NR</t>
  </si>
  <si>
    <t>Model Type: discrete event simulation; Health States: 17 different prediction equations to estimate the outcomes for patients over time in terms of the time to start or stop treatments and the time to death. The model covered the pre-docetaxel period where patients were treated with either AAP or WW followed by a period of BSC before entering the docetaxel treatment phase. Parametric functions were fitted to the prediction equations in order to estimate outcomes past the end of the available data from the study. Following docetaxel, patients could receive further active treatment; this was assumed to be abiraterone acetate or enzalutamide (50:50 split) for patients in the WW arm of the model and enzalutamide for patients in the AAP arm of the model; Perspective: NHS; Horizon: NR (&lt; 10 years); Discount Rate: NR</t>
  </si>
  <si>
    <t>Model Type: survival-based decision model; Health States: (2) progression-free survival (PFS) and post-progression; Cycle Length: NR; Perspective: NHS; Horizon: 10-years; Discount Rate: NR</t>
  </si>
  <si>
    <t>Model Type: survival-based decision model; Health States*: (3) stable disease (PFS), progressive disease and death; Cycle Length: NR; Perspective: NHS; Horizon: 10-years; Discount Rate: NR
* Included a probability of treatment-related AEs within the stable disease state and skeletal related events within the progressive disease state.</t>
  </si>
  <si>
    <t>Model Type: Markov model; Health States: (5) progression-free without symptomatic skeletal event (SSE), progression-free with SSE, progressed without SSE, progressed with SSE, death; Cycle Length: NR; Perspective: NHS; Horizon: 10-years; Discount Rate: NR</t>
  </si>
  <si>
    <t>Model Type: Markov model; Health States: (3) stable disease, progressed disease* and death; Cycle Length: NR; Perspective: NHS; Horizon: 10-years; Discount Rate: NR
*Progressed disease: sub-divided into stages for post-progression 1 (PP1), post-progression 2 (PP2) and palliative care. PP1 captured patients who had progression from the stable disease state and had moved to the next line of treatment, but were yet to progress on that treatment. PP2 related to patients who had progressed on the PP1 treatment and moved to the next line of therapy but had not yet progressed on that treatment. The PP1 treatment was docetaxel for both arms of the model. The PP2 treatment was enzalutamide for patients in the BSC arm of the model but for patients in the enzalutamide arm of the model, there was no PP2 treatment option and no treatment was received. This is summarised as the following pathways: for the enzalutamide arm enzalutamide &gt; docetaxel &gt; palliative care and for the BSC arm BSC &gt; docetaxel &gt; enzalutamide.</t>
  </si>
  <si>
    <t>Model Type: standard three-state area under the curve model; Health States: (3) stable, progressive disease and death; Cycle Length: NR; Perspective: NHS; Horizon: 10-years; Discount Rate: NR</t>
  </si>
  <si>
    <t>Portugal</t>
  </si>
  <si>
    <t xml:space="preserve">Abiraterone </t>
  </si>
  <si>
    <t>Background
In a recent randomised, double-blind, phase III clinical trial among 1195 patients with metastatic castration-resistant prostate cancer (mCRPC) who had failed docetaxel chemotherapy, abiraterone acetate was shown to significantly prolong overall survival compared with prednisone alone. Here we report on the impact of abiraterone therapy on the health-related quality of life (HRQoL) observed during this trial, assessed using the validated Functional Assessment of Cancer Therapy-Prostate (FACT-P) questionnaire.
Methods
All analyses were conducted using prespecified criteria for clinically meaningful improvement and deterioration in FACT-P total score as well as subscale scores; all respective thresholds were defined using an accepted methodology. Improvement was assessed only in patients with clinically significant functional status impairment at baseline.
Results
Significant improvements in the FACT-P total score were observed in 48% of patients receiving abiraterone versus 32% of patients receiving prednisone (p &lt; 0.0001). Also, the median time to deterioration in FACT-P total score was longer (p &lt; 0.0001) in patients receiving abiraterone (59.9 weeks versus 36.1 weeks). Similar differences were observed in all FACT-P subscales, with the exception of the social/family well-being domain. Median time to improvement in the physical well-being domain and the trial outcome index was significantly shorter (p &lt; 0.01) with abiraterone when compared with the prednisone arm.
Conclusions
The previously demonstrated survival benefit for abiraterone is accompanied by improvements in patient-reported HRQoL and a significant delay in HRQoL deterioration when compared with prednisone.</t>
  </si>
  <si>
    <t>Abiraterone</t>
  </si>
  <si>
    <t xml:space="preserve">Docetaxel </t>
  </si>
  <si>
    <t>Cost-Effectiveness Assessment of Monitoring Abiraterone Levels in Metastatic Castration-Resistant Prostate Cancer Patients</t>
  </si>
  <si>
    <t>Monitoring abiraterone followed by a dose increase is not cost-effective in patients with mCRPC from a healthcare payer perspective. Monitoring in combination with a food intervention is likely to be cost-effective. This cost_x0002_effectiveness assessment may assist decision making in future integration of abiraterone TDM followed by a food intervention into standard abiraterone acetate treatment practices of mCRPC patients.</t>
  </si>
  <si>
    <t>Ten Ham, R</t>
  </si>
  <si>
    <t>Objectives: Abiraterone acetate is registered for the treatment of metastatic castration-sensitive and resistant prostate cancer (mCRPC). Treatment outcome is associated with plasma trough concentrations (Cmin) of abiraterone. Patients with a plasma Cmin below the target of 8.4 ng/mL may benefit from treatment optimization by dose increase or concomitant intake with food. This study aims to investigate the cost-effectiveness of monitoring abiraterone Cmin in patients with mCRPC. Methods: A Markov model was built with health states progression-free survival, progressed disease, and death. The benefits of monitoring abiraterone Cmin followed by a dose increase or food intervention were modeled via a difference in the percentage of patients achieving adequate Cmin taking a healthcare payer perspective. Deterministic and probabilistic sensitivity analyses were performed to assess uncertainties and their impact to the incremental cost-effectiveness ratio (ICER). Results: Monitoring abiraterone followed by a dose increase resulted in 0.149 incremental quality-adjusted life-years (QALYs) with V22 145 incremental costs and an ICER of V177 821/QALY. The food intervention assumed equal effects and estimated incremental costs of V7599, resulting in an ICER of V61019/QALY. The likelihoods of therapeutic drug monitoring (TDM) with a dose increase or food intervention being cost-effective were 8.04%and 81.9%, respectively. Conclusions: Monitoring abiraterone followed by a dose increase is not cost-effective in patients with mCRPC from a healthcare payer perspective. Monitoring in combination with a food intervention is likely to be cost-effective. This cost effectiveness assessment may assist decision making in future integration of abiraterone TDM followed by a food intervention into standard abiraterone acetate treatment practices of mCRPC patients.</t>
  </si>
  <si>
    <t>Clinical data were derived from a real-life mCRPC patient cohort treated with AA at
the Antoni van Leeuwenhoek/Netherlands Cancer Institute</t>
  </si>
  <si>
    <t>PFS Abiraterone: 0.84</t>
  </si>
  <si>
    <t>Treatment-specific cost:  recent clinical studies, ZIN reports
Costs for drugs: Reference prices published by the Dutch Healthcare Authority</t>
  </si>
  <si>
    <t>Cost-utility analysis of abiraterone versus enzalutamide in the treatment of metastatic castration-resistant prostate cancer after failure of androgen deprivation therapy</t>
  </si>
  <si>
    <t>Abiraterone in the treatment of meta_x0002_static castration-resistant prostate cancer in asymptomatic or mildly symptomatic patients is a less expensive and more effective option than enzalutamide, being
considered a dominant alternative in the Portuguese setting</t>
  </si>
  <si>
    <t>Objectives: To assess the cost-utility of abiraterone versus enzalutamide in the treatment of metastatic castration-resistant prostate cancer (mCRPC) in asymptomatic or mildly symptomatic patients, after failure of androgen deprivation therapy (ADT) in Portugal. Methods: A lifetime individual-patient simulation model was used to predict time in each health state, according to survival functions that include as explanatory variables the baseline profile and the history of each patient. In each health state, patients face competing risks of death and transition to the next state. Health states are defined by the therapeutic algorithm (pre-docetaxel, docetaxel and post-docetaxel), including periods without any active treatment or on best supportive care. Survival functions were based in the reference clinical trial of abiraterone in the treatment of mCRPC after ADT failure (COU-AA-302), with the treatment coefficient for enzalutamide’s survival functions being adjusted according to median time on treatment from PREVAIL trial. Health state utilities were obtained from the COU-AA-302 trial, the literature and an Oxford Outcomes’ study that assessed quality of life on this population. Resource consumption was based on an expert panel with six specialists on mCRPC treatment in Portugal. Unit costs were based on official sources. The payer’s perspective was considered and costs and consequences were discounted at a 5% annual rate. Results: Compared to enzalutamide, abiraterone was associated to an average saving of V12,564 per patient, with incremental 0.102 life years or 0.003 quality adjusted life years (QALY). Cost differences are mainly due to the lower time on treatment (1.784 years) when compared to enzalutamide (2.118 years). Conclusions: Abiraterone in the treatment of metastatic castration-resistant prostate cancer in asymptomatic or mildly symptomatic patients is a less expensive and more effective option than enzalutamide, being considered a dominant alternative in the Portuguese setting.</t>
  </si>
  <si>
    <t>Silva Miguel, L</t>
  </si>
  <si>
    <t>COU-AA-302</t>
  </si>
  <si>
    <t xml:space="preserve"> Enzalutamide</t>
  </si>
  <si>
    <t>Clinical data were derived from COU-AA-302 trial</t>
  </si>
  <si>
    <t>Unit costs: Hospital Morbidity database from NHS hospitals for the year 2016, drug cost database, hospital drug catalog database (SPMS)
.</t>
  </si>
  <si>
    <t>First line treatment: 0.851
Best Supportive Care 1: 0.625
Docetaxel: 0.625
Best Supportive Care 2: 0.700
Post-docetaxel treatment: 0.700
Best Supportive Care 3: 0.500</t>
  </si>
  <si>
    <t>Taheri, S</t>
  </si>
  <si>
    <t>Cost-utility analysis of abiraterone in the treatment of docetaxel-refractory metastatic castration-resistant prostate cancer compared to best supportive care in Iran</t>
  </si>
  <si>
    <t>Treatment with Abiraterone compared to BSC was associated with higher costs and more QALYs gained. However, Abiraterone was found a cost-effective option in docetaxel-refractory mCRPC patients. Newer treatments will also need a CEA assessment compared to abiraterone</t>
  </si>
  <si>
    <t>Objectives: Prostate cancer is the second most frequent malignant tumor amongst male population. So far, there is no anti-tumor therapy available in Iran for patients with metastatic castration resistant prostate cancer (mCRPC) who progressed after receiving chemotherapy with docetaxel. Abiraterone is a steroidal CYP17A1 inhibitor which is used in combination with prednisone in mCRPC. This research aims to evaluate the cost-utility of Abiraterone in the treatment of docetaxel-refractory mCRPC patients compared to best supportive care (BSC), including prednisolone and palliative care, from the Iranian payer perspective. Methods: A decision-tree model was constructed to compare Abiraterone and BSC over 18 months. Chance nodes include baseline pain as a severity indicator, grade III/IV side-effects (neutropenia, cardiac events, or seizures), and survival. Probabilities, survival and health utilities were extracted from literature. Direct medical costs including drug treatment, side-effect management and prevention, radiation for pain, and death were put in the model and presented in 2017 United States Dollars (US$). Costs and outcomes were discounted at 7.2% and 5%, respectively. Both Deterministic and probabilistic sensitivity analyses were performed. Results: The result showed that Abirateron and BSC was associated with Total cost of US$ 13,158 and US$ 12,471, respectively. Outcomes were estimated to be 0.658 QALYs for Abiraterone and 0.404 QALYs for BSC, resulting in an ICER of 2699 US$/QALY. The most sensitive parameters modifying the results of the model in one-way sensitivity analysis were radiation and medication price. The probabilistic sensitivity analysis indicated that Abiraterone had a 73% probability of being cost effective, at the willingness to pay threshold of 5400 US$ (iran 1 GDP/Capita) when compared to BSC. Conclusions: Treatment with Abiraterone compared to BSC was associated with higher costs and more QALYs gained. However, Abiraterone was found a cost-effective option in docetaxel-refractory mCRPC patients. Newer treatments will also need a CEA assessment compared to abiraterone.</t>
  </si>
  <si>
    <t>Probabilities, survival and health utilities were extracted from literature</t>
  </si>
  <si>
    <t>Direct medical costs including drug treatment, side-effect management and prevention, radiation for pain, and death: source NR</t>
  </si>
  <si>
    <t xml:space="preserve">Cost effectiveness analysis comparing enzalutamide, abiraterone plus prednisone and cabazitaxel plus prednisone for the treatment of visceral metastatic castration resistant prostate cancer (mCRPC) post docetaxel failure </t>
  </si>
  <si>
    <t>ENZ is cost-effective compared to ABI+PRD and CAB+PRD. ABI+PRD is clinically less efficacious but less costly compared to CAB+PRD.</t>
  </si>
  <si>
    <t>Barqawi, Y</t>
  </si>
  <si>
    <t>Background: Prostate cancer (PC) is the second leading cause of death after lung cancer among men in the US. The America Cancer Society predicts 174,650 new cases and 31,620 PC deaths in 2019. About 10-20 % of diagnosed with PC will develop castration-resistant prostate cancer (CRPC) within 5 years of diagnosis; of CRPC cases, 70 % will metastasize to mCRPC.3-6 It is expected that US will spend US $15.4 billion on PC by 2020; making PC the fifth most costly cancer. Objective: To conduct a cost effectiveness analysis (CEA) comparing enzalutamide (ENZ), abiraterone plus prednisone (ABI+PRD) and cabazitaxel plus prednisone (CAB+PRD) post-docetaxel failure from a US healthcare payer perspective utilizing life time horizon Markov model. Methods: Markov model with life-time horizon to estimate the incremental cost-effectiveness/utility ratios (ICER/ICUR) of direct medical costs per life-year (LY) and quality-adjusted life year (QALY) gained from a US healthcare perspective (2018 US$; discount rate 3%/yr). Model Inputs included drug and medical services costs, grade ≥3 adverse events with incidence &gt;5%, physician follow-up, blood and imaging tests. Overall survival (OS) and progression-free survival (PFS) transition probabilities for each of the alternatives were calculated from the Kaplan-Meier survival curves of phase III trials using a digitizing program (Webplotdigitizer). ICERs/ICURs were estimated in base case analyses, validated in probabilistic sensitivity analyses (PSA). Cost-effectiveness acceptability curves at various willingness-to-pay (WTP) thresholds were estimated. Results: Estimated 1.5-year PFS rates were 14.47 % for ENZ, 0.51 % for ABI+PRD and 0.27 % for CAB+PRD treated patients (Figure 1). Models estimated 3-year mortality rates of 86.8 % for ENZ, 98.7 % for ABI+PRD and 83.8 % for CAB+PRD treated patients (Figure 2). LYs and QALYs gained were 1.58 and 0.79 respectively for ENZ, 1.20 and 0.58 for ABI+PRD, and 1.48 and 0.61 for CAB+PRD (Table 1). At total costs of $157,830 for ENZ, $235,853 for ABI+PRD, and $496,756 for CAB+PRD, ENZ was cost-saving comparing to other therapies (Table 1). All results were validated through PSAs. Figure 3 describes the CEAC between CAB+PRD and ABI+PRD. Conclusions: ENZ is cost-effective compared to ABI+PRD and CAB+PRD. ABI+PRD is clinically less efficacious but less costly compared to CAB+PRD.</t>
  </si>
  <si>
    <t>Overall survival (OS) and progression-free survival (PFS) transition probabilities for each of the alternatives were calculated from the Kaplan-Meier survival curves of phase III trials using a digitizing program (Webplotdigitizer)</t>
  </si>
  <si>
    <t>Direct medical costs: source NR</t>
  </si>
  <si>
    <t>Cost-effectiveness analysis of cabazitaxel for metastatic castration resistant prostate cancer after docetaxel and androgen-signaling-targeted inhibitor resistance</t>
  </si>
  <si>
    <t>Background: The aim of our study was to evaluate the cost-effectiveness of cabazitaxel versus abiraterone or enzalutamide in patients with metastatic castration-resistant prostate cancer (mCRPC) previously treated with docetaxel who had progression within 12 months while receiving an alternative inhibitor (abiraterone or enzalutamide) from a US payer’s perspective. Methods: To conduct the cost-effectiveness analysis, a Markov decision model was established. Three health states (progression-free survival (PFS), progressive disease (PD) and death) were included, and the incremental cost-effectiveness ratio (ICER) was regarded as the primary endpoint. The willingness-to-pay (WTP) threshold was set at $100,000.00/quality-adjusted life year (QALY), and discounted rates were set at 3% annually. Efficacy data were derived from the CARD trial and Weibull distribution curves were modeled to fit the survival curves. The robustness of the analysis was tested with a series of one-way sensitivity analyses and probabilistic sensitivity analyses. Results: Overall, the incremental effectiveness and cost of cabazitaxel versus androgen-signaling-targeted inhibitors (ASTIs) were 0.16 QALYs and $49,487.03, respectively, which yielded an ICER of $309,293.94/QALY. Our model was mostly sensitive to the duration of PFS in the cabazitaxel group, cost of cabazitaxel and utility of the PFS state. At a WTP threshold of $100,000.00/QALY, cabazitaxel was the dominant strategy in 0% of the simulations. Conclusions: Cabazitaxel is unlikely to be a cost-effective treatment option compared with ASTIs in patients with mCRPC previously treated with docetaxel who had progression within 12 months while receiving ASTIs.</t>
  </si>
  <si>
    <t>Cabazitaxel is unlikely to be a cost-effective treatment option compared with ASTIs in patients with mCRPC previously treated with docetaxel who had progression within 12 months while receiving ASTIs.</t>
  </si>
  <si>
    <t>Zhang, PF</t>
  </si>
  <si>
    <t xml:space="preserve">CARD </t>
  </si>
  <si>
    <t>Efficacy data were derived from the CARD trial and Weibull distribution curves were modeled to fit the survival curves</t>
  </si>
  <si>
    <t>Cost of drugs: source NR</t>
  </si>
  <si>
    <t>Cost-effectiveness of pegfilgrastim in prostate cancer patients receiving cabazitaxel</t>
  </si>
  <si>
    <t>Peg-G was not cost-effective compared with no-G. However, if the cost of Peg-G could be reduced below 97,237 JPY, Peg-G would become cost-effective compared with no-G</t>
  </si>
  <si>
    <t>Kondo, Y</t>
  </si>
  <si>
    <t>Background: Cabazitaxel plus predonisolone is used to treat castration-resistant prostate cancer but has a high risk of inducing febrile neutropenia (FN). While pegfilgrastim (Peg-G) is used for prophylaxis of FN, no cost-efficacy analysis has been conducted, despite its substantial expense. The objective this study was to evaluate the cost-effectiveness of Peg-G in patients receiving cabazitaxel. Methods: We simulated model patients receiving cabazitaxel and developed a decision-analytical model of patients receiving Peg-G or no prophylaxis (no-G). The costs, probabilities and incremental cost-effectiveness ratio (ICER) of each treatment were calculated from the health insurers’ perspective, and the threshold ICER was set at 6,000,000 JPY per quality-adjusted life-year (QALY). In the base analysis, the cost of Peg-G was set at 106,660 JPY. The probabilities, utility score and other costs were obtained from published sources. The robustness of this model was validated by a one-way sensitivity analysis and probabilistic sensitivity analysis. Results: The ICER was calculated to be 9,276,805 JPY per QALY, which was above the threshold. In the one-way sensitivity analysis, if the cost of Peg-G exceeded 97,237 JPY, the ICER fell below the threshold. The probabilistic sensitivity analysis revealed a 50.0% probability that Peg-G was cost-effective compared with no-G. Conclusion: Peg-G was not cost-effective compared with no-G. However, if the cost of Peg-G could be reduced below 97,237 JPY, Peg-G would become cost-effective compared with no-G.</t>
  </si>
  <si>
    <t>Cazazitaxel</t>
  </si>
  <si>
    <t>The probabilities, utility score and other costs: published sources.</t>
  </si>
  <si>
    <t xml:space="preserve">Cost-effectiveness of genomic test-directed Olaparib for metastatic castration-resistant prostate cancer </t>
  </si>
  <si>
    <t>The genomic test-directed olaparib is a preferred option compared with standard care strategy for men with MCRPC who had any of all 15 prespecified genes.</t>
  </si>
  <si>
    <t>Su,Dan</t>
  </si>
  <si>
    <t>Purpose: The effectiveness of poly (adenosine diphosphate-ribose) polymerase (PARP) inhibitor olaparib for metastatic castration-resistant prostate cancer (MCRPC) with multiple loss-of-function alterations in genes that are involved in DNA repair has been demonstrated. We aimed to evaluate the cost-effectiveness of genomic test-directed olaparib on MCRPC from the US payer perspective. Methods: A partitioned survival model was adopted to project the disease course of MCRPC had at least one gene alteration in BRCA1, BRCA2 and ATM (Scenario A) and has alterations in any of all 15 prespecified genes (Scenario B) after next-generation sequencing test. The efficacy and toxicity data were gathered from the PROfound trial. Clinical probabilities related to survival were estimated from the reported survival probabilities in each PROfound group. Cost and health preference data were derived from the literature. The incremental cost-effectiveness ratio (ICER) was measured. Subgroup analysis and sensitivity analysis were performed for exploring the model uncertainties. Results: Olaparib yielded an additional 0.063 and 0.068 of quality-adjusted life year (QALY) with the augmented cost of $7,382 and saved the cost of $ 1,980 compared to standard care in scenario A and B, respectively, which yielded an ICER of $116,903/QALY and a cost-saving option. The lower weekly cost related to olaparib treatment led to the dominant findings in scenario B. The varied results between scenario A and B could be partly explained by different the number need to screen for identifying eligible patients who could be administered with olaparib, which sharply augmented the costs of the olaparib arm in scenario A. Subgroup analysis and sensitivity analysis revealed the results were generally robust in both of two scenarios. Conclusion: The genomic test-directed olaparib is a preferred option compared with standard care strategy for men with MCRPC who had any of all 15 prespecified genes.</t>
  </si>
  <si>
    <t xml:space="preserve"> The efficacy and toxicity data were gathered from the PROfound trial</t>
  </si>
  <si>
    <t>Cost and health preference data: literature</t>
  </si>
  <si>
    <t>Cost-Effectiveness Analysis of Olaparib for Metastatic Castration Resistant Prostate Cancer Patients with at Least one Mutation in Genes BRCA1, BRCA2, or ATM</t>
  </si>
  <si>
    <t>Li, Y</t>
  </si>
  <si>
    <t>Objectives: The aim of this analysis was to evaluate the cost-effectiveness of olaparib in comparison with control treatment (enzalutamide or abiraterone) for metastatic castration resistant prostate cancer (mCRPC) patients with at least one genetic mutation in BRCA1, BRCA2, or ATM. The study was from the US payer perspective. Methods: A three states Markov model with progression-free, progressive disease and death was constructed to assess the health and economic outcomes. Base parameters were originated from the PROfound clinical trial (NCT02987543). The costs of drugs, disease management and treatment of serious adverse events were derived from RED BOOK, Centers for Medicare &amp; Medicaid Services (CMS), and Healthcare Cost and Utilization Project (HCUP), respectively. Other direct medical expenditure and utility value were sourced from published literature. A 3% annual discount rate was used for all outcomes and the willingness-to-pay (WTP) threshold was set as $200,000/QALY. The primary outcomes of the model included quality-adjusted life years (QALYs) and incremental cost-effectiveness ratios (ICERs). Sensitivity analyses and scenario analyses were conducted to explore the impact of uncertainties and assumptions on the results. Results: The base case result indicated that olaparib gained additional 0.31 QALYs in compared with control treatment, and the ICER was $248,248 per QALY. One-way sensitivity analyses showed that the price of olaparib was the most influential parameter. The cost-effectiveness acceptability curves manifested that the acceptability of olaparib and control treatment were 54.8% and 45.2% respectively at $200,000/QALY WTP threshold. In scenario analyses, the ICER was below the WTP threshold by applying a 20% discount on the price of olaparib. Conclusions: Olaparib treated for mCRPC patients with at least one genetic mutation in BRCA1, BRCA2, or ATM was not cost-effective when its price down-regulated by 20%.</t>
  </si>
  <si>
    <t>Olaparib treated for mCRPC patients with at least one genetic mutation in BRCA1, BRCA2, or ATM was not cost-effective when its price down-regulated by 20%</t>
  </si>
  <si>
    <t>Base parameters were originated from the PROfound clinical trial (NCT02987543)</t>
  </si>
  <si>
    <t>The costs of drugs: RED BOOK
The costs of disease management: Centers for Medicare &amp; Medicaid Services (CMS)
The costs of treatment of SAE: Healthcare Cost and Utilization Project (HCUP)</t>
  </si>
  <si>
    <t>Cost-Effectiveness Analysis of Olaparib and Novel Hormonal Therapies in Metastatic Castration Resistant Prostate Cancer</t>
  </si>
  <si>
    <t>Objectives: Olaparib is a poly ADP-ribose polymerase (PARP) inhibitor recently approved for patients with metastatic castration resistant prostate cancer (mCRPC), alterations in homologous recombination repair genes, and disease progression following prior treatment with abiraterone or enzalutamide. It is the first medication in this new class of drugs approved for mCRPC, and represents a significant advancement for patients. This study sought to assess the value of olaparib versus the novel hormonal therapies, abiraterone and enzalutamide. Methods: We developed a partitioned survival model using progression-free survival (PFS) and overall survival (OS) curves from the olaparib phase 3 clinical trial program. The model consisted of three health states: progression-free, progressed disease, and death. We simulated a cohort of 1,000 male patients with mCRPC, at least one alteration in the BRCA1, BRCA2, or ATM genes, and disease progression while receiving a novel hormonal therapy. The model analysis took a healthcare system perspective and a life-time time horizon, with all costs and outcomes discounted at 3%. We performed one-way and probabilistic sensitivity analyses to evaluate the influence of individual model parameters and overall uncertainty, respectively. Results: Over a 12-year time horizon for 1,000 patients, the total cost of olaparib was $219,970,200 for 894 quality-adjusted life years (QALYs) gained while the cost of novel hormonal therapy was $30,008,232 for 635 QALYs gained. The incremental cost of olaparib was $189,961,968 for 259 QALYs gained, resulting in a discounted incremental cost-effectiveness ratio (ICER) of $734,903 per QALY gained. One-way sensitivity analysis found pre-progression, progressed utility, and olaparib cost were the most influential model parameters. Conclusions: Using common willingness-to-pay thresholds in the U.S., olaparib does not appear to be cost-effective compared to continuing novel hormonal therapies in mCRPC patients with genetic alterations and prior disease progression. Future research should evaluate the evolving PARP inhibitor class and comparative effectiveness data.</t>
  </si>
  <si>
    <t>Using common willingness-to-pay thresholds in the U.S., olaparib does not appear to be cost-effective compared to continuing novel hormonal therapies in mCRPC patients with genetic alterations and prior disease progression. Future research should evaluate the evolving PARP inhibitor class and comparative effectiveness data.</t>
  </si>
  <si>
    <t>Ko, G</t>
  </si>
  <si>
    <t>progression-free survival (PFS) and overall survival (OS) curves were from the olaparib phase 3 clinical trial program</t>
  </si>
  <si>
    <t>Dutch Economic Value of Radium-223 in Metastatic Castration Resistant Prostate Cancer</t>
  </si>
  <si>
    <t>Peters, M</t>
  </si>
  <si>
    <t>Radium-223 may be a less costly treatment strategy offering similar gains in health benefits compared with abiraterone, cabazitaxel and enzalutamide in patients with metastatic castration-resistant prostate cancer previously
treated with docetaxel from the Dutch societal perspective</t>
  </si>
  <si>
    <t>Patients with mCRPC previously
treated with docetaxel</t>
  </si>
  <si>
    <t>Background: The treatment of metastatic castration-resistant prostate cancer has changed with the introduction of radium-223, cabazitaxel, abiraterone and enzalutamide. To assess value for money, their cost effectiveness in patients with metastatic castration-resistant prostate cancer previously treated with docetaxel from the Dutch societal perspective was investigated. Methods: A cost-effectiveness analysis was conducted using efficacy, symptomatic skeletal-related event and safety data obtained from indirect treatment comparisons. Missing skeletal-related event data for cabazitaxel were conservatively assumed to be identical to radium-223. A Markov model combined these clinical inputs with Dutch-specific resource use and costs for metastatic castration-resistant prostate cancer treatment from a societal perspective. Total quality-adjusted life-years and costs in 2017 euros were calculated over a 5-year (lifetime) time horizon. Results: Radium-223 resulted in €6092 and €4465 lower costs and 0.02 and 0.01 higher quality-adjusted life-years compared with abiraterone and cabazitaxel, respectively, demonstrating dominance of radium-223. Sensitivity analyses reveal a 64% (54%) chance of radium-223 being cost effective compared with abiraterone (cabazitaxel) at the informal €80,000 willingness-to-pay threshold. Compared with enzalutamide, radium-223 resulted in slightly lower quality-adjusted life-years (-0.06) and €7390 lower costs, revealing a 61% chance of radium-223 being cost effective compared with enzalutamide. The lower costs of radium-223 compared with abiraterone and enzalutamide are driven by lower drug costs and prevention of expensive skeletal-related events. Compared with cabazitaxel, the lower costs of radium-223 are driven by lower costs of the drug, administration and adverse events. Conclusion: Radium-223 may be a less costly treatment strategy offering similar gains in health benefits compared with abiraterone, cabazitaxel and enzalutamide in patients with metastatic castration-resistant prostate cancer previously treated with docetaxel from the Dutch societal perspective.</t>
  </si>
  <si>
    <t>OS, PFS and SSE event_x0002_free survival data  were extracted from ALSYMPCA trial</t>
  </si>
  <si>
    <t>Direct medical costs inside the health system, including drug acquisition costs, outpatient and inpatient visits costs, treatment administration, monitoring and adverse event management costs, and costs of treating SSEs: Statistics Netherlands
Direct non-medical costs outside the healthcare system, including informal caregiver costs: Statistics Netherlands
Indirect non-medical costs, including productivity loss (see the ESM): Statistics Netherlands</t>
  </si>
  <si>
    <t>Abiraterone for castration-resistant metastatic prostate cancer previously treated with a docetaxel-containing regimen</t>
  </si>
  <si>
    <t>State occupancy derived directly from the  ‘one prior chemotherapy’ subgroup OS and PFS curves of the COU-AA-301 (PIII RCT, double-blind)</t>
  </si>
  <si>
    <t>Costs of drug treatment (including drug acquisition, administration and monitoring costs). TROPIC trial, BNF
Terminal treatment resource utilisation and costs: clinical expert opinion</t>
  </si>
  <si>
    <t>No or mild symptoms; chemotherapy not yet clinically indicated (n=50). The mean EQ‑5D utility value = 0.83
With symptoms; chemotherapy clinically indicated but not started (n=50). The mean EQ‑5D utility value = 0.63
Having chemotherapy (n=17). The mean EQ‑5D utility value = 0.69
After chemotherapy (n=46). The mean EQ‑5D utility value = 0.70</t>
  </si>
  <si>
    <t xml:space="preserve">Medical resources grouped into 'scheduled' and 'unscheduled'. Scheduled resources included disease-related tests such as imaging, diagnostic and clinical laboratory tests. To determine the frequency of scheduled appointments during the different stages of the disease pathway, the company surveyed 53 oncologists. The company applied higher resource use for patients having abiraterone than for patients on best supportive care in both the pre- and post-docetaxel setting for the first 3 months of abiraterone treatment to account for the additional monitoring as specified in the summary of product characteristics. Thereafter, the company assumed that patients incurred the same costs in both treatment arms. The company estimated the frequency of unscheduled medical resource use (for example, adverse events while on treatment) using data from COU‑AA‑302 (for pre-docetaxel abiraterone or best supportive care) and COU‑AA‑301 [(the key clinical trial in TA259) for post-docetaxel abiraterone or best supportive care]. For people being treated with docetaxel, the company used the rates of grade 3 and 4 adverse events reported in the literature and consulted clinical advisors on the costs of treating these events. The company also applied a one‑off cost of £3,598 to account for palliative care in the last 3 months of the best supportive care phase. 
Costs used:
£2,300.00 per 30 days for abiraterone (based on a 1,000 mg daily dose). To reflect the new complex patient access scheme (PAS), the cost of abiraterone was incurred only for the first 10 months of treatment
£1,240.00 per month for docetaxel (based on 1 dose every 3 weeks for a patient of average weight based on the patient characteristics in COU‑AA‑302). The company calculated the cost of docetaxel by applying a 20% discount to the British national formulary (BNF; edition 67) price of £1,069.50, resulting in a cost of £855.60 per 160‑mg vial. In a sensitivity analysis, the company used the electronic medicines information tool (eMIT) price for docetaxel. An additional administration cost of £214.00 was applied for docetaxel.
Reduced cost of abiraterone prescribed before docetaxel by 2% to account for dose reduction. 
Training and admin costs associated with new complex PAS estimated to be £388 per year per hosp or homecare provider but not included in base case. </t>
  </si>
  <si>
    <t xml:space="preserve">Intervention and comparator costs, resource use costs, costs of Aes and costs of skeletal-related events. PAS scheme accounted for in costs of enzalutamide, and assumed the PAS for  abiraterone (as was commercial in confidence). NHS reference costs (2011/12) used for HCRU (diagnostic imaging, tests, palliative care, AE and skeletal-related event management. Average monitoring costs per cycle was £70.90. BNF and EMIT used for drug costs.  A terminal care cost of £3133 per patient incorporated as a transition cost to the death state. All hospital costs assumed to be captured by costs of adverse events, skeletal-related events and terminal care. </t>
  </si>
  <si>
    <t>Costs included costs of: drugs, ongoing therapy, adverse events management, administration, procedures (imaging, blood and other diagnostic tests), home support and assisted living, outpatient visits 
Medical resource usage (MRU) from ALSYMPCA, Cislo et al 2015 (LoS, nursing home use, care centre use, home health care centre use, physician visits)
SSE costs from Ford et al 2013</t>
  </si>
  <si>
    <t>Costs included costs of: drugs, ongoing therapy, adverse events management, administration, procedures (imaging, blood and other diagnostic tests), home support and assisted living, outpatient visits (sourced from standard UK sources) 
SSE costs sourced from NHS reference costs</t>
  </si>
  <si>
    <t xml:space="preserve">Resource use data from the TAX327 trial with UK unit costs applied </t>
  </si>
  <si>
    <t>Resource use included scheduled monitoring and evaluation of patients and the costs associated with unscheduled care such as hospital stays, outpatient visits and tests. The former was estimated from an online survey of UK clinicians and the latter was estimated from resource use data collected during the pivotal study. Resource use relating to grade 3 and 4 adverse events was estimated using clinical opinion.
The costs of AAP and WW were calculated using treatment durations from the prediction equations.</t>
  </si>
  <si>
    <t>Drug costs for mitoxantrone were based on an assumed patient body surface area of 2.01m2, assumed no vial re-use and an outpatient setting for drug administration. Resource use data for scheduled hospital and GP visits, nurse visits, diagnostic/imaging and other laboratory tests and unscheduled events were estimated using Scottish clinical experts and analysis of data from the abiraterone clinical trial. Resource use based on clinical opinion/trial data and costs for grade 3 and 4 adverse events including the treatment of febrile neutropenia, concomitant medications, post-progression chemotherapy and terminal care was also estimated. For all these, a combination of trial data and Scottish clinical opinion was used to estimate the proportion of patients affected and resource use requirements.</t>
  </si>
  <si>
    <t>Costs associated with concomitant medication, patient monitoring, terminal care, AE and SRE management were included. 
Resource use estimates for the management of AEs were derived from previous National Institute for Health and Care Excellence (NICE) appraisals for mCRPC drugs, and SRE management resource use was based on a published study with updated unit costs applied. Terminal care costs were based on the abiraterone submission to NICE.</t>
  </si>
  <si>
    <t>Costs in the model included additional tests and monitoring associated with enzalutamide treatment. Costs of adverse events and skeletal related events (SREs) were also included.</t>
  </si>
  <si>
    <t>Medicines and administration costs were included in the analysis, as were the costs of background disease management, medical resource usage, adverse events, SSE management, subsequent lines of treatment and end of life care.</t>
  </si>
  <si>
    <t>The base case analysis used data from the sub-group of the TROPIC study population relating only to patients with an ECOG performance status of 0 or 1 and who had received docetaxel as a 1st-line treatment.
Medicine acquisition costs were included. Resource-use data included the costs of medicines, pre-medications, concomitant medications, administration and treatment of adverse events. Costs of routine management associated with the stable disease and progressive disease state, and end of life hospitalisation estimates, were based on a UK retrospective study on resource use in second line mHRCP conducted in 5 UK cancer centres (between 2007-11).</t>
  </si>
  <si>
    <t xml:space="preserve">AEs ≥ grade 3 in PRAVAIL and COU-AA-302 included. Adverse events while on docetaxel from Tannock et al. (2004). Rates of events from 3rd line treatment assumed the same as 1st line.  No data on the rates of AEs available for the period people were taking abiraterone in COU-AA-302, so company assumed these were the same as for enzalutamide.
Both enzalutamide and abiraterone have confidential patient access schemes (price discounts) established when NICE appraised each of the drugs for use after docetaxel. At the request of NICE, the company provided its base-case results incorporating the list prices for enzalutamide and abiraterone. NICE requested that the ERG provide the results of the company’s modelling and its own exploratory analyses, including both the list price and the discounts.
The company assumed that the same proportion of people would have corticosteroids plus enzalutamide or best supportive care as in PREVAIL and that all people having
abiraterone would also have corticosteroids. The company used the price of docetaxel listed in the electronic market information tool from the Department of Health (£47.30 per 160-mg infusion vial). The dosing regimen for docetaxel was once every 3 weeks and the modelled administration cost was £301.56 (NHS reference cost). </t>
  </si>
  <si>
    <t>Data from TROPIC, a UK clinical audit and opinion from experts used to estimate resource use (hospital admissions, adverse events). Costs sourced from BNF, NHS reference costs and PSSRU.
Costs included costs of acquiring drugs, administration, disease management and AE management
 Cost of active treatment pre‑medications and administering chemotherapy were applied for up to 10 cycles for cabazitaxel and mitoxantrone (the maximum number allowed in TROPIC). 
 The company assumed that the mean body surface area was 1.9 m2 (based on clinical opinion; the mean body surface area observed in TROPIC was 2.01 m2). It also assumed that some mitoxantrone would be wasted when a vial was opened but not fully used.
 Prior to appraisal, cabazitaxel was only purchased in vials. Because an individual dose may not require a whole vial, and the summary of product characteristics does not permit vial sharing, this meant that some cabazitaxel was wasted. In response to the appraisal consultation document, the company explained that it has set up a new compounding scheme. The company provided the following details of the scheme:
 Sanofi will sell the licensed formulation of cabazitaxel (60‑mg vials) to a number of companies already used by the NHS for compounding products.
 No compounding fee will be payable by the NHS.
The compounding company will prepare intravenous‑infusion bags of cabazitaxel in accordance with the summary of product characteristics.
The bags will be sold to NHS trusts at a price not to exceed the per-milligram patient access scheme price.
Sanofi will cover the costs of: drug wastage, transport to NHS hospitals, and bags that are returned unused because a patient could not have a scheduled dose.
Because of this compounding scheme, the company's model assumed there was no wastage of cabazitaxel. After the guidance was published, the commercial access agreement was changed so that NHS trusts also have the option of purchasing cabazitaxel in vials</t>
  </si>
  <si>
    <t>Post-docetaxel survival estimates from COU‑AA‑302 (PIII RCT, multicentre, double-blind, placebo-controlled study)</t>
  </si>
  <si>
    <t>Population assumed to have the same characteristics as the PREVAIL RCT population at baseline</t>
  </si>
  <si>
    <t>Baseline utility value- people in stable disease state receiving BSC = 0.844 
Utility increment Enzalutamide = 0.022
Utility increment Abiraterone = 0.022
On-treatment utility gain for  enzalutamide after docetaxel applied to people in BSC before docetaxel = 0.04</t>
  </si>
  <si>
    <t>Clinical data from ALSYMPCA, a randomised double-blind placebo controlled trial comparing radium-223 with placebo</t>
  </si>
  <si>
    <t>Clinical data from ALSYMPCA, a randomised double-blind placebo controlled trial comparing radium-223 with placebo.</t>
  </si>
  <si>
    <t xml:space="preserve">Clinical data from TROPIC - phase III randomised open‑label multicentre trial </t>
  </si>
  <si>
    <t xml:space="preserve">Analysis of patient-level data derived from prospective collection of patient outcome data from the TAX327 trial </t>
  </si>
  <si>
    <t>Clinical data in the model were taken from the third interim analysis of the main clinical study, the phase III, multicentre, double-blind, placebo-controlled study; COU-AA-302.</t>
  </si>
  <si>
    <t xml:space="preserve">Baseline =  0.83 
Docetaxel = 0.692 
Post-docetaxel treatment = 0.70 </t>
  </si>
  <si>
    <t>Clinical data came from the pivotal, randomised, double-blind, phase III study COU-AA-301 (de Bono 2005)</t>
  </si>
  <si>
    <t>The data for estimating the relative PFS and OS outcomes for enzalutamide and abiraterone came from an adjusted indirect comparison of the two pivotal randomised controlled trials for these drugs (1. AFFIRM and 2. not mentioned)</t>
  </si>
  <si>
    <t>The source of the clinical data for the economic model was the PREVAIL study in terms of the initial progressions in the model from the stable disease state. Key data used from PREVAIL related to both overall survival (OS) estimates and time to discontinuation (TTD) as a measure of progressive disease.</t>
  </si>
  <si>
    <t>The source of the clinical data used in the analysis was primarily the ALSYMPCA study</t>
  </si>
  <si>
    <t>Data for overall survival (OS) and PFS from the TROPIC study sub-group were used and extrapolated to the lifetime of the patient using the Weibull and log-normal parametric functions respectively</t>
  </si>
  <si>
    <t xml:space="preserve">PFS state-at baseline = 0.68
PFS state-at treatment cycle 10 = 0.82
 EAP-progressed = 0.63
</t>
  </si>
  <si>
    <t>Scotland</t>
  </si>
  <si>
    <t>AFFIRM
COU-AA-301</t>
  </si>
  <si>
    <t>TROPIC</t>
  </si>
  <si>
    <t xml:space="preserve"> TAX327</t>
  </si>
  <si>
    <t>PREVAIL</t>
  </si>
  <si>
    <t>Schmilovich, A</t>
  </si>
  <si>
    <t>EVIREPRO</t>
  </si>
  <si>
    <t>Costs: INSSJP formulary (veterans HMO)</t>
  </si>
  <si>
    <t>All-cause 12-month costs = $7.680.707 
Medical care = $18.260, 
Other pharmacy = $12,449
Adjusted 12-month costs-AAP = $3.133.752
Adjusted 12-month costs-ENZ= $4.514.688</t>
  </si>
  <si>
    <t>Mason, N</t>
  </si>
  <si>
    <t>Mean Cost of Care Per Year-Adaptive Therapy = $80,668
Costs/Year Excluding Abiraterone-Adaptive Therapy = $13,261
Mean Cost of Care Per Treatment Month-Adaptive Therapy = $6,713 
Costs/Month Excluding Abiraterone-Adaptive Therapy = $1,104
Mean Cost of Care Per Year-Continuous Therapy = $132,631
Costs/Year Excluding Abiraterone-Continuous Therapy = $19,944
Mean Cost of Care Per Treatment Month-Continuous Therapy = $11,088
Costs/Month Excluding Abiraterone-Continuous Therapy = $1,667</t>
  </si>
  <si>
    <t xml:space="preserve">The pharmacy, lab, and imaging costs: itemized billing data,  Medicare reimbursement rates </t>
  </si>
  <si>
    <t>McDonald, L</t>
  </si>
  <si>
    <t>The total treatment costs nd average per patient cost saving: 5 industry sponsored studies at Guy’s and St Thomas’ (GSTT) between April 2015 and March 2018</t>
  </si>
  <si>
    <t xml:space="preserve">The total treatment costs saved across 3 years = £1.4m
Average per patient cost saving per year = £25k </t>
  </si>
  <si>
    <t>Svensson, J</t>
  </si>
  <si>
    <t>Androgen deprivation therapy</t>
  </si>
  <si>
    <t>Mean annual health care-related costs = SEK 281,000 for mCRPC</t>
  </si>
  <si>
    <t>Real-world data: Prostate Cancer Database Sweden (PCBase), a registry linking data from Patient-overview PC (PPC), national health care registries, and demographic databases covering 2006–2016</t>
  </si>
  <si>
    <t>Ke, X</t>
  </si>
  <si>
    <t xml:space="preserve">Over the mCSPC period, 49% of MA patients and 46% of COM patients had &gt;= 1 inpatient stay while 60% of MA patients and 43% of COM patients had &gt;= 1 emergency room visit.
The mean (SD, median) PPPY total HPP cost- MA = $135,199 ($297,762, $64,882) 
The mean (SD, median) PPPY total HPP cost- COM = $125,060 ($182,103, $67,608)
In the 485 (14%) patients who progressed to mCRPC (MA: 15%; COM: 13%): 
The mean (SD, median) PPPY total HPP cost- MA-before CR = $151,587 ($260,444, $87,718)
The mean (SD, median) PPPY total HPP cost- COM-before CR = $162,384 ($208,552, $85,611)
The mean (SD, median) PPPY total HPP cost- MA-after CR = $221,735 ($293,219, $152,684)
The mean (SD, median) PPPY total HPP cost- COM-after CR = $263,878 ($245,771; $200,241)
</t>
  </si>
  <si>
    <t>The usage of imaging tests, hospital visits and treatments: the patients’ medical charts
Resource costs: the Regie de l‘assurance maladie du Quebec List of Medications when available
Unavailable prices : the MUHC internal prices lists</t>
  </si>
  <si>
    <t>The average cost for PCa-specific resources per 30 days = $2,210
The total average cost = $45,956</t>
  </si>
  <si>
    <t>Yanev, I</t>
  </si>
  <si>
    <t>Kreis, K</t>
  </si>
  <si>
    <t>Docetaxel</t>
  </si>
  <si>
    <t>Best supportive care</t>
  </si>
  <si>
    <t xml:space="preserve">Claims data: the Techniker Krankenkasse
</t>
  </si>
  <si>
    <t>Adjusted mean monthly all-cause  healthcare costs-Docetaxel = $7,631
Adjusted mean monthly all-cause healthcare costs-Cabazitaxel = $2,392
Adjusted mean monthly all-cause  healthcare costs-Abiraterone = $5,226
Adjusted mean monthly all-cause healthcare costs-Enzalutamide = $5,079
Adjusted mean monthly all-cause  healthcare costs-BSC = $959
Adjusted mean monthly mCRPC-cause  healthcare costs-Docetaxel = $6,343
Adjusted mean monthly mCRPC-cause healthcare costs-Cabazitaxel = $1,580
Adjusted mean monthly mCRPC-cause  healthcare costs-Abiraterone = $4,579
Adjusted mean monthly mCRPC-cause healthcare costs-Enzalutamide =  $4,416
Adjusted mean monthly mCRPC-cause  healthcare costs-BSC = $438</t>
  </si>
  <si>
    <t>Wu, B</t>
  </si>
  <si>
    <t>Wu_JME_2020 
(Truven commercial)</t>
  </si>
  <si>
    <t>Wu_JME_2020 
(Truven medigap)</t>
  </si>
  <si>
    <t>Patients with mCRPC-Truven medigap</t>
  </si>
  <si>
    <t>Mean length of follow-up: 13.9 ± 10.4 months
39.4% of patients had a hospitalization
35.4% had an ER visit
The number of events PPPY = 0.8 ± 1.5 for hospitalizations (average length of stay among hospitalized: 11.0 ± 18.0 days), 0.5 ± 1.1 for ER visits, 20.1 ± 13.1 for office visits, 178.2 ± 109.5 for other outpatient encounters, and 47.3 ± 27.9 for pharmacy prescription fills
Mean total all-cause healthcare costs PPPY = $182,156 ± $113,221</t>
  </si>
  <si>
    <t>Mean length of follow-up: 14.6 ± 10.8 months
55.8% of patients had a hospitalization
37.5% an ER visit  
The number of events PPPY = 1.4 ± 2.3 for hospitalizations (average length of stay among hospitalized: 14.6 ± 22.6 days), 0.6 ± 1.1 for ER visits, 21.4 ± 11.9 for office visits, 118.9 ± 86.8 for other outpatient encounters, and 45.5 ± 23.8 for pharmacy prescription fills
Mean total all-cause healthcare costs PPPY = $139,847 ± $90,424</t>
  </si>
  <si>
    <t>All-cause HRU per patient per year (PPPY) and associated costs inflation adjusted to 2016 US dollars: the medical care component of the Consumer Price Index
Costs for pharmacy fills: medical claims via Healthcare Common Procedure Codes,  pharmacy claims via Generic Product Identifiers</t>
  </si>
  <si>
    <t>Ennis, R</t>
  </si>
  <si>
    <t>Chemotherapy</t>
  </si>
  <si>
    <t>Surgery</t>
  </si>
  <si>
    <t>Radiotherapy</t>
  </si>
  <si>
    <t>Brachytherapy</t>
  </si>
  <si>
    <t>Hormone Therapy</t>
  </si>
  <si>
    <t xml:space="preserve">Hospital admissions, emergency department (ED) visits, and drugs administered: claims data
Observed expenses: Medicare Part A, B, and D claim payments </t>
  </si>
  <si>
    <t>Ratio of observed to expected expenses-hormone therapy: 2.66
Ratio of observed to expected expenses-chemotherapy: 2.09
Ratio of observed to expected expenses-radium-223/sipuleucel-T: 3.01
Ratio of observed to expected expenses-Brachytherapy: 1.25
Ratio of observed to expected expenses-Surgery: 1.96</t>
  </si>
  <si>
    <t>Jiang, DM</t>
  </si>
  <si>
    <t>Patients with mCRPC progressing after docetaxel</t>
  </si>
  <si>
    <t>All cost calculations were based on the number of vials required, multiplied by the market price. These calculations also took into account the discount incentive offered by Sanofi Aventis (purchasing five vials for the price of four)
The total drug cost was calculated according to the number of vials used, and the cost of DW from the equivalent number of vials discarded
Costs without a cohorting strategy were estimated by assuming that one vial per treatment was used to treat the same number of patients</t>
  </si>
  <si>
    <t>Total drug cost ($CAD)-Cohorting = 1,485,312
Total DW (mg)-Cohorting = 4,192
Cost of DW ($CAD)-Cohorting = 324,912
Total drug cost ($CAD)-No Cohorting = 1,868,244
Total DW (mg)-No Cohorting = 9,291
Cost of DW ($CAD)-No Cohorting = 719,448
Total drug cost ($CAD)-Saving = 382,932
Total DW (mg)-Saving = 5,099
Cost of DW ($CAD)-Saving = 394,536</t>
  </si>
  <si>
    <t>Appukkuttan, S</t>
  </si>
  <si>
    <t>A pre- and post-retrospective cohort study was conducted in the USA using administrative claims data: the Truven Health Analytics MarketScan® Commercial Claims and Encounters (CCAE) and Truven Health Analytics MarketScan® Medicare Supplemental and Coordination of Benefts (COB) database
HCRU and costs were annualized from the 6 months post-index data</t>
  </si>
  <si>
    <t xml:space="preserve">Total medical and pharmacy claims per patient per year = 119.95±49.41
Pharmacy claims per patient per year  = 50.05±26.39
Inpatient admissions per patient per year = 1.35±1.79
Office visits per patient per year = 21.03±10.28
ED visits per patient per year =  1.56±2.38 
Outpatient services per patient per year =  45.95±28.03 
Total length of inpatient stay (in days) = 6.80±17.44
Total medical and pharmacy per patient per year = $156,499.89±105,581.14
Pharmacy per patient per year =  $41,458.79±38,327.74
Inpatient admissions per patient per year = $26,749.69±62,366.92 
Ofce visits per patient per year = $2978.89±6442.89 
ED visits per patient per year = $1490.45±4717.63 
Outpatient services per patient per year  = $83,822.08±88,066.36 </t>
  </si>
  <si>
    <t>Total mean costs for HRU per patient per year = 288,242 SEK</t>
  </si>
  <si>
    <t>Data were extracted from the Prostate Cancer data Base Sweden (PCBaSe)</t>
  </si>
  <si>
    <t>Trela-Larsen, L</t>
  </si>
  <si>
    <t>Abiraterone + Enzalutamide</t>
  </si>
  <si>
    <t xml:space="preserve">Costs: Anonymised pharmacy claims data from December 2012 to April 2019 </t>
  </si>
  <si>
    <t>The number of patients receiving abiraterone or enzalutamide in the first years of reimbursement were higher than the number of eligible patients predicted in the pharmacoeconomic evaluations. The budget impact for both drugs was higher than predicted.</t>
  </si>
  <si>
    <t xml:space="preserve">Gasperoni, L </t>
  </si>
  <si>
    <t>Adult mCRPC patients previously treated with docetaxel-containing regimen</t>
  </si>
  <si>
    <t>Leftover drug was calculated based on vial sharing</t>
  </si>
  <si>
    <t>Waste calculated from leftover of single therapy days = 1350 mg (+57% compared with ideal consumption)
Projecting consumption and waste at 12 months gives an annual consumption of 4960 mg of cabazitaxel (83 vials, of which 30 are considered waste)
With the introduction of drug day, waste would decrease to 810 mg (+34% compared with ideal consumption) and the projection would lead to an annual consumption of 4240 mg (71 vials, of which 18 would be considered as waste)</t>
  </si>
  <si>
    <t xml:space="preserve"> Poon, DM</t>
  </si>
  <si>
    <t>McKay, R</t>
  </si>
  <si>
    <t>Bone metastases-predominant mCRPC patients</t>
  </si>
  <si>
    <t>Median OS from the first mCRPC treatment, months-Ra-223 pre or post chemo: 38.7 (34.4, 44.2)
Median OS from the first mCRPC treatment, months-Ra-223 pre chemo: 39.4 (33.0, 48.8)
Median OS from the first mCRPC treatment, months-Ra-223 post chem: 37.4 (32.0, 43.5)
Median OS from the first mCRPC treatment, months-Ra-223 monotherapy: 32.0 (26.9, 36.0)
Median OS from the first mCRPC treatment, months-Ra-223 combo therapy: 35.2 (27.9, 43.3)</t>
  </si>
  <si>
    <t>Data source: Dana-Farber Cancer Institute of bone metastases-predominant mCRPC pts treated with Ra-223</t>
  </si>
  <si>
    <t>Men aged  ≥ 60 who were treated for mCRPC</t>
  </si>
  <si>
    <t>mCRPC patients with confirmed adenocarcinoma diagnosis</t>
  </si>
  <si>
    <t>Median time to PSA progression was 3.6 months (IQR: 3.5-4.5) and 48.6% (18/37) had 30% drop of ALP after 3rd injection
26.9% (7/26) with bone pain requiring analgesics had symptomatic improvement but 15% had worsened pain
66.7% of patients were free from sympto_x0002_matic skeletal event (SSE), with 6-month and 1-year SSE rates being 11.9% and 26.2%
The median OS was 18.2 months (95%CI: 4.6-31.9) and was longer for patients who received &gt;4 injections (27.7 vs 7.8 months, p=0.015)</t>
  </si>
  <si>
    <t>Hospital records: 5 Hong Kong public hospitals from Nov 2015 to Oct 2018</t>
  </si>
  <si>
    <t>Pollock, YG</t>
  </si>
  <si>
    <t>Only 342 (25%) received palliative care while 914 (3%) died within 2 years of initiating CRPC treatment and onlt 43 (3%) were alive after 5 years</t>
  </si>
  <si>
    <t>Palliative care utilization data: national VA oncology database</t>
  </si>
  <si>
    <t>Shore, N</t>
  </si>
  <si>
    <t>mCRPC pts with confirmed adenocarcinoma diagnosis (dx) and documented HRRm were identified in the US Flatiron Health EHR-derived deidentified database</t>
  </si>
  <si>
    <t>The main tx class used in 1L was new hormonal agent (NHA; 54%; Table)
The most commonly selected first line (1L) tx were abiraterone (29% of pts with 1L; observed median tx duration: 4.5 mo), enzalutamide (24%; 6.1 mo), docetaxel (17%; 3.5 mo); for 2L were enzalutamide (23% of pts with 2L; 5.7 mo), abiraterone (16%; 5.7 mo), docetaxel (15%; 3.5 mo)
The most commonly selected for 3L were docetaxel (16% of pts with 3L; 3.6 mo), abiraterone (15%; 2.9 mo), enzalutamide (13%; 3.5 mo)
In pts with ≥ 2 LOTs, the most common LOT sequence by class was 1L NHA → 2L NHA (20%; median 15.9 mo from 1L start to 2L end) 
In pts with ≥ 3 LOTs, it was 1L NHA → 2L NHA→ 3L Chemo (12%; median 19.3 mo from 1L start to 3L end)</t>
  </si>
  <si>
    <t xml:space="preserve"> Prednisolone </t>
  </si>
  <si>
    <t xml:space="preserve"> Docetaxel</t>
  </si>
  <si>
    <t>Abiraterone for treating metastatic hormone-relapsed prostate cancer before chemotherapy is indicated</t>
  </si>
  <si>
    <t>Enzalutamide for treating metastatic hormone-relapsed prostate cancer before chemotherapy is indicated</t>
  </si>
  <si>
    <t>Enzalutamide for metastatic hormone‑relapsed prostate cancer previously treated with a docetaxel‑containing regimen</t>
  </si>
  <si>
    <t>Radium-223 dichloride for treating hormone-relapsed prostate cancer with bone metastases</t>
  </si>
  <si>
    <t>Cabazitaxel for hormone-relapsed metastatic prostate cancer treated with docetaxel</t>
  </si>
  <si>
    <t>Docetaxel for the treatment of hormone-refractory metastatic prostate cancer</t>
  </si>
  <si>
    <t>Enzalutamide (Xtandi®) is accepted for use within NHS Scotland</t>
  </si>
  <si>
    <t>abiraterone acetate (Zytiga®) is accepted for restricted use within NHS Scotland</t>
  </si>
  <si>
    <t>Abiraterone acetate (Zytiga®) is accepted for use  within NHS Scotland</t>
  </si>
  <si>
    <t>Cabazitaxel (Jevtana®) is accepted for restricted use within NHS Scotland</t>
  </si>
  <si>
    <t>Radium-223 dichloride (Xofigo®) is accepted for use within NHS Scotland</t>
  </si>
  <si>
    <t>ICER for Abiraterone vs. prednisolone: £52,851 per QALY gained
Mitoxantrone plus prednisolone extendedly dominated</t>
  </si>
  <si>
    <t xml:space="preserve">Recommended (with a single discount agreed in PAS)
</t>
  </si>
  <si>
    <t>ICER for Abiraterone vs. BSC: £28,563 per QALY gained
Incremental cost: £16,055
Incremental outcomes: 0.62 life years gained and 0.56 QALYs gained</t>
  </si>
  <si>
    <t xml:space="preserve">Recommended (with complex PAS)
</t>
  </si>
  <si>
    <t>Recommended (simple discount was agreed with the NHS)</t>
  </si>
  <si>
    <t>Company revised ICER for Enzalutamide vs BSC: £27,036 per QALY gained</t>
  </si>
  <si>
    <t xml:space="preserve">ICER (deterministic) enzalutamide vs Abirateron: £14,795 per QALY gained. ICER (probabilistic) £14,576 with 83% (98%) probability of being cost effective at 20k (30k) threshold
ICER (deterministic) enzalutamide vs BSC: £43,587 per QALY gained. ICER (probabilistic) £43,239 with 0% (81%) probability of being cost effective at 30k (50k) threshold
In incremental analysis abiraterone was extendedly dominated by enzalutamide and BSC. </t>
  </si>
  <si>
    <t>No prior docetaxel, and docetaxel is suitable:
Company revised ICER for Radium-223 vs BSC: £25,963 per QALY gained
ERG revised ICER for Radium-223 vs BSC: £31,172 per QALY gained
No prior docetaxel, but docetaxel is contraindicated or unsuitable:
Revised ICER using sub-group specific utilities and assuming life-long QoL benefit: £49,600 per QALY gained
• End of life criteria met
• Most plausible ICER would be &gt;£50,000 per QALY considering uncertainties around duration of QoL benefits, modelling survival, calculating cohort flow, and accounting for treatment waste</t>
  </si>
  <si>
    <t xml:space="preserve"> Revised ICER using sub-group specific utilities and assuming life-long QoL benefit: £49,600 per QALY gained
• End of life criteria met
• Most plausible ICER would be &gt;£50,000 per QALY considering uncertainties around duration of QoL benefits, modelling survival, calculating cohort flow, and accounting for treatment waste</t>
  </si>
  <si>
    <t>Base case ICER: £19,483 per life year gained
Preliminary analysis ICER: £30,280 per life year gained
Results of Assessment group's analysis
Base case ICER: £32,700 per QALY (3-weekly docetaxel plus prednisone or prednisolone compared with mitoxantrone plus prednisone or prednisolone) with all other strategies compared dominated by mitoxantrone plus prednisone or prednisolone</t>
  </si>
  <si>
    <t>ICER with the patient access scheme (PAS): £48,235 per QALY gained. 
(The quality adjusted life year gain came from the pre-docetaxel phase of the model (on treatment, or during BSC awaiting the start of docetaxel) and then fewer QALYs were accrued than for WW patients in the docetaxel and post-docetaxel phases of the model.)</t>
  </si>
  <si>
    <t>ICERs: 
Abiraterone vs. BSC/prednisolone: £46,421 per QALY with PAS
Abiraterone vs. BSC/ dexamethasone: £44,606 per QALY with PAS
Abiraterone vs. Mitoxantrone + prednisolone: £41,122 per QALY with PAS
Abiraterone vs. Docetaxel retreatment + prednisolone: £24,205 per QALY with PAS
Cost per cycle (21 days) for abiraterone (plus prednisolone): £2,054, with an annual cost of £35,551.</t>
  </si>
  <si>
    <t>ICER for Enzalutamide vs Abiraterone: £15,696 per QALY gained
Cost for 28 days is £2,735 and for 1 year is £35,551 for both drugs (excluding the cost of prednisolone).</t>
  </si>
  <si>
    <t>ICER for Enzalutamide vs BSC: £31,542 per QALY gained
Costs per year of enzalutamide: £35,551.</t>
  </si>
  <si>
    <t>ICER for radium-223 plus BSC vs. BSC: £20,583 per QALY gained
Subgroup analysis comparing radium-223 against BSC in patients who were unsuitable for docetaxel ICER: £26,607 with PAS discount
Subgroup analysis comparing radium-223 against abiraterone indicated that radium-223 was dominant (i.e. less costly and more effective) with PAS discount</t>
  </si>
  <si>
    <t>ICER for Cabazitaxel vs BSC: £45,459 per QALY gained with PAS discount
Incremental cost: £10,553 
Incremental QALYs: 0.232
Discounted LY gained: 0.338 or 4.1 months</t>
  </si>
  <si>
    <t>Recommended (with simple discount agreed in PAS) only if:
- they have already had docetaxel or
- docetaxel is contraindicated or is not suitable for them</t>
  </si>
  <si>
    <t xml:space="preserve"> Recommended (with simple discount agreed in PAS) only if:
- they have already had docetaxel or
- docetaxel is contraindicated or is not suitable for them</t>
  </si>
  <si>
    <t>Recommended only if:
- Karnofsky performance-status score is 60% or more</t>
  </si>
  <si>
    <t xml:space="preserve"> Recommended only if:
- Karnofsky performance-status score is 60% or more</t>
  </si>
  <si>
    <t>Accepted</t>
  </si>
  <si>
    <t>Accepted for restricted use (abiraterone is restricted to use in patients who have received only one prior chemotherapy regimen)</t>
  </si>
  <si>
    <t>Accepted for restricted use (for use in patients who have received at least 3 cycles of docetaxel and have an ECOG performance status of 0 or 1)</t>
  </si>
  <si>
    <t>Schmilovich_ISPOR_2019 (abstract)</t>
  </si>
  <si>
    <t>Mason_ASCO_2019 (abstract)</t>
  </si>
  <si>
    <t>mCRPC patients on abiraterone</t>
  </si>
  <si>
    <t>McDonald_BJC_2019</t>
  </si>
  <si>
    <t>Svensson_ISPOR_2019 (abstract)</t>
  </si>
  <si>
    <t>Patients with non-metastatic and metastatic hormone-sensitive prostate cancer</t>
  </si>
  <si>
    <t>Ke_JMCP_2019 (abstract)</t>
  </si>
  <si>
    <t>Yanev_AUA_2019 (abstract)</t>
  </si>
  <si>
    <t>Patients with prostate cancer</t>
  </si>
  <si>
    <t>Kreis_PE_2020</t>
  </si>
  <si>
    <t>Patients with mCRPC progressed after non-metastatic CRPC</t>
  </si>
  <si>
    <t>Ennis_JOP_2019</t>
  </si>
  <si>
    <t>Jiang_EU_2021</t>
  </si>
  <si>
    <t>Jiang_ASCO_2019 (abstract)</t>
  </si>
  <si>
    <t>Appukkuttan_PE_2020</t>
  </si>
  <si>
    <t>Patients with newly diagnosed mCRPC</t>
  </si>
  <si>
    <t>Svensson_SJU_2021</t>
  </si>
  <si>
    <t>Trela-Larsen_ISPOR_2019 (abstract)</t>
  </si>
  <si>
    <t>Gasperoni_EAHP_2020 (abstract)</t>
  </si>
  <si>
    <t>McKay_ASCO_2020 (abstract)</t>
  </si>
  <si>
    <t>Poon_ESMO_2019 (abstract)</t>
  </si>
  <si>
    <t>Patients with bony mCRPC in Hong Kong</t>
  </si>
  <si>
    <t>Pollock_AGS_2020 (abstract)</t>
  </si>
  <si>
    <t>Shore_ESMO_2020 (abstract)</t>
  </si>
  <si>
    <t>Costs among mCRPC patients show significant variation, with patients initiating on abiraterone plus prednisone incurring in significantly lower costs compared to enzalutamide over the first 12-months of treatment. Lower total costs for abiraterone plus prednisone patients resulted mainly from lower outpatient pharmacy costs and 11 comercialized competitor generics with lower prices.</t>
  </si>
  <si>
    <t>Males ≥18 years with ≥1 year follow up for prostate cancer diagnosis and no end stage renal disease and/or other primary cancer diagnosis were selected according the first observed mCRPC-specific treatment date between 8/25/2015-8/25/2018.</t>
  </si>
  <si>
    <t>Reduction in cost of care in patients with mCRPC with nearly an additional year of time to radiographic progression from adaptive abiraterone therapy demonstrates the potential value of novel precision medicine approaches.</t>
  </si>
  <si>
    <t>NCT02415621</t>
  </si>
  <si>
    <t>Histologically or cytologically confirmed adenocarcinoma of the prostate (the availability archival prostate tumor sample is preferred not required); Asymptomatic or minimally symptomatic (not requiring opioids for cancer related pain) metastatic castration resistant prostate cancer (CRPC) patients on abiraterone as standard of care and achieved at least 50% decline of their pre-treatment prostatic specific antigen (PSA); Performance status Eastern Cooperative Oncology Group (ECOG) 0-2; Adequate organ function;
Stable medical condition, including the absence of acute exacerbations of chronic illnesses, serious infections or major surgery within 28 days prior to study enrollment; Prior surgical castration or concurrent use of gonadotropin-releasing hormone (GnRH) analogue (i.e. medical castration) with testosterone at screening &lt;50 ng/dL.</t>
  </si>
  <si>
    <t xml:space="preserve">Significant treatment cost savings were seen where patients were recruited onto clinical trials. In addition to the benefits to patients and future treatments, the economic impact of clinical trials on NHS trusts is vast. </t>
  </si>
  <si>
    <t xml:space="preserve">Time spent in mHSPC and nmCRPC was relatively short; and men soon progressed to mCRPC where they spent substantially longer time. </t>
  </si>
  <si>
    <t xml:space="preserve">Patients with mCSPC covered by Medicare Advantage or commercially-insured plans incurred significant healthcare resource use and costs both before and after castration-resistance. </t>
  </si>
  <si>
    <t>Men with ≥ 2 claims for prostate cancer (PC), ≥1 claim for metastasis, ≥ 1 castration sensitivity (CS) indicator (CS diagnosis code [dx]; castration and no prostate-specific antigen [PSA] rise; or hormone/castration naive for ≥ 18 months before index [date of 1st metastasis dx on or after 1st PC dx]) were identified in Optum Clinformatics Extended DataMart (01/01/2014-06/30/2018).</t>
  </si>
  <si>
    <t>The disease specific resource utilization costs for a patient in M-CRPC are significantly higher than the costs of NM-CRPC. The overall cost of these phases of prostate cancer should be even higher as the present study captured only costs for resources recorded in medical health records.</t>
  </si>
  <si>
    <t>Prostate cancer patients from the McGill University Health Centre (MUHC) that were selected retrospectively through the period from 2000 to the end of 2015. The patients were followed from diagnosis of PCa until death or until the end of 2016.</t>
  </si>
  <si>
    <t xml:space="preserve">mCRPC treatment represents a high economic burden for social health insurance in Germany. Cabazitaxel- and docetaxel-treated patients were significantly younger than those receiving the other treatments. In most domains, cabazitaxel was associated with the highest health resouce utilization and healthcare costs because of the higher drug costs and inpatient care required. </t>
  </si>
  <si>
    <t>Patient identification required documentation for at least one inpatient diagnosis, secured outpatient diagnosis, or hospital outpatient diagnosis for PC based on the International Classification of Diseases, Tenth Revision, German Modification (ICD-10-GM code C61) between 2014 and 2016. All male sample patients had to be continuously insured from 2014 to 2017 or until death (whichever came first). Identification of metastases was based on ICD codes C77, C78, and C79. To ensure the metastasis diagnosis was associated with PC (ICD codes do not include information on the primary tumor), patients were only included if ICD code C61 was documented in the same quarter.</t>
  </si>
  <si>
    <t>The cost of care during 2012–2016 was substantially higher for mCRPC than nmCRPC patients. Total all-cause healthcare costs increased 6-fold for commercially insured patients and 5-fold for Medigap patients who transitioned from nmCRPC to mCRPC.</t>
  </si>
  <si>
    <t xml:space="preserve">Male patients ≥ 18 years of age with ≥1 prostate cancer diagnosis (ICD-9-CM: 185 or ICD-10: C61), a subsequent metastasis diagnosis (ICD-9-CM codes: 196, 197, 198, 199; ICD-10 codes: C77, C78, C79, C80), and a prescription claim for any National Comprehensive Cancer Network (NCCN) guideline recommended treatment for mCRPC were included from the Truven Commercial and Medigap claims databases during January 1, 2012 to December 31, 2016. All patients were required to have ≥12 months of continuous medical and pharmacy enrollment before and ≥3 months after the index date. </t>
  </si>
  <si>
    <t>The most excessive expenses were seen in metastatic, castration-resistant dyads containing second-line hormone therapy.</t>
  </si>
  <si>
    <t>Hohorting of patients reduced the amount of drug wastage by 54.9%, leading to an estimated cost-saving of $394 536 CAD, equating to 21.1% of the total drug cost.</t>
  </si>
  <si>
    <t>Batching ≥3 pts on a single weekday was feasible and significantly lowered drug cost of Cabazitaxel by reducing wastage.</t>
  </si>
  <si>
    <t>Following progression to mCRPC, annualized all-cause health care resource use and costs increased significantly. Average yearly HCRU nearly doubled and mean annual pharmacy costs had the highest proportional increase, of more than fivefold after metastasis diagnosis.</t>
  </si>
  <si>
    <t>(a) At least one diagnosis of prostate cancer (ICD-9-CM code 185, malignant neoplasm of prostate) on one or more inpatient claim or two or more outpatient claims (at least 30 days apart) during the index period.
(b) Evidence of surgical castration (based on current procedural terminology codes 54530, 54533, 54540, 54535, 54690; ICD-9-CM procedure codes 62.3, 62.41, 62.42; or ICD-9-CM diagnosis code V45.77) or medical castration (defined as having one or more claim for any of the anti-androgens, androgen-synthesis inhibitors, estrogens, and progestins and one claim for any of the luteinizing hormone-releasing hormone (LHRH) agonists).
(c) Diagnosis of metastasis (ICD-9-CM code 196.0–196.9, 197.0–197.8, 198.5, a secondary malignant neoplasm of lymph nodes, visceral organs, and/or bone/bone marrow) on one or more inpatient claim or two or more outpatient claims (at least 30 days apart) during the index period.
(d) At least one claim of FDA-approved treatment for mCRPC (docetaxel, cabazitaxel, abiraterone, enzalutamide, radium-223, mitoxantrone, estramustine, and sipuleucel-T) within 3 months of diagnosis of metastatic disease.
(e) Continuous enrollment in a health plan for at least 25 months prior to the index date (to ensure adequate time for castrate resistance to develop) and 6 months after the index date.</t>
  </si>
  <si>
    <t>Time to progression was approximately 1 year for men in the mHSPC state, approximately 4 years for men in the nmHSPC state, and approximately 1 year for men in the nmCRPC state. In men in the mCRPC state, time to death was approximately 4 years. Survival times were longer than expected, likely due to selection of long-term survivors among prevalent cases. The annual healthcare cost increased substantially with increasing severity of disease from 41,064 SEK for men in the nmHSPC state to 288,242 SEK for men in the mCRPC state. Additional larger studies are needed to conclusively elucidate the time spent in each prostate cancer disease state.</t>
  </si>
  <si>
    <t>NCT03619980</t>
  </si>
  <si>
    <t>The number of patients receiving abiraterone or enzalutamide in the first years of reimbursement were higher than the number of eligible patients predicted in the pharmacoeconomic evaluations and the budget impact for both drugs was higher than predicted.</t>
  </si>
  <si>
    <t>The introduction of drug day for cabazitaxel is fundamental to reduce waste, optimise resources and safeguard costs.</t>
  </si>
  <si>
    <t>Patients treated pre-chemo on average obtained 1 additional cycle of Ra-223, subsequent chemo administration was not limited and overall survival measured from first mCRPC therapy was not significantly different.</t>
  </si>
  <si>
    <t>Efficacy and tolerability with Ra223 remains favorable in heavily-pretreated mCRPC, despite higher rate of hematological adverse events.</t>
  </si>
  <si>
    <t>Palliative care utilization is low among older veterans with mCRPC despite high comorbidity burden and high 2-year mortality.</t>
  </si>
  <si>
    <t>Men aged  ≥ 60 who were treated for mCRPC between 1/1/2005-12/31/2014 within the national VA health care system.</t>
  </si>
  <si>
    <t>There are poor outcomes involving standard of care treatment for HRRm+ mCRPC patients. The study also illustrates the lack of treatment harmonization for these patients with known poor prognosis, suggesting a need for future treatment optimization.</t>
  </si>
  <si>
    <t>mCRPC pts with confirmed adenocarcinoma diagnosis (dx) and documented HRRm were identified in the US Flatiron Health EHR-derived deidentified database (01/2013 - 03/2019; 82.5% and 17.5% of pts with HRRm mCRPC in community and academic settings, respectively).</t>
  </si>
  <si>
    <t>Cost Estimate Analysis of Abiraterone Plus Prednisone (Aap) and Enzalutamide (Enz) in Insured Metastatic Castration Resistant Prostate Cancer Patients in Argentina: Evirepro Database</t>
  </si>
  <si>
    <t>Objectives: To estimate costs for metastatic castration-resistant prostate cancer (mRCC) in order to assess the relative value of abiraterone plus prednisone (AAP )and enzalutamide (ENZ) for mCRPC patients. Method(s): A retrospective/prospective cohort study using data from EVIREPRO data bases (Real life study of insured cancer pts sponsored by Investigar Foundation)) and treatment costs were obtained from INSSJP formulary (veterans HMO). Males &gt;=18 years with &gt;=1 year follow up for prostate cancer diagnosis and no end stage renal disease and/or other primary cancer diagnosis were selected according the first observed mCRPC-specific treatment date between 8/25/2015-8/25/2018. Patient characteristics during &gt;=6 months prior were described; 12-month all-cause costs in 2018 US dollars were estimated. Generalized linear model was used to compare adjusted cost between AAP and ENZ cohorts. Result(s): Of a total of 651 patients (pts.), 222 were mCRPC pts. from the EVIREPRO databases and were followed up for a mean of 478 days. Among insured mCRPC pts, 133/222 received treatment for at least 1 year., mean age was 69.7 (SD=4.2) years). All-cause 12-month costs were $7.680.707 USD (mCRPC treatment): medical care: USD 18.260, other pharmacy: USD 12,449. Among 85 AAP and 68 ENZ insured patients, adjusted 12-month costs were $3.133.752 vs $4.514.688 (p&lt;.0001). Conclusion(s): Costs among mCRPC patients show significant variation, with patients initiating on AAP incurring in significantly lower costs compared to ENZ over the first 12-months of treatment. Lower total costs for AAP patients resulted mainly from lower outpatient pharmacy costs and 11 comercialized competitor generics with lower prices. Copyright © 2019</t>
  </si>
  <si>
    <t>Economic benefits of adaptive abiraterone therapy for advanced prostate cancer</t>
  </si>
  <si>
    <t>Background: We recently completed a study showing that adaptive abiraterone therapy (AT) led to more than a doubling of the time to radiographic progression (TTP) compared to continuous therapy (CT) in patients with metastatic castration resistant prostate cancer (mCRPC), [Nat Commun. 2017; 1816]. This study compared the cost of care in the AT cohort versus the standard of care CT cohort. Method(s): We conducted a retrospective economic analysis of mCRPC patients receiving intermittent AT compared to patients receiving CT abiraterone. The study followed the adaptive therapy trial protocol (NCT02415621). The primary endpoints were costs of care per patient per year and cost per treatment month. We used itemized billing data and standardized to Medicare reimbursement rates to determine the pharmacy, lab, and imaging costs. Result(s): Patients receiving adaptive abiraterone therapy (N = 15) had a mean annual cost of care of $80,668 compared to a mean annual cost of care of $132,631 for CT patients. The cost of treatment per month was $6,713 for the AT versus $11,088 for the CT. The economic benefits persisted even after taking into account the cost of abiraterone (Table). Conclusion(s): The reduction in cost of care in patients with mCRPC with nearly an additional year of TTP from adaptive abiraterone therapy demonstrates the potential value of novel precision medicine approaches. If confirmed by other, larger scale studies, AT may provide significant economic value from far more effective therapy.</t>
  </si>
  <si>
    <t>A single centre review of the NICE approved, standard of care, treatment cost savings for patients with metastatic castrate-resistant prostate cancer (mCRPC) enrolled in clinical trials</t>
  </si>
  <si>
    <t>Background: When a patient is enrolled in a clinical trial, often the study sponsor will provide the standard of care treatment without charge to the study site, either as the comparator drug, to be used in combination with the investigational product or in the form of an extension study post licencing. A treatment cost saving can be seen based on the standard of care treatment the patient would have received. For patients with metastatic castrate-resistant prostate cancer, the current NICE guidelines recommend the use of either Abiraterone (Zytiga) in combination with prednisone or prednisolone or Enzalutamide (Xtandi). The NICE approved treatment costs are 2,300 and 2,7934.67 respectively. Method(s): The objective of the review was to analyse the treatment saving based on the standard of care treatment cost. The review looked at 5 industry sponsored studies at Guy's and St Thomas' (GSTT) between April 2015 and March 2018. The studies reviewed were for men with metastatic castrate-resistant prostate cancer (mCRPC) and all included either Abiraterone or Enzalutamide as a comparator, an open label extension study or as a cross over treatment. The cost saving was calculated based on the number of patients randomised at GSTT, the length of time they were on study and the cost of the standard of care drug they would have received off trial, estimated using the NICE approved costings. Result(s): The total treatment costs saved across 3 years was an estimated 1.4m, with an average per patient cost saving of approximately 25k per year. Conclusion(s): Significant treatment cost savings were seen where patients were recruited onto clinical trials. In addition to the benefits to patients and future treatments, the economic impact of clinical trials on NHS trusts is vast. It is predicted that such savings will continue to increase with the licensing of more costly treatments such as immunotherapies.</t>
  </si>
  <si>
    <t>Pcn512 Progression, Overall Survival, and Health Care Resource Utilization in Patients with Prostate Cancer on Androgen Deprivation Therapy: A Swedish Register-Based Study</t>
  </si>
  <si>
    <t>Objectives: Diagnostic workup and primary treatment of prostate cancer (PC) in Sweden is registered in the National PC Register (NPCR). However, there are no data on progression from nonmetastatic (nm) or metastatic (m) hormone-sensitive PC (HSPC) to castration-resistant PC (CRPC) in men on androgen deprivation therapy in NPCR. The aim of this study was to assess time from disease state entry to progression or death from nm/mHSPC through nm/mCRPC, as well as co-medications, comorbidities, and health care resource use. Method(s): Real-world data were extracted from the Prostate Cancer Database Sweden (PCBase), a registry linking data from Patient-overview PC (PPC), national health care registries, and demographic databases covering 2006-2016. Overall survival (OS) and time to progression (TTP) were estimated using Kaplan-Meier and cumulative incidence functions. Result(s): 1869 men were included. Mean age ranged from 70.1 years for mHSPC to 74.8 years for nmCRPC. Median OS and median TTP for men with nmHSPC (n=1034) were 11 and 4 years, respectively. The corresponding numbers for mHSPC (n=884) were 7 and 1.3 years; and for nmCRPC (n=356), 8.5 and 1.4 years. Median OS for mCRPC (n=1172) was 3.9 years. The most common co-medications included analgesics and antipyretics. The most common comorbidities were cardiovascular (myocardial infarction and congestive heart disease) and diabetes, both of which affected 5-9%. Costs for hospitalizations, outpatient visits, and PC treatments increased with increasing disease severity. Mean annual health care-related costs ranged from SEK 37,000 for nmHSPC to SEK 281,000 for mCRPC. Conclusion(s): Time spent in mHSPC and nmCRPC was relatively short; and men soon progressed to mCRPC where they spent substantially longer time. Time spent in mHSPC and nm/mCRPC is of particular interest since recent data from clinical trials support treatment to prolong life but at a high cost. Funding(s): Astellas Pharma, Kastrup, Denmark. Editorial support: Complete HealthVizion. Copyright © 2019</t>
  </si>
  <si>
    <t>Healthcare resource use and costs associated with metastatic castration-sensitive prostate cancer in medicare advantage and commercially insured patients in The United States</t>
  </si>
  <si>
    <t>BACKGROUND: Despite recent changes in the metastatic castration sensitive prostate cancer (mCSPC) treatment landscape, real-world studies evaluating healthcare resource use (HRU) and economic outcomes of mCSPC patients remain scarce. OBJECTIVE(S): To assess HRU and total health plan paid (HPP) costs in U.S. Medicare Advantage (MA) and commercially-insured (COM) mCSPC patients. METHOD(S): Men with &gt;= 2 claims for prostate cancer (PC), &gt;=1 claim for metastasis, &gt;= 1 castration sensitivity (CS) indicator (CS diagnosis code [dx]; castration and no prostate-specific antigen [PSA] rise; or hormone/ castration naive for &gt;= 18 months before index [date of 1st metastasis dx on or after 1st PC dx]) were identified in Optum Clinformatics Extended DataMart (01/01/2014-06/30/2018). Patients were excluded if they had any pre-index castration-resistance (CR) indicator (CR dx; castration with PSA rise; or a claim for any drug solely recommended for metastatic CRPC [mCRPC]). Progression to mCRPC was identified if patients had (1) any post-index CR indicator including a claim for any drug solely recommended for mCRPC or (2) initiation of a drug approved for both mCSPC and mCRPC (abiraterone/docetaxel) but only if initiation occurred &gt;= 12 months after post-index androgen deprivation therapy (ADT) initiation or &gt;= 12 months post-index for those without evidence of ADT to avoid including patients who received the two therapies for mCSPC as being defined as mCRPC. HRU and per-patient-per-year (PPPY) total HPP costs (U.S. $2,018) were evaluated during mCSPC (post-index until CR or end of followup) and mCRPC periods. RESULT(S): In total, 3,359 patients were included; 81% were MA and 19% COM. Overall mean [SD] age was 75.0 [9.3] years; MA patients were older (77.6 [7.2]) than COM patients (64.2 [9.2]). Mean [SD] follow-up time was 1 [0.8] year. Over the mCSPC period, 49% of MA patients and 46% of COM patients had &gt;= 1 inpatient stay while 60% of MA patients and 43% of COM patients had &gt;= 1 emergency room visit. The mean [SD; median] PPPY total HPP cost was $135,199 [$297,762; $64,882] for MA and $125,060 [$182,103; $67,608] for COM. In the 485 (14%) patients who progressed to mCRPC (MA: 15%; COM: 13%), the mean [SD; median] PPPY total HPP cost was $151,587 [$260,444; $87,718] for MA and $162,384 [$208,552; $85,611] for COM before CR and $221,735 [$293,219; $152,684] for MA, $263,878 [$245,771; $200,241] for COM after CR. CONCLUSION(S): Patients with mCSPC covered by MA or COM plans incurred significant HRU and costs both before and after CR. These results provide new and important insights for population health decision-makers about the overall disease burden of U.S. patients with mCSPC.</t>
  </si>
  <si>
    <t>Disease-specific costs of nonmetastatic and metastatic castration-resistant prostate cancer in Quebec</t>
  </si>
  <si>
    <t>INTRODUCTION AND OBJECTIVES: Prostate cancer (PCa) accounts for 10% of all cancers diagnosed in Canada and 21% (21,300 new cases) of cancers among males. Androgen deprivation therapy (ADT) is a very effective strategy of managing PCa. However nearly all men will develop castration-resistant disease and the majority of men who die from PCa experienced a progression to metastatic disease. Estimate the disease specific costs of PCa patients during the health states of nonmetastatic castration-resistant prostate cancer (NMCRPC) and metastatic castration-resistant prostate cancer (M-CRPC). METHOD(S): This cohort analysis contains 211 PCa patients from the McGill University Health Centre (MUHC) that were selected retrospectively through the period from 2000 to the end of 2015. The patients were followed from diagnosis of PCa until death or until the end of 2016. An algorithm to detect NM-CRPC and M-CRPC was based on increases of prostate specific antigen (PSA) levels after castration and the detection of metastasis. Consecutively, the mean time per health state was identified. The usage of imaging tests, hospital visits and treatments were extracted from the patients' medical charts and the mean usage per resource was calculated for 30 days in the given health state. Resource costs were obtained from the Regie de l'assurance maladie du Quebec List of Medications when available; when unavailable prices were obtained from the MUHC internal prices lists. This cost analysis was performed from the health care system perspective. RESULT(S): Mean duration of NM-CRPC was 26.07 months while duration of M-CRPC was 20.79 months, with 62 and 68 patients per health state respectfully. The average cost for PCa-specific resources per 30 days was $786 for NM-CRPC and $2,210 for MCRPC health states with the cost driver being chemotherapy or prescription drugs other than ADT. The resource utilization that increased the most from NM-CRPC to M-CRPC was emergency visits (increased 26 times), while costs for ADT, chemotherapy or prescription drugs other than ADT and radiotherapy increased by more than twofold. The total average cost for NM-CRPC health state was $20,457 compared to $45,956 for M-CRPC health state. CONCLUSION(S): The disease specific resource utilization costs for a patient in M-CRPC are significantly higher than the costs of NM-CRPC. The overall cost of these phases of PCa should be even higher as the present study captured only costs for resources recorded in medical health records.</t>
  </si>
  <si>
    <t>Treatment-Related Healthcare Costs of Metastatic Castration-Resistant Prostate Cancer in Germany: A Claims Data Study</t>
  </si>
  <si>
    <t>Purpose: Treatments for patients with metastatic castration-resistant prostate cancer (mCRPC) have expanded rapidly. They include the chemotherapies docetaxel and cabazitaxel, hormonal drugs abiraterone and enzalutamide, and best supportive care (BSC). Cabazitaxel has proven to be the last life-prolonging option, associated with a significant risk of serious adverse events. Given the lack of real-world evidence, we aimed to compare healthcare resource utilization (HRU) and costs in patients with mCRPC treated with cabazitaxel, docetaxel, abiraterone, enzalutamide, and BSC. Method(s): We used 2014-2017 claims data from a large German statutory health insurance fund, the Techniker Krankenkasse, to identify patients with mCRPC. Patient allocation to individual therapy regimens was based on clinical knowledge and included therapy cycles, duration of therapy, and continuous treatment. The study period lasted from the first claim until death, the end of data availability, a drug switch, or discontinuation of therapy, whichever came first. Multivariate regression models were used to compare monthly all-cause and mCRPC-related HRU and costs across cohorts by adjusting for baseline covariates (including age and comorbidities). Result(s): The 3944 identified patients with mCRPC initiated treatment with cabazitaxel (n = 240), docetaxel (n = 539), abiraterone (n = 486), enzalutamide (n = 351), or BSC (n = 2328). In most domains, HRU was highest in the cabazitaxel cohort and lowest in the BSC group. Accordingly, the highest all-cause and mCRPC-related costs per month, respectively, were observed in patients receiving cabazitaxel (7631/6343), followed by abiraterone (5226/4579), enzalutamide (5079/4416), docetaxel (2392/1580), and BSC (959/438). Cost variations were mostly attributable to drugs, inpatient treatment, and sick leave payments. Conclusion(s): mCRPC treatment imposes a high economic burden on statutory health insurance. Cabazitaxel is associated with substantially higher expenses, resulting from higher drug costs and a greater need for inpatient treatment. As mCRPC continues to be incurable, decision makers and clinician leaders should carefully evaluate public access to innovative agents and optimal treatment strategies. Copyright © 2020, The Author(s).</t>
  </si>
  <si>
    <t>Total cost of care for castration-resistant prostate cancer in a commercially insured population and a medicare supplemental insured population</t>
  </si>
  <si>
    <t>Background: The total cost of healthcare for patients with castration-resistant prostate cancer (CRPC) is an important component for assessing value of treatment options. The need for real-world evidence has increased with the introduction of oral targeted therapies for metastatic and nonmetastatic disease. In this study, we examined patient healthcare costs during periods of nonmetastatic CRPC (nmCRPC) and metastatic CRPC (mCRPC). Method(s): This retrospective cohort study captured data from claims in the Truven Health MarketScan Commercial and Medicare Supplemental (Medigap) databases (1/1/2012-12/31/2016). Male patients (&gt;=18 years) with &gt;=1 prostate cancer diagnosis, a subsequent metastatic diagnosis, and prescription claim for an mCRPC-indicated therapy (index date) were included. Patients were considered to have nmCRPC during the 12-month period prior to mCRPC if they had &gt;=1 claim for androgen deprivation therapy. Unadjusted all-cause healthcare resource utilization (HRU) and associated costs in 2016 USD per patient per year (PPPY) were determined for nmCRPC and mCRPC periods. Result(s): Patients included from the Commercial database (N = 449) had an average age of 59.4 +/- 4.5 (standard deviation) years and a mean Quan Charlson Comorbidity Index (QCI) score of 2.8 +/- 1.6. Among patients included from the Medigap database (N = 1,173), the mean age was 78.6 +/- 7.2 years and mean QCI score was 3.3 +/- 2.0. Across all healthcare resource types, HRU was approximately 1.5-2.5 times greater after a diagnosis of metastasis for both study populations. For commercially insured patients, total all-cause healthcare costs increased 6.2-fold from the nmCRPC to mCRPC periods ($29,192 to $182,156 PPPY). Likewise, among Medigap patients, total all-cause healthcare costs increased 5.1-fold from the nmCRPC to mCRPC periods ($27,549 to $139,847). Conclusion(s): In this study, the cost of care during 2012-2016 was substantially higher for mCRPC than nmCRPC, underscoring the value of interventions that may delay progression to metastases in high-risk individuals. Copyright © 2019, © 2019 Informa UK Limited, trading as Taylor &amp; Francis Group.</t>
  </si>
  <si>
    <t>Interpreting oncology care model data to drive value-based care: A prostate cancer analysis</t>
  </si>
  <si>
    <t>PURPOSE The Oncology Care Model (OCM) must be clinically relevant, accurate, and comprehensible to drive value-based care. METHODS We studied OCM data detailing observed and expected expenses for 6-month-long episodes of care for patients with prostate cancer. We constructed seven disease state-treatment dyads into which we grouped each episode on the bases of diagnoses, procedures, and medications in OCM claims data. We used this clinical-administrative stratification model to facilitate a comparative cost analysis, and we evaluated emergency department and hospital utilization and drug therapy as potential drivers of cost. RESULTS We examined 377 episodes of care, pertaining to 210 patients, that took place within our health system from January 2012 to June 2015. Ninety-six percent of episodes were assigned to clinically meaningful dyads. Excessive expenses were seen in metastatic, castration-resistant dyads containing second-line hormone therapy (ratio of observed to expected expenses [O/E], 2.66), chemotherapy (O/E, 2.09), and radium-223/sipuleucel-T (O/E, 3.01). An OCM update correcting for castration-resistant prostate cancer led to small differences in observed expenses (0% to +2%) but large changes in expected expenses (217% to 227% for hormone-sensitive dyads and +136% to +141% for castration-resistant dyads). O/E increased up to 38% for hormone-sensitive dyads and decreased up to 58% for castration-resistant dyads. Emergency department and hospital utilization seems to drive cost for castration-resistant dyads but not for hormone-sensitive dyads. In the revised OCM model, overall O/E for all episodes improved by 22%, from 1.48 to 1.15. CONCLUSION Our experience with OCM highlights the limitations of administrative claims data within this model and illustrates a method of translating these data into clinically meaningful information to improve value. Copyright © 2019 by American Society of Clinical Oncology</t>
  </si>
  <si>
    <t>Significantly Minimizing Drug Wastage and the Cost of Cabazitaxel Used to Treat Metastatic Castration-Resistant Prostate Cancer</t>
  </si>
  <si>
    <t>Cabazitaxel is used to treat patients with metastatic castration-resistant prostate cancer progressing after docetaxel. It is prepackaged in 60 mg single-dose vials, a quantity much higher than the average prescribed dose, which leads to, substantial drug wastage (DW) and associated costs. To minimize DW we implemented a cost-saving, cohorting strategy where multiple patients scheduled to receive cabazitaxel (at a dose of 20 mg/m&lt;sup&gt;2&lt;/sup&gt; every 3 wks) were cohorted and treated on a single weekday whenever possible. Excess drug from each vial was then saved and used for subsequent patients treated on the same day. The drug cost with cohorting was calculated from the actual number of vials used, and the drug cost without cohorting was estimated by assumingthat one vial was used per treatment. The cost of DW was determined based on the amount of drug that was discarded. All cost calculations also accounted for the discount incentives offered by Sanofi-Aventis. Over a 3-yr period, 74 patients received 402 treatments of cabazitaxel. Multiple patients were treated on 67.4% of the treatment days, and grouping of three patients on one day saved one vial. The estimated total drug cost saved was $394 536 CAD (21.1%). Pending further studies on safety and efficacy, this strategy could potentially be adopted to mitigate DW for cabazitaxel and similarly for other oncology drugs. This would significantly decrease the overall financial burden on patients, institutions, and stakeholders. Patient Summary: Cabazitaxel chemotherapy is associated with substantial drug wastage and associated costs. By cohorting patients scheduled to receive cabazitaxel on a single weekday, the total drug cost was decreased by $394 536 CAD (21.1%) over a 3-yr period. Similar strategies could be considered to overcome the prohibitory costs associated with drug wastage for cabazitaxel and other cancer drugs. Cabazitaxel chemotherapy, like many other cancer drugs, is associated with significant drug wastage. Cohorting of patients can effectively mitigate the issue of drug wastage, lead to substantial cost savings, and increase access to therapy for patients. Copyright © 2020 European Association of Urology</t>
  </si>
  <si>
    <t>Minimizing drug wastage (DW) and cost of cabazitaxel used to treat metastatic castrate-resistant prostate cancer (mCRPC)</t>
  </si>
  <si>
    <t>Background: Cabazitaxel is indicated for mCRPC, but is associated with substantial DW and financial strain on hospital budgets. It is only available in single-dose 60mg vials and has short reconstituted drug stability of &lt; 24 hours. We aimed to determine feasibility and cost savings of an aggressive batching strategy to facilitate vial sharing of Cabazitaxel. Method(s): Our mitigation strategy was to administer Cabazitaxel 20mg/m2 q3-weekly (without prophylactic G-CSF) on a single weekday whenever possible. Drug was prepared after patient (pt) arrival. Remaining amount from each vial was saved for subsequent pts on the same day. Amount administered, discarded and number of (#) vials used were obtained from pharmacy records. We estimated drug cost without batching by assigning 1 vial/treatment, and drug cost with batching from the actual # vials used. Cost of DW was determined from the amount discarded. All cost calculations were based on market price ($96.7CAD/mg) accounting for Sanofi's discount incentive (5 vials for the price of 4), allowing a real-world cost assessment. Result(s): Between 09/2015 and 09/2018, 74 pts received 404 Cabazitaxel treatments on 164 days using 319 vials. Multiple pts were batched on 68% treatment days. Every 3 pts batched saved 1 vial. Average dose/treatment was 37mg (20-45mg). Among 10 treatment cancellations, prepared drug was administered for subsequent pts in 9 cases. Drug and DW costs over the 3-year period with and without batching are shown in Table. Conclusion(s): Batching &gt;=3 pts on a single weekday was feasible and significantly lowered drug cost of Cabazitaxel by reducing wastage. This strategy could help mitigate costs associated with wastage for other oncology drugs.</t>
  </si>
  <si>
    <t>A Retrospective Claims Analysis of Advanced Prostate Cancer Costs and Resource Use</t>
  </si>
  <si>
    <t>Background: Castration-resistant prostate cancer (CRPC) is associated with high costs and healthcare resource utilization (HCRU). Objective(s): This study followed patients with CRPC through their continuum of care and analyzed claims data regarding treatments, total HCRU, and costs, both before and after metastasis diagnosis. Method(s): A retrospective cohort of patients with newly diagnosed metastatic CRPC (mCRPC) in the USA was identified from the Truven Health MarketScan database from January 2009 to March 2015. The mCRPC algorithm employed International Classification of Diseases, Ninth Revision codes for prostate cancer (pre-index) and secondary metastatic disease (index date) and a subsequent claim for a US FDA-approved treatment for mCRPC. Patient inclusion required evidence of surgical or pharmacological castration and no evidence of bone-targeted treatments during the baseline period while evaluating continuous enrollment 25 months pre-index and 6 months post-index. Treatment patterns were assessed during pre- and post-index periods; HCRU and costs were annualized for comparison purposes regarding both pre- and post-index timeframes. Result(s): Among 261 patients with mCRPC (mean age 72 years), the most common treatments during the pre-index period were bicalutamide (90.04%), leuprolide (81.99%), abiraterone (22.22%), docetaxel (20.69%), and ketoconazole (18.01%). Mean per-patient-per-year (PPPY) all-cause annualized healthcare costs significantly increased from $US35,102.55 in the pre-index nonmetastatic CRPC (nmCRPC) period to $US156,499.89 after metastasis diagnosis (mCRPC). Mean PPPY inpatient admissions and emergency department visits increased from 0.20 to 1.36 and from 0.63 to 1.56, respectively. Conclusion(s): Average yearly costs and HCRU were four times higher following mCRPC diagnosis, indicating a need for appropriate management strategies to optimize the potential delay of disease progression among patients with nmCRPC. Copyright © 2019, The Author(s).</t>
  </si>
  <si>
    <t>Time spent in hormone-sensitive and castration-resistant disease states in men with advanced prostate cancer, and its health economic impact: registry-based study in Sweden</t>
  </si>
  <si>
    <t>Objective: To investigate time spent in hormone-sensitive and castration-resistant disease states in men with advanced prostate cancer in Sweden, and the associated health economic impact. Material(s) and Method(s): Registry study (NCT03619980) of the Prostate Cancer data Base Sweden with data from the National Prostate Cancer Register, including the Patient-overview Prostate Cancer (PPC) and other national healthcare registries. The primary endpoint was time in each disease state. Secondary endpoints were co-medications, comorbidities and healthcare resource utilization (HRU) and cost in each disease state. Result(s): In total, 1,869 men with advanced prostate cancer registered in PPC between 2014 and 2016, with data on the start of androgen deprivation therapy, were identified. Median time to progression and median survival were 4 and 11 years, respectively, for men with non-metastatic (nm) hormone-sensitive prostate cancer (HSPC); 1 and 7 years for men with metastatic (m) HSPC; and 1 and 8.5 years for men with nm castration-resistant prostate cancer (CRPC). Median survival for men with mCRPC was 4 years. Total annual mean costs for HRU per patient increased with increasing severity of disease, from 41,064 Swedish krona (SEK) for nmHSPC to 288,242 SEK for mCRPC. Conclusion(s): Progression time from mHSPC and nmCRPC to the mCRPC state was short and survival in the mCRPC state was approximately 4 years. Survival times were longer than expected, likely due to the selection of long-term survivors among prevalent cases. Healthcare costs were high for men with mCRPC. Further studies are needed to confirm our pilot study findings. Copyright © 2020 The Author(s). Published by Informa UK Limited, trading as Taylor &amp; Francis Group.</t>
  </si>
  <si>
    <t>Pcn498 Real-World Evidence on the Utilisation of Abiraterone and Enzalutamide in Ireland</t>
  </si>
  <si>
    <t>Objectives: In Ireland abiraterone and enzalutamide are licensed and reimbursed for the treatment of metastatic castration resistant prostate cancer (mCRPC); initially where the disease has progressed on or after chemotherapy (post-chemo), and later extended to treatment of mCRPC after failure of androgen deprivation therapy where chemotherapy is not yet clinically indicated (pre-chemo). The NCPE did not find abiraterone or enzalutamide to be cost-effective treatments for mCRPC for either indication at the time of evaluation. However both were reimbursed following patient access scheme arrangements (abiraterone for post-chemo in December 2012 then pre-chemo in May 2015, and enzalutamide for post-chemo in August 2014 then pre-chemo in January 2016). We aimed to analyse the post-reimbursement utilisation of abiraterone and enzalutamide in Ireland. Method(s): Anonymised pharmacy claims data from December 2012 to April 2019 were analysed using R. This data does not include information on treatment indication. We calculated the number of patients receiving either enzalutamide or abiraterone by month and year. We compared this to projections from the pharmacoeconomic evaluations. We also examined treatment sequencing. Result(s): There were 221 patients in 2013 who received abiraterone. There were 283 patients in 2015 who received enzalutamide. These figures are higher than predicted number of eligible patients in the pharmacoeconomic evaluations. In total between December 2012 and April 2019 there were 1,813 patients who received abiraterone and 1,058 patients who received enzalutamide. Of the 424 patients who received both drugs; 289 patients received abiraterone followed by enzalutamide, and 135 patients received enzalutamide followed by abiraterone. Conclusion(s): The number of patients receiving abiraterone or enzalutamide in the first years of reimbursement were higher than the number of eligible patients predicted in the pharmacoeconomic evaluations. The budget impact for both drugs was higher than predicted. Copyright © 2019</t>
  </si>
  <si>
    <t>Use of cabazitaxel and reduction of waste: The potential of drug day</t>
  </si>
  <si>
    <t>Background and importance Cabazitaxel is an antineoplastic agent indicated for the treatment of adult patients with meta-static castration resistant prostate cancer, previously treated with a docetaxel containing regimen. The formulation available on the market consists of a vial of concentrate which, after dilution, makes 60 mg of drug available. The recommended dose of cabazitaxel is 25 mg/m&lt;sup&gt;2&lt;/sup&gt; administered every 3 weeks and generally doses range from 20 to 50 mg. This results in waste with a strong economic impact considering the cost of the drug. From January to September 2019, 12 patients were treated with cabazitaxel in hospital for a total of 64 administrations (average dose of 37 mg) on 49 different days. Consumption was increased compared with the previous year (in 2018 from January to September 7 patients were treated and 42 administrations). It is appropriate to check the advantages of introducing drug day (administration of the drug on the same day of the week for all patients requiring therapy). Aim and objectives The objective of the study was to verify the current wastage of cabazitaxel, and the potential waste with the introduction of drug day. Material and methods Leftover drug was calculated for each day of administration (49 days). In the case of multiple administrations on the same day, leftover drug was calculated based on vial sharing. The same method was used to calculate leftover drug for every week of therapy, as if the therapies had been administered on the same day (drug day). Results In 9 months, 2370 mg of cabazitaxel were administered and the waste calculated from leftover of single therapy days was 1350 mg (+57% compared with ideal consumption). Projecting consumption and waste at 12 months gives an annual consumption of 4960 mg of cabazitaxel (83 vials, of which 30 are considered waste). With the introduction of drug day, waste would decrease to 810 mg (+34% compared with ideal consumption) and the projection would lead to an annual consumption of 4240 mg (71 vials, of which 18 would be considered as waste). Conclusion and relevance The introduction of drug day for cabazitaxel is fundamental to reduce waste, optimise resources and safeguard costs.</t>
  </si>
  <si>
    <t>Real-world utilization of radium-223 (Ra-223) for the treatment of metastatic castration-resistant prostate cancer (mCRPC): A U.S. tertiary oncology center analysis.</t>
  </si>
  <si>
    <t>Background: Guidelines for optimal sequencing of approved mCRPC therapies do not exist. This study evaluated treatment patterns and overall survival (OS) among patients (pts) with mCRPC treated with Ra-223 in an academic clinical setting. Method(s): A retrospective chart review study was conducted at Dana-Farber Cancer Institute of bone metastases-predominant mCRPC pts treated with Ra-223. Treatment patterns from 2013-2018 were evaluated including Ra-223 initiation pre- vs. post-chemotherapy (chemo). OS was examined using Kaplan-Meier medians and 95% confidence intervals (CIs). Result(s): 220 pts were treated with Ra-223 (64 pre-chemo, 83 post-chemo, 73 no chemo). Median Ra-223 injections per pt was 6.0 and 5.0 in the pre- vs. post-chemo cohorts, respectively (p&lt;0.001 ). Mean chemo cycles received was 9.0 (pre-chemo) and 9.2 (post-chemo); on average, Ra-223 was given in the 3rd and 5th mCRPC line of therapy (pre- and post-chemo, p&lt;0.001 ). 41.8% of pts were treated with Ra-223 in combination (combo) with another mCRPC therapy, commonly abiraterone acetate (37.0%) or enzalutamide (44.4%). The majority received combo therapy for the duration of Ra-223 treatment. 17.6% started another agent after Ra-223 initiation; 17.6% initiated Ra-223 while on an established therapy. Median OS from Ra-223 initiation was 12.4 months (95% CI 10.2, 13.9). Median OS from first mCRPC treatment was slightly longer for pts with Ra-223 pre- vs. post-chemo (by 2 months) and for pts with Ra-223 combo vs. monotherapy (by 3 months). Conclusion(s): Ra-223 improves OS in mCRPC, and longest OS was seen in those with Ra-223 pre-chemo. Retrospective analysis of 5 years of Ra-223 treatment data from an academic center demonstrates that pts treated pre-chemo on average obtained 1 additional cycle of Ra-223, subsequent chemo administration was not limited and OS measured from first mCRPC therapy was not significantly different.</t>
  </si>
  <si>
    <t>Treatment pattern and outcomes of radium-223 (Ra223) in metastatic castration resistant prostate cancer (mCRPC): Retrospective cohort analysis from Hong Kong</t>
  </si>
  <si>
    <t xml:space="preserve">Background The real-life experience of radium-223 (Ra223) in metastatic castration-resistant prostate cancer (mCRPC) in Asia is limited. In recent ERA223 study, the post-treatment osteoporotic fracture risk was unexpectedly found elevated when Ra223 was given in addition to abiraterone/prednisone in mCRPC, raising a concern of long-term bone safety with Ra223.Methods Hospital records of consecutive patients with mCRPC treated with Ra223 in 5 Hong Kong public hospitals from Nov 2015 to Oct 2018 were retrieved for the analysis of treatment pattern and clinical outcomes. Results We identified 42 men with bony mCRPC (median age: 73; 78.6% ECOG PS 0/1; 61.9% with bone pain; 50% lymphadenopathy; 14.3% visceral metastases) who received at least 1 dose of Ra233 (median 6, IRQ: 4-6). Median follow-up was 8.8 months. Ra223 was administered at a median of 3rd line setting (IQR: 2nd to 4th line) with 88.1% and 35.7% having prior androgen-receptor axis-targeted agents (ARTAs, i.e. abiraterone and enzalutamide) and docetaxel. Ra223 was used concomitantly with ARTAs and bone health agents at 23.8% and 45.2%, respectively. 64.5% of patients had subsequent therapies (16.7% chemotherapy; 42.9% ARTAs). Median time to PSA progression was 3.6 months (IQR: 3.5-4.5) and 48.6% (18/37) had 30% drop of ALP after 3rd injection. 26.9% (7/26) with bone pain requiring analgesics had symptomatic improvement but 15% had worsened pain. 66.7% of patients were free from symptomatic skeletal event (SSE), with 6-month and 1-year SSE rates being 11.9% and 26.2%. The median OS was 18.2 months (95%CI: 4.6-31.9) and was longer for patients who received &amp;gt;4 injections (27.7 vs 7.8 months, p = 0.015). The most common AEs were anemia (67%), fatigue (36%), bone pain (33%), thrombocytopenia (26%) and neutropenia (19%). Treatment discontinuation due to AEs was 8%. Non-osteoporotic fracture was seen in 3 patients (2 pathological and 1 traumatic). Conclusions Later line use of Ra223 was a common real-life practice. Efficacy and tolerability with Ra223 remains favorable in heavily-pretreated mCRPC, despite higher rate of hematological AE was seen. With nearly ¼ patients with concomitant ARTAs, osteoporotic fracture was not seen in this cohort. Legal entity responsible for the study the authors. Funding Has not received any funding. Disclosure All authors have declared no conflicts of interest. </t>
  </si>
  <si>
    <t>Survival and palliative care utilization among older veterans with metastatic castrate-resistant prostate cancer</t>
  </si>
  <si>
    <t>Background: Metastatic castrate-resistant prostate cancer (mCRPC) is the most advanced form of prostate cancer. While palliative care improves quality of life for many individuals with cancer, little is known about palliative care utilization among older men with mCRPC, especially among older veterans who may have unique vulnerabilities. Method(s): We conducted a longitudinal cohort study of men age &gt;= 60 who were treated for mCRPC between 1/1/2005-12/31/2014 within the national VA health care system and followed them until 5/31/2019 (end of study period) or death. Our co-primary outcomes were palliative care utilization and all-cause mortality during the study period. Palliative care utilization was defined as receipt of any treatment considered palliative (e.g., pain control or palliative medical, surgical or radiation therapies) documented in the national VA oncology database. Result(s): A total of 1386 men were included in our study, and 311 (22%) of them were over age 80. After excluding prostate cancer diagnosis from the Charlson Comorbidity Index (CCI), 1074 (78%) had a CCI score of 3 or higher. The most common first-line treatment was intravenous chemotherapy using Docetaxel (52%) followed by oral antiandrogen therapy using Abiraterone (43%). Thirty five percent of the study cohort received multiple lines of systemic therapy. Only 342 (25 %) received palliative care while 914 (66%) died within 2 years of initiating CRPC treatment and only 43 (3.0%) were alive after 5 years. Conclusion(s): Palliative care utilization is low among older veterans with mCRPC despite high comorbidity burden and high 2-year mortality. Given these findings, palliative care should be included as part of the standard treatment for mCRPC in older veterans.</t>
  </si>
  <si>
    <t>654P - Real-world treatment (Tx) patterns in patients (Pts) with metastatic castration-resistant prostate cancer (mCRPC) and homologous recombination repair mutations (HRRm+)</t>
  </si>
  <si>
    <t>Background The 2020 NCCN guidelines recommend olaparib, a PARP inhibitor (PARPi) currently awaiting FDA approval, for the treatment of HRRm+ mCRPC. We describe tx patterns of mCRPC pts who tested positive for ≥1 of six a priori selected HRRm (ATM, BRCA1/2, CDK12, PALB2, FANCA) before PARPi approval. Methods mCRPC pts with confirmed adenocarcinoma diagnosis (dx) and documented HRRm were identified in the US Flatiron Health EHR-derived deidentified database (01/2013–03/2019; 82.5% and 17.5% of pts with HRRm mCRPC in community and academic settings, respectively). Pts were followed from mCRPC dx to the end of clinical activity/data availability or death. Tx patterns (incl. tx per lines of therapies [LOTs], LOT sequences and time on tx) were described. Results Of 160 pts with HRRm mCRPC (mean age: 68 yrs; mean follow-up post-mCRPC: 2.1 yrs), 151 (94%) were treated with ≥ 1 LOT (121 [76%], 94 [59%], 60 [38%], and 41 [26%] with ≥ 2, ≥ 3, ≥ 4, and ≥ 5 LOTs, respectively) during follow-up. The main tx class used in 1L was new hormonal agent (NHA; 54%; Table). The most commonly selected first line (1L) tx were abiraterone (29% of pts with 1L; observed median tx duration: 4.5 mo), enzalutamide (24%; 6.1 mo), docetaxel (17%; 3.5 mo); for 2L were enzalutamide (23% of pts with 2L; 5.7 mo), abiraterone (16%; 5.7 mo), docetaxel (15%; 3.5 mo); for 3L were docetaxel (16% of pts with 3L; 3.6 mo), abiraterone (15%; 2.9 mo), enzalutamide (13%; 3.5 mo). There was a plethora of LOT sequences (Table). In pts with ≥ 2 LOTs, the most common LOT sequence by class was 1L NHA → 2L NHA (20%; median 15.9 mo from 1L start to 2L end; Table); in pts with ≥ 3 LOTs, it was 1L NHA → 2L NHA→ 3L Chemo (12%; median 19.3 mo from 1L start to 3L end). Table: 654P LOTs by Tx Class % Median months on tx Pts with ≥ 1 LOT (N = 151) On 1L 1L class NHA 54 5.5 Chemo 19 2.9 I/O 11 3.5 Other 8 2.1 Combinations of classes 8 5.2 NHA-based 7 5.3 Pts with ≥ 2 LOTs (N = 121) From 1L start to 2L end 1L → 2L (by frequency) NHA → NHA 20 15.9 NHA → Chemo 14 9.8 NHA → Other 12 8.6 Remaining 15 sequences 54 9.4 Pts with ≥ 3 LOTs (N = 94) From 1L start to 3L end 1L → 2L → 3L (by frequency) NHA → NHA → Chemo 12 19.3 I/O → NHA → NHA 7 20.4 NHA → NHA → Other 6 27.8 Remaining 32 sequences 75 14.4 I/O , immunotherapy (excl. pembrolizumab); NHA , new hormonal agents (e.g., abiraterone, enzalutamide); Other , incl. pembrolizumab, targeted tx, radium-223, androgren-deprivation tx, clinical trial tx. Conclusions This real-world study identified poor outcomes on standard of care tx for HRRm+ mCRPC pts. The study also illustrates the lack of tx harmonization for these pts with known poor prognosis, suggesting a need for future tx optimization. Editorial acknowledgement Editorial assistance was provided by Mona Lisa Chanda, an employee at Analysis Group in Montréal, Quebec, Canada. Legal entity responsible for the study Merck &amp;amp; Co., Inc. and Analysis Group, Inc. Funding This study was funded by Merck Sharp &amp;amp; Dohme Corp., a subsidiary of Merck &amp;amp; Co., Inc., Kenilworth, NJ, USA and by AstraZeneca. Disclosure N. Shore: Honoraria (self), Advisory/Consultancy, Travel/Accommodation/Expenses: Amgen, Astellas, AstraZeneca, Bayer, BMS, Dendreon, Fergene, Ferring, Janssen, Merck, Myovant, Nymox, Pfizer, Sanofi, Tolmar; Speaker Bureau/Expert testimony: Astellas, Bayer, Janssen; Leadership role: LUGPA, BCAN Boards; Research grant/Funding (institution): Astellas, Bayer, Tolmar. R. Ionescu-Ittu: Research grant/Funding (institution), I am an employee of Analysis Group, a consulting company which has received funding from Merck: Merck &amp;amp; Co, Inc.; Full/Part-time employment, Analysis Group has provided paid consulting services to various clients in the biomedical arena: Analysis Group, Inc. F. Laliberté: Research grant/Funding (institution), I am an employee of Analysis Group, a consulting company which has received funding from Merck: Merck &amp;amp; Co, Inc.; Full/Part-time employment, Analysis Group has provided paid consulting services to various clients in the biomedical arena: Analysis Group, Inc. L. Yang: Honoraria (self), Honoraria (institution), Travel/Accommodation/Expenses, Shareholder/Stockholder/Stock options, Full/Part-time employment: Merck &amp;amp; Co, Inc. A. Gayle: Full/Part-time employment: AstraZeneca. S. Payne: Full/Part-time employment, Full-time employee: AstraZeneca. M. Mahendran: Research grant/Funding (institution), I am an employee of Analysis Group, a consulting company which has received funding from Merck: Merck &amp;amp; Co, Inc.; Full/Part-time employment, Analysis Group has provided paid consulting services to various clients in the biomedical arena: Analysis Group, Inc. S. Amin: Shareholder/Stockholder/Stock options, Full/Part-time employment: AstraZeneca. D. Lejeune: Research grant/Funding (institution), I am an employee of Analysis Group, a consulting company which has received funding from Merck: Merck &amp;amp; Co, Inc.; Full/Part-time employment, Analysis Group has provided paid consulting services to various clients in the biomedical arena: Analysis Group, Inc. J.E. Burgents: Shareholder/Stockholder/Stock options, Full/Part-time employment, Spouse/Financial dependant, Regarding spouse/financial dependent, my wife works at Merck: Merck &amp;amp; Co, Inc. M.S. Duh: Research grant/Funding (institution), I am an employee of Analysis Group, a consulting company which has received funding from Merck: Merck &amp;amp; Co, Inc.; Full/Part-time employment, Analysis Group has provided paid consulting services to various clients in the biomedical arena: Analysis Group, Inc. L. Yu: Research grant/Funding (institution), I am an employee of Analysis Group, a consulting company which has received funding from Merck: Merck &amp;amp; Co, Inc.; Full/Part-time employment, Analysis Group has provided paid consulting services to various clients in the biomedical arena: Analysis Group, Inc. S. Ghate: Shareholder/Stockholder/Stock options, Full/Part-time employment: Merck Sharp &amp;amp; Dohme Corp., a subsidiary of Merck &amp;amp; Co., Inc.</t>
  </si>
  <si>
    <t>Ten Ham_VIH_2021</t>
  </si>
  <si>
    <t>ICER/QALY (ABI+TM vs ABI): €177,821
QALY (ABI+TM): 1.371
QALY (ABI): 1.246
LY (ABI+TM): 1.803
LY (ABI): 1.653
Total costs (ABI+TM): €118,595
Total costs (ABI): €96,450</t>
  </si>
  <si>
    <t>Model: Markov model, Health states: progression-free survival, progressed disease, death, Perspective: Healthcare payer, Time horizon: 5 years, Discount: 4%, Cycle length: 30.5 days</t>
  </si>
  <si>
    <t>Silva Miguel_ISPOR_2019 (abstract) &amp; Silva Miguel_ISPOR_2019 (poster)</t>
  </si>
  <si>
    <t>ICUR/QALY (ABI+PRE vs ENZ): dominate
QALY (ABI+PRE): 2.355
QALY (ENZ): 2.352
LY (ABI+PRE): 3.303
LY (ENZ): 3.201
Total costs (ABI+PRE): €88,260
Total costs (ENZ): €100,824</t>
  </si>
  <si>
    <t>Model: individual-patient simulation, Health states: pre-docetaxel, docetaxel, post-docetaxel, beest supportive care, no active treatment, Perspective: Payer perspective, Time horizon: lifetime, Discount: 5%, Cycle length: NR</t>
  </si>
  <si>
    <t>Taheri_ISPOR_2019 (abstract)</t>
  </si>
  <si>
    <t>ICER/QALY (A+P vs BSC) : $2699
QALY (A+P): 0.658
QALY (BSC): 0.404
Total costs (A+P): $13,158
Total costs (BSC): $12,471</t>
  </si>
  <si>
    <t>Model: decision-tree model, Health states: NR, Perspective: payer perspective, Time horizon: 18 months, Discount: 7.2% for cost and 5% for outcomes, Cycle length: NR</t>
  </si>
  <si>
    <t>Barqawi_ISPOR_2019 (abstract) &amp; Barqawi_ISPOR_2019 (poster)</t>
  </si>
  <si>
    <t>QALY (ENZ): 0.79
QALY (ABI+PRD): 0.58
QALY (CAB+PRD): 0.61
LY (ENZ): 1.58
LY (ABI+PRD): 1.20
LY (CAB+PRD): 1.48
Total costs (ENZ): $157,830
Total costs (ABI+PRD): $235,853
Total costs (CAB+PRD): $496,756</t>
  </si>
  <si>
    <t>Model: Markov model, Health states: NR, Perspective: US Healthcare, Time horizon: lifetime, Discount: 3%, Cycle length: NR</t>
  </si>
  <si>
    <t>Zhang_BMCC_2021</t>
  </si>
  <si>
    <t>ICER/QALY (C+P vs E/A+P): $309,294
QALY (C+P): 0.57
QALY (E/A+P): 0.41
Total costs (C+P): $105,169.70
Total costs (E/A+P): $55,682.67</t>
  </si>
  <si>
    <t>Model: Markov model, Health states: progression-free survival, progressive disease, death, Perspective: US payer, Time horizon: 10 years, Discount: 3%, Cycle length: 3 weeks</t>
  </si>
  <si>
    <t>Kondo_ESMO_2019 (abstract)</t>
  </si>
  <si>
    <t>ICER/QALY (CAB+Peg vs CAB): JPY¥9,276,805
Total costs (CAB+Peg): JPY¥106,660</t>
  </si>
  <si>
    <t>Model: decision analytical model, Health states: NR, Perspective: Health insurer, Time horizon: NR, Discount: NR, Cycle length: NR</t>
  </si>
  <si>
    <t>Su_FIP_2020</t>
  </si>
  <si>
    <t>ICER/QALY (O vs E/A+P, 3 gene alterations): $116,903
ICER/QALY (O vs E/A+P, 15 gene alterations): dominant
Total costs (O, 3 gene alterations): $24,626
Total costs (O, 15 gene alterations): $48,526
Total costs (E/A+P, 3 gene alterations): $17,243
Total costs (E/A+P, 15 gene alterations): $55,476
QALY (O, 3 gene alterations): 0.173
QALY (O, 15 gene alterations): 0.380
QALY (E/A+P, 3 gene alterations): 0.109
QALY (E/A+P, 15 gene alterations): 0.313
LY (O, 3 gene alterations): 0.321
LY (O, 15 gene alterations): 0.665
LY (E/A+P, 3 gene alterations): 0.221
LY (E/A+P, 15 gene alterations): 0.540</t>
  </si>
  <si>
    <t>Model: decision tree and partitioned survival model, Health states: progression-free, progressive disease, death, Perspective: US payer, Time horizon: NR, Discount: 3%, Cycle length: 1 week</t>
  </si>
  <si>
    <t>Li_ISPOR_2021 (abstract) &amp; Li_ISPOR_2021 (poster)</t>
  </si>
  <si>
    <t>ICER/QALY (O vs Con): $189,215
ICER/LY (O vs Con): $248,248
QALY (O): 1.26
QALY (Con): 0.95
LY (O): 1.85
LY (Con): 1.44
Total costs (O): $157,732
Total costs (Con): $80,154</t>
  </si>
  <si>
    <t>Model: Markov model, Health states: progression-free, progressive disease, death, Perspective: US Payer, Time horizon: NR, Discount: 3%, Cycle length: 4 weeks</t>
  </si>
  <si>
    <t>Ko_ISPOR_2021 (abstract)</t>
  </si>
  <si>
    <t>ICER/QALY (O vs E/A): $734,903
QALY (O): 894
QALY (E/A): 635
Total costs (O): $219,970,200
Total costs (E/A): $30,008,232</t>
  </si>
  <si>
    <t>Model: partioned survival model, health states: progression-free, progressive disease, death, Perspective: Healthcare system, Time horizon: lifetime, Discount: 3%, cycle length: NR</t>
  </si>
  <si>
    <t>22, 23</t>
  </si>
  <si>
    <t>There is some evidence of of antitumour activity with ipilimumab treatment as assessed by prespecified secondary and exploratory endpoints, including reductions in PSA concentration and improved progression-free survival. Long-term analysis (Fizazi 2020) shows that OS is improved with ipilimumab plus radiotherapy versus placebo plus radiotherapy in patients with postdocetaxel mCRPC, and treatment was associated with a fraction of patients with long-term survival.</t>
  </si>
  <si>
    <t>Among men with metastatic castration-resistant prostate cancer who had tumors with at least one alteration in BRCA1, BRCA2, or ATM and whose disease had progressed during previous treatment with a next-generation hormonal agent, those who were initially assigned to receive olaparib had a significantly longer duration of overall survival than those who were assigned to receive enzalutamide or abiraterone plus prednisone as the control therapy.</t>
  </si>
  <si>
    <t>Patients with metastatic castration-resistant prostate cancer who had previously been treated with docetaxel and had disease progression within 12 months while receiving an androgen-signaling– targeted inhibitor (abiraterone or enzalutamide) had longer imaging-based progression-free survival and overall survival when treated with cabazitaxel than when treated with the other androgen-signaling–targeted inhibitor (abiraterone in patients who had previously received enzalutamide, or enzalutamide in those who had previously received abiraterone).</t>
  </si>
  <si>
    <t>Alteration in any of the 15 prespecified genes</t>
  </si>
  <si>
    <t>At least one alteration in BRCA1, BRCA2, or ATM</t>
  </si>
  <si>
    <t>Patients with mCRPC-Truven commercial</t>
  </si>
  <si>
    <t>Inclusion criteria - Disease characteristics: Histologically confirmed adenocarcinoma of the prostate; Stage IV disease (any T, any N, M1b); Evidence of bone metastases by bone scan or MRI; Measurable or nonmeasurable disease; Patient characteristics: Age 18 and over; Performance status Zubrod 0-3; Prior concurrent therapy: Biologic therapy; No more than 1 prior systemic vaccine or biologic therapy</t>
  </si>
  <si>
    <t>Metastatic Castration-Resistant Prostate Cancer Progression after one or two prior cytotoxic chemotherapies; At least one chemotherapy must have contained docetaxel; Eastern Cooperative Oncology Group (ECOG) Performance Status &lt;= 2; Medical or surgical castration with testosterone &lt; 50 ng/dL; Adequate bone marrow, hepatic and renal function; Potassium &gt;= 3.5 mmol/L; Able to swallow the study drug whole as a tablet</t>
  </si>
  <si>
    <t>De Bono_NEJM_2020
Hussain_ESMO_2019 (abstract)
(Corhort A+ B)</t>
  </si>
  <si>
    <t xml:space="preserve">De Bono_NEJM_2020
Hussain_ESMO_2019 (abstract)
(Corhort A)
</t>
  </si>
  <si>
    <t>Retrospective, database analysis</t>
  </si>
  <si>
    <t xml:space="preserve"> Retrospective, database analysis</t>
  </si>
  <si>
    <t>Retrospective, cost analysis</t>
  </si>
  <si>
    <t>Retrospective, single center, cost studies review</t>
  </si>
  <si>
    <t xml:space="preserve"> Retrospective, single center, Perspective: health care system perspective</t>
  </si>
  <si>
    <t>Retrospective, Perspective: statutory health insurance (SHI) perspective</t>
  </si>
  <si>
    <t>Prospective, cohort analysis</t>
  </si>
  <si>
    <t>Prospective, cost analysis</t>
  </si>
  <si>
    <t>Retrospective, database analysis, Perspective: health plan perspective</t>
  </si>
  <si>
    <t>Prospective, observational</t>
  </si>
  <si>
    <t>Cost model analysis</t>
  </si>
  <si>
    <t>Retrospective, chart review</t>
  </si>
  <si>
    <t>Retrospective, multicenter, medical records analysis</t>
  </si>
  <si>
    <t>All patients had an histological confirmation of prostatic adeno carcinoma, at least two symptomatic bone secondary lesions  detected by technetium-99m-hydroxydiphosphonate ( TcHDP) bone scintigraphy and no known visceral metastases at contrast-enhanced CT scan, except for malignant lymphadenopathy with less than 3cm in the short-axis diameter, an ECOG-PS score of 0-2 and adequate hematological, hepatic and renal function.</t>
  </si>
  <si>
    <t>Patients have pathologically confirmed mCRPC with progressive disease after standard therapies</t>
  </si>
  <si>
    <t xml:space="preserve">mCRPC patients had previously been treated with three or more cycles of docetaxel </t>
  </si>
  <si>
    <t>Patients with mRCPC who were to be newly treated with cabazitaxel</t>
  </si>
  <si>
    <t>Patients with mCRPC previously treated  by androgen deprivation therapy (ADT)</t>
  </si>
  <si>
    <t>All patients registered in PPC with data on the start of androgen deprivation therapy</t>
  </si>
  <si>
    <t>Patients with mCRPC after chemotherapy</t>
  </si>
  <si>
    <t>Bone metastases-predominant mCRPC patients (pre-chemo, post-chemo,
no chemo) treated with at least one dose of Ra-223.</t>
  </si>
  <si>
    <t>https://ln4.sync.com/dl/eef05a610/88pstrjf-8vratj5i-9mriwj36-emnk4d2y</t>
  </si>
  <si>
    <t>https://ln4.sync.com/dl/816fa79f0/uzphika5-yej7xwe7-yzkcj8bn-ke5y2zsh</t>
  </si>
  <si>
    <t>https://ln4.sync.com/dl/33145b600/j7d29y93-tjgrbx66-ugxwzyig-bcah2ja4</t>
  </si>
  <si>
    <t>https://ln4.sync.com/dl/55882a960/gmn8v6vv-z4d3rdy5-fb5uuz2e-sk3gxxu5
https://ln4.sync.com/dl/ed20e6b20/vfbdcmky-g2999fv8-8rvw3922-n9cxk7vn</t>
  </si>
  <si>
    <t>https://ln4.sync.com/dl/af28f2940/2bi5h6ir-faax9vt9-rb96j2re-egvnxrt4</t>
  </si>
  <si>
    <t>https://ln4.sync.com/dl/1c3636180/n3gysbyu-a4if6vqj-6h6ta6vz-py47rqfx</t>
  </si>
  <si>
    <t>https://ln4.sync.com/dl/f9d055ef0/zmpwkv5s-u4d32fnm-6qzytrkx-w8zc3ub9</t>
  </si>
  <si>
    <t>https://ln4.sync.com/dl/bfa322010/g3j7cktk-zr5s886i-ekz27yc6-hiydf5gi</t>
  </si>
  <si>
    <t>https://ln4.sync.com/dl/47cd469e0/v2yq87pz-ha839ujt-s9jwg65n-aqrr8p5b</t>
  </si>
  <si>
    <t>https://ln4.sync.com/dl/89ca46620/qguzj8m7-u26wstd6-i3x4jv9g-zbdmyw5n</t>
  </si>
  <si>
    <t>https://ln4.sync.com/dl/5978241b0/6658dzi7-v7kxnt5s-veyvkk3a-q7gfe9k8</t>
  </si>
  <si>
    <t>https://ln4.sync.com/dl/45a0cb2e0/rw4sqti4-9pub8tkj-94rfiq8z-k5cp2w4s</t>
  </si>
  <si>
    <t>https://ln4.sync.com/dl/01513ae50/5knf9k5b-girsdkyh-ewys27cs-qt4ym9rq</t>
  </si>
  <si>
    <t>https://ln4.sync.com/dl/2f32f85f0/ddwfvreb-zg8cntnj-ekmgernj-cne6x9xs</t>
  </si>
  <si>
    <t>https://ln4.sync.com/dl/0bff7d2f0/a4b9jqns-yskj35yt-cx88ycmj-sq862nbr</t>
  </si>
  <si>
    <t>https://ln4.sync.com/dl/48e14ffe0/24gie9gm-gbjiwakv-pwx37kfw-992np36u</t>
  </si>
  <si>
    <t>https://ln4.sync.com/dl/8ef647220/uhwkt59a-ieqixub7-whb6vr4p-nxawjfim</t>
  </si>
  <si>
    <t>https://ln4.sync.com/dl/74b0ebe90/irj8xky8-xhw9b8bp-svru9ztp-ia64vpth</t>
  </si>
  <si>
    <t>https://ln4.sync.com/dl/11404cb00/jfry99k4-98ny6rui-cr3z6zw2-c4sgmhfr</t>
  </si>
  <si>
    <t>https://ln4.sync.com/dl/def910140/df44gik7-f2spmujx-kvkxmabe-sh762xmq</t>
  </si>
  <si>
    <t>https://ln4.sync.com/dl/df17ec990/paiwmhx4-y88mm2nk-32prfexy-6w5q4xg6</t>
  </si>
  <si>
    <t>https://ln4.sync.com/dl/e55e4f190/b6r5he2t-96k2g5kw-sjzxr2i4-m8n55dgc</t>
  </si>
  <si>
    <t>https://ln4.sync.com/dl/4109974d0/qqq2n7a7-cee5zg6r-zcjgegpn-jp3jckev</t>
  </si>
  <si>
    <t>https://ln4.sync.com/dl/cb7332730/v8v8yexw-9u6xgaws-272rnewz-a96w5y2r</t>
  </si>
  <si>
    <t>https://ln4.sync.com/dl/5dfb9d450/9r6kcgmb-9mnfvprr-spfcixcg-gwj5be4d</t>
  </si>
  <si>
    <t>https://ln4.sync.com/dl/7a7206d80/6c6udb8z-vcuxmgws-ybxqxzev-yd8k3qt5</t>
  </si>
  <si>
    <t>https://ln4.sync.com/dl/d04446eb0/5zmtg9xa-h4ygjwtq-fhf6mp7b-f2fkhihz</t>
  </si>
  <si>
    <t>https://ln4.sync.com/dl/71045e180/h6uuryui-vjc7dye8-swrgbrx2-dvha8fq5</t>
  </si>
  <si>
    <t>https://ln4.sync.com/dl/de8376550/nac6mn7x-grr2h2qq-cnwqs8e7-2n77njq7</t>
  </si>
  <si>
    <t>https://ln4.sync.com/dl/fce1fe9c0/84imgm7f-fw7x8df6-xch9badw-ybnhk84m</t>
  </si>
  <si>
    <t>https://ln4.sync.com/dl/2b8e6da00/i4636283-87kuqbda-gge5kqhk-2ud29fhm</t>
  </si>
  <si>
    <t>https://ln4.sync.com/dl/efca68780/ypbz53m5-yjndnmfw-fk25ppy8-fhptw3qp</t>
  </si>
  <si>
    <t>https://ln4.sync.com/dl/9201de5e0/esjpxmda-3sf5ehbf-pkjh6cuc-qv3tyy77</t>
  </si>
  <si>
    <t>https://ln4.sync.com/dl/ec6efadb0/td4pzcve-g745djar-ucu43afb-b7rk6gmd</t>
  </si>
  <si>
    <t>https://ln4.sync.com/dl/b30aefda0/qp32wrwi-wek2qdxp-5d4f5swj-zwjt3tcb</t>
  </si>
  <si>
    <t>https://ln4.sync.com/dl/730b88930/9eunttpf-3rqntfch-r4djpy4r-qsgdm964
https://ln4.sync.com/dl/c9e6a3650/4jdrh6a9-wdusm5x9-xfdyhb4t-p2dpdb72</t>
  </si>
  <si>
    <t>https://ln4.sync.com/dl/c68f4cf10/mxbmzzhk-hu2j2knu-65cv775n-zh8pyhxs</t>
  </si>
  <si>
    <t>https://ln4.sync.com/dl/92cc55b00/djjnyiae-6iyf3yfn-zdqsymp2-9ddzy4wf
https://ln4.sync.com/dl/63230dcb0/mw6nykk2-phsyjtv7-jwrsw7ij-8kfu8vt8</t>
  </si>
  <si>
    <t>https://ln4.sync.com/dl/16b7919d0/4aiijf4j-vgex95hu-7y5bm63k-hvg6r648</t>
  </si>
  <si>
    <t>https://ln4.sync.com/dl/88de46330/n9nx7d86-y972bz8s-f7m5s3fc-ahjjtd7k</t>
  </si>
  <si>
    <t>https://ln4.sync.com/dl/dedb32900/qz78954h-7nb5xkkw-55ji3eek-68xnvk3g</t>
  </si>
  <si>
    <t>https://ln4.sync.com/dl/cda155a20/rbsrefmu-8vjs9zfx-972e584h-3eh9b54t
https://ln4.sync.com/dl/5e01bcc20/46scne4e-ww2nhfad-fyf8ah7r-puruz8n2</t>
  </si>
  <si>
    <t>https://ln4.sync.com/dl/bf71adaa0/4eyk2wdj-6d2cq37b-rw3dv4k7-j7mi28jg</t>
  </si>
  <si>
    <t>https://ln4.sync.com/dl/cd55bd0f0/as3qm4qg-x2exwzhn-qxmphshg-q5egvrbd</t>
  </si>
  <si>
    <t>https://ln4.sync.com/dl/0bc4be2b0/2iabzr8h-q7r6yq4t-v42trku5-amznrr53</t>
  </si>
  <si>
    <t>https://ln4.sync.com/dl/7cf0d9220/6fm8jk36-3ki3pwag-u223q95b-2xa2fsut</t>
  </si>
  <si>
    <t>https://ln4.sync.com/dl/0688814f0/wr98efh3-ia7urnbg-cjxjdy78-ijabmcju</t>
  </si>
  <si>
    <t>https://ln4.sync.com/dl/784936590/ie8i37rx-n3weynkj-m9p8a6bq-3xdufedw</t>
  </si>
  <si>
    <t>https://ln4.sync.com/dl/49e7ca6d0/par5rkeh-hvtrci3t-amk9y8mn-cdccywq6</t>
  </si>
  <si>
    <t>https://ln4.sync.com/dl/d6a5159a0/8en593i3-d2a8ewwb-whtecvpn-hrp94mje</t>
  </si>
  <si>
    <t>https://www.nice.org.uk/guidance/ta376</t>
  </si>
  <si>
    <t>https://ln4.sync.com/dl/1db633500/ghyeb9du-fmpubewq-pbnanvix-nkyq3s3x</t>
  </si>
  <si>
    <t>https://ln4.sync.com/dl/cb20b1570/dxj6r54h-6s62tdvy-ankga8wj-pged45q7</t>
  </si>
  <si>
    <t>https://ln4.sync.com/dl/7db18a0e0/5a5e5eby-ki9ty5cm-m8beyai2-qgynqg8y</t>
  </si>
  <si>
    <t>https://ln4.sync.com/dl/31a1f1340/hkt9adsb-tci37qyt-vrbutga2-jj8ynntf</t>
  </si>
  <si>
    <t>https://ln4.sync.com/dl/a64e28040/fg6b5wti-3gdgf7zm-pwg9526b-43us95rx</t>
  </si>
  <si>
    <t>https://ln4.sync.com/dl/6aca8fd30/96m88z6f-c7axbskm-2mw3knzh-2xgx5uyv</t>
  </si>
  <si>
    <t>https://ln4.sync.com/dl/52f854b90/z27gcqkq-tvkncx48-n5y9j5bn-98f288vf</t>
  </si>
  <si>
    <t>https://ln4.sync.com/dl/27930a010/uqq7mbee-8zqs6zps-7k4c84xj-myzmmbux</t>
  </si>
  <si>
    <t>https://ln4.sync.com/dl/0588602e0/ymuwxjye-bz4y3ruw-ru47jtvb-ftdnwau3</t>
  </si>
  <si>
    <t>https://ln4.sync.com/dl/d38a93310/4ahywyq2-9igh7ssi-nfczjqyz-sgn6zdxp</t>
  </si>
  <si>
    <t>https://ln4.sync.com/dl/3b0ab7cd0/hm88xrsp-jux3pujf-ha7vg4kg-3ncvj7ik</t>
  </si>
  <si>
    <t>https://ln4.sync.com/dl/d8792fee0/qrsnf7kb-a9nczxsv-u9ixhfgr-cuqwf38w</t>
  </si>
  <si>
    <t>https://ln4.sync.com/dl/f341433c0/9rrvrq8r-gvqytuqj-kxigq9nn-24daxd8k</t>
  </si>
  <si>
    <t>https://ln4.sync.com/dl/5eaedfe10/sji7zxhi-qhwnz5qv-nrw874pr-yftgne7g</t>
  </si>
  <si>
    <t>https://ln4.sync.com/dl/343d85f80/yf6gzvrq-fu8qxc6b-ndnpa387-zd6qb97d</t>
  </si>
  <si>
    <t>https://ln4.sync.com/dl/67405e6c0/x4i9qg2s-grmpgmck-igckanrn-2mh43th8</t>
  </si>
  <si>
    <t>https://ln4.sync.com/dl/4dcaaea50/2hypjq55-drcvdup7-zmd7dmu7-gau7cxi4</t>
  </si>
  <si>
    <t>https://ln4.sync.com/dl/f16e94a80/njm7z462-5ziugxst-2sjc7t9r-93xwm7xd</t>
  </si>
  <si>
    <t>https://ln4.sync.com/dl/baace9700/7ue3dkz9-5hp8rewk-c5iucqdg-e3ycjjek</t>
  </si>
  <si>
    <t>https://ln4.sync.com/dl/25b5a22d0/6kk3fi9q-8b72z2pb-v4ew3ae9-exiy52dq</t>
  </si>
  <si>
    <t>https://ln4.sync.com/dl/dcb2a71f0/abxjsvgb-fktejk44-2vqqb5t2-7rc486tb</t>
  </si>
  <si>
    <t>https://ln4.sync.com/dl/9af539250/qzxa5a2t-vy7ubr68-4v6f3nsi-q3c6un6b</t>
  </si>
  <si>
    <t>https://ln4.sync.com/dl/6efc9fa50/r44wd86y-vthf56gx-9rdn7mzd-dgc9v6qi</t>
  </si>
  <si>
    <t>https://ln4.sync.com/dl/3f6095770/iahwurmu-brtydyn7-mz3zzwzk-yrnypt9r</t>
  </si>
  <si>
    <t>https://ln4.sync.com/dl/23bf03e10/tggc3djp-4cgk9i9t-5z3yb4rm-hk3juzci</t>
  </si>
  <si>
    <t>https://ln4.sync.com/dl/9226ca130/ni6xzyg4-mkwr4z22-8ir78psc-cbkki5u7</t>
  </si>
  <si>
    <t>mCRPC</t>
  </si>
  <si>
    <t>HTA</t>
  </si>
  <si>
    <t xml:space="preserve">Cabazitaxel + Prednisone </t>
  </si>
  <si>
    <t>Abiraterone + Prednisone + Enzalutamide</t>
  </si>
  <si>
    <t>Cabazitaxel + Prednisone + Prednisolone</t>
  </si>
  <si>
    <t>Enzalutamide + Abiraterone</t>
  </si>
  <si>
    <t>Enzalutamide + Abiraterone + Prednisone</t>
  </si>
  <si>
    <t>Enzalutamide + Docetaxel + Cabazitaxel + Abiraterone</t>
  </si>
  <si>
    <t>Background: SWOG S0421 was a large RCT comparing docetaxel/prednisone plus placebo (DPP) to docetaxel/prednisone plus atrasentan over 12 cycles for patients with metastatic castration-resistant prostate cancer (mCRPC). The current report presents the PRO results for this trial, an important secondary endpoint.
Methods: The trial specified two primary PRO endpoints. Palliation of worst pain was based on the Brief Pain Inventory (BPI), where a 2 point difference is defined as clinically meaningful. Improvement of functional status was based on the Functional Assessment of Cancer Therapy - Prostate Cancer Trial Outcome Index (FACT-P TOI); a 5-point difference has been defined as clinically meaningful. We compared rates by arm using chi-square tests. Longitudinal analyses using linear mixed models addressed changes by arm over time.
Results: Four-hundred eighty-nine patients on each arm were evaluable for PRO endpoint data. There were no differences by arm in clinically meaningful pain palliation (41.7% for DPP vs. 44.0% for DPA, p = .70) or functional status (24.2% for DPP vs. 28.7% for DPA, p = .13). Longitudinal comparisons indicated no differences over time by arm for BPI Worst Pain scores (0.13 points, p = .23). Patients on the DPA arm had improved functional status of 1.78 points on average, a statistically significant (p = .02) but not clinically meaningful difference.
Conclusions: The SWOG S0421 PRO data showed little evidence of clinically meaningful differences by arm in either pain palliation or functional status.</t>
  </si>
  <si>
    <t>AFFIRM 
NCT00974311</t>
  </si>
  <si>
    <t xml:space="preserve">ALSYMPCA
NCT00699751 </t>
  </si>
  <si>
    <t>Atezolizumab + Enzalutamide</t>
  </si>
  <si>
    <t xml:space="preserve">Cabazitaxel + Prednisone  </t>
  </si>
  <si>
    <t>Abiraterone + Prednisone + Prednisolone</t>
  </si>
  <si>
    <t>Mitoxantrone + Prednisone + Prednisolone</t>
  </si>
  <si>
    <t xml:space="preserve"> Mitoxantrone + Prednisolone</t>
  </si>
  <si>
    <t>Real-world Evidence Only</t>
  </si>
  <si>
    <t>Patient Characteristics</t>
  </si>
  <si>
    <t>Data reported</t>
  </si>
  <si>
    <t>Real-world Evidence Study Characteristics</t>
  </si>
  <si>
    <t>RWE outcomes</t>
  </si>
  <si>
    <t>OS-related data</t>
  </si>
  <si>
    <t>PFS-related data</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</si>
  <si>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</si>
  <si>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</si>
  <si>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</si>
  <si>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</si>
  <si>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</si>
  <si>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</si>
  <si>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</si>
  <si>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</si>
  <si>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</si>
  <si>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</si>
  <si>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</si>
  <si>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</si>
  <si>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</si>
  <si>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</si>
  <si>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</si>
  <si>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</si>
  <si>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</si>
  <si>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</si>
  <si>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</si>
  <si>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</si>
  <si>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</si>
  <si>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</si>
  <si>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</si>
  <si>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</si>
  <si>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</si>
  <si>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</si>
  <si>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</si>
  <si>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</si>
  <si>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</si>
  <si>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</si>
  <si>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</si>
  <si>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</si>
  <si>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</si>
  <si>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</si>
  <si>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</si>
  <si>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</si>
  <si>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</si>
  <si>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</si>
  <si>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</si>
  <si>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</si>
  <si>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</si>
  <si>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</si>
  <si>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</si>
  <si>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</si>
  <si>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</si>
  <si>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</si>
  <si>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</si>
  <si>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</si>
  <si>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</si>
  <si>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</si>
  <si>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CD-13</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</si>
  <si>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</si>
  <si>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</si>
  <si>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</si>
  <si>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</si>
  <si>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</si>
  <si>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</si>
  <si>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</si>
  <si>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</si>
  <si>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</si>
  <si>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</si>
  <si>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</si>
  <si>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</si>
  <si>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</si>
  <si>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</si>
  <si>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</si>
  <si>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</si>
  <si>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</si>
  <si>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</si>
  <si>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</si>
  <si>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</si>
  <si>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</si>
  <si>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</si>
  <si>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</si>
  <si>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</si>
  <si>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</si>
  <si>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</si>
  <si>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</si>
  <si>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</si>
  <si>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</si>
  <si>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</si>
  <si>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</si>
  <si>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</si>
  <si>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</si>
  <si>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</si>
  <si>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</si>
  <si>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</si>
  <si>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</si>
  <si>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</si>
  <si>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</si>
  <si>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</si>
  <si>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</si>
  <si>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</si>
  <si>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</si>
  <si>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</si>
  <si>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</si>
  <si>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</si>
  <si>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</si>
  <si>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</si>
  <si>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</si>
  <si>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</si>
  <si>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</si>
  <si>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</si>
  <si>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</si>
  <si>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</si>
  <si>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</si>
  <si>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</si>
  <si>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</si>
  <si>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</si>
  <si>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</si>
  <si>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</si>
  <si>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</si>
  <si>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</si>
  <si>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</si>
  <si>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</si>
  <si>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</si>
  <si>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</si>
  <si>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</si>
  <si>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</si>
  <si>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</si>
  <si>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Age (per arm)</t>
  </si>
  <si>
    <t>Age (overall)</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</si>
  <si>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</si>
  <si>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</si>
  <si>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</si>
  <si>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</si>
  <si>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</si>
  <si>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</si>
  <si>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</si>
  <si>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</si>
  <si>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</si>
  <si>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</si>
  <si>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Any Grade AEs N (per arm)</t>
  </si>
  <si>
    <t>Real-world Evidence Study Design</t>
  </si>
  <si>
    <t>Source or Institutions</t>
  </si>
  <si>
    <t>RWE Reported Data Variables</t>
  </si>
  <si>
    <t>Treatment Patterns</t>
  </si>
  <si>
    <t>Epidemiology</t>
  </si>
  <si>
    <t>CC</t>
  </si>
  <si>
    <t>CA</t>
  </si>
  <si>
    <t>CN-11</t>
  </si>
  <si>
    <t>OS Time point (per arm)</t>
  </si>
  <si>
    <t>CN-13</t>
  </si>
  <si>
    <t>Time to PSA Progression-N</t>
  </si>
  <si>
    <t>Time to PSA Progression months</t>
  </si>
  <si>
    <t>Time to PSA Progression, 95% CI</t>
  </si>
  <si>
    <t>1: 119
2: 51
3: NR</t>
  </si>
  <si>
    <t>1: 58
2: 26
3: NR</t>
  </si>
  <si>
    <t>USA, ArgentiNR, Australia, Austria, Belgium, Brazil, CaNRda, Chile, Colombia, Czech Republic, Denmark, France, Germany, Greece, Hungary, Ireland, Israel, Italy, Mexico, Netherlands, Peru, Poland, Puerto Rico, Romania, Russia, Spain, UK</t>
  </si>
  <si>
    <t>USA, Australia, Austria, Belgium, CaNRda, ChiNR, Czech Republic, Denmark, France, Germany, Greece, Hungary, Italy, Japan, Korea, Poland, Russia, Spain, Switzerland, Taiwan, UK</t>
  </si>
  <si>
    <t>In participants with no PSA decline from baseline, PSA progression is defined as a ≥25% increase and an absolute increase of ≥2 ng/mL above the baseline value, ≥12 weeks after baseline. In participants with an initial PSA decline from baseline, PSA progression is defined as a ≥25% increase and an absolute increase of ≥2 ng/mL above the NRdir value, which is confirmed by a consecutive second value obtained ≥3 weeks later</t>
  </si>
  <si>
    <t>ArgentiNR, Australia, Austria, Brazil, CaNRda, ChiNR, Denmark, France, Germany, Israel, Italy, Japan, Korea, Netherlands, Norway, Spain, Sweden, Taiwan, Turkey, UK, USA</t>
  </si>
  <si>
    <t>Ipilimumab + Radiotherapy</t>
  </si>
  <si>
    <t>Placebo + Radiotherapy</t>
  </si>
  <si>
    <t>Pegfilgrastim + Cazazitaxel</t>
  </si>
  <si>
    <t>Ra-223</t>
  </si>
  <si>
    <t>Best Supportive Care + Docetaxel + Abiraterone</t>
  </si>
  <si>
    <t xml:space="preserve"> Best Supportive Care</t>
  </si>
  <si>
    <t>Corticosteroid + Androgen deprivation therapy</t>
  </si>
  <si>
    <t xml:space="preserve"> Best Supportive Care + Prednisolone + Dexamethasone</t>
  </si>
  <si>
    <t xml:space="preserve"> Abiraterone + Prednisolone</t>
  </si>
  <si>
    <t>No abstract</t>
  </si>
  <si>
    <t>177Lu-PSMA-617 + 68Ga-PSMA-HBED-CC</t>
  </si>
  <si>
    <t>Retrospective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</si>
</sst>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
    <numFmt numFmtId="166" formatCode="0.0000"/>
    <numFmt numFmtId="167" formatCode="0.000"/>
    <numFmt numFmtId="168" formatCode="#,##0.0"/>
  </numFmts>
  <fonts count="6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b/>
      <sz val="9"/>
      <color theme="0"/>
      <name val="Helvetica Neue"/>
      <family val="2"/>
    </font>
    <font>
      <sz val="11"/>
      <color theme="1"/>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9"/>
      <color indexed="81"/>
      <name val="Tahoma"/>
      <family val="2"/>
    </font>
    <font>
      <sz val="10"/>
      <color theme="1"/>
      <name val="Verdana"/>
      <family val="2"/>
    </font>
    <font>
      <sz val="12"/>
      <color theme="1"/>
      <name val="Arial"/>
      <family val="2"/>
    </font>
    <font>
      <sz val="12"/>
      <color theme="1"/>
      <name val="Helvetica"/>
      <family val="2"/>
    </font>
    <font>
      <sz val="10"/>
      <name val="Arial"/>
      <family val="2"/>
    </font>
    <font>
      <sz val="12"/>
      <color theme="1" tint="4.9989318521683403E-2"/>
      <name val="Arial"/>
      <family val="2"/>
    </font>
    <font>
      <b/>
      <sz val="10"/>
      <color theme="0"/>
      <name val="Verdana"/>
      <family val="2"/>
    </font>
    <font>
      <sz val="12"/>
      <name val="Helvetica"/>
      <family val="2"/>
    </font>
    <font>
      <sz val="12"/>
      <color theme="1"/>
      <name val="Calibri"/>
      <family val="2"/>
    </font>
    <font>
      <sz val="11"/>
      <name val="Helvetica"/>
      <family val="2"/>
    </font>
    <font>
      <b/>
      <sz val="12"/>
      <color theme="0"/>
      <name val="Helvetica"/>
      <family val="2"/>
    </font>
    <font>
      <b/>
      <sz val="12"/>
      <name val="Helvetica"/>
      <family val="2"/>
    </font>
    <font>
      <b/>
      <sz val="12"/>
      <color theme="1"/>
      <name val="Helvetica"/>
      <family val="2"/>
    </font>
    <font>
      <b/>
      <sz val="12"/>
      <color theme="0"/>
      <name val="Arial"/>
      <family val="2"/>
    </font>
    <font>
      <b/>
      <sz val="12"/>
      <color theme="0" tint="-0.14999847407452621"/>
      <name val="Helvetica"/>
      <family val="2"/>
    </font>
    <font>
      <sz val="12"/>
      <color rgb="FF002060"/>
      <name val="Arial"/>
      <family val="2"/>
    </font>
    <font>
      <b/>
      <sz val="18"/>
      <color theme="0"/>
      <name val="Arial"/>
      <family val="2"/>
    </font>
    <font>
      <b/>
      <sz val="18"/>
      <color theme="0"/>
      <name val="Helvetica"/>
      <family val="2"/>
    </font>
    <font>
      <b/>
      <sz val="9"/>
      <color indexed="81"/>
      <name val="Tahoma"/>
      <family val="2"/>
    </font>
    <font>
      <b/>
      <sz val="9"/>
      <color rgb="FF000000"/>
      <name val="Tahoma"/>
      <family val="2"/>
    </font>
    <font>
      <sz val="9"/>
      <color rgb="FF000000"/>
      <name val="Tahoma"/>
      <family val="2"/>
    </font>
    <font>
      <sz val="12"/>
      <color rgb="FF000000"/>
      <name val="Helvetica"/>
      <family val="2"/>
    </font>
    <font>
      <sz val="12"/>
      <color indexed="8"/>
      <name val="Helvetica"/>
      <family val="2"/>
    </font>
    <font>
      <sz val="12"/>
      <color rgb="FF000000"/>
      <name val="Calibri"/>
      <family val="2"/>
    </font>
    <font>
      <sz val="12"/>
      <color rgb="FF000000"/>
      <name val="Helvetica Neue"/>
      <family val="2"/>
    </font>
    <font>
      <sz val="12"/>
      <color rgb="FF000000"/>
      <name val="Arial"/>
      <family val="2"/>
    </font>
    <font>
      <sz val="12"/>
      <name val="Helvetica Neue"/>
      <family val="2"/>
    </font>
    <font>
      <sz val="12"/>
      <color rgb="FF0C0C0C"/>
      <name val="Arial"/>
      <family val="2"/>
    </font>
    <font>
      <sz val="10"/>
      <name val="Helvetica"/>
      <family val="2"/>
    </font>
    <font>
      <sz val="10"/>
      <color rgb="FF000000"/>
      <name val="Arial"/>
      <family val="2"/>
    </font>
    <font>
      <b/>
      <sz val="10"/>
      <color theme="0"/>
      <name val="Arial"/>
      <family val="2"/>
    </font>
    <font>
      <sz val="10"/>
      <color theme="0"/>
      <name val="Arial"/>
      <family val="2"/>
    </font>
    <font>
      <b/>
      <sz val="12"/>
      <color indexed="8"/>
      <name val="Helvetica"/>
      <family val="2"/>
    </font>
    <font>
      <sz val="10"/>
      <name val="Arial"/>
      <family val="2"/>
    </font>
    <font>
      <sz val="11"/>
      <name val="Calibri"/>
      <family val="2"/>
    </font>
    <font>
      <sz val="8"/>
      <name val="Arial"/>
      <family val="2"/>
    </font>
    <font>
      <b/>
      <sz val="9"/>
      <color theme="2"/>
      <name val="Helvetica Neue"/>
      <family val="2"/>
    </font>
    <font>
      <sz val="11"/>
      <name val="Calibri"/>
      <family val="2"/>
      <scheme val="minor"/>
    </font>
    <font>
      <u/>
      <sz val="11"/>
      <color theme="10"/>
      <name val="Arial"/>
      <family val="2"/>
    </font>
    <font>
      <u/>
      <sz val="11"/>
      <color theme="10"/>
      <name val="Arial"/>
      <family val="2"/>
    </font>
    <font>
      <sz val="10"/>
      <color theme="1"/>
      <name val="Arial"/>
      <family val="2"/>
    </font>
    <font>
      <sz val="9"/>
      <color indexed="81"/>
      <name val="Tahoma"/>
      <charset val="1"/>
    </font>
    <font>
      <b/>
      <sz val="9"/>
      <color indexed="81"/>
      <name val="Tahoma"/>
      <charset val="1"/>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s>
  <fills count="59">
    <fill>
      <patternFill patternType="none"/>
    </fill>
    <fill>
      <patternFill patternType="gray125"/>
    </fill>
    <fill>
      <patternFill patternType="solid">
        <fgColor rgb="FF4B277B"/>
        <bgColor rgb="FF4B277B"/>
      </patternFill>
    </fill>
    <fill>
      <patternFill patternType="solid">
        <fgColor rgb="FFFFFFFF"/>
        <bgColor rgb="FFFFFFFF"/>
      </patternFill>
    </fill>
    <fill>
      <patternFill patternType="solid">
        <fgColor rgb="FFA5A5A5"/>
        <b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rgb="FFDDDCF5"/>
        <bgColor indexed="64"/>
      </patternFill>
    </fill>
    <fill>
      <patternFill patternType="solid">
        <fgColor rgb="FF96D2E8"/>
        <bgColor indexed="64"/>
      </patternFill>
    </fill>
    <fill>
      <patternFill patternType="solid">
        <fgColor theme="0" tint="-0.499984740745262"/>
        <bgColor indexed="64"/>
      </patternFill>
    </fill>
    <fill>
      <patternFill patternType="solid">
        <fgColor rgb="FFDECEE8"/>
        <bgColor indexed="64"/>
      </patternFill>
    </fill>
    <fill>
      <patternFill patternType="solid">
        <fgColor rgb="FF5D2F82"/>
        <bgColor indexed="64"/>
      </patternFill>
    </fill>
    <fill>
      <patternFill patternType="solid">
        <fgColor rgb="FF4B277B"/>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indexed="9"/>
        <bgColor indexed="64"/>
      </patternFill>
    </fill>
    <fill>
      <patternFill patternType="solid">
        <fgColor rgb="FF88A9DA"/>
        <bgColor indexed="64"/>
      </patternFill>
    </fill>
    <fill>
      <patternFill patternType="solid">
        <fgColor theme="0"/>
        <bgColor rgb="FFFFFF00"/>
      </patternFill>
    </fill>
    <fill>
      <patternFill patternType="solid">
        <fgColor theme="0"/>
        <bgColor rgb="FFFFFFFF"/>
      </patternFill>
    </fill>
    <fill>
      <patternFill patternType="solid">
        <fgColor theme="0"/>
        <bgColor rgb="FFA5A5A5"/>
      </patternFill>
    </fill>
    <fill>
      <patternFill patternType="solid">
        <fgColor rgb="FFFF0000"/>
        <bgColor rgb="FFFFFFFF"/>
      </patternFill>
    </fill>
    <fill>
      <patternFill patternType="solid">
        <fgColor theme="0" tint="-0.34998626667073579"/>
        <bgColor rgb="FFFFFFFF"/>
      </patternFill>
    </fill>
    <fill>
      <patternFill patternType="solid">
        <fgColor rgb="FFFFFF00"/>
        <bgColor rgb="FFFFFFFF"/>
      </patternFill>
    </fill>
    <fill>
      <patternFill patternType="solid">
        <fgColor rgb="FF92D050"/>
        <bgColor rgb="FFFFFFFF"/>
      </patternFill>
    </fill>
    <fill>
      <patternFill patternType="solid">
        <fgColor rgb="FF92D050"/>
        <bgColor rgb="FFFFFF00"/>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theme="0" tint="-0.499984740745262"/>
        <bgColor theme="0"/>
      </patternFill>
    </fill>
    <fill>
      <patternFill patternType="solid">
        <fgColor rgb="FFFF0000"/>
        <bgColor rgb="FF4B277B"/>
      </patternFill>
    </fill>
    <fill>
      <patternFill patternType="solid">
        <fgColor theme="5" tint="0.79998168889431442"/>
        <bgColor indexed="64"/>
      </patternFill>
    </fill>
    <fill>
      <patternFill patternType="solid">
        <fgColor rgb="FFC65911"/>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FFC000"/>
        <bgColor rgb="FF4B277B"/>
      </patternFill>
    </fill>
  </fills>
  <borders count="5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medium">
        <color rgb="FF4B277B"/>
      </top>
      <bottom/>
      <diagonal/>
    </border>
    <border>
      <left/>
      <right style="medium">
        <color rgb="FF4B277B"/>
      </right>
      <top style="medium">
        <color rgb="FF4B277B"/>
      </top>
      <bottom/>
      <diagonal/>
    </border>
    <border>
      <left/>
      <right style="medium">
        <color rgb="FF4B277B"/>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rgb="FF4B277B"/>
      </right>
      <top/>
      <bottom style="thin">
        <color auto="1"/>
      </bottom>
      <diagonal/>
    </border>
    <border>
      <left style="thin">
        <color auto="1"/>
      </left>
      <right style="medium">
        <color rgb="FF4B277B"/>
      </right>
      <top style="thin">
        <color auto="1"/>
      </top>
      <bottom/>
      <diagonal/>
    </border>
    <border>
      <left/>
      <right/>
      <top style="medium">
        <color auto="1"/>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000000"/>
      </left>
      <right style="thin">
        <color auto="1"/>
      </right>
      <top/>
      <bottom style="thin">
        <color rgb="FF000000"/>
      </bottom>
      <diagonal/>
    </border>
    <border>
      <left style="thin">
        <color auto="1"/>
      </left>
      <right style="thin">
        <color rgb="FF000000"/>
      </right>
      <top/>
      <bottom style="thin">
        <color auto="1"/>
      </bottom>
      <diagonal/>
    </border>
    <border>
      <left style="thin">
        <color rgb="FF000000"/>
      </left>
      <right style="thin">
        <color auto="1"/>
      </right>
      <top style="thin">
        <color rgb="FF000000"/>
      </top>
      <bottom/>
      <diagonal/>
    </border>
    <border>
      <left style="thin">
        <color auto="1"/>
      </left>
      <right style="thin">
        <color rgb="FF000000"/>
      </right>
      <top style="thin">
        <color auto="1"/>
      </top>
      <bottom/>
      <diagonal/>
    </border>
    <border>
      <left/>
      <right/>
      <top style="thin">
        <color indexed="64"/>
      </top>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indexed="64"/>
      </right>
      <top/>
      <bottom/>
      <diagonal/>
    </border>
    <border>
      <left style="thin">
        <color auto="1"/>
      </left>
      <right style="thin">
        <color rgb="FF000000"/>
      </right>
      <top style="thin">
        <color rgb="FF000000"/>
      </top>
      <bottom/>
      <diagonal/>
    </border>
    <border>
      <left style="thin">
        <color auto="1"/>
      </left>
      <right style="thin">
        <color rgb="FF000000"/>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rgb="FF000000"/>
      </left>
      <right style="thin">
        <color indexed="64"/>
      </right>
      <top style="thin">
        <color indexed="64"/>
      </top>
      <bottom/>
      <diagonal/>
    </border>
    <border>
      <left style="thin">
        <color auto="1"/>
      </left>
      <right/>
      <top/>
      <bottom/>
      <diagonal/>
    </border>
    <border>
      <left style="thin">
        <color indexed="64"/>
      </left>
      <right/>
      <top/>
      <bottom style="thin">
        <color indexed="64"/>
      </bottom>
      <diagonal/>
    </border>
    <border>
      <left/>
      <right/>
      <top/>
      <bottom style="thin">
        <color indexed="64"/>
      </bottom>
      <diagonal/>
    </border>
  </borders>
  <cellStyleXfs count="21">
    <xf numFmtId="0" fontId="0" fillId="0" borderId="0"/>
    <xf numFmtId="0" fontId="14" fillId="0" borderId="1"/>
    <xf numFmtId="0" fontId="9" fillId="5" borderId="1" applyNumberFormat="0" applyBorder="0" applyAlignment="0" applyProtection="0"/>
    <xf numFmtId="0" fontId="17" fillId="0" borderId="1"/>
    <xf numFmtId="9" fontId="14" fillId="0" borderId="1" applyFont="0" applyFill="0" applyBorder="0" applyAlignment="0" applyProtection="0"/>
    <xf numFmtId="0" fontId="17" fillId="0" borderId="1"/>
    <xf numFmtId="0" fontId="19" fillId="13" borderId="1" applyFont="0" applyFill="0" applyBorder="0" applyAlignment="0" applyProtection="0">
      <alignment horizontal="left" vertical="center" wrapText="1"/>
    </xf>
    <xf numFmtId="9" fontId="17" fillId="0" borderId="1" applyFont="0" applyFill="0" applyBorder="0" applyAlignment="0" applyProtection="0"/>
    <xf numFmtId="0" fontId="10" fillId="6" borderId="1" applyNumberFormat="0" applyBorder="0" applyAlignment="0" applyProtection="0"/>
    <xf numFmtId="0" fontId="4" fillId="0" borderId="1"/>
    <xf numFmtId="0" fontId="11" fillId="7" borderId="1" applyNumberFormat="0" applyBorder="0" applyAlignment="0" applyProtection="0"/>
    <xf numFmtId="0" fontId="4" fillId="0" borderId="1"/>
    <xf numFmtId="0" fontId="16" fillId="0" borderId="1"/>
    <xf numFmtId="0" fontId="17" fillId="0" borderId="1"/>
    <xf numFmtId="44" fontId="17" fillId="0" borderId="1" applyFont="0" applyFill="0" applyBorder="0" applyAlignment="0" applyProtection="0"/>
    <xf numFmtId="0" fontId="3" fillId="0" borderId="1"/>
    <xf numFmtId="0" fontId="46" fillId="0" borderId="1"/>
    <xf numFmtId="0" fontId="2" fillId="0" borderId="1"/>
    <xf numFmtId="0" fontId="2" fillId="0" borderId="1"/>
    <xf numFmtId="0" fontId="51" fillId="0" borderId="0" applyNumberFormat="0" applyFill="0" applyBorder="0" applyAlignment="0" applyProtection="0"/>
    <xf numFmtId="0" fontId="53" fillId="0" borderId="1"/>
  </cellStyleXfs>
  <cellXfs count="691">
    <xf numFmtId="0" fontId="0" fillId="0" borderId="0" xfId="0" applyFont="1" applyAlignment="1"/>
    <xf numFmtId="0" fontId="15" fillId="0" borderId="1" xfId="1" applyFont="1" applyAlignment="1">
      <alignment vertical="center" wrapText="1"/>
    </xf>
    <xf numFmtId="0" fontId="15" fillId="0" borderId="1" xfId="1" applyFont="1" applyAlignment="1">
      <alignment horizontal="center" vertical="center" wrapText="1"/>
    </xf>
    <xf numFmtId="0" fontId="15" fillId="0" borderId="1" xfId="1" applyFont="1" applyAlignment="1">
      <alignment vertical="top" wrapText="1"/>
    </xf>
    <xf numFmtId="0" fontId="16" fillId="0" borderId="1" xfId="1" applyFont="1" applyAlignment="1">
      <alignment horizontal="left" vertical="top" wrapText="1"/>
    </xf>
    <xf numFmtId="0" fontId="16" fillId="0" borderId="1" xfId="1" applyFont="1" applyAlignment="1">
      <alignment vertical="center" wrapText="1"/>
    </xf>
    <xf numFmtId="0" fontId="9" fillId="8" borderId="19" xfId="2" applyFill="1" applyBorder="1" applyAlignment="1">
      <alignment horizontal="center" vertical="center" wrapText="1"/>
    </xf>
    <xf numFmtId="0" fontId="16" fillId="8" borderId="15" xfId="2" applyFont="1" applyFill="1" applyBorder="1" applyAlignment="1">
      <alignment horizontal="center" vertical="center" wrapText="1"/>
    </xf>
    <xf numFmtId="0" fontId="16" fillId="8" borderId="15" xfId="1" applyFont="1" applyFill="1" applyBorder="1" applyAlignment="1">
      <alignment horizontal="center" vertical="center" wrapText="1"/>
    </xf>
    <xf numFmtId="0" fontId="16" fillId="8" borderId="16" xfId="1" applyFont="1" applyFill="1" applyBorder="1" applyAlignment="1">
      <alignment horizontal="center" vertical="center" wrapText="1"/>
    </xf>
    <xf numFmtId="0" fontId="16" fillId="0" borderId="15" xfId="3" applyFont="1" applyBorder="1" applyAlignment="1">
      <alignment horizontal="center" vertical="center" wrapText="1"/>
    </xf>
    <xf numFmtId="10" fontId="16" fillId="0" borderId="15" xfId="3" applyNumberFormat="1" applyFont="1" applyBorder="1" applyAlignment="1">
      <alignment horizontal="center" vertical="center" wrapText="1"/>
    </xf>
    <xf numFmtId="9" fontId="18" fillId="0" borderId="15" xfId="4" applyFont="1" applyFill="1" applyBorder="1" applyAlignment="1">
      <alignment horizontal="center" vertical="center" wrapText="1" shrinkToFit="1"/>
    </xf>
    <xf numFmtId="0" fontId="15" fillId="9" borderId="15" xfId="1" applyFont="1" applyFill="1" applyBorder="1" applyAlignment="1">
      <alignment horizontal="center" vertical="center" wrapText="1"/>
    </xf>
    <xf numFmtId="9" fontId="15" fillId="9" borderId="15" xfId="1" applyNumberFormat="1" applyFont="1" applyFill="1" applyBorder="1" applyAlignment="1">
      <alignment horizontal="center" vertical="center" wrapText="1"/>
    </xf>
    <xf numFmtId="9" fontId="18" fillId="10" borderId="15" xfId="4" applyFont="1" applyFill="1" applyBorder="1" applyAlignment="1">
      <alignment horizontal="center" vertical="center" wrapText="1" shrinkToFit="1"/>
    </xf>
    <xf numFmtId="0" fontId="15" fillId="11" borderId="15" xfId="1" applyFont="1" applyFill="1" applyBorder="1" applyAlignment="1">
      <alignment horizontal="center" vertical="center" wrapText="1"/>
    </xf>
    <xf numFmtId="0" fontId="15" fillId="0" borderId="15" xfId="1" applyFont="1" applyBorder="1" applyAlignment="1">
      <alignment horizontal="center" vertical="center" wrapText="1"/>
    </xf>
    <xf numFmtId="165" fontId="16" fillId="8" borderId="15" xfId="1" applyNumberFormat="1" applyFont="1" applyFill="1" applyBorder="1" applyAlignment="1">
      <alignment horizontal="center" vertical="center" wrapText="1"/>
    </xf>
    <xf numFmtId="0" fontId="16" fillId="8" borderId="15" xfId="3" applyFont="1" applyFill="1" applyBorder="1" applyAlignment="1">
      <alignment horizontal="center" vertical="center" wrapText="1"/>
    </xf>
    <xf numFmtId="165" fontId="16" fillId="8" borderId="15" xfId="3" applyNumberFormat="1" applyFont="1" applyFill="1" applyBorder="1" applyAlignment="1">
      <alignment horizontal="center" vertical="center" wrapText="1"/>
    </xf>
    <xf numFmtId="0" fontId="16" fillId="8" borderId="15" xfId="5" applyFont="1" applyFill="1" applyBorder="1" applyAlignment="1">
      <alignment horizontal="center" vertical="center" wrapText="1"/>
    </xf>
    <xf numFmtId="0" fontId="16" fillId="12" borderId="15" xfId="1" applyFont="1" applyFill="1" applyBorder="1" applyAlignment="1">
      <alignment horizontal="center" vertical="top" wrapText="1"/>
    </xf>
    <xf numFmtId="0" fontId="16" fillId="12" borderId="15" xfId="3" applyFont="1" applyFill="1" applyBorder="1" applyAlignment="1">
      <alignment horizontal="center" vertical="center" wrapText="1"/>
    </xf>
    <xf numFmtId="0" fontId="16" fillId="12" borderId="15" xfId="1" applyFont="1" applyFill="1" applyBorder="1" applyAlignment="1">
      <alignment horizontal="center" vertical="center" wrapText="1"/>
    </xf>
    <xf numFmtId="0" fontId="20" fillId="12" borderId="15" xfId="6" applyFont="1" applyFill="1" applyBorder="1" applyAlignment="1">
      <alignment horizontal="left" vertical="top" wrapText="1"/>
    </xf>
    <xf numFmtId="49" fontId="16" fillId="12" borderId="15" xfId="1" applyNumberFormat="1" applyFont="1" applyFill="1" applyBorder="1" applyAlignment="1">
      <alignment horizontal="center" vertical="center" wrapText="1"/>
    </xf>
    <xf numFmtId="0" fontId="16" fillId="0" borderId="22" xfId="3" applyFont="1" applyBorder="1" applyAlignment="1">
      <alignment horizontal="center" vertical="center" wrapText="1"/>
    </xf>
    <xf numFmtId="0" fontId="16" fillId="8" borderId="22" xfId="1" applyFont="1" applyFill="1" applyBorder="1" applyAlignment="1">
      <alignment horizontal="center" vertical="center" wrapText="1"/>
    </xf>
    <xf numFmtId="165" fontId="16" fillId="0" borderId="22" xfId="3" applyNumberFormat="1" applyFont="1" applyBorder="1" applyAlignment="1">
      <alignment horizontal="center" vertical="center" wrapText="1"/>
    </xf>
    <xf numFmtId="9" fontId="15" fillId="9" borderId="22" xfId="1" applyNumberFormat="1" applyFont="1" applyFill="1" applyBorder="1" applyAlignment="1">
      <alignment horizontal="center" vertical="center" wrapText="1"/>
    </xf>
    <xf numFmtId="0" fontId="15" fillId="9" borderId="22" xfId="1" applyFont="1" applyFill="1" applyBorder="1" applyAlignment="1">
      <alignment horizontal="center" vertical="center" wrapText="1"/>
    </xf>
    <xf numFmtId="0" fontId="15" fillId="11" borderId="22" xfId="1" applyFont="1" applyFill="1" applyBorder="1" applyAlignment="1">
      <alignment horizontal="center" vertical="center" wrapText="1"/>
    </xf>
    <xf numFmtId="165" fontId="16" fillId="8" borderId="22" xfId="1" applyNumberFormat="1" applyFont="1" applyFill="1" applyBorder="1" applyAlignment="1">
      <alignment horizontal="center" vertical="center" wrapText="1"/>
    </xf>
    <xf numFmtId="0" fontId="16" fillId="8" borderId="22" xfId="3" applyFont="1" applyFill="1" applyBorder="1" applyAlignment="1">
      <alignment horizontal="center" vertical="center" wrapText="1"/>
    </xf>
    <xf numFmtId="1" fontId="16" fillId="8" borderId="22" xfId="3" applyNumberFormat="1" applyFont="1" applyFill="1" applyBorder="1" applyAlignment="1">
      <alignment horizontal="center" vertical="center" wrapText="1"/>
    </xf>
    <xf numFmtId="0" fontId="16" fillId="8" borderId="22" xfId="5" applyFont="1" applyFill="1" applyBorder="1" applyAlignment="1">
      <alignment horizontal="center" vertical="center" wrapText="1"/>
    </xf>
    <xf numFmtId="165" fontId="16" fillId="0" borderId="15" xfId="3" applyNumberFormat="1" applyFont="1" applyBorder="1" applyAlignment="1">
      <alignment horizontal="center" vertical="center" wrapText="1"/>
    </xf>
    <xf numFmtId="1" fontId="16" fillId="8" borderId="15" xfId="3" applyNumberFormat="1" applyFont="1" applyFill="1" applyBorder="1" applyAlignment="1">
      <alignment horizontal="center" vertical="center" wrapText="1"/>
    </xf>
    <xf numFmtId="9" fontId="16" fillId="0" borderId="15" xfId="4" applyFont="1" applyFill="1" applyBorder="1" applyAlignment="1">
      <alignment horizontal="center" vertical="center" wrapText="1" shrinkToFit="1"/>
    </xf>
    <xf numFmtId="0" fontId="16" fillId="9" borderId="15" xfId="1" applyFont="1" applyFill="1" applyBorder="1" applyAlignment="1">
      <alignment horizontal="center" vertical="center" wrapText="1"/>
    </xf>
    <xf numFmtId="9" fontId="18" fillId="10" borderId="22" xfId="4" applyFont="1" applyFill="1" applyBorder="1" applyAlignment="1">
      <alignment horizontal="center" vertical="center" wrapText="1" shrinkToFit="1"/>
    </xf>
    <xf numFmtId="0" fontId="16" fillId="12" borderId="22" xfId="3" applyFont="1" applyFill="1" applyBorder="1" applyAlignment="1">
      <alignment horizontal="center" vertical="center" wrapText="1"/>
    </xf>
    <xf numFmtId="0" fontId="20" fillId="12" borderId="22" xfId="6" applyFont="1" applyFill="1" applyBorder="1" applyAlignment="1">
      <alignment horizontal="left" vertical="top" wrapText="1"/>
    </xf>
    <xf numFmtId="1" fontId="16" fillId="8" borderId="15" xfId="1" applyNumberFormat="1" applyFont="1" applyFill="1" applyBorder="1" applyAlignment="1">
      <alignment horizontal="center" vertical="center" wrapText="1"/>
    </xf>
    <xf numFmtId="9" fontId="18" fillId="10" borderId="23" xfId="4" applyFont="1" applyFill="1" applyBorder="1" applyAlignment="1">
      <alignment horizontal="center" vertical="center" wrapText="1" shrinkToFit="1"/>
    </xf>
    <xf numFmtId="0" fontId="16" fillId="0" borderId="23" xfId="3" applyFont="1" applyBorder="1" applyAlignment="1">
      <alignment horizontal="center" vertical="center" wrapText="1"/>
    </xf>
    <xf numFmtId="0" fontId="16" fillId="0" borderId="19" xfId="1" applyFont="1" applyBorder="1" applyAlignment="1">
      <alignment vertical="center" wrapText="1"/>
    </xf>
    <xf numFmtId="165" fontId="16" fillId="9" borderId="15" xfId="7" applyNumberFormat="1" applyFont="1" applyFill="1" applyBorder="1" applyAlignment="1">
      <alignment horizontal="center" vertical="center" wrapText="1"/>
    </xf>
    <xf numFmtId="168" fontId="15" fillId="9" borderId="15" xfId="1" applyNumberFormat="1" applyFont="1" applyFill="1" applyBorder="1" applyAlignment="1">
      <alignment horizontal="center" vertical="center" wrapText="1"/>
    </xf>
    <xf numFmtId="0" fontId="16" fillId="0" borderId="13" xfId="1" applyFont="1" applyBorder="1" applyAlignment="1">
      <alignment vertical="center" wrapText="1"/>
    </xf>
    <xf numFmtId="0" fontId="16" fillId="0" borderId="15" xfId="1" applyFont="1" applyBorder="1" applyAlignment="1">
      <alignment horizontal="center" vertical="center" wrapText="1"/>
    </xf>
    <xf numFmtId="9" fontId="16" fillId="8" borderId="15" xfId="1" applyNumberFormat="1" applyFont="1" applyFill="1" applyBorder="1" applyAlignment="1">
      <alignment horizontal="center" vertical="center" wrapText="1"/>
    </xf>
    <xf numFmtId="0" fontId="15" fillId="0" borderId="13" xfId="1" applyFont="1" applyBorder="1" applyAlignment="1">
      <alignment vertical="center" wrapText="1"/>
    </xf>
    <xf numFmtId="164" fontId="15" fillId="9" borderId="15" xfId="7" applyNumberFormat="1" applyFont="1" applyFill="1" applyBorder="1" applyAlignment="1">
      <alignment horizontal="center" vertical="center" wrapText="1"/>
    </xf>
    <xf numFmtId="1" fontId="15" fillId="9" borderId="15" xfId="1" applyNumberFormat="1" applyFont="1" applyFill="1" applyBorder="1" applyAlignment="1">
      <alignment horizontal="center" vertical="center" wrapText="1"/>
    </xf>
    <xf numFmtId="9" fontId="16" fillId="0" borderId="15" xfId="1" applyNumberFormat="1" applyFont="1" applyBorder="1" applyAlignment="1">
      <alignment horizontal="center" vertical="center" wrapText="1"/>
    </xf>
    <xf numFmtId="10" fontId="16" fillId="8" borderId="15" xfId="1" applyNumberFormat="1" applyFont="1" applyFill="1" applyBorder="1" applyAlignment="1">
      <alignment horizontal="center" vertical="center" wrapText="1"/>
    </xf>
    <xf numFmtId="164" fontId="16" fillId="0" borderId="15" xfId="3" applyNumberFormat="1" applyFont="1" applyBorder="1" applyAlignment="1">
      <alignment horizontal="center" vertical="center" wrapText="1"/>
    </xf>
    <xf numFmtId="9" fontId="16" fillId="8" borderId="15" xfId="3" applyNumberFormat="1" applyFont="1" applyFill="1" applyBorder="1" applyAlignment="1">
      <alignment horizontal="center" vertical="center" wrapText="1"/>
    </xf>
    <xf numFmtId="9" fontId="16" fillId="0" borderId="15" xfId="3" applyNumberFormat="1" applyFont="1" applyBorder="1" applyAlignment="1">
      <alignment horizontal="center" vertical="center" wrapText="1"/>
    </xf>
    <xf numFmtId="164" fontId="15" fillId="9" borderId="15" xfId="1" applyNumberFormat="1" applyFont="1" applyFill="1" applyBorder="1" applyAlignment="1">
      <alignment horizontal="center" vertical="center" wrapText="1"/>
    </xf>
    <xf numFmtId="164" fontId="16" fillId="8" borderId="15" xfId="7" applyNumberFormat="1" applyFont="1" applyFill="1" applyBorder="1" applyAlignment="1">
      <alignment horizontal="center" vertical="center" wrapText="1"/>
    </xf>
    <xf numFmtId="9" fontId="16" fillId="8" borderId="15" xfId="7" applyFont="1" applyFill="1" applyBorder="1" applyAlignment="1">
      <alignment horizontal="center" vertical="center" wrapText="1"/>
    </xf>
    <xf numFmtId="49" fontId="16" fillId="8" borderId="15" xfId="1" applyNumberFormat="1" applyFont="1" applyFill="1" applyBorder="1" applyAlignment="1">
      <alignment horizontal="center" vertical="center" wrapText="1"/>
    </xf>
    <xf numFmtId="0" fontId="16" fillId="0" borderId="1" xfId="1" applyFont="1" applyAlignment="1">
      <alignment wrapText="1"/>
    </xf>
    <xf numFmtId="0" fontId="16" fillId="0" borderId="13" xfId="1" applyFont="1" applyBorder="1" applyAlignment="1">
      <alignment wrapText="1"/>
    </xf>
    <xf numFmtId="10" fontId="15" fillId="9" borderId="15" xfId="1" applyNumberFormat="1" applyFont="1" applyFill="1" applyBorder="1" applyAlignment="1">
      <alignment horizontal="center" vertical="center" wrapText="1"/>
    </xf>
    <xf numFmtId="1" fontId="16" fillId="8" borderId="22" xfId="1" applyNumberFormat="1" applyFont="1" applyFill="1" applyBorder="1" applyAlignment="1">
      <alignment horizontal="center" vertical="center" wrapText="1"/>
    </xf>
    <xf numFmtId="164" fontId="16" fillId="8" borderId="15" xfId="1" applyNumberFormat="1" applyFont="1" applyFill="1" applyBorder="1" applyAlignment="1">
      <alignment horizontal="center" vertical="center" wrapText="1"/>
    </xf>
    <xf numFmtId="165" fontId="16" fillId="9" borderId="15" xfId="1" applyNumberFormat="1" applyFont="1" applyFill="1" applyBorder="1" applyAlignment="1">
      <alignment horizontal="center" vertical="center" wrapText="1"/>
    </xf>
    <xf numFmtId="2" fontId="16" fillId="8" borderId="15" xfId="1" applyNumberFormat="1" applyFont="1" applyFill="1" applyBorder="1" applyAlignment="1">
      <alignment horizontal="center" vertical="center" wrapText="1"/>
    </xf>
    <xf numFmtId="164" fontId="16" fillId="0" borderId="15" xfId="1" applyNumberFormat="1" applyFont="1" applyBorder="1" applyAlignment="1">
      <alignment horizontal="center" vertical="center" wrapText="1"/>
    </xf>
    <xf numFmtId="165" fontId="15" fillId="9" borderId="15" xfId="1" applyNumberFormat="1" applyFont="1" applyFill="1" applyBorder="1" applyAlignment="1">
      <alignment horizontal="center" vertical="center" wrapText="1"/>
    </xf>
    <xf numFmtId="9" fontId="16" fillId="9" borderId="15" xfId="1" applyNumberFormat="1" applyFont="1" applyFill="1" applyBorder="1" applyAlignment="1">
      <alignment horizontal="center" vertical="center" wrapText="1"/>
    </xf>
    <xf numFmtId="0" fontId="16" fillId="0" borderId="1" xfId="1" applyFont="1" applyAlignment="1">
      <alignment horizontal="center" vertical="center" wrapText="1"/>
    </xf>
    <xf numFmtId="0" fontId="16" fillId="0" borderId="13" xfId="1" applyFont="1" applyBorder="1" applyAlignment="1">
      <alignment horizontal="center" vertical="center" wrapText="1"/>
    </xf>
    <xf numFmtId="0" fontId="23" fillId="14" borderId="15" xfId="1" applyFont="1" applyFill="1" applyBorder="1" applyAlignment="1">
      <alignment horizontal="center" vertical="center" wrapText="1"/>
    </xf>
    <xf numFmtId="0" fontId="24" fillId="17" borderId="15" xfId="1" applyFont="1" applyFill="1" applyBorder="1" applyAlignment="1">
      <alignment horizontal="center" vertical="center" wrapText="1"/>
    </xf>
    <xf numFmtId="0" fontId="25" fillId="17" borderId="15" xfId="1" applyFont="1" applyFill="1" applyBorder="1" applyAlignment="1">
      <alignment horizontal="center" vertical="center" wrapText="1"/>
    </xf>
    <xf numFmtId="0" fontId="23" fillId="13" borderId="15" xfId="1" applyFont="1" applyFill="1" applyBorder="1" applyAlignment="1">
      <alignment horizontal="center" vertical="center" wrapText="1"/>
    </xf>
    <xf numFmtId="0" fontId="25" fillId="18" borderId="15" xfId="1" applyFont="1" applyFill="1" applyBorder="1" applyAlignment="1">
      <alignment horizontal="center" vertical="center" wrapText="1"/>
    </xf>
    <xf numFmtId="0" fontId="25" fillId="15" borderId="15" xfId="1" applyFont="1" applyFill="1" applyBorder="1" applyAlignment="1">
      <alignment horizontal="center" vertical="center" wrapText="1"/>
    </xf>
    <xf numFmtId="0" fontId="25" fillId="9" borderId="15" xfId="1" applyFont="1" applyFill="1" applyBorder="1" applyAlignment="1">
      <alignment horizontal="center" vertical="center" wrapText="1"/>
    </xf>
    <xf numFmtId="0" fontId="26" fillId="19" borderId="15" xfId="1" applyFont="1" applyFill="1" applyBorder="1" applyAlignment="1">
      <alignment horizontal="center" vertical="center" wrapText="1"/>
    </xf>
    <xf numFmtId="0" fontId="26" fillId="20" borderId="15" xfId="1" applyFont="1" applyFill="1" applyBorder="1" applyAlignment="1">
      <alignment horizontal="center" vertical="center" wrapText="1"/>
    </xf>
    <xf numFmtId="49" fontId="23" fillId="14" borderId="15" xfId="1" applyNumberFormat="1" applyFont="1" applyFill="1" applyBorder="1" applyAlignment="1">
      <alignment horizontal="center" vertical="center" wrapText="1"/>
    </xf>
    <xf numFmtId="0" fontId="25" fillId="0" borderId="1" xfId="1" applyFont="1" applyAlignment="1">
      <alignment vertical="center" wrapText="1"/>
    </xf>
    <xf numFmtId="0" fontId="25" fillId="0" borderId="13" xfId="1" applyFont="1" applyBorder="1" applyAlignment="1">
      <alignment vertical="center" wrapText="1"/>
    </xf>
    <xf numFmtId="0" fontId="27" fillId="0" borderId="1" xfId="1" applyFont="1" applyAlignment="1">
      <alignment horizontal="center" vertical="center" wrapText="1"/>
    </xf>
    <xf numFmtId="0" fontId="27" fillId="0" borderId="1" xfId="1" applyFont="1" applyAlignment="1">
      <alignment horizontal="center" vertical="top" wrapText="1"/>
    </xf>
    <xf numFmtId="0" fontId="25" fillId="0" borderId="1" xfId="1" applyFont="1" applyAlignment="1">
      <alignment vertical="center"/>
    </xf>
    <xf numFmtId="0" fontId="15" fillId="0" borderId="13" xfId="1" applyFont="1" applyBorder="1" applyAlignment="1">
      <alignment vertical="center"/>
    </xf>
    <xf numFmtId="0" fontId="25" fillId="0" borderId="17" xfId="1" applyFont="1" applyBorder="1" applyAlignment="1">
      <alignment horizontal="left" vertical="center"/>
    </xf>
    <xf numFmtId="0" fontId="25" fillId="0" borderId="18" xfId="1" applyFont="1" applyBorder="1" applyAlignment="1">
      <alignment horizontal="left" vertical="center"/>
    </xf>
    <xf numFmtId="0" fontId="25" fillId="0" borderId="16" xfId="1" applyFont="1" applyBorder="1" applyAlignment="1">
      <alignment horizontal="left" vertical="center"/>
    </xf>
    <xf numFmtId="0" fontId="25" fillId="8" borderId="26" xfId="1" applyFont="1" applyFill="1" applyBorder="1" applyAlignment="1">
      <alignment vertical="center"/>
    </xf>
    <xf numFmtId="0" fontId="25" fillId="0" borderId="17" xfId="1" applyFont="1" applyBorder="1" applyAlignment="1">
      <alignment vertical="center"/>
    </xf>
    <xf numFmtId="0" fontId="25" fillId="0" borderId="18" xfId="1" applyFont="1" applyBorder="1" applyAlignment="1">
      <alignment vertical="center"/>
    </xf>
    <xf numFmtId="0" fontId="25" fillId="0" borderId="16" xfId="1" applyFont="1" applyBorder="1" applyAlignment="1">
      <alignment vertical="center"/>
    </xf>
    <xf numFmtId="0" fontId="25" fillId="0" borderId="17" xfId="1" applyFont="1" applyBorder="1" applyAlignment="1">
      <alignment vertical="top"/>
    </xf>
    <xf numFmtId="0" fontId="25" fillId="0" borderId="18" xfId="1" applyFont="1" applyBorder="1" applyAlignment="1">
      <alignment horizontal="left" vertical="top"/>
    </xf>
    <xf numFmtId="0" fontId="28" fillId="0" borderId="1" xfId="1" applyFont="1" applyAlignment="1">
      <alignment vertical="center" wrapText="1"/>
    </xf>
    <xf numFmtId="0" fontId="29" fillId="0" borderId="1" xfId="1" applyFont="1" applyAlignment="1">
      <alignment vertical="center" wrapText="1"/>
    </xf>
    <xf numFmtId="0" fontId="29" fillId="0" borderId="1" xfId="1" applyFont="1" applyAlignment="1">
      <alignment vertical="top" wrapText="1"/>
    </xf>
    <xf numFmtId="0" fontId="30" fillId="0" borderId="1" xfId="1" applyFont="1" applyAlignment="1">
      <alignment horizontal="left" vertical="top" wrapText="1"/>
    </xf>
    <xf numFmtId="0" fontId="15" fillId="14" borderId="12" xfId="1" applyFont="1" applyFill="1" applyBorder="1" applyAlignment="1">
      <alignment vertical="center" wrapText="1"/>
    </xf>
    <xf numFmtId="0" fontId="15" fillId="14" borderId="11" xfId="1" applyFont="1" applyFill="1" applyBorder="1" applyAlignment="1">
      <alignment vertical="center" wrapText="1"/>
    </xf>
    <xf numFmtId="0" fontId="28" fillId="14" borderId="11" xfId="1" applyFont="1" applyFill="1" applyBorder="1" applyAlignment="1">
      <alignment vertical="center" wrapText="1"/>
    </xf>
    <xf numFmtId="0" fontId="29" fillId="14" borderId="11" xfId="1" applyFont="1" applyFill="1" applyBorder="1" applyAlignment="1">
      <alignment vertical="center" wrapText="1"/>
    </xf>
    <xf numFmtId="0" fontId="29" fillId="14" borderId="11" xfId="1" applyFont="1" applyFill="1" applyBorder="1" applyAlignment="1">
      <alignment vertical="top" wrapText="1"/>
    </xf>
    <xf numFmtId="0" fontId="30" fillId="14" borderId="1" xfId="1" applyFont="1" applyFill="1" applyAlignment="1">
      <alignment horizontal="left" vertical="top" wrapText="1"/>
    </xf>
    <xf numFmtId="49" fontId="29" fillId="14" borderId="1" xfId="1" applyNumberFormat="1" applyFont="1" applyFill="1" applyAlignment="1">
      <alignment vertical="center"/>
    </xf>
    <xf numFmtId="0" fontId="16" fillId="0" borderId="1" xfId="1" applyFont="1" applyAlignment="1">
      <alignment vertical="center" wrapText="1" shrinkToFit="1"/>
    </xf>
    <xf numFmtId="0" fontId="24" fillId="0" borderId="1" xfId="1" applyFont="1" applyAlignment="1">
      <alignment vertical="center" wrapText="1" shrinkToFit="1"/>
    </xf>
    <xf numFmtId="0" fontId="16" fillId="0" borderId="27" xfId="1" applyFont="1" applyBorder="1" applyAlignment="1">
      <alignment vertical="center" wrapText="1" shrinkToFit="1"/>
    </xf>
    <xf numFmtId="0" fontId="16" fillId="0" borderId="28" xfId="1" applyFont="1" applyBorder="1" applyAlignment="1">
      <alignment vertical="center" wrapText="1" shrinkToFit="1"/>
    </xf>
    <xf numFmtId="0" fontId="24" fillId="0" borderId="28" xfId="1" applyFont="1" applyBorder="1" applyAlignment="1">
      <alignment vertical="center" wrapText="1" shrinkToFit="1"/>
    </xf>
    <xf numFmtId="0" fontId="16" fillId="0" borderId="19" xfId="1" applyFont="1" applyBorder="1" applyAlignment="1">
      <alignment vertical="center" wrapText="1" shrinkToFit="1"/>
    </xf>
    <xf numFmtId="0" fontId="16" fillId="0" borderId="15" xfId="1" applyFont="1" applyBorder="1" applyAlignment="1">
      <alignment horizontal="left" vertical="top" wrapText="1" shrinkToFit="1"/>
    </xf>
    <xf numFmtId="0" fontId="20" fillId="0" borderId="15" xfId="9" applyFont="1" applyBorder="1" applyAlignment="1">
      <alignment horizontal="left" vertical="top" wrapText="1"/>
    </xf>
    <xf numFmtId="0" fontId="16" fillId="8" borderId="15" xfId="5" applyFont="1" applyFill="1" applyBorder="1" applyAlignment="1">
      <alignment horizontal="left" vertical="top" wrapText="1"/>
    </xf>
    <xf numFmtId="0" fontId="20" fillId="8" borderId="15" xfId="10" applyFont="1" applyFill="1" applyBorder="1" applyAlignment="1">
      <alignment horizontal="center" vertical="center" wrapText="1"/>
    </xf>
    <xf numFmtId="0" fontId="16" fillId="0" borderId="15" xfId="5" applyFont="1" applyBorder="1" applyAlignment="1">
      <alignment horizontal="left" vertical="top" wrapText="1"/>
    </xf>
    <xf numFmtId="0" fontId="16" fillId="0" borderId="15" xfId="1" applyFont="1" applyBorder="1" applyAlignment="1">
      <alignment horizontal="left" vertical="top" wrapText="1"/>
    </xf>
    <xf numFmtId="0" fontId="20" fillId="8" borderId="15" xfId="11" applyFont="1" applyFill="1" applyBorder="1" applyAlignment="1">
      <alignment horizontal="center" vertical="center" wrapText="1"/>
    </xf>
    <xf numFmtId="0" fontId="20" fillId="0" borderId="15" xfId="11" applyFont="1" applyBorder="1" applyAlignment="1">
      <alignment horizontal="left" vertical="top" wrapText="1"/>
    </xf>
    <xf numFmtId="0" fontId="20" fillId="0" borderId="15" xfId="1" applyFont="1" applyBorder="1" applyAlignment="1">
      <alignment horizontal="left" vertical="top" wrapText="1" shrinkToFit="1"/>
    </xf>
    <xf numFmtId="0" fontId="16" fillId="8" borderId="1" xfId="9" applyFont="1" applyFill="1"/>
    <xf numFmtId="0" fontId="16" fillId="8" borderId="19" xfId="9" applyFont="1" applyFill="1" applyBorder="1"/>
    <xf numFmtId="0" fontId="16" fillId="12" borderId="15" xfId="1" applyFont="1" applyFill="1" applyBorder="1" applyAlignment="1">
      <alignment horizontal="left" vertical="top" wrapText="1" shrinkToFit="1"/>
    </xf>
    <xf numFmtId="0" fontId="20" fillId="12" borderId="15" xfId="11" applyFont="1" applyFill="1" applyBorder="1" applyAlignment="1">
      <alignment horizontal="left" vertical="top" wrapText="1"/>
    </xf>
    <xf numFmtId="0" fontId="16" fillId="12" borderId="15" xfId="1" applyFont="1" applyFill="1" applyBorder="1" applyAlignment="1">
      <alignment horizontal="left" vertical="top" wrapText="1"/>
    </xf>
    <xf numFmtId="0" fontId="20" fillId="12" borderId="15" xfId="11" applyFont="1" applyFill="1" applyBorder="1" applyAlignment="1">
      <alignment horizontal="center" vertical="center" wrapText="1"/>
    </xf>
    <xf numFmtId="0" fontId="23" fillId="14" borderId="15" xfId="1" applyFont="1" applyFill="1" applyBorder="1" applyAlignment="1">
      <alignment horizontal="center" vertical="center" wrapText="1" shrinkToFit="1"/>
    </xf>
    <xf numFmtId="0" fontId="16" fillId="8" borderId="1" xfId="9" applyFont="1" applyFill="1" applyAlignment="1">
      <alignment horizontal="left" vertical="center"/>
    </xf>
    <xf numFmtId="0" fontId="16" fillId="8" borderId="19" xfId="9" applyFont="1" applyFill="1" applyBorder="1" applyAlignment="1">
      <alignment horizontal="left" vertical="center"/>
    </xf>
    <xf numFmtId="0" fontId="15" fillId="0" borderId="19" xfId="1" applyFont="1" applyBorder="1" applyAlignment="1">
      <alignment vertical="center" wrapText="1"/>
    </xf>
    <xf numFmtId="49" fontId="29" fillId="0" borderId="29" xfId="1" applyNumberFormat="1" applyFont="1" applyBorder="1" applyAlignment="1">
      <alignment vertical="center"/>
    </xf>
    <xf numFmtId="0" fontId="16" fillId="14" borderId="30" xfId="1" applyFont="1" applyFill="1" applyBorder="1" applyAlignment="1">
      <alignment vertical="center" wrapText="1" shrinkToFit="1"/>
    </xf>
    <xf numFmtId="0" fontId="30" fillId="14" borderId="31" xfId="1" applyFont="1" applyFill="1" applyBorder="1" applyAlignment="1">
      <alignment vertical="center"/>
    </xf>
    <xf numFmtId="49" fontId="30" fillId="14" borderId="32" xfId="1" applyNumberFormat="1" applyFont="1" applyFill="1" applyBorder="1" applyAlignment="1">
      <alignment vertical="center"/>
    </xf>
    <xf numFmtId="0" fontId="16" fillId="0" borderId="1" xfId="12"/>
    <xf numFmtId="0" fontId="0" fillId="0" borderId="1" xfId="1" applyFont="1" applyAlignment="1">
      <alignment vertical="center" wrapText="1" shrinkToFit="1"/>
    </xf>
    <xf numFmtId="0" fontId="34" fillId="0" borderId="15" xfId="12" applyFont="1" applyBorder="1" applyAlignment="1">
      <alignment horizontal="left" vertical="top" wrapText="1"/>
    </xf>
    <xf numFmtId="0" fontId="34" fillId="0" borderId="15" xfId="12" applyFont="1" applyBorder="1" applyAlignment="1">
      <alignment vertical="center" wrapText="1"/>
    </xf>
    <xf numFmtId="0" fontId="34" fillId="0" borderId="15" xfId="12" applyFont="1" applyBorder="1" applyAlignment="1">
      <alignment vertical="top" wrapText="1"/>
    </xf>
    <xf numFmtId="0" fontId="20" fillId="8" borderId="15" xfId="1" applyFont="1" applyFill="1" applyBorder="1" applyAlignment="1">
      <alignment horizontal="left" vertical="top" wrapText="1" shrinkToFit="1"/>
    </xf>
    <xf numFmtId="0" fontId="34" fillId="8" borderId="15" xfId="12" applyFont="1" applyFill="1" applyBorder="1" applyAlignment="1">
      <alignment horizontal="left" vertical="top" wrapText="1"/>
    </xf>
    <xf numFmtId="0" fontId="34" fillId="8" borderId="15" xfId="12" applyFont="1" applyFill="1" applyBorder="1" applyAlignment="1">
      <alignment horizontal="left" vertical="center" wrapText="1"/>
    </xf>
    <xf numFmtId="0" fontId="34" fillId="8" borderId="15" xfId="12" applyFont="1" applyFill="1" applyBorder="1" applyAlignment="1">
      <alignment vertical="top" wrapText="1"/>
    </xf>
    <xf numFmtId="0" fontId="20" fillId="12" borderId="15" xfId="1" applyFont="1" applyFill="1" applyBorder="1" applyAlignment="1">
      <alignment horizontal="left" vertical="top" wrapText="1" shrinkToFit="1"/>
    </xf>
    <xf numFmtId="0" fontId="34" fillId="12" borderId="15" xfId="12" applyFont="1" applyFill="1" applyBorder="1" applyAlignment="1">
      <alignment horizontal="left" vertical="top" wrapText="1"/>
    </xf>
    <xf numFmtId="0" fontId="34" fillId="12" borderId="15" xfId="12" applyFont="1" applyFill="1" applyBorder="1" applyAlignment="1">
      <alignment horizontal="left" vertical="center" wrapText="1"/>
    </xf>
    <xf numFmtId="0" fontId="34" fillId="12" borderId="15" xfId="12" applyFont="1" applyFill="1" applyBorder="1" applyAlignment="1">
      <alignment vertical="top" wrapText="1"/>
    </xf>
    <xf numFmtId="0" fontId="16" fillId="8" borderId="15" xfId="5" applyFont="1" applyFill="1" applyBorder="1" applyAlignment="1">
      <alignment vertical="top" wrapText="1"/>
    </xf>
    <xf numFmtId="0" fontId="20" fillId="8" borderId="15" xfId="5" applyFont="1" applyFill="1" applyBorder="1" applyAlignment="1">
      <alignment horizontal="left" vertical="top" wrapText="1"/>
    </xf>
    <xf numFmtId="0" fontId="16" fillId="8" borderId="1" xfId="1" applyFont="1" applyFill="1" applyAlignment="1">
      <alignment horizontal="left" vertical="top" wrapText="1" shrinkToFit="1"/>
    </xf>
    <xf numFmtId="0" fontId="17" fillId="0" borderId="1" xfId="5"/>
    <xf numFmtId="0" fontId="34" fillId="0" borderId="15" xfId="12" applyFont="1" applyBorder="1" applyAlignment="1">
      <alignment horizontal="left" vertical="center" wrapText="1"/>
    </xf>
    <xf numFmtId="0" fontId="25" fillId="0" borderId="1" xfId="1" applyFont="1" applyAlignment="1">
      <alignment vertical="center" wrapText="1" shrinkToFit="1"/>
    </xf>
    <xf numFmtId="14" fontId="20" fillId="0" borderId="15" xfId="1" applyNumberFormat="1" applyFont="1" applyBorder="1" applyAlignment="1">
      <alignment horizontal="left" vertical="top" wrapText="1" shrinkToFit="1"/>
    </xf>
    <xf numFmtId="14" fontId="20" fillId="0" borderId="15" xfId="1" applyNumberFormat="1" applyFont="1" applyBorder="1" applyAlignment="1">
      <alignment horizontal="left" vertical="center" wrapText="1" shrinkToFit="1"/>
    </xf>
    <xf numFmtId="14" fontId="20" fillId="12" borderId="15" xfId="1" applyNumberFormat="1" applyFont="1" applyFill="1" applyBorder="1" applyAlignment="1">
      <alignment horizontal="left" vertical="top" wrapText="1" shrinkToFit="1"/>
    </xf>
    <xf numFmtId="14" fontId="20" fillId="12" borderId="15" xfId="1" applyNumberFormat="1" applyFont="1" applyFill="1" applyBorder="1" applyAlignment="1">
      <alignment horizontal="left" vertical="center" wrapText="1" shrinkToFit="1"/>
    </xf>
    <xf numFmtId="0" fontId="25" fillId="22" borderId="15" xfId="1" applyFont="1" applyFill="1" applyBorder="1" applyAlignment="1">
      <alignment horizontal="center" vertical="center" wrapText="1" shrinkToFit="1"/>
    </xf>
    <xf numFmtId="0" fontId="34" fillId="0" borderId="15" xfId="12" applyFont="1" applyBorder="1" applyAlignment="1">
      <alignment horizontal="center" vertical="center" wrapText="1"/>
    </xf>
    <xf numFmtId="0" fontId="37" fillId="3" borderId="2" xfId="5" applyFont="1" applyFill="1" applyBorder="1" applyAlignment="1">
      <alignment horizontal="center" vertical="center" wrapText="1"/>
    </xf>
    <xf numFmtId="0" fontId="38" fillId="3" borderId="2" xfId="5" applyFont="1" applyFill="1" applyBorder="1" applyAlignment="1">
      <alignment horizontal="center" vertical="center" wrapText="1"/>
    </xf>
    <xf numFmtId="0" fontId="37" fillId="23" borderId="2" xfId="5" applyFont="1" applyFill="1" applyBorder="1" applyAlignment="1">
      <alignment horizontal="center" vertical="center" wrapText="1"/>
    </xf>
    <xf numFmtId="164" fontId="37" fillId="3" borderId="2" xfId="5" applyNumberFormat="1" applyFont="1" applyFill="1" applyBorder="1" applyAlignment="1">
      <alignment horizontal="center" vertical="center" wrapText="1"/>
    </xf>
    <xf numFmtId="0" fontId="39" fillId="3" borderId="3" xfId="5" applyFont="1" applyFill="1" applyBorder="1" applyAlignment="1">
      <alignment horizontal="center" vertical="center" wrapText="1"/>
    </xf>
    <xf numFmtId="0" fontId="40" fillId="4" borderId="2" xfId="5" applyFont="1" applyFill="1" applyBorder="1" applyAlignment="1">
      <alignment horizontal="center" vertical="center" shrinkToFit="1"/>
    </xf>
    <xf numFmtId="9" fontId="39" fillId="4" borderId="3" xfId="5" applyNumberFormat="1" applyFont="1" applyFill="1" applyBorder="1" applyAlignment="1">
      <alignment horizontal="center" vertical="center" wrapText="1"/>
    </xf>
    <xf numFmtId="165" fontId="37" fillId="3" borderId="2" xfId="5" applyNumberFormat="1" applyFont="1" applyFill="1" applyBorder="1" applyAlignment="1">
      <alignment horizontal="center" vertical="center" wrapText="1"/>
    </xf>
    <xf numFmtId="164" fontId="37" fillId="24" borderId="2" xfId="5" applyNumberFormat="1" applyFont="1" applyFill="1" applyBorder="1" applyAlignment="1">
      <alignment horizontal="center" vertical="center" wrapText="1"/>
    </xf>
    <xf numFmtId="0" fontId="37" fillId="3" borderId="3" xfId="5" applyFont="1" applyFill="1" applyBorder="1" applyAlignment="1">
      <alignment horizontal="center" vertical="center" wrapText="1"/>
    </xf>
    <xf numFmtId="0" fontId="37" fillId="25" borderId="2" xfId="5" applyFont="1" applyFill="1" applyBorder="1" applyAlignment="1">
      <alignment horizontal="center" vertical="center" wrapText="1"/>
    </xf>
    <xf numFmtId="0" fontId="37" fillId="26" borderId="2" xfId="5" applyFont="1" applyFill="1" applyBorder="1" applyAlignment="1">
      <alignment horizontal="center" vertical="center" wrapText="1"/>
    </xf>
    <xf numFmtId="0" fontId="20" fillId="8" borderId="15" xfId="6" applyFont="1" applyFill="1" applyBorder="1" applyAlignment="1">
      <alignment vertical="top" wrapText="1"/>
    </xf>
    <xf numFmtId="0" fontId="16" fillId="8" borderId="15" xfId="1" applyFont="1" applyFill="1" applyBorder="1" applyAlignment="1">
      <alignment vertical="center" wrapText="1"/>
    </xf>
    <xf numFmtId="9" fontId="37" fillId="9" borderId="15" xfId="1" applyNumberFormat="1" applyFont="1" applyFill="1" applyBorder="1" applyAlignment="1">
      <alignment horizontal="center" vertical="center" wrapText="1"/>
    </xf>
    <xf numFmtId="164" fontId="37" fillId="9" borderId="15" xfId="1" applyNumberFormat="1" applyFont="1" applyFill="1" applyBorder="1" applyAlignment="1">
      <alignment horizontal="center" vertical="center" wrapText="1"/>
    </xf>
    <xf numFmtId="164" fontId="37" fillId="8" borderId="15" xfId="1" applyNumberFormat="1" applyFont="1" applyFill="1" applyBorder="1" applyAlignment="1">
      <alignment horizontal="center" vertical="center" wrapText="1"/>
    </xf>
    <xf numFmtId="0" fontId="37" fillId="27" borderId="2" xfId="5" applyFont="1" applyFill="1" applyBorder="1" applyAlignment="1">
      <alignment horizontal="center" vertical="center" wrapText="1"/>
    </xf>
    <xf numFmtId="10" fontId="37" fillId="3" borderId="2" xfId="5" applyNumberFormat="1" applyFont="1" applyFill="1" applyBorder="1" applyAlignment="1">
      <alignment horizontal="center" vertical="center" wrapText="1"/>
    </xf>
    <xf numFmtId="0" fontId="37" fillId="24" borderId="2" xfId="5" applyFont="1" applyFill="1" applyBorder="1" applyAlignment="1">
      <alignment horizontal="center" vertical="center" wrapText="1"/>
    </xf>
    <xf numFmtId="0" fontId="40" fillId="4" borderId="9" xfId="5" applyFont="1" applyFill="1" applyBorder="1" applyAlignment="1">
      <alignment horizontal="center" vertical="center" shrinkToFit="1"/>
    </xf>
    <xf numFmtId="164" fontId="37" fillId="24" borderId="2" xfId="7" applyNumberFormat="1" applyFont="1" applyFill="1" applyBorder="1" applyAlignment="1">
      <alignment horizontal="center" vertical="center" wrapText="1"/>
    </xf>
    <xf numFmtId="164" fontId="37" fillId="3" borderId="2" xfId="7" applyNumberFormat="1" applyFont="1" applyFill="1" applyBorder="1" applyAlignment="1">
      <alignment horizontal="center" vertical="center" wrapText="1"/>
    </xf>
    <xf numFmtId="0" fontId="37" fillId="28" borderId="2" xfId="5" applyFont="1" applyFill="1" applyBorder="1" applyAlignment="1">
      <alignment horizontal="center" vertical="center" wrapText="1"/>
    </xf>
    <xf numFmtId="1" fontId="38" fillId="3" borderId="2" xfId="5" applyNumberFormat="1" applyFont="1" applyFill="1" applyBorder="1" applyAlignment="1">
      <alignment horizontal="center" vertical="center" wrapText="1"/>
    </xf>
    <xf numFmtId="9" fontId="37" fillId="3" borderId="2" xfId="7" applyFont="1" applyFill="1" applyBorder="1" applyAlignment="1">
      <alignment horizontal="center" vertical="center" wrapText="1"/>
    </xf>
    <xf numFmtId="167" fontId="37" fillId="24" borderId="2" xfId="5" applyNumberFormat="1" applyFont="1" applyFill="1" applyBorder="1" applyAlignment="1">
      <alignment horizontal="center" vertical="center" wrapText="1"/>
    </xf>
    <xf numFmtId="164" fontId="38" fillId="3" borderId="2" xfId="5" applyNumberFormat="1" applyFont="1" applyFill="1" applyBorder="1" applyAlignment="1">
      <alignment horizontal="center" vertical="center" wrapText="1"/>
    </xf>
    <xf numFmtId="0" fontId="38" fillId="3" borderId="9" xfId="5" applyFont="1" applyFill="1" applyBorder="1" applyAlignment="1">
      <alignment horizontal="center" vertical="center" wrapText="1"/>
    </xf>
    <xf numFmtId="0" fontId="37" fillId="3" borderId="9" xfId="5" applyFont="1" applyFill="1" applyBorder="1" applyAlignment="1">
      <alignment horizontal="center" vertical="center" wrapText="1"/>
    </xf>
    <xf numFmtId="167" fontId="37" fillId="3" borderId="2" xfId="5" applyNumberFormat="1" applyFont="1" applyFill="1" applyBorder="1" applyAlignment="1">
      <alignment horizontal="center" vertical="center" wrapText="1"/>
    </xf>
    <xf numFmtId="0" fontId="37" fillId="3" borderId="14" xfId="5" applyFont="1" applyFill="1" applyBorder="1" applyAlignment="1">
      <alignment horizontal="center" vertical="center" wrapText="1"/>
    </xf>
    <xf numFmtId="2" fontId="37" fillId="3" borderId="9" xfId="5" applyNumberFormat="1" applyFont="1" applyFill="1" applyBorder="1" applyAlignment="1">
      <alignment horizontal="center" vertical="center" wrapText="1"/>
    </xf>
    <xf numFmtId="0" fontId="37" fillId="28" borderId="9" xfId="5" applyFont="1" applyFill="1" applyBorder="1" applyAlignment="1">
      <alignment horizontal="center" vertical="center" wrapText="1"/>
    </xf>
    <xf numFmtId="0" fontId="20" fillId="8" borderId="22" xfId="6" applyFont="1" applyFill="1" applyBorder="1" applyAlignment="1">
      <alignment horizontal="left" vertical="top" wrapText="1"/>
    </xf>
    <xf numFmtId="0" fontId="16" fillId="8" borderId="22" xfId="1" applyFont="1" applyFill="1" applyBorder="1" applyAlignment="1">
      <alignment horizontal="left" vertical="center" wrapText="1"/>
    </xf>
    <xf numFmtId="0" fontId="39" fillId="25" borderId="3" xfId="5" applyFont="1" applyFill="1" applyBorder="1" applyAlignment="1">
      <alignment horizontal="center" vertical="center" wrapText="1"/>
    </xf>
    <xf numFmtId="9" fontId="38" fillId="3" borderId="2" xfId="5" applyNumberFormat="1" applyFont="1" applyFill="1" applyBorder="1" applyAlignment="1">
      <alignment horizontal="center" vertical="center" wrapText="1"/>
    </xf>
    <xf numFmtId="9" fontId="37" fillId="3" borderId="2" xfId="5" applyNumberFormat="1" applyFont="1" applyFill="1" applyBorder="1" applyAlignment="1">
      <alignment horizontal="center" vertical="center" wrapText="1"/>
    </xf>
    <xf numFmtId="0" fontId="37" fillId="3" borderId="1" xfId="5" applyFont="1" applyFill="1" applyAlignment="1">
      <alignment horizontal="center" vertical="center"/>
    </xf>
    <xf numFmtId="0" fontId="40" fillId="4" borderId="2" xfId="5" applyFont="1" applyFill="1" applyBorder="1" applyAlignment="1">
      <alignment horizontal="center" vertical="center" wrapText="1"/>
    </xf>
    <xf numFmtId="164" fontId="37" fillId="24" borderId="3" xfId="7" applyNumberFormat="1" applyFont="1" applyFill="1" applyBorder="1" applyAlignment="1">
      <alignment horizontal="center" vertical="center" wrapText="1"/>
    </xf>
    <xf numFmtId="0" fontId="37" fillId="29" borderId="2" xfId="5" applyFont="1" applyFill="1" applyBorder="1" applyAlignment="1">
      <alignment horizontal="center" vertical="center" wrapText="1"/>
    </xf>
    <xf numFmtId="0" fontId="37" fillId="24" borderId="3" xfId="5" applyFont="1" applyFill="1" applyBorder="1" applyAlignment="1">
      <alignment horizontal="center" vertical="center" wrapText="1"/>
    </xf>
    <xf numFmtId="164" fontId="37" fillId="3" borderId="3" xfId="5" applyNumberFormat="1" applyFont="1" applyFill="1" applyBorder="1" applyAlignment="1">
      <alignment horizontal="center" vertical="center" wrapText="1"/>
    </xf>
    <xf numFmtId="165" fontId="37" fillId="24" borderId="2" xfId="5" applyNumberFormat="1" applyFont="1" applyFill="1" applyBorder="1" applyAlignment="1">
      <alignment horizontal="center" vertical="center" wrapText="1"/>
    </xf>
    <xf numFmtId="166" fontId="37" fillId="24" borderId="2" xfId="5" applyNumberFormat="1" applyFont="1" applyFill="1" applyBorder="1" applyAlignment="1">
      <alignment horizontal="center" vertical="center" wrapText="1"/>
    </xf>
    <xf numFmtId="0" fontId="37" fillId="30" borderId="2" xfId="5" applyFont="1" applyFill="1" applyBorder="1" applyAlignment="1">
      <alignment horizontal="center" vertical="center" wrapText="1"/>
    </xf>
    <xf numFmtId="165" fontId="37" fillId="3" borderId="3" xfId="5" applyNumberFormat="1" applyFont="1" applyFill="1" applyBorder="1" applyAlignment="1">
      <alignment horizontal="center" vertical="center" wrapText="1"/>
    </xf>
    <xf numFmtId="0" fontId="16" fillId="8" borderId="1" xfId="5" applyFont="1" applyFill="1"/>
    <xf numFmtId="0" fontId="41" fillId="8" borderId="1" xfId="5" applyFont="1" applyFill="1" applyAlignment="1">
      <alignment horizontal="center"/>
    </xf>
    <xf numFmtId="0" fontId="23" fillId="8" borderId="1" xfId="5" applyFont="1" applyFill="1" applyAlignment="1">
      <alignment vertical="top"/>
    </xf>
    <xf numFmtId="0" fontId="23" fillId="8" borderId="1" xfId="13" applyFont="1" applyFill="1" applyAlignment="1">
      <alignment horizontal="center" vertical="center" wrapText="1"/>
    </xf>
    <xf numFmtId="0" fontId="23" fillId="8" borderId="1" xfId="13" applyFont="1" applyFill="1" applyAlignment="1">
      <alignment horizontal="left" vertical="top" wrapText="1"/>
    </xf>
    <xf numFmtId="0" fontId="23" fillId="8" borderId="1" xfId="13" applyFont="1" applyFill="1" applyAlignment="1">
      <alignment horizontal="left" vertical="center"/>
    </xf>
    <xf numFmtId="0" fontId="16" fillId="0" borderId="1" xfId="5" applyFont="1"/>
    <xf numFmtId="0" fontId="16" fillId="0" borderId="1" xfId="1" applyFont="1" applyAlignment="1">
      <alignment vertical="top" wrapText="1" shrinkToFit="1"/>
    </xf>
    <xf numFmtId="0" fontId="23" fillId="31" borderId="1" xfId="5" applyFont="1" applyFill="1"/>
    <xf numFmtId="49" fontId="23" fillId="31" borderId="1" xfId="5" applyNumberFormat="1" applyFont="1" applyFill="1"/>
    <xf numFmtId="0" fontId="23" fillId="32" borderId="1" xfId="5" applyFont="1" applyFill="1"/>
    <xf numFmtId="49" fontId="24" fillId="32" borderId="1" xfId="5" applyNumberFormat="1" applyFont="1" applyFill="1"/>
    <xf numFmtId="0" fontId="23" fillId="33" borderId="1" xfId="5" applyFont="1" applyFill="1"/>
    <xf numFmtId="49" fontId="23" fillId="33" borderId="1" xfId="5" applyNumberFormat="1" applyFont="1" applyFill="1"/>
    <xf numFmtId="0" fontId="29" fillId="0" borderId="1" xfId="1" applyFont="1" applyAlignment="1">
      <alignment vertical="center"/>
    </xf>
    <xf numFmtId="0" fontId="16" fillId="8" borderId="15" xfId="3" applyFont="1" applyFill="1" applyBorder="1" applyAlignment="1">
      <alignment horizontal="center" vertical="center" wrapText="1"/>
    </xf>
    <xf numFmtId="0" fontId="16" fillId="8" borderId="15" xfId="1" applyFont="1" applyFill="1" applyBorder="1" applyAlignment="1">
      <alignment horizontal="center" vertical="center" wrapText="1"/>
    </xf>
    <xf numFmtId="0" fontId="16" fillId="0" borderId="22" xfId="3" applyFont="1" applyBorder="1" applyAlignment="1">
      <alignment horizontal="center" vertical="center" wrapText="1"/>
    </xf>
    <xf numFmtId="0" fontId="16" fillId="8" borderId="22" xfId="1" applyFont="1" applyFill="1" applyBorder="1" applyAlignment="1">
      <alignment horizontal="center" vertical="center" wrapText="1"/>
    </xf>
    <xf numFmtId="0" fontId="16" fillId="0" borderId="15" xfId="1" applyFont="1" applyBorder="1" applyAlignment="1">
      <alignment horizontal="center" vertical="center" wrapText="1"/>
    </xf>
    <xf numFmtId="0" fontId="15" fillId="9" borderId="15" xfId="1" applyFont="1" applyFill="1" applyBorder="1" applyAlignment="1">
      <alignment horizontal="center" vertical="center" wrapText="1"/>
    </xf>
    <xf numFmtId="0" fontId="16" fillId="9" borderId="15" xfId="1" applyFont="1" applyFill="1" applyBorder="1" applyAlignment="1">
      <alignment horizontal="center" vertical="center" wrapText="1"/>
    </xf>
    <xf numFmtId="0" fontId="16" fillId="8" borderId="23" xfId="1" applyFont="1" applyFill="1" applyBorder="1" applyAlignment="1">
      <alignment horizontal="center" vertical="center" wrapText="1"/>
    </xf>
    <xf numFmtId="1" fontId="16" fillId="8" borderId="22" xfId="1" applyNumberFormat="1" applyFont="1" applyFill="1" applyBorder="1" applyAlignment="1">
      <alignment horizontal="center" vertical="center" wrapText="1"/>
    </xf>
    <xf numFmtId="1" fontId="16" fillId="8" borderId="20" xfId="1" applyNumberFormat="1" applyFont="1" applyFill="1" applyBorder="1" applyAlignment="1">
      <alignment horizontal="center" vertical="center" wrapText="1"/>
    </xf>
    <xf numFmtId="0" fontId="16" fillId="8" borderId="22" xfId="3" applyFont="1" applyFill="1" applyBorder="1" applyAlignment="1">
      <alignment horizontal="center" vertical="center" wrapText="1"/>
    </xf>
    <xf numFmtId="0" fontId="16" fillId="0" borderId="15" xfId="3" applyFont="1" applyBorder="1" applyAlignment="1">
      <alignment horizontal="center" vertical="center" wrapText="1"/>
    </xf>
    <xf numFmtId="1" fontId="16" fillId="8" borderId="15" xfId="1" applyNumberFormat="1" applyFont="1" applyFill="1" applyBorder="1" applyAlignment="1">
      <alignment horizontal="center" vertical="center" wrapText="1"/>
    </xf>
    <xf numFmtId="9" fontId="16" fillId="8" borderId="15" xfId="1" applyNumberFormat="1" applyFont="1" applyFill="1" applyBorder="1" applyAlignment="1">
      <alignment horizontal="center" vertical="center" wrapText="1"/>
    </xf>
    <xf numFmtId="164" fontId="15" fillId="9" borderId="15" xfId="7" applyNumberFormat="1" applyFont="1" applyFill="1" applyBorder="1" applyAlignment="1">
      <alignment horizontal="center" vertical="center" wrapText="1"/>
    </xf>
    <xf numFmtId="0" fontId="15" fillId="9" borderId="22" xfId="1" applyFont="1" applyFill="1" applyBorder="1" applyAlignment="1">
      <alignment horizontal="center" vertical="center" wrapText="1"/>
    </xf>
    <xf numFmtId="0" fontId="15" fillId="9" borderId="20" xfId="1" applyFont="1" applyFill="1" applyBorder="1" applyAlignment="1">
      <alignment horizontal="center" vertical="center" wrapText="1"/>
    </xf>
    <xf numFmtId="2" fontId="16" fillId="8" borderId="22" xfId="1" applyNumberFormat="1" applyFont="1" applyFill="1" applyBorder="1" applyAlignment="1">
      <alignment horizontal="center" vertical="center" wrapText="1"/>
    </xf>
    <xf numFmtId="2" fontId="16" fillId="8" borderId="20" xfId="1" applyNumberFormat="1" applyFont="1" applyFill="1" applyBorder="1" applyAlignment="1">
      <alignment horizontal="center" vertical="center" wrapText="1"/>
    </xf>
    <xf numFmtId="165" fontId="16" fillId="8" borderId="15" xfId="3" applyNumberFormat="1" applyFont="1" applyFill="1" applyBorder="1" applyAlignment="1">
      <alignment horizontal="center" vertical="center" wrapText="1"/>
    </xf>
    <xf numFmtId="0" fontId="16" fillId="0" borderId="23" xfId="3" applyFont="1" applyBorder="1" applyAlignment="1">
      <alignment horizontal="center" vertical="center" wrapText="1"/>
    </xf>
    <xf numFmtId="1" fontId="16" fillId="0" borderId="22" xfId="3" applyNumberFormat="1" applyFont="1" applyBorder="1" applyAlignment="1">
      <alignment horizontal="center" vertical="center" wrapText="1"/>
    </xf>
    <xf numFmtId="0" fontId="25" fillId="8" borderId="18" xfId="1" applyFont="1" applyFill="1" applyBorder="1" applyAlignment="1">
      <alignment horizontal="left" vertical="center" wrapText="1" shrinkToFit="1"/>
    </xf>
    <xf numFmtId="2" fontId="16" fillId="8" borderId="22" xfId="7" applyNumberFormat="1" applyFont="1" applyFill="1" applyBorder="1" applyAlignment="1">
      <alignment vertical="center" wrapText="1"/>
    </xf>
    <xf numFmtId="1" fontId="16" fillId="8" borderId="22" xfId="7" applyNumberFormat="1" applyFont="1" applyFill="1" applyBorder="1" applyAlignment="1">
      <alignment vertical="center" wrapText="1"/>
    </xf>
    <xf numFmtId="1" fontId="16" fillId="8" borderId="23" xfId="7" applyNumberFormat="1" applyFont="1" applyFill="1" applyBorder="1" applyAlignment="1">
      <alignment vertical="center" wrapText="1"/>
    </xf>
    <xf numFmtId="2" fontId="29" fillId="14" borderId="11" xfId="1" applyNumberFormat="1" applyFont="1" applyFill="1" applyBorder="1" applyAlignment="1">
      <alignment vertical="center" wrapText="1"/>
    </xf>
    <xf numFmtId="2" fontId="29" fillId="0" borderId="1" xfId="1" applyNumberFormat="1" applyFont="1" applyAlignment="1">
      <alignment vertical="center" wrapText="1"/>
    </xf>
    <xf numFmtId="2" fontId="25" fillId="0" borderId="18" xfId="1" applyNumberFormat="1" applyFont="1" applyBorder="1" applyAlignment="1">
      <alignment vertical="center"/>
    </xf>
    <xf numFmtId="2" fontId="27" fillId="0" borderId="1" xfId="1" applyNumberFormat="1" applyFont="1" applyAlignment="1">
      <alignment horizontal="center" vertical="center" wrapText="1"/>
    </xf>
    <xf numFmtId="2" fontId="26" fillId="19" borderId="15" xfId="1" applyNumberFormat="1" applyFont="1" applyFill="1" applyBorder="1" applyAlignment="1">
      <alignment horizontal="center" vertical="center" wrapText="1"/>
    </xf>
    <xf numFmtId="2" fontId="16" fillId="0" borderId="15" xfId="4" applyNumberFormat="1" applyFont="1" applyBorder="1" applyAlignment="1">
      <alignment horizontal="center" vertical="center" wrapText="1"/>
    </xf>
    <xf numFmtId="2" fontId="16" fillId="0" borderId="15" xfId="1" applyNumberFormat="1" applyFont="1" applyBorder="1" applyAlignment="1">
      <alignment horizontal="center" vertical="center" wrapText="1"/>
    </xf>
    <xf numFmtId="2" fontId="16" fillId="8" borderId="22" xfId="1" applyNumberFormat="1" applyFont="1" applyFill="1" applyBorder="1" applyAlignment="1">
      <alignment vertical="center" wrapText="1"/>
    </xf>
    <xf numFmtId="2" fontId="16" fillId="8" borderId="15" xfId="3" applyNumberFormat="1" applyFont="1" applyFill="1" applyBorder="1" applyAlignment="1">
      <alignment horizontal="center" vertical="center" wrapText="1"/>
    </xf>
    <xf numFmtId="2" fontId="16" fillId="8" borderId="15" xfId="7" applyNumberFormat="1" applyFont="1" applyFill="1" applyBorder="1" applyAlignment="1">
      <alignment horizontal="center" vertical="center" wrapText="1"/>
    </xf>
    <xf numFmtId="2" fontId="16" fillId="8" borderId="15" xfId="4" applyNumberFormat="1" applyFont="1" applyFill="1" applyBorder="1" applyAlignment="1">
      <alignment horizontal="center" vertical="center" wrapText="1"/>
    </xf>
    <xf numFmtId="2" fontId="16" fillId="0" borderId="22" xfId="4" applyNumberFormat="1" applyFont="1" applyBorder="1" applyAlignment="1">
      <alignment horizontal="center" vertical="center" wrapText="1"/>
    </xf>
    <xf numFmtId="2" fontId="15" fillId="0" borderId="1" xfId="1" applyNumberFormat="1" applyFont="1" applyAlignment="1">
      <alignment vertical="center" wrapText="1"/>
    </xf>
    <xf numFmtId="1" fontId="26" fillId="19" borderId="15" xfId="1" applyNumberFormat="1" applyFont="1" applyFill="1" applyBorder="1" applyAlignment="1">
      <alignment horizontal="center" vertical="center" wrapText="1"/>
    </xf>
    <xf numFmtId="1" fontId="16" fillId="0" borderId="15" xfId="4" applyNumberFormat="1" applyFont="1" applyBorder="1" applyAlignment="1">
      <alignment horizontal="center" vertical="center" wrapText="1"/>
    </xf>
    <xf numFmtId="1" fontId="16" fillId="0" borderId="15" xfId="1" applyNumberFormat="1" applyFont="1" applyBorder="1" applyAlignment="1">
      <alignment horizontal="center" vertical="center" wrapText="1"/>
    </xf>
    <xf numFmtId="1" fontId="16" fillId="8" borderId="22" xfId="1" applyNumberFormat="1" applyFont="1" applyFill="1" applyBorder="1" applyAlignment="1">
      <alignment vertical="center" wrapText="1"/>
    </xf>
    <xf numFmtId="1" fontId="16" fillId="8" borderId="23" xfId="1" applyNumberFormat="1" applyFont="1" applyFill="1" applyBorder="1" applyAlignment="1">
      <alignment vertical="center" wrapText="1"/>
    </xf>
    <xf numFmtId="1" fontId="16" fillId="8" borderId="15" xfId="7" applyNumberFormat="1" applyFont="1" applyFill="1" applyBorder="1" applyAlignment="1">
      <alignment horizontal="center" vertical="center" wrapText="1"/>
    </xf>
    <xf numFmtId="1" fontId="16" fillId="8" borderId="15" xfId="4" applyNumberFormat="1" applyFont="1" applyFill="1" applyBorder="1" applyAlignment="1">
      <alignment horizontal="center" vertical="center" wrapText="1"/>
    </xf>
    <xf numFmtId="1" fontId="16" fillId="0" borderId="22" xfId="4" applyNumberFormat="1" applyFont="1" applyBorder="1" applyAlignment="1">
      <alignment horizontal="center" vertical="center" wrapText="1"/>
    </xf>
    <xf numFmtId="2" fontId="15" fillId="0" borderId="1" xfId="1" applyNumberFormat="1" applyFont="1" applyAlignment="1">
      <alignment horizontal="center" vertical="center" wrapText="1"/>
    </xf>
    <xf numFmtId="1" fontId="16" fillId="0" borderId="15" xfId="3" applyNumberFormat="1" applyFont="1" applyBorder="1" applyAlignment="1">
      <alignment horizontal="center" vertical="center" wrapText="1"/>
    </xf>
    <xf numFmtId="1" fontId="15" fillId="0" borderId="1" xfId="1" applyNumberFormat="1" applyFont="1" applyAlignment="1">
      <alignment horizontal="center" vertical="center" wrapText="1"/>
    </xf>
    <xf numFmtId="49" fontId="15" fillId="9" borderId="15" xfId="7" applyNumberFormat="1" applyFont="1" applyFill="1" applyBorder="1" applyAlignment="1">
      <alignment horizontal="center" vertical="center" wrapText="1"/>
    </xf>
    <xf numFmtId="2" fontId="16" fillId="9" borderId="15" xfId="1" applyNumberFormat="1" applyFont="1" applyFill="1" applyBorder="1" applyAlignment="1">
      <alignment horizontal="center" vertical="center" wrapText="1"/>
    </xf>
    <xf numFmtId="2" fontId="16" fillId="9" borderId="22" xfId="1" applyNumberFormat="1" applyFont="1" applyFill="1" applyBorder="1" applyAlignment="1">
      <alignment horizontal="center" vertical="center" wrapText="1"/>
    </xf>
    <xf numFmtId="2" fontId="16" fillId="9" borderId="20" xfId="1" applyNumberFormat="1" applyFont="1" applyFill="1" applyBorder="1" applyAlignment="1">
      <alignment horizontal="center" vertical="center" wrapText="1"/>
    </xf>
    <xf numFmtId="49" fontId="15" fillId="9" borderId="22" xfId="7" applyNumberFormat="1" applyFont="1" applyFill="1" applyBorder="1" applyAlignment="1">
      <alignment horizontal="center" vertical="center" wrapText="1"/>
    </xf>
    <xf numFmtId="49" fontId="15" fillId="9" borderId="20" xfId="7" applyNumberFormat="1" applyFont="1" applyFill="1" applyBorder="1" applyAlignment="1">
      <alignment horizontal="center" vertical="center" wrapText="1"/>
    </xf>
    <xf numFmtId="2" fontId="15" fillId="9" borderId="15" xfId="7" applyNumberFormat="1" applyFont="1" applyFill="1" applyBorder="1" applyAlignment="1">
      <alignment horizontal="center" vertical="center" wrapText="1"/>
    </xf>
    <xf numFmtId="1" fontId="15" fillId="9" borderId="15" xfId="7" applyNumberFormat="1" applyFont="1" applyFill="1" applyBorder="1" applyAlignment="1">
      <alignment horizontal="center" vertical="center" wrapText="1"/>
    </xf>
    <xf numFmtId="49" fontId="30" fillId="14" borderId="31" xfId="1" applyNumberFormat="1" applyFont="1" applyFill="1" applyBorder="1" applyAlignment="1">
      <alignment vertical="center"/>
    </xf>
    <xf numFmtId="49" fontId="29" fillId="0" borderId="1" xfId="1" applyNumberFormat="1" applyFont="1" applyBorder="1" applyAlignment="1">
      <alignment vertical="center"/>
    </xf>
    <xf numFmtId="1" fontId="16" fillId="0" borderId="1" xfId="1" applyNumberFormat="1" applyFont="1" applyAlignment="1">
      <alignment horizontal="center" vertical="center" wrapText="1" shrinkToFit="1"/>
    </xf>
    <xf numFmtId="1" fontId="16" fillId="0" borderId="28" xfId="1" applyNumberFormat="1" applyFont="1" applyBorder="1" applyAlignment="1">
      <alignment horizontal="center" vertical="center" wrapText="1" shrinkToFit="1"/>
    </xf>
    <xf numFmtId="0" fontId="16" fillId="22" borderId="15" xfId="1" applyFont="1" applyFill="1" applyBorder="1" applyAlignment="1">
      <alignment horizontal="left" vertical="top" wrapText="1" shrinkToFit="1"/>
    </xf>
    <xf numFmtId="9" fontId="16" fillId="22" borderId="15" xfId="4" applyFont="1" applyFill="1" applyBorder="1" applyAlignment="1">
      <alignment horizontal="left" vertical="top" wrapText="1" shrinkToFit="1"/>
    </xf>
    <xf numFmtId="1" fontId="16" fillId="0" borderId="15" xfId="1" applyNumberFormat="1" applyFont="1" applyBorder="1" applyAlignment="1">
      <alignment horizontal="left" vertical="top" wrapText="1" shrinkToFit="1"/>
    </xf>
    <xf numFmtId="1" fontId="16" fillId="8" borderId="15" xfId="1" applyNumberFormat="1" applyFont="1" applyFill="1" applyBorder="1" applyAlignment="1">
      <alignment horizontal="left" vertical="top" wrapText="1" shrinkToFit="1"/>
    </xf>
    <xf numFmtId="0" fontId="16" fillId="14" borderId="1" xfId="1" applyFont="1" applyFill="1" applyAlignment="1">
      <alignment horizontal="center"/>
    </xf>
    <xf numFmtId="0" fontId="16" fillId="14" borderId="31" xfId="1" applyFont="1" applyFill="1" applyBorder="1" applyAlignment="1">
      <alignment horizontal="center"/>
    </xf>
    <xf numFmtId="0" fontId="16" fillId="14" borderId="1" xfId="1" applyFont="1" applyFill="1" applyBorder="1" applyAlignment="1">
      <alignment horizontal="center"/>
    </xf>
    <xf numFmtId="0" fontId="35" fillId="0" borderId="15" xfId="12" applyFont="1" applyBorder="1" applyAlignment="1">
      <alignment horizontal="center" vertical="center" wrapText="1"/>
    </xf>
    <xf numFmtId="0" fontId="35" fillId="8" borderId="15" xfId="5" applyFont="1" applyFill="1" applyBorder="1" applyAlignment="1">
      <alignment horizontal="left" vertical="top" wrapText="1"/>
    </xf>
    <xf numFmtId="0" fontId="16" fillId="15" borderId="15" xfId="1" applyFont="1" applyFill="1" applyBorder="1" applyAlignment="1">
      <alignment vertical="center" wrapText="1" shrinkToFit="1"/>
    </xf>
    <xf numFmtId="0" fontId="16" fillId="8" borderId="15" xfId="1" applyFont="1" applyFill="1" applyBorder="1" applyAlignment="1">
      <alignment horizontal="left" vertical="top" wrapText="1" shrinkToFit="1"/>
    </xf>
    <xf numFmtId="0" fontId="16" fillId="0" borderId="15" xfId="1" applyFont="1" applyBorder="1" applyAlignment="1">
      <alignment vertical="center" wrapText="1" shrinkToFit="1"/>
    </xf>
    <xf numFmtId="0" fontId="35" fillId="12" borderId="15" xfId="5" applyFont="1" applyFill="1" applyBorder="1" applyAlignment="1">
      <alignment vertical="top" wrapText="1"/>
    </xf>
    <xf numFmtId="0" fontId="16" fillId="11" borderId="15" xfId="1" applyFont="1" applyFill="1" applyBorder="1" applyAlignment="1">
      <alignment vertical="center" wrapText="1" shrinkToFit="1"/>
    </xf>
    <xf numFmtId="0" fontId="35" fillId="8" borderId="15" xfId="5" applyFont="1" applyFill="1" applyBorder="1" applyAlignment="1">
      <alignment vertical="top" wrapText="1"/>
    </xf>
    <xf numFmtId="0" fontId="16" fillId="11" borderId="15" xfId="1" applyFont="1" applyFill="1" applyBorder="1" applyAlignment="1">
      <alignment horizontal="left" vertical="top" wrapText="1" shrinkToFit="1"/>
    </xf>
    <xf numFmtId="0" fontId="35" fillId="0" borderId="15" xfId="5" applyFont="1" applyBorder="1" applyAlignment="1">
      <alignment vertical="top" wrapText="1"/>
    </xf>
    <xf numFmtId="0" fontId="34" fillId="12" borderId="15" xfId="12" applyFont="1" applyFill="1" applyBorder="1" applyAlignment="1">
      <alignment vertical="center" wrapText="1"/>
    </xf>
    <xf numFmtId="0" fontId="16" fillId="15" borderId="15" xfId="1" applyFont="1" applyFill="1" applyBorder="1" applyAlignment="1">
      <alignment horizontal="left" vertical="top" wrapText="1" shrinkToFit="1"/>
    </xf>
    <xf numFmtId="0" fontId="20" fillId="21" borderId="15" xfId="5" applyFont="1" applyFill="1" applyBorder="1" applyAlignment="1">
      <alignment vertical="top" wrapText="1"/>
    </xf>
    <xf numFmtId="0" fontId="16" fillId="15" borderId="15" xfId="12" applyFont="1" applyFill="1" applyBorder="1" applyAlignment="1">
      <alignment vertical="center" wrapText="1"/>
    </xf>
    <xf numFmtId="0" fontId="16" fillId="0" borderId="15" xfId="5" applyFont="1" applyBorder="1"/>
    <xf numFmtId="0" fontId="20" fillId="8" borderId="15" xfId="11" applyFont="1" applyFill="1" applyBorder="1" applyAlignment="1">
      <alignment horizontal="left" vertical="center" wrapText="1"/>
    </xf>
    <xf numFmtId="0" fontId="35" fillId="8" borderId="15" xfId="11" applyFont="1" applyFill="1" applyBorder="1" applyAlignment="1">
      <alignment horizontal="left" vertical="center" wrapText="1"/>
    </xf>
    <xf numFmtId="1" fontId="16" fillId="32" borderId="15" xfId="1" applyNumberFormat="1" applyFont="1" applyFill="1" applyBorder="1" applyAlignment="1">
      <alignment horizontal="left" vertical="top" wrapText="1" shrinkToFit="1"/>
    </xf>
    <xf numFmtId="0" fontId="20" fillId="32" borderId="15" xfId="10" applyFont="1" applyFill="1" applyBorder="1" applyAlignment="1">
      <alignment horizontal="center" vertical="center" wrapText="1"/>
    </xf>
    <xf numFmtId="0" fontId="20" fillId="32" borderId="15" xfId="11" applyFont="1" applyFill="1" applyBorder="1" applyAlignment="1">
      <alignment horizontal="center" vertical="center" wrapText="1"/>
    </xf>
    <xf numFmtId="0" fontId="25" fillId="0" borderId="18" xfId="1" applyFont="1" applyBorder="1" applyAlignment="1">
      <alignment vertical="top"/>
    </xf>
    <xf numFmtId="2" fontId="17" fillId="0" borderId="1" xfId="5" applyNumberFormat="1"/>
    <xf numFmtId="2" fontId="41" fillId="8" borderId="1" xfId="5" applyNumberFormat="1" applyFont="1" applyFill="1" applyAlignment="1">
      <alignment horizontal="center"/>
    </xf>
    <xf numFmtId="1" fontId="37" fillId="3" borderId="3" xfId="5" applyNumberFormat="1" applyFont="1" applyFill="1" applyBorder="1" applyAlignment="1">
      <alignment horizontal="center" vertical="center" wrapText="1"/>
    </xf>
    <xf numFmtId="1" fontId="37" fillId="3" borderId="2" xfId="5" applyNumberFormat="1" applyFont="1" applyFill="1" applyBorder="1" applyAlignment="1">
      <alignment horizontal="center" vertical="center" wrapText="1"/>
    </xf>
    <xf numFmtId="1" fontId="37" fillId="24" borderId="2" xfId="5" applyNumberFormat="1" applyFont="1" applyFill="1" applyBorder="1" applyAlignment="1">
      <alignment horizontal="center" vertical="center" wrapText="1"/>
    </xf>
    <xf numFmtId="1" fontId="37" fillId="3" borderId="9" xfId="5" applyNumberFormat="1" applyFont="1" applyFill="1" applyBorder="1" applyAlignment="1">
      <alignment horizontal="center" vertical="center" wrapText="1"/>
    </xf>
    <xf numFmtId="1" fontId="37" fillId="3" borderId="5" xfId="5" applyNumberFormat="1" applyFont="1" applyFill="1" applyBorder="1" applyAlignment="1">
      <alignment horizontal="center" vertical="center" wrapText="1"/>
    </xf>
    <xf numFmtId="0" fontId="25" fillId="0" borderId="1" xfId="1" applyFont="1" applyBorder="1" applyAlignment="1">
      <alignment vertical="center"/>
    </xf>
    <xf numFmtId="0" fontId="25" fillId="0" borderId="1" xfId="1" applyFont="1" applyBorder="1" applyAlignment="1">
      <alignment horizontal="left" vertical="center"/>
    </xf>
    <xf numFmtId="0" fontId="23" fillId="13" borderId="1" xfId="1" applyFont="1" applyFill="1" applyBorder="1" applyAlignment="1">
      <alignment horizontal="center" vertical="center" wrapText="1"/>
    </xf>
    <xf numFmtId="0" fontId="37" fillId="3" borderId="1" xfId="5" applyFont="1" applyFill="1" applyBorder="1" applyAlignment="1">
      <alignment horizontal="center" vertical="center" wrapText="1"/>
    </xf>
    <xf numFmtId="0" fontId="37" fillId="24" borderId="1" xfId="5" applyFont="1" applyFill="1" applyBorder="1" applyAlignment="1">
      <alignment horizontal="center" vertical="center" wrapText="1"/>
    </xf>
    <xf numFmtId="0" fontId="38" fillId="3" borderId="1" xfId="5" applyFont="1" applyFill="1" applyBorder="1" applyAlignment="1">
      <alignment horizontal="center" vertical="center" wrapText="1"/>
    </xf>
    <xf numFmtId="0" fontId="16" fillId="0" borderId="15" xfId="1" applyFont="1" applyBorder="1" applyAlignment="1">
      <alignment horizontal="left" vertical="top" wrapText="1"/>
    </xf>
    <xf numFmtId="0" fontId="43" fillId="14" borderId="15" xfId="13" applyFont="1" applyFill="1" applyBorder="1" applyAlignment="1">
      <alignment horizontal="center" wrapText="1"/>
    </xf>
    <xf numFmtId="0" fontId="44" fillId="14" borderId="15" xfId="13" applyFont="1" applyFill="1" applyBorder="1" applyAlignment="1">
      <alignment horizontal="center" wrapText="1"/>
    </xf>
    <xf numFmtId="0" fontId="20" fillId="0" borderId="15" xfId="0" applyFont="1" applyBorder="1" applyAlignment="1">
      <alignment horizontal="left" vertical="top" wrapText="1"/>
    </xf>
    <xf numFmtId="0" fontId="20" fillId="12" borderId="15" xfId="5" applyFont="1" applyFill="1" applyBorder="1" applyAlignment="1">
      <alignment horizontal="left" vertical="top" wrapText="1"/>
    </xf>
    <xf numFmtId="0" fontId="20" fillId="12" borderId="15" xfId="0" applyFont="1" applyFill="1" applyBorder="1" applyAlignment="1">
      <alignment vertical="top" wrapText="1"/>
    </xf>
    <xf numFmtId="0" fontId="16" fillId="12" borderId="15" xfId="0" applyFont="1" applyFill="1" applyBorder="1" applyAlignment="1">
      <alignment horizontal="left" vertical="top" wrapText="1"/>
    </xf>
    <xf numFmtId="0" fontId="16" fillId="12" borderId="15" xfId="0" applyFont="1" applyFill="1" applyBorder="1" applyAlignment="1">
      <alignment vertical="top" wrapText="1"/>
    </xf>
    <xf numFmtId="0" fontId="35" fillId="12" borderId="15" xfId="0" applyFont="1" applyFill="1" applyBorder="1" applyAlignment="1">
      <alignment vertical="top" wrapText="1"/>
    </xf>
    <xf numFmtId="0" fontId="16" fillId="8" borderId="15" xfId="0" applyFont="1" applyFill="1" applyBorder="1" applyAlignment="1">
      <alignment vertical="top" wrapText="1"/>
    </xf>
    <xf numFmtId="0" fontId="20" fillId="8" borderId="15" xfId="0" applyFont="1" applyFill="1" applyBorder="1" applyAlignment="1">
      <alignment vertical="top" wrapText="1"/>
    </xf>
    <xf numFmtId="0" fontId="35" fillId="12" borderId="15" xfId="0" applyFont="1" applyFill="1" applyBorder="1" applyAlignment="1">
      <alignment horizontal="left" vertical="top" wrapText="1"/>
    </xf>
    <xf numFmtId="0" fontId="20" fillId="0" borderId="15" xfId="1" applyFont="1" applyBorder="1" applyAlignment="1">
      <alignment horizontal="left" vertical="top" wrapText="1"/>
    </xf>
    <xf numFmtId="0" fontId="20" fillId="8" borderId="15" xfId="0" applyFont="1" applyFill="1" applyBorder="1" applyAlignment="1">
      <alignment horizontal="left" vertical="top" wrapText="1"/>
    </xf>
    <xf numFmtId="0" fontId="16" fillId="8" borderId="15" xfId="1" applyFont="1" applyFill="1" applyBorder="1" applyAlignment="1">
      <alignment horizontal="left" vertical="top" wrapText="1"/>
    </xf>
    <xf numFmtId="0" fontId="20" fillId="8" borderId="15" xfId="1" applyFont="1" applyFill="1" applyBorder="1" applyAlignment="1">
      <alignment horizontal="left" vertical="top" wrapText="1"/>
    </xf>
    <xf numFmtId="0" fontId="16" fillId="8" borderId="15" xfId="0" applyFont="1" applyFill="1" applyBorder="1" applyAlignment="1">
      <alignment horizontal="left" vertical="top" wrapText="1"/>
    </xf>
    <xf numFmtId="0" fontId="35" fillId="8" borderId="15" xfId="0" applyFont="1" applyFill="1" applyBorder="1" applyAlignment="1">
      <alignment vertical="top" wrapText="1"/>
    </xf>
    <xf numFmtId="44" fontId="20" fillId="0" borderId="15" xfId="14" applyFont="1" applyFill="1" applyBorder="1" applyAlignment="1">
      <alignment horizontal="left" vertical="top" wrapText="1"/>
    </xf>
    <xf numFmtId="0" fontId="20" fillId="12" borderId="15" xfId="0" applyFont="1" applyFill="1" applyBorder="1" applyAlignment="1">
      <alignment horizontal="left" vertical="top" wrapText="1"/>
    </xf>
    <xf numFmtId="0" fontId="35" fillId="8" borderId="15" xfId="0" applyFont="1" applyFill="1" applyBorder="1" applyAlignment="1">
      <alignment horizontal="left" vertical="top" wrapText="1"/>
    </xf>
    <xf numFmtId="0" fontId="0" fillId="0" borderId="15" xfId="0" applyBorder="1" applyAlignment="1">
      <alignment horizontal="left" vertical="top" wrapText="1"/>
    </xf>
    <xf numFmtId="0" fontId="16" fillId="0" borderId="15" xfId="0" applyFont="1" applyBorder="1" applyAlignment="1">
      <alignment horizontal="left" vertical="top" wrapText="1"/>
    </xf>
    <xf numFmtId="0" fontId="20" fillId="8" borderId="1" xfId="5" applyFont="1" applyFill="1" applyBorder="1" applyAlignment="1">
      <alignment horizontal="left" vertical="top" wrapText="1"/>
    </xf>
    <xf numFmtId="0" fontId="20" fillId="33" borderId="15" xfId="5" applyFont="1" applyFill="1" applyBorder="1" applyAlignment="1">
      <alignment horizontal="left" vertical="top" wrapText="1"/>
    </xf>
    <xf numFmtId="0" fontId="20" fillId="33" borderId="15" xfId="0" applyFont="1" applyFill="1" applyBorder="1" applyAlignment="1">
      <alignment horizontal="left" vertical="top" wrapText="1"/>
    </xf>
    <xf numFmtId="0" fontId="15" fillId="33" borderId="15" xfId="1" applyFont="1" applyFill="1" applyBorder="1" applyAlignment="1">
      <alignment vertical="top" wrapText="1"/>
    </xf>
    <xf numFmtId="0" fontId="7" fillId="39" borderId="5" xfId="0" applyFont="1" applyFill="1" applyBorder="1" applyAlignment="1">
      <alignment horizontal="center" vertical="center" wrapText="1"/>
    </xf>
    <xf numFmtId="0" fontId="7" fillId="39" borderId="10" xfId="0" applyFont="1" applyFill="1" applyBorder="1" applyAlignment="1">
      <alignment horizontal="center" vertical="center" wrapText="1"/>
    </xf>
    <xf numFmtId="0" fontId="49" fillId="39" borderId="5" xfId="0" applyFont="1" applyFill="1" applyBorder="1" applyAlignment="1">
      <alignment horizontal="center" vertical="center" wrapText="1"/>
    </xf>
    <xf numFmtId="0" fontId="49" fillId="39" borderId="10" xfId="0" applyFont="1" applyFill="1" applyBorder="1" applyAlignment="1">
      <alignment horizontal="center" vertical="center" wrapText="1"/>
    </xf>
    <xf numFmtId="0" fontId="6" fillId="8" borderId="2" xfId="0" applyFont="1" applyFill="1" applyBorder="1" applyAlignment="1">
      <alignment horizontal="center" vertical="top" wrapText="1"/>
    </xf>
    <xf numFmtId="0" fontId="6" fillId="8" borderId="6" xfId="0" applyFont="1" applyFill="1" applyBorder="1" applyAlignment="1">
      <alignment horizontal="center" vertical="top" wrapText="1"/>
    </xf>
    <xf numFmtId="0" fontId="6" fillId="0" borderId="6" xfId="0" applyFont="1" applyFill="1" applyBorder="1" applyAlignment="1">
      <alignment horizontal="center" vertical="top" wrapText="1"/>
    </xf>
    <xf numFmtId="0" fontId="47" fillId="0" borderId="15" xfId="0" applyFont="1" applyFill="1" applyBorder="1" applyAlignment="1">
      <alignment horizontal="center" vertical="top" wrapText="1"/>
    </xf>
    <xf numFmtId="0" fontId="6" fillId="0" borderId="15" xfId="0" applyFont="1" applyFill="1" applyBorder="1" applyAlignment="1">
      <alignment horizontal="center" vertical="top" wrapText="1"/>
    </xf>
    <xf numFmtId="0" fontId="6" fillId="0" borderId="3" xfId="0" applyFont="1" applyFill="1" applyBorder="1" applyAlignment="1">
      <alignment horizontal="center" vertical="top" wrapText="1"/>
    </xf>
    <xf numFmtId="0" fontId="8" fillId="8" borderId="2" xfId="0" applyFont="1" applyFill="1" applyBorder="1" applyAlignment="1">
      <alignment horizontal="center" vertical="top" wrapText="1"/>
    </xf>
    <xf numFmtId="165" fontId="6" fillId="8" borderId="2" xfId="0" applyNumberFormat="1" applyFont="1" applyFill="1" applyBorder="1" applyAlignment="1">
      <alignment horizontal="center" vertical="top" wrapText="1"/>
    </xf>
    <xf numFmtId="0" fontId="8" fillId="8" borderId="15" xfId="0" applyFont="1" applyFill="1" applyBorder="1" applyAlignment="1">
      <alignment horizontal="center" vertical="top" wrapText="1"/>
    </xf>
    <xf numFmtId="0" fontId="6" fillId="8" borderId="3" xfId="0" applyFont="1" applyFill="1" applyBorder="1" applyAlignment="1">
      <alignment horizontal="center" vertical="top" wrapText="1"/>
    </xf>
    <xf numFmtId="0" fontId="6" fillId="0" borderId="2" xfId="0" applyFont="1" applyFill="1" applyBorder="1" applyAlignment="1">
      <alignment horizontal="center" vertical="top" wrapText="1"/>
    </xf>
    <xf numFmtId="9" fontId="6" fillId="8" borderId="6" xfId="0" applyNumberFormat="1" applyFont="1" applyFill="1" applyBorder="1" applyAlignment="1">
      <alignment horizontal="center" vertical="top" wrapText="1"/>
    </xf>
    <xf numFmtId="0" fontId="6" fillId="8" borderId="15" xfId="0" applyFont="1" applyFill="1" applyBorder="1" applyAlignment="1">
      <alignment horizontal="center" vertical="top" wrapText="1"/>
    </xf>
    <xf numFmtId="0" fontId="8" fillId="0" borderId="2" xfId="0" applyFont="1" applyFill="1" applyBorder="1" applyAlignment="1">
      <alignment horizontal="center" vertical="top" wrapText="1"/>
    </xf>
    <xf numFmtId="2" fontId="6" fillId="8" borderId="2" xfId="0" applyNumberFormat="1" applyFont="1" applyFill="1" applyBorder="1" applyAlignment="1">
      <alignment horizontal="center" vertical="top" wrapText="1"/>
    </xf>
    <xf numFmtId="164" fontId="8" fillId="8" borderId="6" xfId="0" applyNumberFormat="1" applyFont="1" applyFill="1" applyBorder="1" applyAlignment="1">
      <alignment horizontal="center" vertical="top" wrapText="1"/>
    </xf>
    <xf numFmtId="0" fontId="47" fillId="8" borderId="15" xfId="0" applyFont="1" applyFill="1" applyBorder="1" applyAlignment="1">
      <alignment horizontal="center" vertical="top" wrapText="1"/>
    </xf>
    <xf numFmtId="165" fontId="6" fillId="0" borderId="2" xfId="0" applyNumberFormat="1" applyFont="1" applyFill="1" applyBorder="1" applyAlignment="1">
      <alignment horizontal="center" vertical="top" wrapText="1"/>
    </xf>
    <xf numFmtId="9" fontId="6" fillId="0" borderId="6" xfId="0" applyNumberFormat="1" applyFont="1" applyFill="1" applyBorder="1" applyAlignment="1">
      <alignment horizontal="center" vertical="top" wrapText="1"/>
    </xf>
    <xf numFmtId="0" fontId="0" fillId="0" borderId="0" xfId="0" applyFont="1" applyAlignment="1">
      <alignment horizontal="center" vertical="top"/>
    </xf>
    <xf numFmtId="0" fontId="0" fillId="0" borderId="0" xfId="0" applyFont="1" applyFill="1" applyAlignment="1">
      <alignment horizontal="center" vertical="top"/>
    </xf>
    <xf numFmtId="0" fontId="0" fillId="0" borderId="0" xfId="0" applyAlignment="1">
      <alignment horizontal="center" vertical="top"/>
    </xf>
    <xf numFmtId="0" fontId="56" fillId="36" borderId="16" xfId="0" applyFont="1" applyFill="1" applyBorder="1" applyAlignment="1">
      <alignment horizontal="left" vertical="center"/>
    </xf>
    <xf numFmtId="0" fontId="56" fillId="36" borderId="18" xfId="0" applyFont="1" applyFill="1" applyBorder="1" applyAlignment="1">
      <alignment horizontal="left" vertical="center"/>
    </xf>
    <xf numFmtId="0" fontId="56" fillId="36" borderId="18" xfId="0" applyFont="1" applyFill="1" applyBorder="1" applyAlignment="1">
      <alignment horizontal="left" vertical="top"/>
    </xf>
    <xf numFmtId="0" fontId="56" fillId="36" borderId="37" xfId="0" applyFont="1" applyFill="1" applyBorder="1" applyAlignment="1">
      <alignment horizontal="left" vertical="center"/>
    </xf>
    <xf numFmtId="0" fontId="56" fillId="37" borderId="37" xfId="0" applyFont="1" applyFill="1" applyBorder="1"/>
    <xf numFmtId="0" fontId="56" fillId="37" borderId="18" xfId="0" applyFont="1" applyFill="1" applyBorder="1"/>
    <xf numFmtId="0" fontId="56" fillId="37" borderId="1" xfId="0" applyFont="1" applyFill="1" applyBorder="1"/>
    <xf numFmtId="0" fontId="56" fillId="34" borderId="21" xfId="0" applyFont="1" applyFill="1" applyBorder="1"/>
    <xf numFmtId="0" fontId="56" fillId="34" borderId="37" xfId="0" applyFont="1" applyFill="1" applyBorder="1"/>
    <xf numFmtId="0" fontId="56" fillId="35" borderId="21" xfId="0" applyFont="1" applyFill="1" applyBorder="1"/>
    <xf numFmtId="0" fontId="56" fillId="35" borderId="37" xfId="0" applyFont="1" applyFill="1" applyBorder="1"/>
    <xf numFmtId="0" fontId="56" fillId="41" borderId="16" xfId="0" applyFont="1" applyFill="1" applyBorder="1"/>
    <xf numFmtId="0" fontId="56" fillId="41" borderId="18" xfId="0" applyFont="1" applyFill="1" applyBorder="1"/>
    <xf numFmtId="0" fontId="57" fillId="0" borderId="0" xfId="0" applyFont="1"/>
    <xf numFmtId="0" fontId="56" fillId="38" borderId="47" xfId="0" applyFont="1" applyFill="1" applyBorder="1"/>
    <xf numFmtId="0" fontId="56" fillId="38" borderId="1" xfId="0" applyFont="1" applyFill="1" applyBorder="1"/>
    <xf numFmtId="0" fontId="56" fillId="38" borderId="1" xfId="0" applyFont="1" applyFill="1" applyBorder="1" applyAlignment="1">
      <alignment vertical="top"/>
    </xf>
    <xf numFmtId="0" fontId="56" fillId="42" borderId="47" xfId="0" applyFont="1" applyFill="1" applyBorder="1"/>
    <xf numFmtId="0" fontId="56" fillId="42" borderId="1" xfId="0" applyFont="1" applyFill="1" applyBorder="1"/>
    <xf numFmtId="0" fontId="56" fillId="43" borderId="22" xfId="0" applyFont="1" applyFill="1" applyBorder="1"/>
    <xf numFmtId="0" fontId="56" fillId="44" borderId="37" xfId="0" applyFont="1" applyFill="1" applyBorder="1"/>
    <xf numFmtId="0" fontId="56" fillId="44" borderId="1" xfId="0" applyFont="1" applyFill="1" applyBorder="1"/>
    <xf numFmtId="0" fontId="56" fillId="45" borderId="21" xfId="0" applyFont="1" applyFill="1" applyBorder="1"/>
    <xf numFmtId="0" fontId="56" fillId="45" borderId="37" xfId="0" applyFont="1" applyFill="1" applyBorder="1"/>
    <xf numFmtId="0" fontId="56" fillId="46" borderId="21" xfId="0" applyFont="1" applyFill="1" applyBorder="1"/>
    <xf numFmtId="0" fontId="56" fillId="46" borderId="37" xfId="0" applyFont="1" applyFill="1" applyBorder="1"/>
    <xf numFmtId="0" fontId="56" fillId="47" borderId="21" xfId="0" applyFont="1" applyFill="1" applyBorder="1"/>
    <xf numFmtId="0" fontId="56" fillId="47" borderId="37" xfId="0" applyFont="1" applyFill="1" applyBorder="1"/>
    <xf numFmtId="0" fontId="56" fillId="48" borderId="21" xfId="0" applyFont="1" applyFill="1" applyBorder="1"/>
    <xf numFmtId="0" fontId="56" fillId="48" borderId="37" xfId="0" applyFont="1" applyFill="1" applyBorder="1"/>
    <xf numFmtId="0" fontId="56" fillId="49" borderId="21" xfId="0" applyFont="1" applyFill="1" applyBorder="1"/>
    <xf numFmtId="0" fontId="56" fillId="50" borderId="37" xfId="0" applyFont="1" applyFill="1" applyBorder="1"/>
    <xf numFmtId="0" fontId="56" fillId="51" borderId="21" xfId="0" applyFont="1" applyFill="1" applyBorder="1"/>
    <xf numFmtId="0" fontId="56" fillId="51" borderId="37" xfId="0" applyFont="1" applyFill="1" applyBorder="1"/>
    <xf numFmtId="0" fontId="56" fillId="52" borderId="47" xfId="0" applyFont="1" applyFill="1" applyBorder="1"/>
    <xf numFmtId="0" fontId="56" fillId="52" borderId="1" xfId="0" applyFont="1" applyFill="1" applyBorder="1"/>
    <xf numFmtId="0" fontId="56" fillId="53" borderId="1" xfId="0" applyFont="1" applyFill="1" applyBorder="1"/>
    <xf numFmtId="0" fontId="56" fillId="54" borderId="37" xfId="0" applyFont="1" applyFill="1" applyBorder="1"/>
    <xf numFmtId="0" fontId="56" fillId="55" borderId="21" xfId="0" applyFont="1" applyFill="1" applyBorder="1"/>
    <xf numFmtId="0" fontId="56" fillId="55" borderId="37" xfId="0" applyFont="1" applyFill="1" applyBorder="1"/>
    <xf numFmtId="0" fontId="56" fillId="42" borderId="48" xfId="0" applyFont="1" applyFill="1" applyBorder="1" applyAlignment="1">
      <alignment horizontal="left" vertical="center"/>
    </xf>
    <xf numFmtId="0" fontId="56" fillId="42" borderId="49" xfId="0" applyFont="1" applyFill="1" applyBorder="1" applyAlignment="1">
      <alignment horizontal="left" vertical="center"/>
    </xf>
    <xf numFmtId="0" fontId="58" fillId="43" borderId="20" xfId="0" applyFont="1" applyFill="1" applyBorder="1" applyAlignment="1">
      <alignment vertical="top"/>
    </xf>
    <xf numFmtId="0" fontId="58" fillId="56" borderId="37" xfId="0" applyFont="1" applyFill="1" applyBorder="1" applyAlignment="1">
      <alignment vertical="top"/>
    </xf>
    <xf numFmtId="0" fontId="56" fillId="50" borderId="37" xfId="0" applyFont="1" applyFill="1" applyBorder="1" applyAlignment="1">
      <alignment vertical="top"/>
    </xf>
    <xf numFmtId="0" fontId="56" fillId="45" borderId="48" xfId="0" applyFont="1" applyFill="1" applyBorder="1"/>
    <xf numFmtId="0" fontId="56" fillId="45" borderId="49" xfId="0" applyFont="1" applyFill="1" applyBorder="1"/>
    <xf numFmtId="0" fontId="56" fillId="46" borderId="48" xfId="0" applyFont="1" applyFill="1" applyBorder="1"/>
    <xf numFmtId="0" fontId="56" fillId="46" borderId="49" xfId="0" applyFont="1" applyFill="1" applyBorder="1"/>
    <xf numFmtId="0" fontId="56" fillId="47" borderId="48" xfId="0" applyFont="1" applyFill="1" applyBorder="1"/>
    <xf numFmtId="0" fontId="56" fillId="47" borderId="49" xfId="0" applyFont="1" applyFill="1" applyBorder="1"/>
    <xf numFmtId="0" fontId="56" fillId="48" borderId="48" xfId="0" applyFont="1" applyFill="1" applyBorder="1"/>
    <xf numFmtId="0" fontId="56" fillId="48" borderId="49" xfId="0" applyFont="1" applyFill="1" applyBorder="1"/>
    <xf numFmtId="0" fontId="56" fillId="49" borderId="48" xfId="0" applyFont="1" applyFill="1" applyBorder="1"/>
    <xf numFmtId="0" fontId="56" fillId="50" borderId="49" xfId="0" applyFont="1" applyFill="1" applyBorder="1"/>
    <xf numFmtId="0" fontId="56" fillId="54" borderId="48" xfId="0" applyFont="1" applyFill="1" applyBorder="1"/>
    <xf numFmtId="0" fontId="56" fillId="54" borderId="49" xfId="0" applyFont="1" applyFill="1" applyBorder="1"/>
    <xf numFmtId="0" fontId="56" fillId="53" borderId="48" xfId="0" applyFont="1" applyFill="1" applyBorder="1"/>
    <xf numFmtId="0" fontId="56" fillId="53" borderId="49" xfId="0" applyFont="1" applyFill="1" applyBorder="1"/>
    <xf numFmtId="0" fontId="56" fillId="52" borderId="48" xfId="0" applyFont="1" applyFill="1" applyBorder="1"/>
    <xf numFmtId="0" fontId="56" fillId="52" borderId="49" xfId="0" applyFont="1" applyFill="1" applyBorder="1"/>
    <xf numFmtId="0" fontId="56" fillId="57" borderId="48" xfId="0" applyFont="1" applyFill="1" applyBorder="1"/>
    <xf numFmtId="0" fontId="56" fillId="57" borderId="49" xfId="0" applyFont="1" applyFill="1" applyBorder="1"/>
    <xf numFmtId="0" fontId="56" fillId="55" borderId="48" xfId="0" applyFont="1" applyFill="1" applyBorder="1"/>
    <xf numFmtId="0" fontId="56" fillId="55" borderId="49" xfId="0" applyFont="1" applyFill="1" applyBorder="1"/>
    <xf numFmtId="0" fontId="59" fillId="0" borderId="1" xfId="0" applyFont="1" applyBorder="1" applyAlignment="1">
      <alignment horizontal="center" vertical="center"/>
    </xf>
    <xf numFmtId="0" fontId="60" fillId="0" borderId="0" xfId="0" applyFont="1" applyAlignment="1">
      <alignment horizontal="center" vertical="center"/>
    </xf>
    <xf numFmtId="0" fontId="61" fillId="2" borderId="5" xfId="0" applyFont="1" applyFill="1" applyBorder="1" applyAlignment="1">
      <alignment horizontal="center" vertical="center" wrapText="1"/>
    </xf>
    <xf numFmtId="0" fontId="62" fillId="2" borderId="5" xfId="0" applyFont="1" applyFill="1" applyBorder="1" applyAlignment="1">
      <alignment horizontal="center" vertical="center" wrapText="1"/>
    </xf>
    <xf numFmtId="0" fontId="61" fillId="2" borderId="10" xfId="0" applyFont="1" applyFill="1" applyBorder="1" applyAlignment="1">
      <alignment horizontal="center" vertical="center" wrapText="1"/>
    </xf>
    <xf numFmtId="0" fontId="61" fillId="58" borderId="5" xfId="0" applyFont="1" applyFill="1" applyBorder="1" applyAlignment="1">
      <alignment horizontal="center" vertical="center" wrapText="1"/>
    </xf>
    <xf numFmtId="0" fontId="61" fillId="39" borderId="10" xfId="0" applyFont="1" applyFill="1" applyBorder="1" applyAlignment="1">
      <alignment horizontal="center" vertical="center" wrapText="1"/>
    </xf>
    <xf numFmtId="0" fontId="56" fillId="50" borderId="1" xfId="0" applyFont="1" applyFill="1" applyBorder="1" applyAlignment="1">
      <alignment vertical="top"/>
    </xf>
    <xf numFmtId="0" fontId="6" fillId="8" borderId="2" xfId="0" applyFont="1" applyFill="1" applyBorder="1" applyAlignment="1">
      <alignment horizontal="center" vertical="center" wrapText="1"/>
    </xf>
    <xf numFmtId="0" fontId="6" fillId="32"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center" vertical="top" wrapText="1"/>
    </xf>
    <xf numFmtId="0" fontId="5" fillId="0" borderId="8" xfId="0" applyFont="1" applyFill="1" applyBorder="1" applyAlignment="1">
      <alignment horizontal="center" vertical="top"/>
    </xf>
    <xf numFmtId="0" fontId="5" fillId="0" borderId="10" xfId="0" applyFont="1" applyFill="1" applyBorder="1" applyAlignment="1">
      <alignment horizontal="center" vertical="top"/>
    </xf>
    <xf numFmtId="0" fontId="5" fillId="0" borderId="4" xfId="0" applyFont="1" applyFill="1" applyBorder="1" applyAlignment="1">
      <alignment horizontal="center" vertical="top"/>
    </xf>
    <xf numFmtId="0" fontId="6" fillId="8" borderId="7" xfId="0" applyFont="1" applyFill="1" applyBorder="1" applyAlignment="1">
      <alignment horizontal="center" vertical="top" wrapText="1"/>
    </xf>
    <xf numFmtId="0" fontId="5" fillId="8" borderId="8" xfId="0" applyFont="1" applyFill="1" applyBorder="1" applyAlignment="1">
      <alignment horizontal="center" vertical="top"/>
    </xf>
    <xf numFmtId="0" fontId="5" fillId="8" borderId="10" xfId="0" applyFont="1" applyFill="1" applyBorder="1" applyAlignment="1">
      <alignment horizontal="center" vertical="top"/>
    </xf>
    <xf numFmtId="0" fontId="5" fillId="8" borderId="4" xfId="0" applyFont="1" applyFill="1" applyBorder="1" applyAlignment="1">
      <alignment horizontal="center" vertical="top"/>
    </xf>
    <xf numFmtId="0" fontId="6" fillId="0" borderId="9"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5" xfId="0" applyFont="1" applyFill="1" applyBorder="1" applyAlignment="1">
      <alignment horizontal="center" vertical="top" wrapText="1"/>
    </xf>
    <xf numFmtId="0" fontId="6" fillId="0" borderId="14" xfId="0" applyFont="1" applyFill="1" applyBorder="1" applyAlignment="1">
      <alignment horizontal="center" vertical="top" wrapText="1"/>
    </xf>
    <xf numFmtId="0" fontId="8" fillId="0" borderId="39" xfId="0" applyFont="1" applyFill="1" applyBorder="1" applyAlignment="1">
      <alignment horizontal="center" vertical="top" wrapText="1"/>
    </xf>
    <xf numFmtId="0" fontId="8" fillId="0" borderId="40" xfId="0" applyFont="1" applyFill="1" applyBorder="1" applyAlignment="1">
      <alignment horizontal="center" vertical="top" wrapText="1"/>
    </xf>
    <xf numFmtId="0" fontId="47" fillId="0" borderId="15" xfId="0" applyFont="1" applyFill="1" applyBorder="1" applyAlignment="1">
      <alignment horizontal="center" vertical="top" wrapText="1"/>
    </xf>
    <xf numFmtId="0" fontId="6" fillId="8" borderId="14" xfId="0" applyFont="1" applyFill="1" applyBorder="1" applyAlignment="1">
      <alignment horizontal="center" vertical="top" wrapText="1"/>
    </xf>
    <xf numFmtId="0" fontId="8" fillId="8" borderId="39" xfId="0" applyFont="1" applyFill="1" applyBorder="1" applyAlignment="1">
      <alignment horizontal="center" vertical="top" wrapText="1"/>
    </xf>
    <xf numFmtId="0" fontId="8" fillId="8" borderId="40" xfId="0" applyFont="1" applyFill="1" applyBorder="1" applyAlignment="1">
      <alignment horizontal="center" vertical="top" wrapText="1"/>
    </xf>
    <xf numFmtId="0" fontId="47" fillId="0" borderId="22" xfId="0" applyFont="1" applyFill="1" applyBorder="1" applyAlignment="1">
      <alignment horizontal="center" vertical="top" wrapText="1"/>
    </xf>
    <xf numFmtId="0" fontId="47" fillId="0" borderId="23" xfId="0" applyFont="1" applyFill="1" applyBorder="1" applyAlignment="1">
      <alignment horizontal="center" vertical="top" wrapText="1"/>
    </xf>
    <xf numFmtId="0" fontId="47" fillId="0" borderId="20" xfId="0" applyFont="1" applyFill="1" applyBorder="1" applyAlignment="1">
      <alignment horizontal="center" vertical="top" wrapText="1"/>
    </xf>
    <xf numFmtId="0" fontId="6" fillId="0" borderId="46" xfId="0" applyFont="1" applyFill="1" applyBorder="1" applyAlignment="1">
      <alignment horizontal="center" vertical="top" wrapText="1"/>
    </xf>
    <xf numFmtId="0" fontId="6" fillId="0" borderId="41" xfId="0" applyFont="1" applyFill="1" applyBorder="1" applyAlignment="1">
      <alignment horizontal="center" vertical="top" wrapText="1"/>
    </xf>
    <xf numFmtId="0" fontId="6" fillId="0" borderId="33" xfId="0" applyFont="1" applyFill="1" applyBorder="1" applyAlignment="1">
      <alignment horizontal="center" vertical="top" wrapText="1"/>
    </xf>
    <xf numFmtId="0" fontId="6" fillId="0" borderId="39" xfId="0" applyFont="1" applyFill="1" applyBorder="1" applyAlignment="1">
      <alignment horizontal="center" vertical="top" wrapText="1"/>
    </xf>
    <xf numFmtId="0" fontId="6" fillId="0" borderId="40" xfId="0" applyFont="1" applyFill="1" applyBorder="1" applyAlignment="1">
      <alignment horizontal="center" vertical="top" wrapText="1"/>
    </xf>
    <xf numFmtId="1" fontId="6" fillId="0" borderId="22" xfId="0" applyNumberFormat="1" applyFont="1" applyFill="1" applyBorder="1" applyAlignment="1">
      <alignment horizontal="center" vertical="top" wrapText="1"/>
    </xf>
    <xf numFmtId="1" fontId="6" fillId="0" borderId="23" xfId="0" applyNumberFormat="1" applyFont="1" applyFill="1" applyBorder="1" applyAlignment="1">
      <alignment horizontal="center" vertical="top" wrapText="1"/>
    </xf>
    <xf numFmtId="1" fontId="6" fillId="0" borderId="20" xfId="0" applyNumberFormat="1" applyFont="1" applyFill="1" applyBorder="1" applyAlignment="1">
      <alignment horizontal="center" vertical="top" wrapText="1"/>
    </xf>
    <xf numFmtId="0" fontId="6" fillId="0" borderId="22" xfId="0" applyFont="1" applyFill="1" applyBorder="1" applyAlignment="1">
      <alignment horizontal="center" vertical="top" wrapText="1"/>
    </xf>
    <xf numFmtId="0" fontId="6" fillId="0" borderId="23" xfId="0" applyFont="1" applyFill="1" applyBorder="1" applyAlignment="1">
      <alignment horizontal="center" vertical="top" wrapText="1"/>
    </xf>
    <xf numFmtId="0" fontId="6" fillId="0" borderId="20" xfId="0" applyFont="1" applyFill="1" applyBorder="1" applyAlignment="1">
      <alignment horizontal="center" vertical="top" wrapText="1"/>
    </xf>
    <xf numFmtId="0" fontId="6" fillId="0" borderId="42" xfId="0" applyFont="1" applyFill="1" applyBorder="1" applyAlignment="1">
      <alignment horizontal="center" vertical="top" wrapText="1"/>
    </xf>
    <xf numFmtId="0" fontId="6" fillId="0" borderId="38" xfId="0" applyFont="1" applyFill="1" applyBorder="1" applyAlignment="1">
      <alignment horizontal="center" vertical="top" wrapText="1"/>
    </xf>
    <xf numFmtId="0" fontId="6" fillId="0" borderId="43" xfId="0" applyFont="1" applyFill="1" applyBorder="1" applyAlignment="1">
      <alignment horizontal="center" vertical="top" wrapText="1"/>
    </xf>
    <xf numFmtId="0" fontId="6" fillId="8" borderId="9" xfId="0" applyFont="1" applyFill="1" applyBorder="1" applyAlignment="1">
      <alignment horizontal="center" vertical="top" wrapText="1"/>
    </xf>
    <xf numFmtId="0" fontId="6" fillId="8" borderId="10" xfId="0" applyFont="1" applyFill="1" applyBorder="1" applyAlignment="1">
      <alignment horizontal="center" vertical="top" wrapText="1"/>
    </xf>
    <xf numFmtId="0" fontId="6" fillId="8" borderId="5" xfId="0" applyFont="1" applyFill="1" applyBorder="1" applyAlignment="1">
      <alignment horizontal="center" vertical="top" wrapText="1"/>
    </xf>
    <xf numFmtId="0" fontId="51" fillId="0" borderId="9" xfId="19" applyFill="1" applyBorder="1" applyAlignment="1">
      <alignment horizontal="center" vertical="top" wrapText="1"/>
    </xf>
    <xf numFmtId="0" fontId="51" fillId="0" borderId="10" xfId="19" applyFill="1" applyBorder="1" applyAlignment="1">
      <alignment horizontal="center" vertical="top" wrapText="1"/>
    </xf>
    <xf numFmtId="0" fontId="51" fillId="0" borderId="5" xfId="19" applyFill="1" applyBorder="1" applyAlignment="1">
      <alignment horizontal="center" vertical="top" wrapText="1"/>
    </xf>
    <xf numFmtId="0" fontId="12" fillId="0" borderId="8" xfId="0" applyFont="1" applyFill="1" applyBorder="1" applyAlignment="1">
      <alignment horizontal="center" vertical="top"/>
    </xf>
    <xf numFmtId="0" fontId="12" fillId="0" borderId="10" xfId="0" applyFont="1" applyFill="1" applyBorder="1" applyAlignment="1">
      <alignment horizontal="center" vertical="top"/>
    </xf>
    <xf numFmtId="0" fontId="12" fillId="0" borderId="4" xfId="0" applyFont="1" applyFill="1" applyBorder="1" applyAlignment="1">
      <alignment horizontal="center" vertical="top"/>
    </xf>
    <xf numFmtId="0" fontId="6" fillId="8" borderId="9" xfId="0" applyFont="1" applyFill="1" applyBorder="1" applyAlignment="1">
      <alignment horizontal="center" vertical="center" wrapText="1"/>
    </xf>
    <xf numFmtId="0" fontId="5" fillId="8" borderId="10" xfId="0" applyFont="1" applyFill="1" applyBorder="1"/>
    <xf numFmtId="0" fontId="5" fillId="8" borderId="5" xfId="0" applyFont="1" applyFill="1" applyBorder="1"/>
    <xf numFmtId="0" fontId="6" fillId="0" borderId="9" xfId="0" applyFont="1" applyBorder="1" applyAlignment="1">
      <alignment horizontal="center" vertical="center" wrapText="1"/>
    </xf>
    <xf numFmtId="0" fontId="5" fillId="0" borderId="10" xfId="0" applyFont="1" applyBorder="1"/>
    <xf numFmtId="0" fontId="5" fillId="0" borderId="5" xfId="0" applyFont="1" applyBorder="1"/>
    <xf numFmtId="0" fontId="5" fillId="0" borderId="39" xfId="0" applyFont="1" applyFill="1" applyBorder="1" applyAlignment="1">
      <alignment horizontal="center" vertical="top"/>
    </xf>
    <xf numFmtId="0" fontId="5" fillId="0" borderId="40" xfId="0" applyFont="1" applyFill="1" applyBorder="1" applyAlignment="1">
      <alignment horizontal="center" vertical="top"/>
    </xf>
    <xf numFmtId="0" fontId="6" fillId="0" borderId="15" xfId="0" applyFont="1" applyFill="1" applyBorder="1" applyAlignment="1">
      <alignment horizontal="center" vertical="top" wrapText="1"/>
    </xf>
    <xf numFmtId="0" fontId="5" fillId="0" borderId="15" xfId="0" applyFont="1" applyFill="1" applyBorder="1" applyAlignment="1">
      <alignment horizontal="center" vertical="top"/>
    </xf>
    <xf numFmtId="1" fontId="6" fillId="0" borderId="15" xfId="0" applyNumberFormat="1" applyFont="1" applyFill="1" applyBorder="1" applyAlignment="1">
      <alignment horizontal="center" vertical="top" wrapText="1"/>
    </xf>
    <xf numFmtId="1" fontId="5" fillId="0" borderId="15" xfId="0" applyNumberFormat="1" applyFont="1" applyFill="1" applyBorder="1" applyAlignment="1">
      <alignment horizontal="center" vertical="top"/>
    </xf>
    <xf numFmtId="0" fontId="6" fillId="40" borderId="7" xfId="0" applyFont="1" applyFill="1" applyBorder="1" applyAlignment="1">
      <alignment horizontal="center" vertical="top" wrapText="1"/>
    </xf>
    <xf numFmtId="0" fontId="5" fillId="40" borderId="8" xfId="0" applyFont="1" applyFill="1" applyBorder="1" applyAlignment="1">
      <alignment horizontal="center" vertical="top"/>
    </xf>
    <xf numFmtId="0" fontId="5" fillId="40" borderId="10" xfId="0" applyFont="1" applyFill="1" applyBorder="1" applyAlignment="1">
      <alignment horizontal="center" vertical="top"/>
    </xf>
    <xf numFmtId="0" fontId="5" fillId="40" borderId="4" xfId="0" applyFont="1" applyFill="1" applyBorder="1" applyAlignment="1">
      <alignment horizontal="center" vertical="top"/>
    </xf>
    <xf numFmtId="0" fontId="51" fillId="0" borderId="7" xfId="19" applyFill="1" applyBorder="1" applyAlignment="1">
      <alignment horizontal="center" vertical="top" wrapTex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0" borderId="5" xfId="0" applyFont="1" applyBorder="1" applyAlignment="1">
      <alignment horizontal="center" vertical="top" wrapText="1"/>
    </xf>
    <xf numFmtId="0" fontId="5" fillId="8" borderId="5" xfId="0" applyFont="1" applyFill="1" applyBorder="1" applyAlignment="1">
      <alignment horizontal="center" vertical="top"/>
    </xf>
    <xf numFmtId="0" fontId="8" fillId="8" borderId="7" xfId="0" applyFont="1" applyFill="1" applyBorder="1" applyAlignment="1">
      <alignment horizontal="center" vertical="top" wrapText="1"/>
    </xf>
    <xf numFmtId="0" fontId="8" fillId="0" borderId="7" xfId="0" applyFont="1" applyFill="1" applyBorder="1" applyAlignment="1">
      <alignment horizontal="center" vertical="top" wrapText="1"/>
    </xf>
    <xf numFmtId="0" fontId="5" fillId="0" borderId="5" xfId="0" applyFont="1" applyFill="1" applyBorder="1" applyAlignment="1">
      <alignment horizontal="center" vertical="top"/>
    </xf>
    <xf numFmtId="0" fontId="6" fillId="0" borderId="35"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8" borderId="10" xfId="0" applyFont="1" applyFill="1" applyBorder="1" applyAlignment="1">
      <alignment horizontal="center" vertical="top" wrapText="1"/>
    </xf>
    <xf numFmtId="0" fontId="8" fillId="8" borderId="5" xfId="0" applyFont="1" applyFill="1" applyBorder="1" applyAlignment="1">
      <alignment horizontal="center" vertical="top" wrapText="1"/>
    </xf>
    <xf numFmtId="0" fontId="6" fillId="0" borderId="44" xfId="0" applyFont="1" applyFill="1" applyBorder="1" applyAlignment="1">
      <alignment horizontal="center" vertical="top" wrapText="1"/>
    </xf>
    <xf numFmtId="0" fontId="6" fillId="0" borderId="45" xfId="0" applyFont="1" applyFill="1" applyBorder="1" applyAlignment="1">
      <alignment horizontal="center" vertical="top" wrapText="1"/>
    </xf>
    <xf numFmtId="0" fontId="8" fillId="0" borderId="9" xfId="0" applyFont="1" applyFill="1" applyBorder="1" applyAlignment="1">
      <alignment horizontal="center" vertical="top" wrapText="1"/>
    </xf>
    <xf numFmtId="0" fontId="8" fillId="0" borderId="10" xfId="0" applyFont="1" applyFill="1" applyBorder="1" applyAlignment="1">
      <alignment horizontal="center" vertical="top" wrapText="1"/>
    </xf>
    <xf numFmtId="0" fontId="8" fillId="0" borderId="5" xfId="0" applyFont="1" applyFill="1" applyBorder="1" applyAlignment="1">
      <alignment horizontal="center" vertical="top" wrapText="1"/>
    </xf>
    <xf numFmtId="0" fontId="50" fillId="0" borderId="10" xfId="0" applyFont="1" applyBorder="1" applyAlignment="1">
      <alignment horizontal="center" vertical="top"/>
    </xf>
    <xf numFmtId="0" fontId="50" fillId="0" borderId="5" xfId="0" applyFont="1" applyBorder="1" applyAlignment="1">
      <alignment horizontal="center" vertical="top"/>
    </xf>
    <xf numFmtId="0" fontId="5" fillId="8" borderId="39" xfId="0" applyFont="1" applyFill="1" applyBorder="1" applyAlignment="1">
      <alignment horizontal="center" vertical="top"/>
    </xf>
    <xf numFmtId="0" fontId="5" fillId="8" borderId="40" xfId="0" applyFont="1" applyFill="1" applyBorder="1" applyAlignment="1">
      <alignment horizontal="center" vertical="top"/>
    </xf>
    <xf numFmtId="0" fontId="6" fillId="8" borderId="15" xfId="0" applyFont="1" applyFill="1" applyBorder="1" applyAlignment="1">
      <alignment horizontal="center" vertical="top" wrapText="1"/>
    </xf>
    <xf numFmtId="0" fontId="5" fillId="8" borderId="15" xfId="0" applyFont="1" applyFill="1" applyBorder="1" applyAlignment="1">
      <alignment horizontal="center" vertical="top"/>
    </xf>
    <xf numFmtId="0" fontId="47" fillId="0" borderId="9" xfId="0" applyFont="1" applyBorder="1" applyAlignment="1">
      <alignment horizontal="center" vertical="center" wrapText="1"/>
    </xf>
    <xf numFmtId="0" fontId="52" fillId="0" borderId="7" xfId="19" applyFont="1" applyFill="1" applyBorder="1" applyAlignment="1">
      <alignment horizontal="center" vertical="top" wrapText="1"/>
    </xf>
    <xf numFmtId="0" fontId="6" fillId="0" borderId="1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3" xfId="0" applyFont="1" applyBorder="1" applyAlignment="1">
      <alignment horizontal="center" vertical="center" wrapText="1"/>
    </xf>
    <xf numFmtId="0" fontId="47" fillId="0" borderId="7" xfId="0" applyFont="1" applyFill="1" applyBorder="1" applyAlignment="1">
      <alignment horizontal="center" vertical="top" wrapText="1"/>
    </xf>
    <xf numFmtId="0" fontId="1" fillId="8" borderId="7" xfId="0" applyFont="1" applyFill="1" applyBorder="1" applyAlignment="1">
      <alignment horizontal="center" vertical="top" wrapText="1"/>
    </xf>
    <xf numFmtId="0" fontId="50" fillId="8" borderId="8" xfId="0" applyFont="1" applyFill="1" applyBorder="1" applyAlignment="1">
      <alignment horizontal="center" vertical="top"/>
    </xf>
    <xf numFmtId="0" fontId="50" fillId="8" borderId="10" xfId="0" applyFont="1" applyFill="1" applyBorder="1" applyAlignment="1">
      <alignment horizontal="center" vertical="top"/>
    </xf>
    <xf numFmtId="0" fontId="50" fillId="8" borderId="4" xfId="0" applyFont="1" applyFill="1" applyBorder="1" applyAlignment="1">
      <alignment horizontal="center" vertical="top"/>
    </xf>
    <xf numFmtId="0" fontId="1" fillId="0" borderId="7" xfId="0" applyFont="1" applyFill="1" applyBorder="1" applyAlignment="1">
      <alignment horizontal="center" vertical="top" wrapText="1"/>
    </xf>
    <xf numFmtId="0" fontId="50" fillId="0" borderId="8" xfId="0" applyFont="1" applyFill="1" applyBorder="1" applyAlignment="1">
      <alignment horizontal="center" vertical="top"/>
    </xf>
    <xf numFmtId="0" fontId="50" fillId="0" borderId="10" xfId="0" applyFont="1" applyFill="1" applyBorder="1" applyAlignment="1">
      <alignment horizontal="center" vertical="top"/>
    </xf>
    <xf numFmtId="0" fontId="50" fillId="0" borderId="4" xfId="0" applyFont="1" applyFill="1" applyBorder="1" applyAlignment="1">
      <alignment horizontal="center" vertical="top"/>
    </xf>
    <xf numFmtId="0" fontId="1" fillId="0" borderId="9" xfId="0" applyFont="1" applyFill="1" applyBorder="1" applyAlignment="1">
      <alignment horizontal="center" vertical="top" wrapText="1"/>
    </xf>
    <xf numFmtId="0" fontId="1" fillId="0" borderId="10" xfId="0" applyFont="1" applyFill="1" applyBorder="1" applyAlignment="1">
      <alignment horizontal="center" vertical="top" wrapText="1"/>
    </xf>
    <xf numFmtId="0" fontId="37" fillId="3" borderId="9" xfId="5" applyFont="1" applyFill="1" applyBorder="1" applyAlignment="1">
      <alignment horizontal="center" vertical="center" wrapText="1"/>
    </xf>
    <xf numFmtId="0" fontId="37" fillId="3" borderId="5" xfId="5" applyFont="1" applyFill="1" applyBorder="1" applyAlignment="1">
      <alignment horizontal="center" vertical="center" wrapText="1"/>
    </xf>
    <xf numFmtId="0" fontId="16" fillId="8" borderId="22" xfId="1" applyFont="1" applyFill="1" applyBorder="1" applyAlignment="1">
      <alignment horizontal="center" vertical="center" wrapText="1"/>
    </xf>
    <xf numFmtId="0" fontId="16" fillId="8" borderId="20" xfId="1" applyFont="1" applyFill="1" applyBorder="1" applyAlignment="1">
      <alignment horizontal="center" vertical="center" wrapText="1"/>
    </xf>
    <xf numFmtId="0" fontId="20" fillId="8" borderId="36" xfId="6" applyFont="1" applyFill="1" applyBorder="1" applyAlignment="1">
      <alignment horizontal="left" vertical="top" wrapText="1"/>
    </xf>
    <xf numFmtId="0" fontId="20" fillId="8" borderId="34" xfId="6" applyFont="1" applyFill="1" applyBorder="1" applyAlignment="1">
      <alignment horizontal="left" vertical="top" wrapText="1"/>
    </xf>
    <xf numFmtId="0" fontId="37" fillId="24" borderId="35" xfId="5" applyFont="1" applyFill="1" applyBorder="1" applyAlignment="1">
      <alignment horizontal="center" vertical="center" wrapText="1"/>
    </xf>
    <xf numFmtId="0" fontId="37" fillId="24" borderId="33" xfId="5" applyFont="1" applyFill="1" applyBorder="1" applyAlignment="1">
      <alignment horizontal="center" vertical="center" wrapText="1"/>
    </xf>
    <xf numFmtId="0" fontId="37" fillId="26" borderId="9" xfId="5" applyFont="1" applyFill="1" applyBorder="1" applyAlignment="1">
      <alignment horizontal="center" vertical="center" wrapText="1"/>
    </xf>
    <xf numFmtId="0" fontId="37" fillId="26" borderId="5" xfId="5" applyFont="1" applyFill="1" applyBorder="1" applyAlignment="1">
      <alignment horizontal="center" vertical="center" wrapText="1"/>
    </xf>
    <xf numFmtId="0" fontId="37" fillId="25" borderId="9" xfId="5" applyFont="1" applyFill="1" applyBorder="1" applyAlignment="1">
      <alignment horizontal="center" vertical="center" wrapText="1"/>
    </xf>
    <xf numFmtId="0" fontId="37" fillId="25" borderId="5" xfId="5" applyFont="1" applyFill="1" applyBorder="1" applyAlignment="1">
      <alignment horizontal="center" vertical="center" wrapText="1"/>
    </xf>
    <xf numFmtId="9" fontId="39" fillId="4" borderId="9" xfId="5" applyNumberFormat="1" applyFont="1" applyFill="1" applyBorder="1" applyAlignment="1">
      <alignment horizontal="center" vertical="center" wrapText="1"/>
    </xf>
    <xf numFmtId="9" fontId="39" fillId="4" borderId="5" xfId="5" applyNumberFormat="1" applyFont="1" applyFill="1" applyBorder="1" applyAlignment="1">
      <alignment horizontal="center" vertical="center" wrapText="1"/>
    </xf>
    <xf numFmtId="9" fontId="37" fillId="4" borderId="9" xfId="5" applyNumberFormat="1" applyFont="1" applyFill="1" applyBorder="1" applyAlignment="1">
      <alignment horizontal="center" vertical="center" wrapText="1"/>
    </xf>
    <xf numFmtId="0" fontId="25" fillId="8" borderId="16" xfId="1" applyFont="1" applyFill="1" applyBorder="1" applyAlignment="1">
      <alignment horizontal="left" vertical="center" wrapText="1" shrinkToFit="1"/>
    </xf>
    <xf numFmtId="0" fontId="25" fillId="8" borderId="18" xfId="1" applyFont="1" applyFill="1" applyBorder="1" applyAlignment="1">
      <alignment horizontal="left" vertical="center" wrapText="1" shrinkToFit="1"/>
    </xf>
    <xf numFmtId="0" fontId="25" fillId="8" borderId="17" xfId="1" applyFont="1" applyFill="1" applyBorder="1" applyAlignment="1">
      <alignment horizontal="left" vertical="center" wrapText="1" shrinkToFit="1"/>
    </xf>
    <xf numFmtId="0" fontId="16" fillId="12" borderId="15" xfId="1" applyFont="1" applyFill="1" applyBorder="1" applyAlignment="1">
      <alignment horizontal="center" vertical="top" wrapText="1"/>
    </xf>
    <xf numFmtId="0" fontId="16" fillId="0" borderId="22" xfId="3" applyFont="1" applyBorder="1" applyAlignment="1">
      <alignment horizontal="center" vertical="center" wrapText="1"/>
    </xf>
    <xf numFmtId="0" fontId="16" fillId="0" borderId="20" xfId="3" applyFont="1" applyBorder="1" applyAlignment="1">
      <alignment horizontal="center" vertical="center" wrapText="1"/>
    </xf>
    <xf numFmtId="0" fontId="16" fillId="8" borderId="15" xfId="1" applyFont="1" applyFill="1" applyBorder="1" applyAlignment="1">
      <alignment horizontal="center" vertical="center" wrapText="1"/>
    </xf>
    <xf numFmtId="0" fontId="16" fillId="8" borderId="22" xfId="3" applyFont="1" applyFill="1" applyBorder="1" applyAlignment="1">
      <alignment horizontal="center" vertical="center" wrapText="1"/>
    </xf>
    <xf numFmtId="0" fontId="16" fillId="8" borderId="20" xfId="3" applyFont="1" applyFill="1" applyBorder="1" applyAlignment="1">
      <alignment horizontal="center" vertical="center" wrapText="1"/>
    </xf>
    <xf numFmtId="165" fontId="16" fillId="8" borderId="15" xfId="3" applyNumberFormat="1" applyFont="1" applyFill="1" applyBorder="1" applyAlignment="1">
      <alignment horizontal="center" vertical="center" wrapText="1"/>
    </xf>
    <xf numFmtId="10" fontId="16" fillId="8" borderId="15" xfId="3" applyNumberFormat="1" applyFont="1" applyFill="1" applyBorder="1" applyAlignment="1">
      <alignment horizontal="center" vertical="center" wrapText="1"/>
    </xf>
    <xf numFmtId="0" fontId="15" fillId="9" borderId="15" xfId="1" applyFont="1" applyFill="1" applyBorder="1" applyAlignment="1">
      <alignment horizontal="center" vertical="center" wrapText="1"/>
    </xf>
    <xf numFmtId="9" fontId="18" fillId="10" borderId="15" xfId="4" applyFont="1" applyFill="1" applyBorder="1" applyAlignment="1">
      <alignment horizontal="center" vertical="center" wrapText="1" shrinkToFit="1"/>
    </xf>
    <xf numFmtId="0" fontId="16" fillId="9" borderId="15" xfId="1" applyFont="1" applyFill="1" applyBorder="1" applyAlignment="1">
      <alignment horizontal="center" vertical="center" wrapText="1"/>
    </xf>
    <xf numFmtId="9" fontId="16" fillId="0" borderId="15" xfId="4" applyFont="1" applyFill="1" applyBorder="1" applyAlignment="1">
      <alignment horizontal="center" vertical="center" wrapText="1" shrinkToFit="1"/>
    </xf>
    <xf numFmtId="9" fontId="18" fillId="0" borderId="15" xfId="4" applyFont="1" applyFill="1" applyBorder="1" applyAlignment="1">
      <alignment horizontal="center" vertical="center" wrapText="1" shrinkToFit="1"/>
    </xf>
    <xf numFmtId="9" fontId="18" fillId="10" borderId="22" xfId="4" applyFont="1" applyFill="1" applyBorder="1" applyAlignment="1">
      <alignment horizontal="center" vertical="center" wrapText="1" shrinkToFit="1"/>
    </xf>
    <xf numFmtId="9" fontId="18" fillId="10" borderId="23" xfId="4" applyFont="1" applyFill="1" applyBorder="1" applyAlignment="1">
      <alignment horizontal="center" vertical="center" wrapText="1" shrinkToFit="1"/>
    </xf>
    <xf numFmtId="0" fontId="16" fillId="8" borderId="15" xfId="2" applyFont="1" applyFill="1" applyBorder="1" applyAlignment="1">
      <alignment horizontal="center" vertical="center" wrapText="1"/>
    </xf>
    <xf numFmtId="0" fontId="9" fillId="8" borderId="15" xfId="2" applyFill="1" applyBorder="1" applyAlignment="1">
      <alignment horizontal="center" vertical="center" wrapText="1"/>
    </xf>
    <xf numFmtId="166" fontId="16" fillId="8" borderId="22" xfId="7" applyNumberFormat="1" applyFont="1" applyFill="1" applyBorder="1" applyAlignment="1">
      <alignment horizontal="center" vertical="center" wrapText="1"/>
    </xf>
    <xf numFmtId="166" fontId="16" fillId="8" borderId="20" xfId="7" applyNumberFormat="1" applyFont="1" applyFill="1" applyBorder="1" applyAlignment="1">
      <alignment horizontal="center" vertical="center" wrapText="1"/>
    </xf>
    <xf numFmtId="0" fontId="16" fillId="8" borderId="15" xfId="3" applyFont="1" applyFill="1" applyBorder="1" applyAlignment="1">
      <alignment horizontal="center" vertical="center" wrapText="1"/>
    </xf>
    <xf numFmtId="0" fontId="16" fillId="0" borderId="15" xfId="1" applyFont="1" applyBorder="1" applyAlignment="1">
      <alignment horizontal="center" vertical="center" wrapText="1"/>
    </xf>
    <xf numFmtId="1" fontId="16" fillId="8" borderId="15" xfId="1" applyNumberFormat="1" applyFont="1" applyFill="1" applyBorder="1" applyAlignment="1">
      <alignment horizontal="center" vertical="center" wrapText="1"/>
    </xf>
    <xf numFmtId="0" fontId="16" fillId="9" borderId="22" xfId="1" applyFont="1" applyFill="1" applyBorder="1" applyAlignment="1">
      <alignment horizontal="center" vertical="center" wrapText="1"/>
    </xf>
    <xf numFmtId="0" fontId="16" fillId="0" borderId="23" xfId="3" applyFont="1" applyBorder="1" applyAlignment="1">
      <alignment horizontal="center" vertical="center" wrapText="1"/>
    </xf>
    <xf numFmtId="0" fontId="9" fillId="8" borderId="19" xfId="2" applyFill="1" applyBorder="1" applyAlignment="1">
      <alignment horizontal="center" vertical="center" wrapText="1"/>
    </xf>
    <xf numFmtId="0" fontId="16" fillId="8" borderId="16" xfId="1" applyFont="1" applyFill="1" applyBorder="1" applyAlignment="1">
      <alignment horizontal="center" vertical="center" wrapText="1"/>
    </xf>
    <xf numFmtId="9" fontId="18" fillId="10" borderId="20" xfId="4" applyFont="1" applyFill="1" applyBorder="1" applyAlignment="1">
      <alignment horizontal="center" vertical="center" wrapText="1" shrinkToFit="1"/>
    </xf>
    <xf numFmtId="0" fontId="16" fillId="8" borderId="15" xfId="1" applyFont="1" applyFill="1" applyBorder="1" applyAlignment="1">
      <alignment horizontal="center" vertical="top" wrapText="1"/>
    </xf>
    <xf numFmtId="0" fontId="16" fillId="8" borderId="21" xfId="1" applyFont="1" applyFill="1" applyBorder="1" applyAlignment="1">
      <alignment horizontal="center" vertical="center" wrapText="1"/>
    </xf>
    <xf numFmtId="0" fontId="16" fillId="0" borderId="15" xfId="3" applyFont="1" applyBorder="1" applyAlignment="1">
      <alignment horizontal="center" vertical="center" wrapText="1"/>
    </xf>
    <xf numFmtId="1" fontId="16" fillId="8" borderId="22" xfId="1" applyNumberFormat="1" applyFont="1" applyFill="1" applyBorder="1" applyAlignment="1">
      <alignment horizontal="center" vertical="center" wrapText="1"/>
    </xf>
    <xf numFmtId="1" fontId="16" fillId="8" borderId="20" xfId="1" applyNumberFormat="1" applyFont="1" applyFill="1" applyBorder="1" applyAlignment="1">
      <alignment horizontal="center" vertical="center" wrapText="1"/>
    </xf>
    <xf numFmtId="1" fontId="16" fillId="0" borderId="22" xfId="3" applyNumberFormat="1" applyFont="1" applyBorder="1" applyAlignment="1">
      <alignment horizontal="center" vertical="center" wrapText="1"/>
    </xf>
    <xf numFmtId="1" fontId="16" fillId="0" borderId="20" xfId="3" applyNumberFormat="1" applyFont="1" applyBorder="1" applyAlignment="1">
      <alignment horizontal="center" vertical="center" wrapText="1"/>
    </xf>
    <xf numFmtId="1" fontId="16" fillId="0" borderId="23" xfId="3" applyNumberFormat="1" applyFont="1" applyBorder="1" applyAlignment="1">
      <alignment horizontal="center" vertical="center" wrapText="1"/>
    </xf>
    <xf numFmtId="0" fontId="16" fillId="8" borderId="23" xfId="1" applyFont="1" applyFill="1" applyBorder="1" applyAlignment="1">
      <alignment horizontal="center" vertical="center" wrapText="1"/>
    </xf>
    <xf numFmtId="0" fontId="16" fillId="0" borderId="22" xfId="1" applyFont="1" applyBorder="1" applyAlignment="1">
      <alignment horizontal="center" vertical="center" wrapText="1"/>
    </xf>
    <xf numFmtId="0" fontId="16" fillId="0" borderId="20" xfId="1" applyFont="1" applyBorder="1" applyAlignment="1">
      <alignment horizontal="center" vertical="center" wrapText="1"/>
    </xf>
    <xf numFmtId="0" fontId="15" fillId="0" borderId="22" xfId="1" applyFont="1" applyBorder="1" applyAlignment="1">
      <alignment horizontal="center" vertical="center" wrapText="1"/>
    </xf>
    <xf numFmtId="0" fontId="15" fillId="0" borderId="20" xfId="1" applyFont="1" applyBorder="1" applyAlignment="1">
      <alignment horizontal="center" vertical="center" wrapText="1"/>
    </xf>
    <xf numFmtId="0" fontId="16" fillId="12" borderId="22" xfId="1" applyFont="1" applyFill="1" applyBorder="1" applyAlignment="1">
      <alignment horizontal="center" vertical="top" wrapText="1"/>
    </xf>
    <xf numFmtId="9" fontId="18" fillId="0" borderId="22" xfId="4" applyFont="1" applyFill="1" applyBorder="1" applyAlignment="1">
      <alignment horizontal="center" vertical="center" wrapText="1" shrinkToFit="1"/>
    </xf>
    <xf numFmtId="0" fontId="15" fillId="9" borderId="22" xfId="1" applyFont="1" applyFill="1" applyBorder="1" applyAlignment="1">
      <alignment horizontal="center" vertical="center" wrapText="1"/>
    </xf>
    <xf numFmtId="0" fontId="15" fillId="9" borderId="20" xfId="1" applyFont="1" applyFill="1" applyBorder="1" applyAlignment="1">
      <alignment horizontal="center" vertical="center" wrapText="1"/>
    </xf>
    <xf numFmtId="164" fontId="16" fillId="8" borderId="22" xfId="7" applyNumberFormat="1" applyFont="1" applyFill="1" applyBorder="1" applyAlignment="1">
      <alignment horizontal="center" vertical="center" wrapText="1"/>
    </xf>
    <xf numFmtId="164" fontId="16" fillId="8" borderId="20" xfId="7" applyNumberFormat="1" applyFont="1" applyFill="1" applyBorder="1" applyAlignment="1">
      <alignment horizontal="center" vertical="center" wrapText="1"/>
    </xf>
    <xf numFmtId="0" fontId="20" fillId="8" borderId="22" xfId="6" applyFont="1" applyFill="1" applyBorder="1" applyAlignment="1">
      <alignment horizontal="left" vertical="top" wrapText="1"/>
    </xf>
    <xf numFmtId="0" fontId="20" fillId="8" borderId="23" xfId="6" applyFont="1" applyFill="1" applyBorder="1" applyAlignment="1">
      <alignment horizontal="left" vertical="top" wrapText="1"/>
    </xf>
    <xf numFmtId="0" fontId="16" fillId="12" borderId="22" xfId="3" applyFont="1" applyFill="1" applyBorder="1" applyAlignment="1">
      <alignment horizontal="center" vertical="center" wrapText="1"/>
    </xf>
    <xf numFmtId="0" fontId="16" fillId="12" borderId="20" xfId="3" applyFont="1" applyFill="1" applyBorder="1" applyAlignment="1">
      <alignment horizontal="center" vertical="center" wrapText="1"/>
    </xf>
    <xf numFmtId="0" fontId="20" fillId="8" borderId="15" xfId="6" applyFont="1" applyFill="1" applyBorder="1" applyAlignment="1">
      <alignment horizontal="left" vertical="top" wrapText="1"/>
    </xf>
    <xf numFmtId="0" fontId="20" fillId="8" borderId="23" xfId="1" applyFont="1" applyFill="1" applyBorder="1" applyAlignment="1">
      <alignment horizontal="center" vertical="center" wrapText="1"/>
    </xf>
    <xf numFmtId="49" fontId="16" fillId="8" borderId="22" xfId="1" applyNumberFormat="1" applyFont="1" applyFill="1" applyBorder="1" applyAlignment="1">
      <alignment horizontal="center" vertical="center" wrapText="1"/>
    </xf>
    <xf numFmtId="49" fontId="16" fillId="8" borderId="20" xfId="1" applyNumberFormat="1" applyFont="1" applyFill="1" applyBorder="1" applyAlignment="1">
      <alignment horizontal="center" vertical="center" wrapText="1"/>
    </xf>
    <xf numFmtId="0" fontId="20" fillId="8" borderId="22" xfId="1" applyFont="1" applyFill="1" applyBorder="1" applyAlignment="1">
      <alignment horizontal="center" vertical="center" wrapText="1"/>
    </xf>
    <xf numFmtId="49" fontId="16" fillId="12" borderId="22" xfId="1" applyNumberFormat="1" applyFont="1" applyFill="1" applyBorder="1" applyAlignment="1">
      <alignment horizontal="center" vertical="center" wrapText="1"/>
    </xf>
    <xf numFmtId="49" fontId="16" fillId="12" borderId="20" xfId="1" applyNumberFormat="1" applyFont="1" applyFill="1" applyBorder="1" applyAlignment="1">
      <alignment horizontal="center" vertical="center" wrapText="1"/>
    </xf>
    <xf numFmtId="0" fontId="16" fillId="12" borderId="15" xfId="1" applyFont="1" applyFill="1" applyBorder="1" applyAlignment="1">
      <alignment horizontal="center" vertical="center" wrapText="1"/>
    </xf>
    <xf numFmtId="0" fontId="20" fillId="12" borderId="22" xfId="6" applyFont="1" applyFill="1" applyBorder="1" applyAlignment="1">
      <alignment horizontal="left" vertical="top" wrapText="1"/>
    </xf>
    <xf numFmtId="0" fontId="20" fillId="12" borderId="23" xfId="6" applyFont="1" applyFill="1" applyBorder="1" applyAlignment="1">
      <alignment horizontal="left" vertical="top" wrapText="1"/>
    </xf>
    <xf numFmtId="49" fontId="16" fillId="8" borderId="23" xfId="1" applyNumberFormat="1" applyFont="1" applyFill="1" applyBorder="1" applyAlignment="1">
      <alignment horizontal="center" vertical="center" wrapText="1"/>
    </xf>
    <xf numFmtId="49" fontId="16" fillId="12" borderId="15" xfId="1" applyNumberFormat="1" applyFont="1" applyFill="1" applyBorder="1" applyAlignment="1">
      <alignment horizontal="center" vertical="center" wrapText="1"/>
    </xf>
    <xf numFmtId="0" fontId="16" fillId="12" borderId="22" xfId="1" applyFont="1" applyFill="1" applyBorder="1" applyAlignment="1">
      <alignment horizontal="center" vertical="center" wrapText="1"/>
    </xf>
    <xf numFmtId="0" fontId="16" fillId="12" borderId="23" xfId="3" applyFont="1" applyFill="1" applyBorder="1" applyAlignment="1">
      <alignment horizontal="center" vertical="center" wrapText="1"/>
    </xf>
    <xf numFmtId="0" fontId="15" fillId="8" borderId="15" xfId="1" applyFont="1" applyFill="1" applyBorder="1" applyAlignment="1">
      <alignment horizontal="center" vertical="center" wrapText="1"/>
    </xf>
    <xf numFmtId="0" fontId="22" fillId="8" borderId="15" xfId="8" applyFont="1" applyFill="1" applyBorder="1" applyAlignment="1">
      <alignment horizontal="left" vertical="top" wrapText="1"/>
    </xf>
    <xf numFmtId="49" fontId="15" fillId="8" borderId="22" xfId="1" applyNumberFormat="1" applyFont="1" applyFill="1" applyBorder="1" applyAlignment="1">
      <alignment horizontal="center" vertical="center" wrapText="1"/>
    </xf>
    <xf numFmtId="49" fontId="15" fillId="8" borderId="20" xfId="1" applyNumberFormat="1" applyFont="1" applyFill="1" applyBorder="1" applyAlignment="1">
      <alignment horizontal="center" vertical="center" wrapText="1"/>
    </xf>
    <xf numFmtId="0" fontId="16" fillId="0" borderId="15" xfId="1" applyFont="1" applyBorder="1" applyAlignment="1">
      <alignment horizontal="left" vertical="top" wrapText="1"/>
    </xf>
    <xf numFmtId="0" fontId="20" fillId="8" borderId="22" xfId="8" applyFont="1" applyFill="1" applyBorder="1" applyAlignment="1" applyProtection="1">
      <alignment horizontal="left" vertical="top" wrapText="1"/>
    </xf>
    <xf numFmtId="0" fontId="20" fillId="8" borderId="23" xfId="8" applyFont="1" applyFill="1" applyBorder="1" applyAlignment="1" applyProtection="1">
      <alignment horizontal="left" vertical="top" wrapText="1"/>
    </xf>
    <xf numFmtId="0" fontId="16" fillId="8" borderId="15" xfId="3" applyFont="1" applyFill="1" applyBorder="1" applyAlignment="1">
      <alignment horizontal="center" vertical="top" wrapText="1"/>
    </xf>
    <xf numFmtId="10" fontId="16" fillId="8" borderId="15" xfId="1" applyNumberFormat="1" applyFont="1" applyFill="1" applyBorder="1" applyAlignment="1">
      <alignment horizontal="center" vertical="center" wrapText="1"/>
    </xf>
    <xf numFmtId="0" fontId="16" fillId="0" borderId="22" xfId="1" applyFont="1" applyBorder="1" applyAlignment="1">
      <alignment horizontal="center" vertical="top" wrapText="1"/>
    </xf>
    <xf numFmtId="0" fontId="16" fillId="0" borderId="20" xfId="1" applyFont="1" applyBorder="1" applyAlignment="1">
      <alignment horizontal="center" vertical="top" wrapText="1"/>
    </xf>
    <xf numFmtId="0" fontId="15" fillId="0" borderId="15" xfId="1" applyFont="1" applyBorder="1" applyAlignment="1">
      <alignment horizontal="left" vertical="top" wrapText="1"/>
    </xf>
    <xf numFmtId="0" fontId="15" fillId="0" borderId="15" xfId="1" applyFont="1" applyBorder="1" applyAlignment="1">
      <alignment horizontal="center" vertical="center" wrapText="1"/>
    </xf>
    <xf numFmtId="49" fontId="16" fillId="8" borderId="15" xfId="1" applyNumberFormat="1" applyFont="1" applyFill="1" applyBorder="1" applyAlignment="1">
      <alignment horizontal="center" vertical="center" wrapText="1"/>
    </xf>
    <xf numFmtId="1" fontId="16" fillId="8" borderId="15" xfId="3" applyNumberFormat="1" applyFont="1" applyFill="1" applyBorder="1" applyAlignment="1">
      <alignment horizontal="center" vertical="center" wrapText="1"/>
    </xf>
    <xf numFmtId="165" fontId="16" fillId="8" borderId="22" xfId="1" applyNumberFormat="1" applyFont="1" applyFill="1" applyBorder="1" applyAlignment="1">
      <alignment horizontal="center" vertical="center" wrapText="1"/>
    </xf>
    <xf numFmtId="165" fontId="16" fillId="8" borderId="20" xfId="1" applyNumberFormat="1" applyFont="1" applyFill="1" applyBorder="1" applyAlignment="1">
      <alignment horizontal="center" vertical="center" wrapText="1"/>
    </xf>
    <xf numFmtId="2" fontId="16" fillId="8" borderId="22" xfId="1" applyNumberFormat="1" applyFont="1" applyFill="1" applyBorder="1" applyAlignment="1">
      <alignment horizontal="center" vertical="center" wrapText="1"/>
    </xf>
    <xf numFmtId="2" fontId="16" fillId="8" borderId="20" xfId="1" applyNumberFormat="1" applyFont="1" applyFill="1" applyBorder="1" applyAlignment="1">
      <alignment horizontal="center" vertical="center" wrapText="1"/>
    </xf>
    <xf numFmtId="49" fontId="15" fillId="8" borderId="25" xfId="1" applyNumberFormat="1" applyFont="1" applyFill="1" applyBorder="1" applyAlignment="1">
      <alignment horizontal="center" vertical="center" wrapText="1"/>
    </xf>
    <xf numFmtId="49" fontId="15" fillId="8" borderId="24" xfId="1" applyNumberFormat="1" applyFont="1" applyFill="1" applyBorder="1" applyAlignment="1">
      <alignment horizontal="center" vertical="center" wrapText="1"/>
    </xf>
    <xf numFmtId="0" fontId="16" fillId="0" borderId="22" xfId="1" applyFont="1" applyBorder="1" applyAlignment="1">
      <alignment horizontal="left" vertical="top" wrapText="1"/>
    </xf>
    <xf numFmtId="0" fontId="16" fillId="0" borderId="20" xfId="1" applyFont="1" applyBorder="1" applyAlignment="1">
      <alignment horizontal="left" vertical="top" wrapText="1"/>
    </xf>
    <xf numFmtId="0" fontId="15" fillId="8" borderId="22" xfId="1" applyFont="1" applyFill="1" applyBorder="1" applyAlignment="1">
      <alignment horizontal="center" vertical="center" wrapText="1"/>
    </xf>
    <xf numFmtId="0" fontId="15" fillId="8" borderId="20" xfId="1" applyFont="1" applyFill="1" applyBorder="1" applyAlignment="1">
      <alignment horizontal="center" vertical="center" wrapText="1"/>
    </xf>
    <xf numFmtId="0" fontId="20" fillId="8" borderId="20" xfId="8" applyFont="1" applyFill="1" applyBorder="1" applyAlignment="1" applyProtection="1">
      <alignment horizontal="left" vertical="top" wrapText="1"/>
    </xf>
    <xf numFmtId="0" fontId="16" fillId="9" borderId="20" xfId="1" applyFont="1" applyFill="1" applyBorder="1" applyAlignment="1">
      <alignment horizontal="center" vertical="center" wrapText="1"/>
    </xf>
    <xf numFmtId="9" fontId="16" fillId="8" borderId="22" xfId="1" applyNumberFormat="1" applyFont="1" applyFill="1" applyBorder="1" applyAlignment="1">
      <alignment horizontal="center" vertical="center" wrapText="1"/>
    </xf>
    <xf numFmtId="0" fontId="16" fillId="8" borderId="22" xfId="1" applyFont="1" applyFill="1" applyBorder="1" applyAlignment="1">
      <alignment horizontal="center" vertical="top" wrapText="1"/>
    </xf>
    <xf numFmtId="0" fontId="16" fillId="8" borderId="20" xfId="1" applyFont="1" applyFill="1" applyBorder="1" applyAlignment="1">
      <alignment horizontal="center" vertical="top" wrapText="1"/>
    </xf>
    <xf numFmtId="9" fontId="16" fillId="8" borderId="15" xfId="1" applyNumberFormat="1" applyFont="1" applyFill="1" applyBorder="1" applyAlignment="1">
      <alignment horizontal="center" vertical="center" wrapText="1"/>
    </xf>
    <xf numFmtId="0" fontId="16" fillId="9" borderId="22" xfId="1" applyFont="1" applyFill="1" applyBorder="1" applyAlignment="1">
      <alignment horizontal="center" vertical="top" wrapText="1"/>
    </xf>
    <xf numFmtId="0" fontId="16" fillId="9" borderId="20" xfId="1" applyFont="1" applyFill="1" applyBorder="1" applyAlignment="1">
      <alignment horizontal="center" vertical="top" wrapText="1"/>
    </xf>
    <xf numFmtId="9" fontId="18" fillId="0" borderId="20" xfId="4" applyFont="1" applyFill="1" applyBorder="1" applyAlignment="1">
      <alignment horizontal="center" vertical="center" wrapText="1" shrinkToFit="1"/>
    </xf>
    <xf numFmtId="164" fontId="15" fillId="9" borderId="22" xfId="7" applyNumberFormat="1" applyFont="1" applyFill="1" applyBorder="1" applyAlignment="1">
      <alignment horizontal="center" vertical="center" wrapText="1"/>
    </xf>
    <xf numFmtId="164" fontId="15" fillId="9" borderId="20" xfId="7" applyNumberFormat="1" applyFont="1" applyFill="1" applyBorder="1" applyAlignment="1">
      <alignment horizontal="center" vertical="center" wrapText="1"/>
    </xf>
    <xf numFmtId="0" fontId="16" fillId="0" borderId="15" xfId="1" applyFont="1" applyBorder="1" applyAlignment="1">
      <alignment horizontal="center" vertical="top" wrapText="1"/>
    </xf>
    <xf numFmtId="164" fontId="15" fillId="9" borderId="15" xfId="7" applyNumberFormat="1" applyFont="1" applyFill="1" applyBorder="1" applyAlignment="1">
      <alignment horizontal="center" vertical="center" wrapText="1"/>
    </xf>
    <xf numFmtId="9" fontId="18" fillId="9" borderId="22" xfId="4" applyFont="1" applyFill="1" applyBorder="1" applyAlignment="1">
      <alignment horizontal="center" vertical="center" wrapText="1" shrinkToFit="1"/>
    </xf>
    <xf numFmtId="9" fontId="18" fillId="9" borderId="20" xfId="4" applyFont="1" applyFill="1" applyBorder="1" applyAlignment="1">
      <alignment horizontal="center" vertical="center" wrapText="1" shrinkToFit="1"/>
    </xf>
    <xf numFmtId="0" fontId="16" fillId="15" borderId="15" xfId="1" applyFont="1" applyFill="1" applyBorder="1" applyAlignment="1">
      <alignment horizontal="center" vertical="center" wrapText="1"/>
    </xf>
    <xf numFmtId="0" fontId="16" fillId="16" borderId="22" xfId="1" applyFont="1" applyFill="1" applyBorder="1" applyAlignment="1">
      <alignment horizontal="center" vertical="center" wrapText="1"/>
    </xf>
    <xf numFmtId="0" fontId="16" fillId="16" borderId="20" xfId="1" applyFont="1" applyFill="1" applyBorder="1" applyAlignment="1">
      <alignment horizontal="center" vertical="center" wrapText="1"/>
    </xf>
  </cellXfs>
  <cellStyles count="21">
    <cellStyle name="Bad 2" xfId="8" xr:uid="{94291AB8-6F5A-4483-B2E7-C3B066596063}"/>
    <cellStyle name="Currency 2" xfId="14" xr:uid="{F95C991F-65AE-4915-A9B7-D18827544608}"/>
    <cellStyle name="Good 2" xfId="2" xr:uid="{40BCBB1E-EFD6-4EE1-B35B-32D25C571665}"/>
    <cellStyle name="Hyperlink" xfId="19" builtinId="8"/>
    <cellStyle name="Neutral 2" xfId="10" xr:uid="{2F810BC8-235B-4DE7-B2A0-1374E8C35825}"/>
    <cellStyle name="Normal" xfId="0" builtinId="0"/>
    <cellStyle name="Normal 10" xfId="5" xr:uid="{0D5AF465-ACDF-4977-BA5F-34D23A165B30}"/>
    <cellStyle name="Normal 12" xfId="12" xr:uid="{A8752E42-456B-4271-841C-21BCA0EEEFB0}"/>
    <cellStyle name="Normal 16" xfId="20" xr:uid="{94CE3F04-0ACA-48A9-815C-0FE7972C2B8F}"/>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Percent 2 2" xfId="4" xr:uid="{A6788D7D-B2DA-4E9C-BC2C-0E017ED353E3}"/>
    <cellStyle name="Percent 3" xfId="7" xr:uid="{E02333A1-A64E-44F6-A9A7-B0B48F7B5992}"/>
    <cellStyle name="Style 1" xfId="6" xr:uid="{8B593981-81DA-448F-A641-56521DC7922F}"/>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s>
  <tableStyles count="0" defaultTableStyle="TableStyleMedium2" defaultPivotStyle="PivotStyleLight16"/>
  <colors>
    <mruColors>
      <color rgb="FFC65911"/>
      <color rgb="FFFFC000"/>
      <color rgb="FF92D050"/>
      <color rgb="FF40AEDB"/>
      <color rgb="FF9369AC"/>
      <color rgb="FFBFBFBF"/>
      <color rgb="FF4B27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A1"/></Relationships>
</file>

<file path=xl/drawings/_rels/vmlDrawing4.v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10</xdr:col>
      <xdr:colOff>977900</xdr:colOff>
      <xdr:row>0</xdr:row>
      <xdr:rowOff>0</xdr:rowOff>
    </xdr:from>
    <xdr:ext cx="2010280" cy="617763"/>
    <xdr:pic>
      <xdr:nvPicPr>
        <xdr:cNvPr id="2" name="Picture 1">
          <a:hlinkClick xmlns:r="http://schemas.openxmlformats.org/officeDocument/2006/relationships" r:id="rId1"/>
          <a:extLst>
            <a:ext uri="{FF2B5EF4-FFF2-40B4-BE49-F238E27FC236}">
              <a16:creationId xmlns:a16="http://schemas.microsoft.com/office/drawing/2014/main" id="{0954727F-B6FE-4338-82EF-46F853236DED}"/>
            </a:ext>
          </a:extLst>
        </xdr:cNvPr>
        <xdr:cNvPicPr>
          <a:picLocks noChangeAspect="1"/>
        </xdr:cNvPicPr>
      </xdr:nvPicPr>
      <xdr:blipFill>
        <a:blip xmlns:r="http://schemas.openxmlformats.org/officeDocument/2006/relationships" r:embed="rId2"/>
        <a:stretch>
          <a:fillRect/>
        </a:stretch>
      </xdr:blipFill>
      <xdr:spPr>
        <a:xfrm>
          <a:off x="8283575" y="0"/>
          <a:ext cx="2010280" cy="617763"/>
        </a:xfrm>
        <a:prstGeom prst="rect">
          <a:avLst/>
        </a:prstGeom>
      </xdr:spPr>
    </xdr:pic>
    <xdr:clientData/>
  </xdr:oneCellAnchor>
  <xdr:oneCellAnchor>
    <xdr:from>
      <xdr:col>26</xdr:col>
      <xdr:colOff>0</xdr:colOff>
      <xdr:row>0</xdr:row>
      <xdr:rowOff>0</xdr:rowOff>
    </xdr:from>
    <xdr:ext cx="2015228" cy="617763"/>
    <xdr:pic>
      <xdr:nvPicPr>
        <xdr:cNvPr id="3" name="Picture 2">
          <a:hlinkClick xmlns:r="http://schemas.openxmlformats.org/officeDocument/2006/relationships" r:id="rId1"/>
          <a:extLst>
            <a:ext uri="{FF2B5EF4-FFF2-40B4-BE49-F238E27FC236}">
              <a16:creationId xmlns:a16="http://schemas.microsoft.com/office/drawing/2014/main" id="{FC9604F6-E0B4-4FF1-A02F-8A35F431A1E7}"/>
            </a:ext>
          </a:extLst>
        </xdr:cNvPr>
        <xdr:cNvPicPr>
          <a:picLocks noChangeAspect="1"/>
        </xdr:cNvPicPr>
      </xdr:nvPicPr>
      <xdr:blipFill>
        <a:blip xmlns:r="http://schemas.openxmlformats.org/officeDocument/2006/relationships" r:embed="rId2"/>
        <a:stretch>
          <a:fillRect/>
        </a:stretch>
      </xdr:blipFill>
      <xdr:spPr>
        <a:xfrm>
          <a:off x="19059525" y="0"/>
          <a:ext cx="2015228" cy="617763"/>
        </a:xfrm>
        <a:prstGeom prst="rect">
          <a:avLst/>
        </a:prstGeom>
      </xdr:spPr>
    </xdr:pic>
    <xdr:clientData/>
  </xdr:oneCellAnchor>
  <xdr:oneCellAnchor>
    <xdr:from>
      <xdr:col>40</xdr:col>
      <xdr:colOff>0</xdr:colOff>
      <xdr:row>0</xdr:row>
      <xdr:rowOff>0</xdr:rowOff>
    </xdr:from>
    <xdr:ext cx="2021414" cy="617763"/>
    <xdr:pic>
      <xdr:nvPicPr>
        <xdr:cNvPr id="4" name="Picture 3">
          <a:hlinkClick xmlns:r="http://schemas.openxmlformats.org/officeDocument/2006/relationships" r:id="rId1"/>
          <a:extLst>
            <a:ext uri="{FF2B5EF4-FFF2-40B4-BE49-F238E27FC236}">
              <a16:creationId xmlns:a16="http://schemas.microsoft.com/office/drawing/2014/main" id="{466BEF8B-4FFD-46AC-9DD0-DFD74F2D5310}"/>
            </a:ext>
          </a:extLst>
        </xdr:cNvPr>
        <xdr:cNvPicPr>
          <a:picLocks noChangeAspect="1"/>
        </xdr:cNvPicPr>
      </xdr:nvPicPr>
      <xdr:blipFill>
        <a:blip xmlns:r="http://schemas.openxmlformats.org/officeDocument/2006/relationships" r:embed="rId2"/>
        <a:stretch>
          <a:fillRect/>
        </a:stretch>
      </xdr:blipFill>
      <xdr:spPr>
        <a:xfrm>
          <a:off x="30660975" y="0"/>
          <a:ext cx="2021414" cy="617763"/>
        </a:xfrm>
        <a:prstGeom prst="rect">
          <a:avLst/>
        </a:prstGeom>
      </xdr:spPr>
    </xdr:pic>
    <xdr:clientData/>
  </xdr:oneCellAnchor>
  <xdr:oneCellAnchor>
    <xdr:from>
      <xdr:col>52</xdr:col>
      <xdr:colOff>0</xdr:colOff>
      <xdr:row>0</xdr:row>
      <xdr:rowOff>0</xdr:rowOff>
    </xdr:from>
    <xdr:ext cx="2011516" cy="617763"/>
    <xdr:pic>
      <xdr:nvPicPr>
        <xdr:cNvPr id="5" name="Picture 4">
          <a:hlinkClick xmlns:r="http://schemas.openxmlformats.org/officeDocument/2006/relationships" r:id="rId1"/>
          <a:extLst>
            <a:ext uri="{FF2B5EF4-FFF2-40B4-BE49-F238E27FC236}">
              <a16:creationId xmlns:a16="http://schemas.microsoft.com/office/drawing/2014/main" id="{CCC90CA4-75F1-4592-B693-9FA62E27E251}"/>
            </a:ext>
          </a:extLst>
        </xdr:cNvPr>
        <xdr:cNvPicPr>
          <a:picLocks noChangeAspect="1"/>
        </xdr:cNvPicPr>
      </xdr:nvPicPr>
      <xdr:blipFill>
        <a:blip xmlns:r="http://schemas.openxmlformats.org/officeDocument/2006/relationships" r:embed="rId2"/>
        <a:stretch>
          <a:fillRect/>
        </a:stretch>
      </xdr:blipFill>
      <xdr:spPr>
        <a:xfrm>
          <a:off x="40605075" y="0"/>
          <a:ext cx="2011516" cy="617763"/>
        </a:xfrm>
        <a:prstGeom prst="rect">
          <a:avLst/>
        </a:prstGeom>
      </xdr:spPr>
    </xdr:pic>
    <xdr:clientData/>
  </xdr:oneCellAnchor>
  <xdr:oneCellAnchor>
    <xdr:from>
      <xdr:col>62</xdr:col>
      <xdr:colOff>54428</xdr:colOff>
      <xdr:row>0</xdr:row>
      <xdr:rowOff>0</xdr:rowOff>
    </xdr:from>
    <xdr:ext cx="2017702" cy="617763"/>
    <xdr:pic>
      <xdr:nvPicPr>
        <xdr:cNvPr id="6" name="Picture 5">
          <a:hlinkClick xmlns:r="http://schemas.openxmlformats.org/officeDocument/2006/relationships" r:id="rId1"/>
          <a:extLst>
            <a:ext uri="{FF2B5EF4-FFF2-40B4-BE49-F238E27FC236}">
              <a16:creationId xmlns:a16="http://schemas.microsoft.com/office/drawing/2014/main" id="{DDCB9B43-5DC0-43BB-9341-6B407D4D9A9A}"/>
            </a:ext>
          </a:extLst>
        </xdr:cNvPr>
        <xdr:cNvPicPr>
          <a:picLocks noChangeAspect="1"/>
        </xdr:cNvPicPr>
      </xdr:nvPicPr>
      <xdr:blipFill>
        <a:blip xmlns:r="http://schemas.openxmlformats.org/officeDocument/2006/relationships" r:embed="rId2"/>
        <a:stretch>
          <a:fillRect/>
        </a:stretch>
      </xdr:blipFill>
      <xdr:spPr>
        <a:xfrm>
          <a:off x="48946253" y="0"/>
          <a:ext cx="2017702" cy="61776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1315254</xdr:colOff>
      <xdr:row>0</xdr:row>
      <xdr:rowOff>0</xdr:rowOff>
    </xdr:from>
    <xdr:ext cx="2008877" cy="613145"/>
    <xdr:pic>
      <xdr:nvPicPr>
        <xdr:cNvPr id="2" name="Picture 1">
          <a:hlinkClick xmlns:r="http://schemas.openxmlformats.org/officeDocument/2006/relationships" r:id="rId1"/>
          <a:extLst>
            <a:ext uri="{FF2B5EF4-FFF2-40B4-BE49-F238E27FC236}">
              <a16:creationId xmlns:a16="http://schemas.microsoft.com/office/drawing/2014/main" id="{C89B0D46-04C2-4750-AAC1-AF03320CBFDB}"/>
            </a:ext>
          </a:extLst>
        </xdr:cNvPr>
        <xdr:cNvPicPr>
          <a:picLocks noChangeAspect="1"/>
        </xdr:cNvPicPr>
      </xdr:nvPicPr>
      <xdr:blipFill>
        <a:blip xmlns:r="http://schemas.openxmlformats.org/officeDocument/2006/relationships" r:embed="rId2"/>
        <a:stretch>
          <a:fillRect/>
        </a:stretch>
      </xdr:blipFill>
      <xdr:spPr>
        <a:xfrm>
          <a:off x="4058454" y="0"/>
          <a:ext cx="2008877" cy="613145"/>
        </a:xfrm>
        <a:prstGeom prst="rect">
          <a:avLst/>
        </a:prstGeom>
      </xdr:spPr>
    </xdr:pic>
    <xdr:clientData/>
  </xdr:oneCellAnchor>
  <xdr:twoCellAnchor>
    <xdr:from>
      <xdr:col>3</xdr:col>
      <xdr:colOff>11906</xdr:colOff>
      <xdr:row>0</xdr:row>
      <xdr:rowOff>142875</xdr:rowOff>
    </xdr:from>
    <xdr:to>
      <xdr:col>3</xdr:col>
      <xdr:colOff>2012156</xdr:colOff>
      <xdr:row>0</xdr:row>
      <xdr:rowOff>440531</xdr:rowOff>
    </xdr:to>
    <xdr:grpSp>
      <xdr:nvGrpSpPr>
        <xdr:cNvPr id="3" name="Group 2">
          <a:extLst>
            <a:ext uri="{FF2B5EF4-FFF2-40B4-BE49-F238E27FC236}">
              <a16:creationId xmlns:a16="http://schemas.microsoft.com/office/drawing/2014/main" id="{24EA73F0-E947-4CE6-9082-5A34054D894D}"/>
            </a:ext>
          </a:extLst>
        </xdr:cNvPr>
        <xdr:cNvGrpSpPr/>
      </xdr:nvGrpSpPr>
      <xdr:grpSpPr>
        <a:xfrm>
          <a:off x="1660071" y="140970"/>
          <a:ext cx="0" cy="295751"/>
          <a:chOff x="5417344" y="154781"/>
          <a:chExt cx="2000250" cy="297656"/>
        </a:xfrm>
      </xdr:grpSpPr>
      <xdr:sp macro="" textlink="">
        <xdr:nvSpPr>
          <xdr:cNvPr id="4" name="Rectangle: Rounded Corners 3">
            <a:extLst>
              <a:ext uri="{FF2B5EF4-FFF2-40B4-BE49-F238E27FC236}">
                <a16:creationId xmlns:a16="http://schemas.microsoft.com/office/drawing/2014/main" id="{AFD2D39D-9AAC-470D-A9CD-8C028B00B837}"/>
              </a:ext>
            </a:extLst>
          </xdr:cNvPr>
          <xdr:cNvSpPr/>
        </xdr:nvSpPr>
        <xdr:spPr>
          <a:xfrm>
            <a:off x="5417344" y="154781"/>
            <a:ext cx="2000250" cy="297656"/>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BB854EE-A5F3-4B2F-8EBE-D7B53E7CC32A}"/>
              </a:ext>
            </a:extLst>
          </xdr:cNvPr>
          <xdr:cNvSpPr/>
        </xdr:nvSpPr>
        <xdr:spPr>
          <a:xfrm>
            <a:off x="5584030" y="238125"/>
            <a:ext cx="547689" cy="130969"/>
          </a:xfrm>
          <a:prstGeom prst="rect">
            <a:avLst/>
          </a:prstGeom>
          <a:solidFill>
            <a:srgbClr val="DECEE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87997987-0ADF-4208-B266-9960C2143AF7}"/>
              </a:ext>
            </a:extLst>
          </xdr:cNvPr>
          <xdr:cNvSpPr txBox="1"/>
        </xdr:nvSpPr>
        <xdr:spPr>
          <a:xfrm>
            <a:off x="6131718" y="166688"/>
            <a:ext cx="11865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rPr>
              <a:t>Dec 2019 Update</a:t>
            </a:r>
          </a:p>
        </xdr:txBody>
      </xdr:sp>
    </xdr:grpSp>
    <xdr:clientData/>
  </xdr:twoCellAnchor>
  <xdr:oneCellAnchor>
    <xdr:from>
      <xdr:col>8</xdr:col>
      <xdr:colOff>3193040</xdr:colOff>
      <xdr:row>0</xdr:row>
      <xdr:rowOff>0</xdr:rowOff>
    </xdr:from>
    <xdr:ext cx="2008877" cy="613145"/>
    <xdr:pic>
      <xdr:nvPicPr>
        <xdr:cNvPr id="7" name="Picture 6">
          <a:hlinkClick xmlns:r="http://schemas.openxmlformats.org/officeDocument/2006/relationships" r:id="rId1"/>
          <a:extLst>
            <a:ext uri="{FF2B5EF4-FFF2-40B4-BE49-F238E27FC236}">
              <a16:creationId xmlns:a16="http://schemas.microsoft.com/office/drawing/2014/main" id="{1B2A3746-BC58-4A5F-8197-1B357F73100E}"/>
            </a:ext>
          </a:extLst>
        </xdr:cNvPr>
        <xdr:cNvPicPr>
          <a:picLocks noChangeAspect="1"/>
        </xdr:cNvPicPr>
      </xdr:nvPicPr>
      <xdr:blipFill>
        <a:blip xmlns:r="http://schemas.openxmlformats.org/officeDocument/2006/relationships" r:embed="rId2"/>
        <a:stretch>
          <a:fillRect/>
        </a:stretch>
      </xdr:blipFill>
      <xdr:spPr>
        <a:xfrm>
          <a:off x="7145915" y="0"/>
          <a:ext cx="2008877" cy="61314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C:\C:\C:\C:\C:\C:\C:\C:\Users\annaforsythe\Desktop\Box%20Sync\PSE%20NETWORK\MBC\MBC%20SLR\C:\aforsythe\Oncology\Lenvatinib\RCC\Pricing\RCC%20pricing%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onthly Cost Table"/>
      <sheetName val="Sheet3"/>
      <sheetName val="NICE HTA"/>
      <sheetName val="SMC"/>
      <sheetName val="ITC"/>
    </sheetNames>
    <sheetDataSet>
      <sheetData sheetId="0" refreshError="1"/>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n4.sync.com/dl/7a7206d80/6c6udb8z-vcuxmgws-ybxqxzev-yd8k3qt5" TargetMode="External"/><Relationship Id="rId21" Type="http://schemas.openxmlformats.org/officeDocument/2006/relationships/hyperlink" Target="https://ln4.sync.com/dl/df17ec990/paiwmhx4-y88mm2nk-32prfexy-6w5q4xg6" TargetMode="External"/><Relationship Id="rId42" Type="http://schemas.openxmlformats.org/officeDocument/2006/relationships/hyperlink" Target="https://ln4.sync.com/dl/cd55bd0f0/as3qm4qg-x2exwzhn-qxmphshg-q5egvrbd" TargetMode="External"/><Relationship Id="rId47" Type="http://schemas.openxmlformats.org/officeDocument/2006/relationships/hyperlink" Target="https://ln4.sync.com/dl/49e7ca6d0/par5rkeh-hvtrci3t-amk9y8mn-cdccywq6" TargetMode="External"/><Relationship Id="rId63" Type="http://schemas.openxmlformats.org/officeDocument/2006/relationships/hyperlink" Target="https://ln4.sync.com/dl/5eaedfe10/sji7zxhi-qhwnz5qv-nrw874pr-yftgne7g" TargetMode="External"/><Relationship Id="rId68" Type="http://schemas.openxmlformats.org/officeDocument/2006/relationships/hyperlink" Target="https://ln4.sync.com/dl/f16e94a80/njm7z462-5ziugxst-2sjc7t9r-93xwm7xd" TargetMode="External"/><Relationship Id="rId16" Type="http://schemas.openxmlformats.org/officeDocument/2006/relationships/hyperlink" Target="https://ln4.sync.com/dl/48e14ffe0/24gie9gm-gbjiwakv-pwx37kfw-992np36u" TargetMode="External"/><Relationship Id="rId11" Type="http://schemas.openxmlformats.org/officeDocument/2006/relationships/hyperlink" Target="https://ln4.sync.com/dl/5978241b0/6658dzi7-v7kxnt5s-veyvkk3a-q7gfe9k8" TargetMode="External"/><Relationship Id="rId24" Type="http://schemas.openxmlformats.org/officeDocument/2006/relationships/hyperlink" Target="https://ln4.sync.com/dl/cb7332730/v8v8yexw-9u6xgaws-272rnewz-a96w5y2r" TargetMode="External"/><Relationship Id="rId32" Type="http://schemas.openxmlformats.org/officeDocument/2006/relationships/hyperlink" Target="https://ln4.sync.com/dl/efca68780/ypbz53m5-yjndnmfw-fk25ppy8-fhptw3qp" TargetMode="External"/><Relationship Id="rId37" Type="http://schemas.openxmlformats.org/officeDocument/2006/relationships/hyperlink" Target="https://ln4.sync.com/dl/c68f4cf10/mxbmzzhk-hu2j2knu-65cv775n-zh8pyhxs" TargetMode="External"/><Relationship Id="rId40" Type="http://schemas.openxmlformats.org/officeDocument/2006/relationships/hyperlink" Target="https://ln4.sync.com/dl/dedb32900/qz78954h-7nb5xkkw-55ji3eek-68xnvk3g" TargetMode="External"/><Relationship Id="rId45" Type="http://schemas.openxmlformats.org/officeDocument/2006/relationships/hyperlink" Target="https://ln4.sync.com/dl/0688814f0/wr98efh3-ia7urnbg-cjxjdy78-ijabmcju" TargetMode="External"/><Relationship Id="rId53" Type="http://schemas.openxmlformats.org/officeDocument/2006/relationships/hyperlink" Target="https://ln4.sync.com/dl/31a1f1340/hkt9adsb-tci37qyt-vrbutga2-jj8ynntf" TargetMode="External"/><Relationship Id="rId58" Type="http://schemas.openxmlformats.org/officeDocument/2006/relationships/hyperlink" Target="https://ln4.sync.com/dl/0588602e0/ymuwxjye-bz4y3ruw-ru47jtvb-ftdnwau3" TargetMode="External"/><Relationship Id="rId66" Type="http://schemas.openxmlformats.org/officeDocument/2006/relationships/hyperlink" Target="https://ln4.sync.com/dl/67405e6c0/x4i9qg2s-grmpgmck-igckanrn-2mh43th8" TargetMode="External"/><Relationship Id="rId74" Type="http://schemas.openxmlformats.org/officeDocument/2006/relationships/hyperlink" Target="https://ln4.sync.com/dl/3f6095770/iahwurmu-brtydyn7-mz3zzwzk-yrnypt9r" TargetMode="External"/><Relationship Id="rId79" Type="http://schemas.openxmlformats.org/officeDocument/2006/relationships/vmlDrawing" Target="../drawings/vmlDrawing1.vml"/><Relationship Id="rId5" Type="http://schemas.openxmlformats.org/officeDocument/2006/relationships/hyperlink" Target="https://ln4.sync.com/dl/55882a960/gmn8v6vv-z4d3rdy5-fb5uuz2e-sk3gxxu5" TargetMode="External"/><Relationship Id="rId61" Type="http://schemas.openxmlformats.org/officeDocument/2006/relationships/hyperlink" Target="https://ln4.sync.com/dl/d8792fee0/qrsnf7kb-a9nczxsv-u9ixhfgr-cuqwf38w" TargetMode="External"/><Relationship Id="rId19" Type="http://schemas.openxmlformats.org/officeDocument/2006/relationships/hyperlink" Target="https://ln4.sync.com/dl/11404cb00/jfry99k4-98ny6rui-cr3z6zw2-c4sgmhfr" TargetMode="External"/><Relationship Id="rId14" Type="http://schemas.openxmlformats.org/officeDocument/2006/relationships/hyperlink" Target="https://ln4.sync.com/dl/2f32f85f0/ddwfvreb-zg8cntnj-ekmgernj-cne6x9xs" TargetMode="External"/><Relationship Id="rId22" Type="http://schemas.openxmlformats.org/officeDocument/2006/relationships/hyperlink" Target="https://ln4.sync.com/dl/e55e4f190/b6r5he2t-96k2g5kw-sjzxr2i4-m8n55dgc" TargetMode="External"/><Relationship Id="rId27" Type="http://schemas.openxmlformats.org/officeDocument/2006/relationships/hyperlink" Target="https://ln4.sync.com/dl/d04446eb0/5zmtg9xa-h4ygjwtq-fhf6mp7b-f2fkhihz" TargetMode="External"/><Relationship Id="rId30" Type="http://schemas.openxmlformats.org/officeDocument/2006/relationships/hyperlink" Target="https://ln4.sync.com/dl/fce1fe9c0/84imgm7f-fw7x8df6-xch9badw-ybnhk84m" TargetMode="External"/><Relationship Id="rId35" Type="http://schemas.openxmlformats.org/officeDocument/2006/relationships/hyperlink" Target="https://ln4.sync.com/dl/b30aefda0/qp32wrwi-wek2qdxp-5d4f5swj-zwjt3tcb" TargetMode="External"/><Relationship Id="rId43" Type="http://schemas.openxmlformats.org/officeDocument/2006/relationships/hyperlink" Target="https://ln4.sync.com/dl/0bc4be2b0/2iabzr8h-q7r6yq4t-v42trku5-amznrr53" TargetMode="External"/><Relationship Id="rId48" Type="http://schemas.openxmlformats.org/officeDocument/2006/relationships/hyperlink" Target="https://www.nice.org.uk/guidance/ta376" TargetMode="External"/><Relationship Id="rId56" Type="http://schemas.openxmlformats.org/officeDocument/2006/relationships/hyperlink" Target="https://ln4.sync.com/dl/52f854b90/z27gcqkq-tvkncx48-n5y9j5bn-98f288vf" TargetMode="External"/><Relationship Id="rId64" Type="http://schemas.openxmlformats.org/officeDocument/2006/relationships/hyperlink" Target="https://ln4.sync.com/dl/343d85f80/yf6gzvrq-fu8qxc6b-ndnpa387-zd6qb97d" TargetMode="External"/><Relationship Id="rId69" Type="http://schemas.openxmlformats.org/officeDocument/2006/relationships/hyperlink" Target="https://ln4.sync.com/dl/baace9700/7ue3dkz9-5hp8rewk-c5iucqdg-e3ycjjek" TargetMode="External"/><Relationship Id="rId77" Type="http://schemas.openxmlformats.org/officeDocument/2006/relationships/hyperlink" Target="https://ln4.sync.com/dl/f9d055ef0/zmpwkv5s-u4d32fnm-6qzytrkx-w8zc3ub9" TargetMode="External"/><Relationship Id="rId8" Type="http://schemas.openxmlformats.org/officeDocument/2006/relationships/hyperlink" Target="https://ln4.sync.com/dl/bfa322010/g3j7cktk-zr5s886i-ekz27yc6-hiydf5gi" TargetMode="External"/><Relationship Id="rId51" Type="http://schemas.openxmlformats.org/officeDocument/2006/relationships/hyperlink" Target="https://ln4.sync.com/dl/cb20b1570/dxj6r54h-6s62tdvy-ankga8wj-pged45q7" TargetMode="External"/><Relationship Id="rId72" Type="http://schemas.openxmlformats.org/officeDocument/2006/relationships/hyperlink" Target="https://ln4.sync.com/dl/9af539250/qzxa5a2t-vy7ubr68-4v6f3nsi-q3c6un6b" TargetMode="External"/><Relationship Id="rId80" Type="http://schemas.openxmlformats.org/officeDocument/2006/relationships/comments" Target="../comments1.xml"/><Relationship Id="rId3" Type="http://schemas.openxmlformats.org/officeDocument/2006/relationships/hyperlink" Target="https://ln4.sync.com/dl/33145b600/j7d29y93-tjgrbx66-ugxwzyig-bcah2ja4" TargetMode="External"/><Relationship Id="rId12" Type="http://schemas.openxmlformats.org/officeDocument/2006/relationships/hyperlink" Target="https://ln4.sync.com/dl/45a0cb2e0/rw4sqti4-9pub8tkj-94rfiq8z-k5cp2w4s" TargetMode="External"/><Relationship Id="rId17" Type="http://schemas.openxmlformats.org/officeDocument/2006/relationships/hyperlink" Target="https://ln4.sync.com/dl/8ef647220/uhwkt59a-ieqixub7-whb6vr4p-nxawjfim" TargetMode="External"/><Relationship Id="rId25" Type="http://schemas.openxmlformats.org/officeDocument/2006/relationships/hyperlink" Target="https://ln4.sync.com/dl/5dfb9d450/9r6kcgmb-9mnfvprr-spfcixcg-gwj5be4d" TargetMode="External"/><Relationship Id="rId33" Type="http://schemas.openxmlformats.org/officeDocument/2006/relationships/hyperlink" Target="https://ln4.sync.com/dl/9201de5e0/esjpxmda-3sf5ehbf-pkjh6cuc-qv3tyy77" TargetMode="External"/><Relationship Id="rId38" Type="http://schemas.openxmlformats.org/officeDocument/2006/relationships/hyperlink" Target="https://ln4.sync.com/dl/16b7919d0/4aiijf4j-vgex95hu-7y5bm63k-hvg6r648" TargetMode="External"/><Relationship Id="rId46" Type="http://schemas.openxmlformats.org/officeDocument/2006/relationships/hyperlink" Target="https://ln4.sync.com/dl/784936590/ie8i37rx-n3weynkj-m9p8a6bq-3xdufedw" TargetMode="External"/><Relationship Id="rId59" Type="http://schemas.openxmlformats.org/officeDocument/2006/relationships/hyperlink" Target="https://ln4.sync.com/dl/d38a93310/4ahywyq2-9igh7ssi-nfczjqyz-sgn6zdxp" TargetMode="External"/><Relationship Id="rId67" Type="http://schemas.openxmlformats.org/officeDocument/2006/relationships/hyperlink" Target="https://ln4.sync.com/dl/4dcaaea50/2hypjq55-drcvdup7-zmd7dmu7-gau7cxi4" TargetMode="External"/><Relationship Id="rId20" Type="http://schemas.openxmlformats.org/officeDocument/2006/relationships/hyperlink" Target="https://ln4.sync.com/dl/def910140/df44gik7-f2spmujx-kvkxmabe-sh762xmq" TargetMode="External"/><Relationship Id="rId41" Type="http://schemas.openxmlformats.org/officeDocument/2006/relationships/hyperlink" Target="https://ln4.sync.com/dl/bf71adaa0/4eyk2wdj-6d2cq37b-rw3dv4k7-j7mi28jg" TargetMode="External"/><Relationship Id="rId54" Type="http://schemas.openxmlformats.org/officeDocument/2006/relationships/hyperlink" Target="https://ln4.sync.com/dl/a64e28040/fg6b5wti-3gdgf7zm-pwg9526b-43us95rx" TargetMode="External"/><Relationship Id="rId62" Type="http://schemas.openxmlformats.org/officeDocument/2006/relationships/hyperlink" Target="https://ln4.sync.com/dl/f341433c0/9rrvrq8r-gvqytuqj-kxigq9nn-24daxd8k" TargetMode="External"/><Relationship Id="rId70" Type="http://schemas.openxmlformats.org/officeDocument/2006/relationships/hyperlink" Target="https://ln4.sync.com/dl/25b5a22d0/6kk3fi9q-8b72z2pb-v4ew3ae9-exiy52dq" TargetMode="External"/><Relationship Id="rId75" Type="http://schemas.openxmlformats.org/officeDocument/2006/relationships/hyperlink" Target="https://ln4.sync.com/dl/23bf03e10/tggc3djp-4cgk9i9t-5z3yb4rm-hk3juzci" TargetMode="External"/><Relationship Id="rId1" Type="http://schemas.openxmlformats.org/officeDocument/2006/relationships/hyperlink" Target="https://ln4.sync.com/dl/eef05a610/88pstrjf-8vratj5i-9mriwj36-emnk4d2y" TargetMode="External"/><Relationship Id="rId6" Type="http://schemas.openxmlformats.org/officeDocument/2006/relationships/hyperlink" Target="https://ln4.sync.com/dl/af28f2940/2bi5h6ir-faax9vt9-rb96j2re-egvnxrt4" TargetMode="External"/><Relationship Id="rId15" Type="http://schemas.openxmlformats.org/officeDocument/2006/relationships/hyperlink" Target="https://ln4.sync.com/dl/0bff7d2f0/a4b9jqns-yskj35yt-cx88ycmj-sq862nbr" TargetMode="External"/><Relationship Id="rId23" Type="http://schemas.openxmlformats.org/officeDocument/2006/relationships/hyperlink" Target="https://ln4.sync.com/dl/4109974d0/qqq2n7a7-cee5zg6r-zcjgegpn-jp3jckev" TargetMode="External"/><Relationship Id="rId28" Type="http://schemas.openxmlformats.org/officeDocument/2006/relationships/hyperlink" Target="https://ln4.sync.com/dl/71045e180/h6uuryui-vjc7dye8-swrgbrx2-dvha8fq5" TargetMode="External"/><Relationship Id="rId36" Type="http://schemas.openxmlformats.org/officeDocument/2006/relationships/hyperlink" Target="https://ln4.sync.com/dl/730b88930/9eunttpf-3rqntfch-r4djpy4r-qsgdm964" TargetMode="External"/><Relationship Id="rId49" Type="http://schemas.openxmlformats.org/officeDocument/2006/relationships/hyperlink" Target="https://ln4.sync.com/dl/d6a5159a0/8en593i3-d2a8ewwb-whtecvpn-hrp94mje" TargetMode="External"/><Relationship Id="rId57" Type="http://schemas.openxmlformats.org/officeDocument/2006/relationships/hyperlink" Target="https://ln4.sync.com/dl/27930a010/uqq7mbee-8zqs6zps-7k4c84xj-myzmmbux" TargetMode="External"/><Relationship Id="rId10" Type="http://schemas.openxmlformats.org/officeDocument/2006/relationships/hyperlink" Target="https://ln4.sync.com/dl/89ca46620/qguzj8m7-u26wstd6-i3x4jv9g-zbdmyw5n" TargetMode="External"/><Relationship Id="rId31" Type="http://schemas.openxmlformats.org/officeDocument/2006/relationships/hyperlink" Target="https://ln4.sync.com/dl/2b8e6da00/i4636283-87kuqbda-gge5kqhk-2ud29fhm" TargetMode="External"/><Relationship Id="rId44" Type="http://schemas.openxmlformats.org/officeDocument/2006/relationships/hyperlink" Target="https://ln4.sync.com/dl/7cf0d9220/6fm8jk36-3ki3pwag-u223q95b-2xa2fsut" TargetMode="External"/><Relationship Id="rId52" Type="http://schemas.openxmlformats.org/officeDocument/2006/relationships/hyperlink" Target="https://ln4.sync.com/dl/7db18a0e0/5a5e5eby-ki9ty5cm-m8beyai2-qgynqg8y" TargetMode="External"/><Relationship Id="rId60" Type="http://schemas.openxmlformats.org/officeDocument/2006/relationships/hyperlink" Target="https://ln4.sync.com/dl/3b0ab7cd0/hm88xrsp-jux3pujf-ha7vg4kg-3ncvj7ik" TargetMode="External"/><Relationship Id="rId65" Type="http://schemas.openxmlformats.org/officeDocument/2006/relationships/hyperlink" Target="https://ln4.sync.com/dl/343d85f80/yf6gzvrq-fu8qxc6b-ndnpa387-zd6qb97d" TargetMode="External"/><Relationship Id="rId73" Type="http://schemas.openxmlformats.org/officeDocument/2006/relationships/hyperlink" Target="https://ln4.sync.com/dl/6efc9fa50/r44wd86y-vthf56gx-9rdn7mzd-dgc9v6qi" TargetMode="External"/><Relationship Id="rId78" Type="http://schemas.openxmlformats.org/officeDocument/2006/relationships/printerSettings" Target="../printerSettings/printerSettings1.bin"/><Relationship Id="rId4" Type="http://schemas.openxmlformats.org/officeDocument/2006/relationships/hyperlink" Target="https://ln4.sync.com/dl/55882a960/gmn8v6vv-z4d3rdy5-fb5uuz2e-sk3gxxu5" TargetMode="External"/><Relationship Id="rId9" Type="http://schemas.openxmlformats.org/officeDocument/2006/relationships/hyperlink" Target="https://ln4.sync.com/dl/47cd469e0/v2yq87pz-ha839ujt-s9jwg65n-aqrr8p5b" TargetMode="External"/><Relationship Id="rId13" Type="http://schemas.openxmlformats.org/officeDocument/2006/relationships/hyperlink" Target="https://ln4.sync.com/dl/01513ae50/5knf9k5b-girsdkyh-ewys27cs-qt4ym9rq" TargetMode="External"/><Relationship Id="rId18" Type="http://schemas.openxmlformats.org/officeDocument/2006/relationships/hyperlink" Target="https://ln4.sync.com/dl/74b0ebe90/irj8xky8-xhw9b8bp-svru9ztp-ia64vpth" TargetMode="External"/><Relationship Id="rId39" Type="http://schemas.openxmlformats.org/officeDocument/2006/relationships/hyperlink" Target="https://ln4.sync.com/dl/88de46330/n9nx7d86-y972bz8s-f7m5s3fc-ahjjtd7k" TargetMode="External"/><Relationship Id="rId34" Type="http://schemas.openxmlformats.org/officeDocument/2006/relationships/hyperlink" Target="https://ln4.sync.com/dl/ec6efadb0/td4pzcve-g745djar-ucu43afb-b7rk6gmd" TargetMode="External"/><Relationship Id="rId50" Type="http://schemas.openxmlformats.org/officeDocument/2006/relationships/hyperlink" Target="https://ln4.sync.com/dl/1db633500/ghyeb9du-fmpubewq-pbnanvix-nkyq3s3x" TargetMode="External"/><Relationship Id="rId55" Type="http://schemas.openxmlformats.org/officeDocument/2006/relationships/hyperlink" Target="https://ln4.sync.com/dl/6aca8fd30/96m88z6f-c7axbskm-2mw3knzh-2xgx5uyv" TargetMode="External"/><Relationship Id="rId76" Type="http://schemas.openxmlformats.org/officeDocument/2006/relationships/hyperlink" Target="https://ln4.sync.com/dl/9226ca130/ni6xzyg4-mkwr4z22-8ir78psc-cbkki5u7" TargetMode="External"/><Relationship Id="rId7" Type="http://schemas.openxmlformats.org/officeDocument/2006/relationships/hyperlink" Target="https://ln4.sync.com/dl/1c3636180/n3gysbyu-a4if6vqj-6h6ta6vz-py47rqfx" TargetMode="External"/><Relationship Id="rId71" Type="http://schemas.openxmlformats.org/officeDocument/2006/relationships/hyperlink" Target="https://ln4.sync.com/dl/dcb2a71f0/abxjsvgb-fktejk44-2vqqb5t2-7rc486tb" TargetMode="External"/><Relationship Id="rId2" Type="http://schemas.openxmlformats.org/officeDocument/2006/relationships/hyperlink" Target="https://ln4.sync.com/dl/816fa79f0/uzphika5-yej7xwe7-yzkcj8bn-ke5y2zsh" TargetMode="External"/><Relationship Id="rId29" Type="http://schemas.openxmlformats.org/officeDocument/2006/relationships/hyperlink" Target="https://ln4.sync.com/dl/de8376550/nac6mn7x-grr2h2qq-cnwqs8e7-2n77njq7"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323"/>
  <sheetViews>
    <sheetView tabSelected="1" zoomScale="80" zoomScaleNormal="80" workbookViewId="0">
      <pane xSplit="4" ySplit="5" topLeftCell="O168" activePane="bottomRight" state="frozen"/>
      <selection pane="topRight" activeCell="E1" sqref="E1"/>
      <selection pane="bottomLeft" activeCell="A5" sqref="A5"/>
      <selection pane="bottomRight" activeCell="Q174" sqref="Q174:Q177"/>
    </sheetView>
  </sheetViews>
  <sheetFormatPr defaultColWidth="12.69921875" defaultRowHeight="15" customHeight="1"/>
  <cols>
    <col min="1" max="1" width="11.8984375" style="384" customWidth="1"/>
    <col min="2" max="3" width="12" style="384" customWidth="1"/>
    <col min="4" max="4" width="21" style="384" customWidth="1"/>
    <col min="5" max="5" width="9.5" style="384" customWidth="1"/>
    <col min="6" max="6" width="44" style="384" customWidth="1"/>
    <col min="7" max="7" width="14.8984375" style="384" customWidth="1"/>
    <col min="8" max="8" width="9.5" style="384" customWidth="1"/>
    <col min="9" max="9" width="15.69921875" style="384" customWidth="1"/>
    <col min="10" max="10" width="27.19921875" style="386" customWidth="1"/>
    <col min="11" max="11" width="10.69921875" style="385" customWidth="1"/>
    <col min="12" max="12" width="8.69921875" style="384" customWidth="1"/>
    <col min="13" max="13" width="52.09765625" style="384" customWidth="1"/>
    <col min="14" max="14" width="14.19921875" style="384" customWidth="1"/>
    <col min="15" max="15" width="37.09765625" style="384" customWidth="1"/>
    <col min="16" max="16" width="15.69921875" style="384" customWidth="1"/>
    <col min="17" max="17" width="7.19921875" style="384" customWidth="1"/>
    <col min="18" max="18" width="51.19921875" style="384" customWidth="1"/>
    <col min="19" max="19" width="14.19921875" style="384" customWidth="1"/>
    <col min="20" max="20" width="10.69921875" style="384" customWidth="1"/>
    <col min="21" max="21" width="13.69921875" style="384" customWidth="1"/>
    <col min="22" max="22" width="9.69921875" style="384" customWidth="1"/>
    <col min="23" max="23" width="5.69921875" style="384" customWidth="1"/>
    <col min="24" max="26" width="7.5" style="384" customWidth="1"/>
    <col min="27" max="27" width="8.69921875" style="384" customWidth="1"/>
    <col min="28" max="28" width="7.5" style="384" customWidth="1"/>
    <col min="29" max="29" width="9.19921875" style="384" customWidth="1"/>
    <col min="30" max="30" width="8.69921875" style="384" customWidth="1"/>
    <col min="31" max="31" width="7.5" style="384" customWidth="1"/>
    <col min="32" max="32" width="16.3984375" style="384" customWidth="1"/>
    <col min="33" max="35" width="12.5" style="384" customWidth="1"/>
    <col min="36" max="36" width="15.8984375" style="384" customWidth="1"/>
    <col min="37" max="37" width="14.19921875" style="384" customWidth="1"/>
    <col min="38" max="38" width="7.8984375" style="384" customWidth="1"/>
    <col min="39" max="39" width="10.3984375" style="384" customWidth="1"/>
    <col min="40" max="40" width="9.5" style="384" customWidth="1"/>
    <col min="41" max="41" width="13.69921875" style="384" customWidth="1"/>
    <col min="42" max="42" width="5.69921875" style="384" customWidth="1"/>
    <col min="43" max="43" width="7.5" style="384" customWidth="1"/>
    <col min="44" max="44" width="6.69921875" style="384" customWidth="1"/>
    <col min="45" max="45" width="5.19921875" style="384" customWidth="1"/>
    <col min="46" max="46" width="5.69921875" style="384" customWidth="1"/>
    <col min="47" max="47" width="11.69921875" style="384" customWidth="1"/>
    <col min="48" max="49" width="7.19921875" style="384" customWidth="1"/>
    <col min="50" max="50" width="8.19921875" style="384" customWidth="1"/>
    <col min="51" max="51" width="7.19921875" style="384" customWidth="1"/>
    <col min="52" max="53" width="7.5" style="384" customWidth="1"/>
    <col min="54" max="54" width="5.69921875" style="384" customWidth="1"/>
    <col min="55" max="55" width="7.5" style="384" customWidth="1"/>
    <col min="56" max="56" width="6.69921875" style="384" customWidth="1"/>
    <col min="57" max="57" width="5.5" style="384" customWidth="1"/>
    <col min="58" max="58" width="5.69921875" style="384" customWidth="1"/>
    <col min="59" max="59" width="6.19921875" style="384" customWidth="1"/>
    <col min="60" max="60" width="7.19921875" style="384" customWidth="1"/>
    <col min="61" max="72" width="7.5" style="384" customWidth="1"/>
    <col min="73" max="73" width="9.69921875" style="384" customWidth="1"/>
    <col min="74" max="79" width="8.19921875" style="384" customWidth="1"/>
    <col min="80" max="82" width="7.5" style="384" customWidth="1"/>
    <col min="83" max="87" width="5.69921875" style="384" customWidth="1"/>
    <col min="88" max="90" width="7.5" style="384" customWidth="1"/>
    <col min="91" max="91" width="22.19921875" style="384" customWidth="1"/>
    <col min="92" max="93" width="10.69921875" style="384" customWidth="1"/>
    <col min="94" max="94" width="14.69921875" style="384" customWidth="1"/>
    <col min="95" max="95" width="18.69921875" style="384" customWidth="1"/>
    <col min="96" max="96" width="15.69921875" style="384" customWidth="1"/>
    <col min="97" max="97" width="10.69921875" style="384" customWidth="1"/>
    <col min="98" max="98" width="6.5" style="384" customWidth="1"/>
    <col min="99" max="99" width="8.19921875" style="384" customWidth="1"/>
    <col min="100" max="100" width="10.69921875" style="384" customWidth="1"/>
    <col min="101" max="101" width="22.69921875" style="384" customWidth="1"/>
    <col min="102" max="102" width="26.3984375" style="384" customWidth="1"/>
    <col min="103" max="103" width="17" style="384" customWidth="1"/>
    <col min="104" max="104" width="21.19921875" style="384" customWidth="1"/>
    <col min="105" max="105" width="13.5" style="384" customWidth="1"/>
    <col min="106" max="106" width="17.69921875" style="384" customWidth="1"/>
    <col min="107" max="108" width="22.8984375" style="384" customWidth="1"/>
    <col min="109" max="110" width="20.69921875" style="384" customWidth="1"/>
    <col min="111" max="16384" width="12.69921875" style="384"/>
  </cols>
  <sheetData>
    <row r="1" spans="1:151" s="400" customFormat="1" ht="13.8">
      <c r="A1" s="387" t="s">
        <v>241</v>
      </c>
      <c r="B1" s="388"/>
      <c r="C1" s="388"/>
      <c r="D1" s="389"/>
      <c r="E1" s="388"/>
      <c r="F1" s="388"/>
      <c r="G1" s="388"/>
      <c r="H1" s="388"/>
      <c r="I1" s="388"/>
      <c r="J1" s="388"/>
      <c r="K1" s="388"/>
      <c r="L1" s="388"/>
      <c r="M1" s="388"/>
      <c r="N1" s="388"/>
      <c r="O1" s="388"/>
      <c r="P1" s="388"/>
      <c r="Q1" s="388"/>
      <c r="R1" s="388"/>
      <c r="S1" s="388"/>
      <c r="T1" s="388"/>
      <c r="U1" s="388"/>
      <c r="V1" s="388"/>
      <c r="W1" s="388"/>
      <c r="X1" s="388"/>
      <c r="Y1" s="388"/>
      <c r="Z1" s="388"/>
      <c r="AA1" s="388"/>
      <c r="AB1" s="388"/>
      <c r="AC1" s="388"/>
      <c r="AD1" s="388"/>
      <c r="AE1" s="388"/>
      <c r="AF1" s="390"/>
      <c r="AG1" s="390"/>
      <c r="AH1" s="390"/>
      <c r="AI1" s="390"/>
      <c r="AJ1" s="391" t="s">
        <v>2637</v>
      </c>
      <c r="AK1" s="391"/>
      <c r="AL1" s="391"/>
      <c r="AM1" s="391"/>
      <c r="AN1" s="391"/>
      <c r="AO1" s="391"/>
      <c r="AP1" s="392"/>
      <c r="AQ1" s="392"/>
      <c r="AR1" s="392"/>
      <c r="AS1" s="392"/>
      <c r="AT1" s="392"/>
      <c r="AU1" s="392"/>
      <c r="AV1" s="392"/>
      <c r="AW1" s="392"/>
      <c r="AX1" s="392"/>
      <c r="AY1" s="392"/>
      <c r="AZ1" s="392"/>
      <c r="BA1" s="392"/>
      <c r="BB1" s="392"/>
      <c r="BC1" s="392"/>
      <c r="BD1" s="392"/>
      <c r="BE1" s="392"/>
      <c r="BF1" s="392"/>
      <c r="BG1" s="392"/>
      <c r="BH1" s="392"/>
      <c r="BI1" s="392"/>
      <c r="BJ1" s="392"/>
      <c r="BK1" s="392"/>
      <c r="BL1" s="392"/>
      <c r="BM1" s="392"/>
      <c r="BN1" s="392"/>
      <c r="BO1" s="392"/>
      <c r="BP1" s="392"/>
      <c r="BQ1" s="392"/>
      <c r="BR1" s="392"/>
      <c r="BS1" s="392"/>
      <c r="BT1" s="392"/>
      <c r="BU1" s="393"/>
      <c r="BV1" s="393"/>
      <c r="BW1" s="393"/>
      <c r="BX1" s="393"/>
      <c r="BY1" s="393"/>
      <c r="BZ1" s="393"/>
      <c r="CA1" s="393"/>
      <c r="CB1" s="393"/>
      <c r="CC1" s="393"/>
      <c r="CD1" s="393"/>
      <c r="CE1" s="391"/>
      <c r="CF1" s="391"/>
      <c r="CG1" s="391"/>
      <c r="CH1" s="391"/>
      <c r="CI1" s="391"/>
      <c r="CJ1" s="391"/>
      <c r="CK1" s="391"/>
      <c r="CL1" s="391"/>
      <c r="CM1" s="394" t="s">
        <v>2662</v>
      </c>
      <c r="CN1" s="395"/>
      <c r="CO1" s="395"/>
      <c r="CP1" s="395"/>
      <c r="CQ1" s="395"/>
      <c r="CR1" s="395"/>
      <c r="CS1" s="395"/>
      <c r="CT1" s="396" t="s">
        <v>2660</v>
      </c>
      <c r="CU1" s="397"/>
      <c r="CV1" s="397"/>
      <c r="CW1" s="397"/>
      <c r="CX1" s="397"/>
      <c r="CY1" s="397"/>
      <c r="CZ1" s="397"/>
      <c r="DA1" s="397"/>
      <c r="DB1" s="397"/>
      <c r="DC1" s="397"/>
      <c r="DD1" s="397"/>
      <c r="DE1" s="397"/>
      <c r="DF1" s="397"/>
      <c r="DG1" s="398" t="s">
        <v>3570</v>
      </c>
      <c r="DH1" s="399"/>
      <c r="DI1" s="399"/>
      <c r="DJ1" s="399"/>
      <c r="DK1" s="399"/>
      <c r="DL1" s="399"/>
      <c r="DM1" s="399"/>
      <c r="DN1" s="399"/>
      <c r="DO1" s="399"/>
      <c r="DP1" s="399"/>
      <c r="DQ1" s="399"/>
      <c r="DR1" s="399"/>
      <c r="DS1" s="399"/>
      <c r="DT1" s="399"/>
      <c r="DU1" s="399"/>
      <c r="DV1" s="399"/>
      <c r="DW1" s="399"/>
      <c r="DX1" s="399"/>
      <c r="DY1" s="399"/>
      <c r="DZ1" s="399"/>
      <c r="EA1" s="399"/>
      <c r="EB1" s="399"/>
      <c r="EC1" s="399"/>
      <c r="ED1" s="399"/>
      <c r="EE1" s="399"/>
      <c r="EF1" s="399"/>
      <c r="EG1" s="399"/>
      <c r="EH1" s="399"/>
      <c r="EI1" s="399"/>
      <c r="EJ1" s="399"/>
      <c r="EK1" s="399"/>
      <c r="EL1" s="399"/>
      <c r="EM1" s="399"/>
      <c r="EN1" s="399"/>
      <c r="EO1" s="399"/>
      <c r="EP1" s="399"/>
      <c r="EQ1" s="399"/>
      <c r="ER1" s="399"/>
      <c r="ES1" s="399"/>
      <c r="ET1" s="399"/>
      <c r="EU1" s="399"/>
    </row>
    <row r="2" spans="1:151" s="400" customFormat="1" ht="15" customHeight="1">
      <c r="A2" s="401" t="s">
        <v>221</v>
      </c>
      <c r="B2" s="402"/>
      <c r="C2" s="402"/>
      <c r="D2" s="403"/>
      <c r="E2" s="402"/>
      <c r="F2" s="402"/>
      <c r="G2" s="402"/>
      <c r="H2" s="402"/>
      <c r="I2" s="402"/>
      <c r="J2" s="402"/>
      <c r="K2" s="402"/>
      <c r="L2" s="402"/>
      <c r="M2" s="402"/>
      <c r="N2" s="402"/>
      <c r="O2" s="402"/>
      <c r="P2" s="402"/>
      <c r="Q2" s="402"/>
      <c r="R2" s="402"/>
      <c r="S2" s="402"/>
      <c r="T2" s="402"/>
      <c r="U2" s="402"/>
      <c r="V2" s="402"/>
      <c r="W2" s="404" t="s">
        <v>3571</v>
      </c>
      <c r="X2" s="405"/>
      <c r="Y2" s="405"/>
      <c r="Z2" s="405"/>
      <c r="AA2" s="405"/>
      <c r="AB2" s="405"/>
      <c r="AC2" s="405"/>
      <c r="AD2" s="405"/>
      <c r="AE2" s="405"/>
      <c r="AF2" s="405"/>
      <c r="AG2" s="405"/>
      <c r="AH2" s="405"/>
      <c r="AI2" s="405"/>
      <c r="AJ2" s="406" t="s">
        <v>2636</v>
      </c>
      <c r="AK2" s="406"/>
      <c r="AL2" s="406"/>
      <c r="AM2" s="406"/>
      <c r="AN2" s="406"/>
      <c r="AO2" s="406"/>
      <c r="AP2" s="407" t="s">
        <v>1972</v>
      </c>
      <c r="AQ2" s="407"/>
      <c r="AR2" s="407"/>
      <c r="AS2" s="407"/>
      <c r="AT2" s="407"/>
      <c r="AU2" s="407"/>
      <c r="AV2" s="407"/>
      <c r="AW2" s="407"/>
      <c r="AX2" s="407"/>
      <c r="AY2" s="408"/>
      <c r="AZ2" s="408"/>
      <c r="BA2" s="407"/>
      <c r="BB2" s="407"/>
      <c r="BC2" s="407"/>
      <c r="BD2" s="407"/>
      <c r="BE2" s="407"/>
      <c r="BF2" s="407"/>
      <c r="BG2" s="407"/>
      <c r="BH2" s="407"/>
      <c r="BI2" s="407"/>
      <c r="BJ2" s="407"/>
      <c r="BK2" s="407"/>
      <c r="BL2" s="407"/>
      <c r="BM2" s="407"/>
      <c r="BN2" s="407"/>
      <c r="BO2" s="407"/>
      <c r="BP2" s="407"/>
      <c r="BQ2" s="407"/>
      <c r="BR2" s="407"/>
      <c r="BS2" s="407"/>
      <c r="BT2" s="407"/>
      <c r="BU2" s="409" t="s">
        <v>230</v>
      </c>
      <c r="BV2" s="410"/>
      <c r="BW2" s="410"/>
      <c r="BX2" s="410"/>
      <c r="BY2" s="410"/>
      <c r="BZ2" s="410"/>
      <c r="CA2" s="410"/>
      <c r="CB2" s="410"/>
      <c r="CC2" s="410"/>
      <c r="CD2" s="410"/>
      <c r="CE2" s="411" t="s">
        <v>232</v>
      </c>
      <c r="CF2" s="412"/>
      <c r="CG2" s="412"/>
      <c r="CH2" s="412"/>
      <c r="CI2" s="412"/>
      <c r="CJ2" s="412"/>
      <c r="CK2" s="412"/>
      <c r="CL2" s="412"/>
      <c r="CM2" s="413" t="s">
        <v>2663</v>
      </c>
      <c r="CN2" s="414"/>
      <c r="CO2" s="414"/>
      <c r="CP2" s="414"/>
      <c r="CQ2" s="415" t="s">
        <v>455</v>
      </c>
      <c r="CR2" s="416"/>
      <c r="CS2" s="417" t="s">
        <v>2017</v>
      </c>
      <c r="CT2" s="418" t="s">
        <v>2661</v>
      </c>
      <c r="CU2" s="418"/>
      <c r="CV2" s="418"/>
      <c r="CW2" s="418"/>
      <c r="CX2" s="419" t="s">
        <v>3572</v>
      </c>
      <c r="CY2" s="420"/>
      <c r="CZ2" s="420"/>
      <c r="DA2" s="420"/>
      <c r="DB2" s="420"/>
      <c r="DC2" s="419"/>
      <c r="DD2" s="420"/>
      <c r="DE2" s="420"/>
      <c r="DF2" s="420"/>
      <c r="DG2" s="421" t="s">
        <v>3573</v>
      </c>
      <c r="DH2" s="422"/>
      <c r="DI2" s="422"/>
      <c r="DJ2" s="422"/>
      <c r="DK2" s="423" t="s">
        <v>3574</v>
      </c>
      <c r="DL2" s="423"/>
      <c r="DM2" s="407" t="s">
        <v>1972</v>
      </c>
      <c r="DN2" s="407"/>
      <c r="DO2" s="407"/>
      <c r="DP2" s="407"/>
      <c r="DQ2" s="407"/>
      <c r="DR2" s="407"/>
      <c r="DS2" s="407"/>
      <c r="DT2" s="407"/>
      <c r="DU2" s="407"/>
      <c r="DV2" s="407"/>
      <c r="DW2" s="407"/>
      <c r="DX2" s="407"/>
      <c r="DY2" s="407"/>
      <c r="DZ2" s="407"/>
      <c r="EA2" s="407"/>
      <c r="EB2" s="407"/>
      <c r="EC2" s="407"/>
      <c r="ED2" s="407"/>
      <c r="EE2" s="407"/>
      <c r="EF2" s="407"/>
      <c r="EG2" s="407"/>
      <c r="EH2" s="407"/>
      <c r="EI2" s="407"/>
      <c r="EJ2" s="407"/>
      <c r="EK2" s="424" t="s">
        <v>230</v>
      </c>
      <c r="EL2" s="424"/>
      <c r="EM2" s="424"/>
      <c r="EN2" s="424"/>
      <c r="EO2" s="424"/>
      <c r="EP2" s="424"/>
      <c r="EQ2" s="424"/>
      <c r="ER2" s="425" t="s">
        <v>232</v>
      </c>
      <c r="ES2" s="426"/>
      <c r="ET2" s="426"/>
      <c r="EU2" s="426"/>
    </row>
    <row r="3" spans="1:151" s="400" customFormat="1" ht="13.8">
      <c r="A3" s="401"/>
      <c r="B3" s="402"/>
      <c r="C3" s="402"/>
      <c r="D3" s="403"/>
      <c r="E3" s="402"/>
      <c r="F3" s="402"/>
      <c r="G3" s="402"/>
      <c r="H3" s="402"/>
      <c r="I3" s="402"/>
      <c r="J3" s="402"/>
      <c r="K3" s="402"/>
      <c r="L3" s="402"/>
      <c r="M3" s="402"/>
      <c r="N3" s="402"/>
      <c r="O3" s="402"/>
      <c r="P3" s="402"/>
      <c r="Q3" s="402"/>
      <c r="R3" s="402"/>
      <c r="S3" s="402"/>
      <c r="T3" s="402"/>
      <c r="U3" s="402"/>
      <c r="V3" s="402"/>
      <c r="W3" s="427"/>
      <c r="X3" s="428"/>
      <c r="Y3" s="428"/>
      <c r="Z3" s="428"/>
      <c r="AA3" s="428"/>
      <c r="AB3" s="428"/>
      <c r="AC3" s="428"/>
      <c r="AD3" s="428"/>
      <c r="AE3" s="428"/>
      <c r="AF3" s="428"/>
      <c r="AG3" s="428"/>
      <c r="AH3" s="428"/>
      <c r="AI3" s="428"/>
      <c r="AJ3" s="429"/>
      <c r="AK3" s="429"/>
      <c r="AL3" s="429"/>
      <c r="AM3" s="429"/>
      <c r="AN3" s="429"/>
      <c r="AO3" s="429"/>
      <c r="AP3" s="430" t="s">
        <v>3575</v>
      </c>
      <c r="AQ3" s="430"/>
      <c r="AR3" s="430"/>
      <c r="AS3" s="430"/>
      <c r="AT3" s="430"/>
      <c r="AU3" s="430"/>
      <c r="AV3" s="430"/>
      <c r="AW3" s="430"/>
      <c r="AX3" s="430"/>
      <c r="AY3" s="430"/>
      <c r="AZ3" s="430"/>
      <c r="BA3" s="431" t="s">
        <v>3576</v>
      </c>
      <c r="BB3" s="431"/>
      <c r="BC3" s="431"/>
      <c r="BD3" s="431"/>
      <c r="BE3" s="431"/>
      <c r="BF3" s="431"/>
      <c r="BG3" s="431"/>
      <c r="BH3" s="431"/>
      <c r="BI3" s="431"/>
      <c r="BJ3" s="431"/>
      <c r="BK3" s="431"/>
      <c r="BL3" s="431"/>
      <c r="BM3" s="431"/>
      <c r="BN3" s="431"/>
      <c r="BO3" s="431"/>
      <c r="BP3" s="431"/>
      <c r="BQ3" s="431"/>
      <c r="BR3" s="431"/>
      <c r="BS3" s="431"/>
      <c r="BT3" s="431"/>
      <c r="BU3" s="432"/>
      <c r="BV3" s="433"/>
      <c r="BW3" s="433"/>
      <c r="BX3" s="433"/>
      <c r="BY3" s="433"/>
      <c r="BZ3" s="433"/>
      <c r="CA3" s="433"/>
      <c r="CB3" s="433"/>
      <c r="CC3" s="433"/>
      <c r="CD3" s="433"/>
      <c r="CE3" s="434"/>
      <c r="CF3" s="435"/>
      <c r="CG3" s="435"/>
      <c r="CH3" s="435"/>
      <c r="CI3" s="435"/>
      <c r="CJ3" s="435"/>
      <c r="CK3" s="435"/>
      <c r="CL3" s="435"/>
      <c r="CM3" s="436"/>
      <c r="CN3" s="437"/>
      <c r="CO3" s="437"/>
      <c r="CP3" s="437"/>
      <c r="CQ3" s="438"/>
      <c r="CR3" s="439"/>
      <c r="CS3" s="440"/>
      <c r="CT3" s="441"/>
      <c r="CU3" s="441"/>
      <c r="CV3" s="441"/>
      <c r="CW3" s="441"/>
      <c r="CX3" s="442" t="s">
        <v>2638</v>
      </c>
      <c r="CY3" s="443"/>
      <c r="CZ3" s="443"/>
      <c r="DA3" s="443"/>
      <c r="DB3" s="443"/>
      <c r="DC3" s="444" t="s">
        <v>2639</v>
      </c>
      <c r="DD3" s="445"/>
      <c r="DE3" s="445"/>
      <c r="DF3" s="445"/>
      <c r="DG3" s="446"/>
      <c r="DH3" s="447"/>
      <c r="DI3" s="447"/>
      <c r="DJ3" s="447"/>
      <c r="DK3" s="445"/>
      <c r="DL3" s="445"/>
      <c r="DM3" s="430" t="s">
        <v>3577</v>
      </c>
      <c r="DN3" s="430"/>
      <c r="DO3" s="430"/>
      <c r="DP3" s="430"/>
      <c r="DQ3" s="430"/>
      <c r="DR3" s="430"/>
      <c r="DS3" s="430"/>
      <c r="DT3" s="430"/>
      <c r="DU3" s="430"/>
      <c r="DV3" s="430"/>
      <c r="DW3" s="430"/>
      <c r="DX3" s="431" t="s">
        <v>3576</v>
      </c>
      <c r="DY3" s="431"/>
      <c r="DZ3" s="431"/>
      <c r="EA3" s="431"/>
      <c r="EB3" s="431"/>
      <c r="EC3" s="431"/>
      <c r="ED3" s="431"/>
      <c r="EE3" s="431"/>
      <c r="EF3" s="431"/>
      <c r="EG3" s="431"/>
      <c r="EH3" s="459"/>
      <c r="EI3" s="459"/>
      <c r="EJ3" s="459"/>
      <c r="EK3" s="448"/>
      <c r="EL3" s="449"/>
      <c r="EM3" s="449"/>
      <c r="EN3" s="449"/>
      <c r="EO3" s="449"/>
      <c r="EP3" s="449"/>
      <c r="EQ3" s="449"/>
      <c r="ER3" s="450"/>
      <c r="ES3" s="451"/>
      <c r="ET3" s="451"/>
      <c r="EU3" s="451"/>
    </row>
    <row r="4" spans="1:151" s="453" customFormat="1" ht="12">
      <c r="A4" s="452" t="s">
        <v>3578</v>
      </c>
      <c r="B4" s="452" t="s">
        <v>3579</v>
      </c>
      <c r="C4" s="452" t="s">
        <v>3580</v>
      </c>
      <c r="D4" s="452" t="s">
        <v>3581</v>
      </c>
      <c r="E4" s="452" t="s">
        <v>3582</v>
      </c>
      <c r="F4" s="452" t="s">
        <v>3583</v>
      </c>
      <c r="G4" s="452" t="s">
        <v>3584</v>
      </c>
      <c r="H4" s="452" t="s">
        <v>3585</v>
      </c>
      <c r="I4" s="452" t="s">
        <v>3586</v>
      </c>
      <c r="J4" s="452" t="s">
        <v>3587</v>
      </c>
      <c r="K4" s="452" t="s">
        <v>3588</v>
      </c>
      <c r="L4" s="452" t="s">
        <v>3589</v>
      </c>
      <c r="M4" s="452" t="s">
        <v>3590</v>
      </c>
      <c r="N4" s="452" t="s">
        <v>3591</v>
      </c>
      <c r="O4" s="452" t="s">
        <v>3592</v>
      </c>
      <c r="P4" s="452" t="s">
        <v>3593</v>
      </c>
      <c r="Q4" s="452" t="s">
        <v>3594</v>
      </c>
      <c r="R4" s="452" t="s">
        <v>3595</v>
      </c>
      <c r="S4" s="452" t="s">
        <v>3596</v>
      </c>
      <c r="T4" s="452" t="s">
        <v>3716</v>
      </c>
      <c r="U4" s="452" t="s">
        <v>3716</v>
      </c>
      <c r="V4" s="452" t="s">
        <v>3716</v>
      </c>
      <c r="W4" s="452" t="s">
        <v>3597</v>
      </c>
      <c r="X4" s="452" t="s">
        <v>3598</v>
      </c>
      <c r="Y4" s="452" t="s">
        <v>3599</v>
      </c>
      <c r="Z4" s="452" t="s">
        <v>3600</v>
      </c>
      <c r="AA4" s="452" t="s">
        <v>3601</v>
      </c>
      <c r="AB4" s="452" t="s">
        <v>3602</v>
      </c>
      <c r="AC4" s="452" t="s">
        <v>3603</v>
      </c>
      <c r="AD4" s="452" t="s">
        <v>3604</v>
      </c>
      <c r="AE4" s="452" t="s">
        <v>3605</v>
      </c>
      <c r="AF4" s="452" t="s">
        <v>3605</v>
      </c>
      <c r="AG4" s="452" t="s">
        <v>3605</v>
      </c>
      <c r="AH4" s="452" t="s">
        <v>3605</v>
      </c>
      <c r="AI4" s="452" t="s">
        <v>3605</v>
      </c>
      <c r="AJ4" s="452" t="s">
        <v>3606</v>
      </c>
      <c r="AK4" s="452" t="s">
        <v>3715</v>
      </c>
      <c r="AL4" s="452" t="s">
        <v>3715</v>
      </c>
      <c r="AM4" s="452" t="s">
        <v>3715</v>
      </c>
      <c r="AN4" s="452" t="s">
        <v>3715</v>
      </c>
      <c r="AO4" s="452" t="s">
        <v>3715</v>
      </c>
      <c r="AP4" s="452" t="s">
        <v>3607</v>
      </c>
      <c r="AQ4" s="452" t="s">
        <v>3608</v>
      </c>
      <c r="AR4" s="452" t="s">
        <v>3609</v>
      </c>
      <c r="AS4" s="452" t="s">
        <v>3610</v>
      </c>
      <c r="AT4" s="452" t="s">
        <v>3611</v>
      </c>
      <c r="AU4" s="452" t="s">
        <v>3612</v>
      </c>
      <c r="AV4" s="452" t="s">
        <v>3613</v>
      </c>
      <c r="AW4" s="452" t="s">
        <v>3614</v>
      </c>
      <c r="AX4" s="452" t="s">
        <v>3615</v>
      </c>
      <c r="AY4" s="452" t="s">
        <v>3616</v>
      </c>
      <c r="AZ4" s="452" t="s">
        <v>3616</v>
      </c>
      <c r="BA4" s="452" t="s">
        <v>3617</v>
      </c>
      <c r="BB4" s="452" t="s">
        <v>3618</v>
      </c>
      <c r="BC4" s="452" t="s">
        <v>3619</v>
      </c>
      <c r="BD4" s="452" t="s">
        <v>3620</v>
      </c>
      <c r="BE4" s="452" t="s">
        <v>3621</v>
      </c>
      <c r="BF4" s="452" t="s">
        <v>3622</v>
      </c>
      <c r="BG4" s="452" t="s">
        <v>3623</v>
      </c>
      <c r="BH4" s="452" t="s">
        <v>3624</v>
      </c>
      <c r="BI4" s="452" t="s">
        <v>3625</v>
      </c>
      <c r="BJ4" s="452" t="s">
        <v>3626</v>
      </c>
      <c r="BK4" s="452" t="s">
        <v>3627</v>
      </c>
      <c r="BL4" s="452" t="s">
        <v>3627</v>
      </c>
      <c r="BM4" s="452" t="s">
        <v>3627</v>
      </c>
      <c r="BN4" s="452" t="s">
        <v>3627</v>
      </c>
      <c r="BO4" s="452" t="s">
        <v>3627</v>
      </c>
      <c r="BP4" s="452" t="s">
        <v>3627</v>
      </c>
      <c r="BQ4" s="452" t="s">
        <v>3627</v>
      </c>
      <c r="BR4" s="452" t="s">
        <v>3627</v>
      </c>
      <c r="BS4" s="452" t="s">
        <v>3627</v>
      </c>
      <c r="BT4" s="452" t="s">
        <v>3627</v>
      </c>
      <c r="BU4" s="452" t="s">
        <v>3628</v>
      </c>
      <c r="BV4" s="452" t="s">
        <v>3629</v>
      </c>
      <c r="BW4" s="452" t="s">
        <v>3630</v>
      </c>
      <c r="BX4" s="452" t="s">
        <v>3631</v>
      </c>
      <c r="BY4" s="452" t="s">
        <v>3632</v>
      </c>
      <c r="BZ4" s="452" t="s">
        <v>3633</v>
      </c>
      <c r="CA4" s="452" t="s">
        <v>3634</v>
      </c>
      <c r="CB4" s="452" t="s">
        <v>3635</v>
      </c>
      <c r="CC4" s="452" t="s">
        <v>3635</v>
      </c>
      <c r="CD4" s="452" t="s">
        <v>3635</v>
      </c>
      <c r="CE4" s="452" t="s">
        <v>3636</v>
      </c>
      <c r="CF4" s="452" t="s">
        <v>3637</v>
      </c>
      <c r="CG4" s="452" t="s">
        <v>3638</v>
      </c>
      <c r="CH4" s="452" t="s">
        <v>3639</v>
      </c>
      <c r="CI4" s="452" t="s">
        <v>3640</v>
      </c>
      <c r="CJ4" s="452" t="s">
        <v>3640</v>
      </c>
      <c r="CK4" s="452" t="s">
        <v>3640</v>
      </c>
      <c r="CL4" s="452" t="s">
        <v>3640</v>
      </c>
      <c r="CM4" s="452" t="s">
        <v>3641</v>
      </c>
      <c r="CN4" s="452" t="s">
        <v>3642</v>
      </c>
      <c r="CO4" s="452" t="s">
        <v>3643</v>
      </c>
      <c r="CP4" s="452" t="s">
        <v>3644</v>
      </c>
      <c r="CQ4" s="452" t="s">
        <v>3645</v>
      </c>
      <c r="CR4" s="452" t="s">
        <v>3646</v>
      </c>
      <c r="CS4" s="452" t="s">
        <v>3647</v>
      </c>
      <c r="CT4" s="452" t="s">
        <v>3648</v>
      </c>
      <c r="CU4" s="452" t="s">
        <v>3649</v>
      </c>
      <c r="CV4" s="452" t="s">
        <v>3650</v>
      </c>
      <c r="CW4" s="452" t="s">
        <v>3651</v>
      </c>
      <c r="CX4" s="452" t="s">
        <v>3652</v>
      </c>
      <c r="CY4" s="452" t="s">
        <v>3653</v>
      </c>
      <c r="CZ4" s="452" t="s">
        <v>3654</v>
      </c>
      <c r="DA4" s="452" t="s">
        <v>3655</v>
      </c>
      <c r="DB4" s="452" t="s">
        <v>3656</v>
      </c>
      <c r="DC4" s="452" t="s">
        <v>3657</v>
      </c>
      <c r="DD4" s="452" t="s">
        <v>3658</v>
      </c>
      <c r="DE4" s="452" t="s">
        <v>3659</v>
      </c>
      <c r="DF4" s="452" t="s">
        <v>3660</v>
      </c>
      <c r="DG4" s="452" t="s">
        <v>3661</v>
      </c>
      <c r="DH4" s="452" t="s">
        <v>3662</v>
      </c>
      <c r="DI4" s="452" t="s">
        <v>3663</v>
      </c>
      <c r="DJ4" s="452" t="s">
        <v>3664</v>
      </c>
      <c r="DK4" s="452" t="s">
        <v>3665</v>
      </c>
      <c r="DL4" s="452" t="s">
        <v>3666</v>
      </c>
      <c r="DM4" s="452" t="s">
        <v>3667</v>
      </c>
      <c r="DN4" s="452" t="s">
        <v>3668</v>
      </c>
      <c r="DO4" s="452" t="s">
        <v>3669</v>
      </c>
      <c r="DP4" s="452" t="s">
        <v>3670</v>
      </c>
      <c r="DQ4" s="452" t="s">
        <v>3671</v>
      </c>
      <c r="DR4" s="452" t="s">
        <v>3672</v>
      </c>
      <c r="DS4" s="452" t="s">
        <v>3673</v>
      </c>
      <c r="DT4" s="452" t="s">
        <v>3674</v>
      </c>
      <c r="DU4" s="452" t="s">
        <v>3675</v>
      </c>
      <c r="DV4" s="452" t="s">
        <v>3717</v>
      </c>
      <c r="DW4" s="452" t="s">
        <v>3717</v>
      </c>
      <c r="DX4" s="452" t="s">
        <v>3676</v>
      </c>
      <c r="DY4" s="452" t="s">
        <v>3677</v>
      </c>
      <c r="DZ4" s="452" t="s">
        <v>3678</v>
      </c>
      <c r="EA4" s="452" t="s">
        <v>3679</v>
      </c>
      <c r="EB4" s="452" t="s">
        <v>3680</v>
      </c>
      <c r="EC4" s="452" t="s">
        <v>3681</v>
      </c>
      <c r="ED4" s="452" t="s">
        <v>3682</v>
      </c>
      <c r="EE4" s="452" t="s">
        <v>3683</v>
      </c>
      <c r="EF4" s="452" t="s">
        <v>3684</v>
      </c>
      <c r="EG4" s="452" t="s">
        <v>3685</v>
      </c>
      <c r="EH4" s="452" t="s">
        <v>3719</v>
      </c>
      <c r="EI4" s="452" t="s">
        <v>3719</v>
      </c>
      <c r="EJ4" s="452" t="s">
        <v>3719</v>
      </c>
      <c r="EK4" s="452" t="s">
        <v>3686</v>
      </c>
      <c r="EL4" s="452" t="s">
        <v>3687</v>
      </c>
      <c r="EM4" s="452" t="s">
        <v>3688</v>
      </c>
      <c r="EN4" s="452" t="s">
        <v>3689</v>
      </c>
      <c r="EO4" s="452" t="s">
        <v>3690</v>
      </c>
      <c r="EP4" s="452" t="s">
        <v>3691</v>
      </c>
      <c r="EQ4" s="452" t="s">
        <v>3692</v>
      </c>
      <c r="ER4" s="452" t="s">
        <v>3693</v>
      </c>
      <c r="ES4" s="452" t="s">
        <v>3694</v>
      </c>
      <c r="ET4" s="452" t="s">
        <v>3695</v>
      </c>
      <c r="EU4" s="452" t="s">
        <v>3696</v>
      </c>
    </row>
    <row r="5" spans="1:151" s="400" customFormat="1" ht="61.2" customHeight="1">
      <c r="A5" s="454" t="s">
        <v>2635</v>
      </c>
      <c r="B5" s="454" t="s">
        <v>2961</v>
      </c>
      <c r="C5" s="454" t="s">
        <v>2666</v>
      </c>
      <c r="D5" s="454" t="s">
        <v>257</v>
      </c>
      <c r="E5" s="454" t="s">
        <v>258</v>
      </c>
      <c r="F5" s="454" t="s">
        <v>521</v>
      </c>
      <c r="G5" s="454" t="s">
        <v>240</v>
      </c>
      <c r="H5" s="454" t="s">
        <v>259</v>
      </c>
      <c r="I5" s="454" t="s">
        <v>260</v>
      </c>
      <c r="J5" s="454" t="s">
        <v>2640</v>
      </c>
      <c r="K5" s="454" t="s">
        <v>2641</v>
      </c>
      <c r="L5" s="454" t="s">
        <v>264</v>
      </c>
      <c r="M5" s="454" t="s">
        <v>21</v>
      </c>
      <c r="N5" s="454" t="s">
        <v>2667</v>
      </c>
      <c r="O5" s="454" t="s">
        <v>524</v>
      </c>
      <c r="P5" s="455" t="s">
        <v>268</v>
      </c>
      <c r="Q5" s="454" t="s">
        <v>270</v>
      </c>
      <c r="R5" s="454" t="s">
        <v>271</v>
      </c>
      <c r="S5" s="455" t="s">
        <v>1722</v>
      </c>
      <c r="T5" s="363" t="s">
        <v>2710</v>
      </c>
      <c r="U5" s="364" t="s">
        <v>2726</v>
      </c>
      <c r="V5" s="363" t="s">
        <v>2727</v>
      </c>
      <c r="W5" s="454" t="s">
        <v>272</v>
      </c>
      <c r="X5" s="454" t="s">
        <v>273</v>
      </c>
      <c r="Y5" s="454" t="s">
        <v>3697</v>
      </c>
      <c r="Z5" s="454" t="s">
        <v>3698</v>
      </c>
      <c r="AA5" s="454" t="s">
        <v>2642</v>
      </c>
      <c r="AB5" s="454" t="s">
        <v>2643</v>
      </c>
      <c r="AC5" s="454" t="s">
        <v>288</v>
      </c>
      <c r="AD5" s="454" t="s">
        <v>289</v>
      </c>
      <c r="AE5" s="364" t="s">
        <v>2715</v>
      </c>
      <c r="AF5" s="362" t="s">
        <v>2718</v>
      </c>
      <c r="AG5" s="362" t="s">
        <v>2723</v>
      </c>
      <c r="AH5" s="362" t="s">
        <v>2724</v>
      </c>
      <c r="AI5" s="362" t="s">
        <v>2725</v>
      </c>
      <c r="AJ5" s="454" t="s">
        <v>2658</v>
      </c>
      <c r="AK5" s="364" t="s">
        <v>2655</v>
      </c>
      <c r="AL5" s="364" t="s">
        <v>2701</v>
      </c>
      <c r="AM5" s="364" t="s">
        <v>2702</v>
      </c>
      <c r="AN5" s="364" t="s">
        <v>2703</v>
      </c>
      <c r="AO5" s="364" t="s">
        <v>2705</v>
      </c>
      <c r="AP5" s="454" t="s">
        <v>290</v>
      </c>
      <c r="AQ5" s="456" t="s">
        <v>291</v>
      </c>
      <c r="AR5" s="456" t="s">
        <v>2644</v>
      </c>
      <c r="AS5" s="456" t="s">
        <v>292</v>
      </c>
      <c r="AT5" s="456" t="s">
        <v>293</v>
      </c>
      <c r="AU5" s="456" t="s">
        <v>295</v>
      </c>
      <c r="AV5" s="456" t="s">
        <v>296</v>
      </c>
      <c r="AW5" s="456" t="s">
        <v>297</v>
      </c>
      <c r="AX5" s="456" t="s">
        <v>298</v>
      </c>
      <c r="AY5" s="361" t="s">
        <v>2631</v>
      </c>
      <c r="AZ5" s="362" t="s">
        <v>2632</v>
      </c>
      <c r="BA5" s="456" t="s">
        <v>3699</v>
      </c>
      <c r="BB5" s="456" t="s">
        <v>3700</v>
      </c>
      <c r="BC5" s="456" t="s">
        <v>3701</v>
      </c>
      <c r="BD5" s="456" t="s">
        <v>3702</v>
      </c>
      <c r="BE5" s="456" t="s">
        <v>3703</v>
      </c>
      <c r="BF5" s="456" t="s">
        <v>3704</v>
      </c>
      <c r="BG5" s="456" t="s">
        <v>3705</v>
      </c>
      <c r="BH5" s="456" t="s">
        <v>3706</v>
      </c>
      <c r="BI5" s="456" t="s">
        <v>3707</v>
      </c>
      <c r="BJ5" s="456" t="s">
        <v>3708</v>
      </c>
      <c r="BK5" s="362" t="s">
        <v>2749</v>
      </c>
      <c r="BL5" s="362" t="s">
        <v>2750</v>
      </c>
      <c r="BM5" s="362" t="s">
        <v>2751</v>
      </c>
      <c r="BN5" s="362" t="s">
        <v>2752</v>
      </c>
      <c r="BO5" s="362" t="s">
        <v>2753</v>
      </c>
      <c r="BP5" s="362" t="s">
        <v>2754</v>
      </c>
      <c r="BQ5" s="362" t="s">
        <v>2755</v>
      </c>
      <c r="BR5" s="362" t="s">
        <v>2756</v>
      </c>
      <c r="BS5" s="362" t="s">
        <v>2757</v>
      </c>
      <c r="BT5" s="361" t="s">
        <v>2645</v>
      </c>
      <c r="BU5" s="456" t="s">
        <v>312</v>
      </c>
      <c r="BV5" s="456" t="s">
        <v>2646</v>
      </c>
      <c r="BW5" s="456" t="s">
        <v>2668</v>
      </c>
      <c r="BX5" s="456" t="s">
        <v>2647</v>
      </c>
      <c r="BY5" s="456" t="s">
        <v>2669</v>
      </c>
      <c r="BZ5" s="456" t="s">
        <v>2648</v>
      </c>
      <c r="CA5" s="456" t="s">
        <v>2670</v>
      </c>
      <c r="CB5" s="361" t="s">
        <v>2630</v>
      </c>
      <c r="CC5" s="361" t="s">
        <v>2728</v>
      </c>
      <c r="CD5" s="361" t="s">
        <v>2729</v>
      </c>
      <c r="CE5" s="456" t="s">
        <v>317</v>
      </c>
      <c r="CF5" s="456" t="s">
        <v>2649</v>
      </c>
      <c r="CG5" s="456" t="s">
        <v>2650</v>
      </c>
      <c r="CH5" s="456" t="s">
        <v>2651</v>
      </c>
      <c r="CI5" s="361" t="s">
        <v>3709</v>
      </c>
      <c r="CJ5" s="361" t="s">
        <v>2731</v>
      </c>
      <c r="CK5" s="361" t="s">
        <v>2732</v>
      </c>
      <c r="CL5" s="361" t="s">
        <v>2629</v>
      </c>
      <c r="CM5" s="454" t="s">
        <v>2664</v>
      </c>
      <c r="CN5" s="454" t="s">
        <v>2655</v>
      </c>
      <c r="CO5" s="456" t="s">
        <v>2652</v>
      </c>
      <c r="CP5" s="456" t="s">
        <v>2653</v>
      </c>
      <c r="CQ5" s="456" t="s">
        <v>7</v>
      </c>
      <c r="CR5" s="456" t="s">
        <v>322</v>
      </c>
      <c r="CS5" s="456" t="s">
        <v>324</v>
      </c>
      <c r="CT5" s="454" t="s">
        <v>2659</v>
      </c>
      <c r="CU5" s="454" t="s">
        <v>2654</v>
      </c>
      <c r="CV5" s="454" t="s">
        <v>2655</v>
      </c>
      <c r="CW5" s="454" t="s">
        <v>2665</v>
      </c>
      <c r="CX5" s="454" t="s">
        <v>2633</v>
      </c>
      <c r="CY5" s="454" t="s">
        <v>325</v>
      </c>
      <c r="CZ5" s="454" t="s">
        <v>2656</v>
      </c>
      <c r="DA5" s="454" t="s">
        <v>327</v>
      </c>
      <c r="DB5" s="454" t="s">
        <v>2634</v>
      </c>
      <c r="DC5" s="455" t="s">
        <v>330</v>
      </c>
      <c r="DD5" s="454" t="s">
        <v>328</v>
      </c>
      <c r="DE5" s="454" t="s">
        <v>2657</v>
      </c>
      <c r="DF5" s="455" t="s">
        <v>332</v>
      </c>
      <c r="DG5" s="454" t="s">
        <v>3710</v>
      </c>
      <c r="DH5" s="455" t="s">
        <v>3711</v>
      </c>
      <c r="DI5" s="455" t="s">
        <v>2655</v>
      </c>
      <c r="DJ5" s="454" t="s">
        <v>3712</v>
      </c>
      <c r="DK5" s="454" t="s">
        <v>3713</v>
      </c>
      <c r="DL5" s="454" t="s">
        <v>3714</v>
      </c>
      <c r="DM5" s="457" t="s">
        <v>290</v>
      </c>
      <c r="DN5" s="457" t="s">
        <v>291</v>
      </c>
      <c r="DO5" s="457" t="s">
        <v>2644</v>
      </c>
      <c r="DP5" s="457" t="s">
        <v>292</v>
      </c>
      <c r="DQ5" s="457" t="s">
        <v>293</v>
      </c>
      <c r="DR5" s="457" t="s">
        <v>295</v>
      </c>
      <c r="DS5" s="457" t="s">
        <v>296</v>
      </c>
      <c r="DT5" s="457" t="s">
        <v>297</v>
      </c>
      <c r="DU5" s="457" t="s">
        <v>298</v>
      </c>
      <c r="DV5" s="458" t="s">
        <v>2631</v>
      </c>
      <c r="DW5" s="458" t="s">
        <v>3718</v>
      </c>
      <c r="DX5" s="457" t="s">
        <v>3699</v>
      </c>
      <c r="DY5" s="457" t="s">
        <v>3700</v>
      </c>
      <c r="DZ5" s="457" t="s">
        <v>3701</v>
      </c>
      <c r="EA5" s="457" t="s">
        <v>3702</v>
      </c>
      <c r="EB5" s="457" t="s">
        <v>3703</v>
      </c>
      <c r="EC5" s="457" t="s">
        <v>3704</v>
      </c>
      <c r="ED5" s="457" t="s">
        <v>3705</v>
      </c>
      <c r="EE5" s="457" t="s">
        <v>3706</v>
      </c>
      <c r="EF5" s="457" t="s">
        <v>3707</v>
      </c>
      <c r="EG5" s="457" t="s">
        <v>3708</v>
      </c>
      <c r="EH5" s="458" t="s">
        <v>3720</v>
      </c>
      <c r="EI5" s="458" t="s">
        <v>3721</v>
      </c>
      <c r="EJ5" s="458" t="s">
        <v>3722</v>
      </c>
      <c r="EK5" s="457" t="s">
        <v>312</v>
      </c>
      <c r="EL5" s="457" t="s">
        <v>2646</v>
      </c>
      <c r="EM5" s="457" t="s">
        <v>2668</v>
      </c>
      <c r="EN5" s="457" t="s">
        <v>2647</v>
      </c>
      <c r="EO5" s="457" t="s">
        <v>2669</v>
      </c>
      <c r="EP5" s="457" t="s">
        <v>2648</v>
      </c>
      <c r="EQ5" s="457" t="s">
        <v>2670</v>
      </c>
      <c r="ER5" s="457" t="s">
        <v>317</v>
      </c>
      <c r="ES5" s="457" t="s">
        <v>2649</v>
      </c>
      <c r="ET5" s="457" t="s">
        <v>2650</v>
      </c>
      <c r="EU5" s="457" t="s">
        <v>2651</v>
      </c>
    </row>
    <row r="6" spans="1:151" s="385" customFormat="1" ht="19.95" customHeight="1">
      <c r="A6" s="465">
        <v>14</v>
      </c>
      <c r="B6" s="465">
        <v>19</v>
      </c>
      <c r="C6" s="473" t="s">
        <v>2734</v>
      </c>
      <c r="D6" s="469" t="s">
        <v>2737</v>
      </c>
      <c r="E6" s="530" t="s">
        <v>2671</v>
      </c>
      <c r="F6" s="469" t="s">
        <v>2739</v>
      </c>
      <c r="G6" s="555" t="s">
        <v>2963</v>
      </c>
      <c r="H6" s="469" t="s">
        <v>2741</v>
      </c>
      <c r="I6" s="469" t="s">
        <v>2740</v>
      </c>
      <c r="J6" s="469" t="s">
        <v>2685</v>
      </c>
      <c r="K6" s="525" t="s">
        <v>3477</v>
      </c>
      <c r="L6" s="469" t="s">
        <v>3554</v>
      </c>
      <c r="M6" s="465" t="s">
        <v>2955</v>
      </c>
      <c r="N6" s="469" t="s">
        <v>3554</v>
      </c>
      <c r="O6" s="465" t="s">
        <v>2954</v>
      </c>
      <c r="P6" s="526" t="s">
        <v>3014</v>
      </c>
      <c r="Q6" s="469">
        <v>2</v>
      </c>
      <c r="R6" s="460" t="s">
        <v>3729</v>
      </c>
      <c r="S6" s="367" t="s">
        <v>52</v>
      </c>
      <c r="T6" s="366" t="s">
        <v>2711</v>
      </c>
      <c r="U6" s="368" t="s">
        <v>52</v>
      </c>
      <c r="V6" s="365">
        <v>9.9</v>
      </c>
      <c r="W6" s="369">
        <v>399</v>
      </c>
      <c r="X6" s="517">
        <v>799</v>
      </c>
      <c r="Y6" s="369">
        <v>69</v>
      </c>
      <c r="Z6" s="519">
        <v>68.249061326658321</v>
      </c>
      <c r="AA6" s="370">
        <v>399</v>
      </c>
      <c r="AB6" s="465">
        <v>799</v>
      </c>
      <c r="AC6" s="365">
        <v>384</v>
      </c>
      <c r="AD6" s="469">
        <f>AC6+AC7</f>
        <v>774</v>
      </c>
      <c r="AE6" s="368" t="s">
        <v>52</v>
      </c>
      <c r="AF6" s="369" t="s">
        <v>2719</v>
      </c>
      <c r="AG6" s="368" t="s">
        <v>52</v>
      </c>
      <c r="AH6" s="368">
        <v>138.5</v>
      </c>
      <c r="AI6" s="368" t="s">
        <v>52</v>
      </c>
      <c r="AJ6" s="480" t="s">
        <v>2691</v>
      </c>
      <c r="AK6" s="479" t="s">
        <v>3725</v>
      </c>
      <c r="AL6" s="479">
        <v>988</v>
      </c>
      <c r="AM6" s="479">
        <v>799</v>
      </c>
      <c r="AN6" s="479" t="s">
        <v>2704</v>
      </c>
      <c r="AO6" s="479" t="s">
        <v>2742</v>
      </c>
      <c r="AP6" s="371">
        <v>399</v>
      </c>
      <c r="AQ6" s="500">
        <f t="shared" ref="AQ6" si="0">AP6+AP7</f>
        <v>799</v>
      </c>
      <c r="AR6" s="365">
        <v>11.2</v>
      </c>
      <c r="AS6" s="372">
        <v>9.5</v>
      </c>
      <c r="AT6" s="372">
        <v>12.7</v>
      </c>
      <c r="AU6" s="365">
        <v>0.85</v>
      </c>
      <c r="AV6" s="365">
        <v>0.72</v>
      </c>
      <c r="AW6" s="365">
        <v>1</v>
      </c>
      <c r="AX6" s="365">
        <v>5.2999999999999999E-2</v>
      </c>
      <c r="AY6" s="376" t="s">
        <v>52</v>
      </c>
      <c r="AZ6" s="377" t="s">
        <v>52</v>
      </c>
      <c r="BA6" s="546" t="s">
        <v>2747</v>
      </c>
      <c r="BB6" s="373">
        <v>399</v>
      </c>
      <c r="BC6" s="500">
        <v>799</v>
      </c>
      <c r="BD6" s="373">
        <v>4</v>
      </c>
      <c r="BE6" s="373">
        <v>3.6</v>
      </c>
      <c r="BF6" s="373">
        <v>4.3</v>
      </c>
      <c r="BG6" s="371">
        <v>0.7</v>
      </c>
      <c r="BH6" s="371">
        <v>0.61</v>
      </c>
      <c r="BI6" s="371">
        <v>0.82</v>
      </c>
      <c r="BJ6" s="371" t="s">
        <v>2746</v>
      </c>
      <c r="BK6" s="500" t="s">
        <v>52</v>
      </c>
      <c r="BL6" s="365" t="s">
        <v>52</v>
      </c>
      <c r="BM6" s="365" t="s">
        <v>52</v>
      </c>
      <c r="BN6" s="365" t="s">
        <v>52</v>
      </c>
      <c r="BO6" s="365" t="s">
        <v>52</v>
      </c>
      <c r="BP6" s="365" t="s">
        <v>52</v>
      </c>
      <c r="BQ6" s="365" t="s">
        <v>52</v>
      </c>
      <c r="BR6" s="365" t="s">
        <v>52</v>
      </c>
      <c r="BS6" s="365" t="s">
        <v>52</v>
      </c>
      <c r="BT6" s="365" t="s">
        <v>52</v>
      </c>
      <c r="BU6" s="374" t="s">
        <v>52</v>
      </c>
      <c r="BV6" s="374" t="s">
        <v>52</v>
      </c>
      <c r="BW6" s="370" t="s">
        <v>52</v>
      </c>
      <c r="BX6" s="370" t="s">
        <v>52</v>
      </c>
      <c r="BY6" s="370" t="s">
        <v>52</v>
      </c>
      <c r="BZ6" s="370" t="s">
        <v>52</v>
      </c>
      <c r="CA6" s="370" t="s">
        <v>52</v>
      </c>
      <c r="CB6" s="374" t="s">
        <v>52</v>
      </c>
      <c r="CC6" s="365">
        <v>297</v>
      </c>
      <c r="CD6" s="365">
        <v>39</v>
      </c>
      <c r="CE6" s="374">
        <v>393</v>
      </c>
      <c r="CF6" s="365" t="s">
        <v>52</v>
      </c>
      <c r="CG6" s="370" t="s">
        <v>52</v>
      </c>
      <c r="CH6" s="370" t="s">
        <v>52</v>
      </c>
      <c r="CI6" s="378">
        <v>385</v>
      </c>
      <c r="CJ6" s="365">
        <v>399</v>
      </c>
      <c r="CK6" s="365">
        <v>269</v>
      </c>
      <c r="CL6" s="371" t="s">
        <v>2765</v>
      </c>
      <c r="CM6" s="480" t="s">
        <v>54</v>
      </c>
      <c r="CN6" s="480" t="s">
        <v>54</v>
      </c>
      <c r="CO6" s="469" t="s">
        <v>54</v>
      </c>
      <c r="CP6" s="469" t="s">
        <v>54</v>
      </c>
      <c r="CQ6" s="469" t="s">
        <v>54</v>
      </c>
      <c r="CR6" s="469" t="s">
        <v>54</v>
      </c>
      <c r="CS6" s="469" t="s">
        <v>54</v>
      </c>
      <c r="CT6" s="469" t="s">
        <v>54</v>
      </c>
      <c r="CU6" s="469" t="s">
        <v>54</v>
      </c>
      <c r="CV6" s="469" t="s">
        <v>54</v>
      </c>
      <c r="CW6" s="469" t="s">
        <v>54</v>
      </c>
      <c r="CX6" s="469" t="s">
        <v>54</v>
      </c>
      <c r="CY6" s="469" t="s">
        <v>54</v>
      </c>
      <c r="CZ6" s="469" t="s">
        <v>54</v>
      </c>
      <c r="DA6" s="469" t="s">
        <v>54</v>
      </c>
      <c r="DB6" s="469" t="s">
        <v>54</v>
      </c>
      <c r="DC6" s="469" t="s">
        <v>54</v>
      </c>
      <c r="DD6" s="469" t="s">
        <v>54</v>
      </c>
      <c r="DE6" s="469" t="s">
        <v>54</v>
      </c>
      <c r="DF6" s="469" t="s">
        <v>54</v>
      </c>
      <c r="DG6" s="469" t="s">
        <v>54</v>
      </c>
      <c r="DH6" s="469" t="s">
        <v>54</v>
      </c>
      <c r="DI6" s="469" t="s">
        <v>54</v>
      </c>
      <c r="DJ6" s="469" t="s">
        <v>54</v>
      </c>
      <c r="DK6" s="469" t="s">
        <v>54</v>
      </c>
      <c r="DL6" s="469" t="s">
        <v>54</v>
      </c>
      <c r="DM6" s="365" t="s">
        <v>54</v>
      </c>
      <c r="DN6" s="469" t="s">
        <v>54</v>
      </c>
      <c r="DO6" s="365" t="s">
        <v>54</v>
      </c>
      <c r="DP6" s="365" t="s">
        <v>54</v>
      </c>
      <c r="DQ6" s="365" t="s">
        <v>54</v>
      </c>
      <c r="DR6" s="365" t="s">
        <v>54</v>
      </c>
      <c r="DS6" s="365" t="s">
        <v>54</v>
      </c>
      <c r="DT6" s="365" t="s">
        <v>54</v>
      </c>
      <c r="DU6" s="365" t="s">
        <v>54</v>
      </c>
      <c r="DV6" s="365" t="s">
        <v>54</v>
      </c>
      <c r="DW6" s="365" t="s">
        <v>54</v>
      </c>
      <c r="DX6" s="469" t="s">
        <v>54</v>
      </c>
      <c r="DY6" s="365" t="s">
        <v>54</v>
      </c>
      <c r="DZ6" s="469" t="s">
        <v>54</v>
      </c>
      <c r="EA6" s="365" t="s">
        <v>54</v>
      </c>
      <c r="EB6" s="365" t="s">
        <v>54</v>
      </c>
      <c r="EC6" s="365" t="s">
        <v>54</v>
      </c>
      <c r="ED6" s="365" t="s">
        <v>54</v>
      </c>
      <c r="EE6" s="365" t="s">
        <v>54</v>
      </c>
      <c r="EF6" s="365" t="s">
        <v>54</v>
      </c>
      <c r="EG6" s="365" t="s">
        <v>54</v>
      </c>
      <c r="EH6" s="365" t="s">
        <v>54</v>
      </c>
      <c r="EI6" s="365" t="s">
        <v>54</v>
      </c>
      <c r="EJ6" s="365" t="s">
        <v>54</v>
      </c>
      <c r="EK6" s="365" t="s">
        <v>54</v>
      </c>
      <c r="EL6" s="365" t="s">
        <v>54</v>
      </c>
      <c r="EM6" s="365" t="s">
        <v>54</v>
      </c>
      <c r="EN6" s="365" t="s">
        <v>54</v>
      </c>
      <c r="EO6" s="365" t="s">
        <v>54</v>
      </c>
      <c r="EP6" s="365" t="s">
        <v>54</v>
      </c>
      <c r="EQ6" s="365" t="s">
        <v>54</v>
      </c>
      <c r="ER6" s="365" t="s">
        <v>54</v>
      </c>
      <c r="ES6" s="365" t="s">
        <v>54</v>
      </c>
      <c r="ET6" s="365" t="s">
        <v>54</v>
      </c>
      <c r="EU6" s="365" t="s">
        <v>54</v>
      </c>
    </row>
    <row r="7" spans="1:151" s="385" customFormat="1" ht="19.95" customHeight="1">
      <c r="A7" s="466"/>
      <c r="B7" s="466"/>
      <c r="C7" s="474"/>
      <c r="D7" s="470"/>
      <c r="E7" s="470"/>
      <c r="F7" s="470"/>
      <c r="G7" s="466"/>
      <c r="H7" s="470"/>
      <c r="I7" s="470"/>
      <c r="J7" s="470"/>
      <c r="K7" s="466"/>
      <c r="L7" s="470"/>
      <c r="M7" s="466"/>
      <c r="N7" s="470"/>
      <c r="O7" s="466"/>
      <c r="P7" s="542"/>
      <c r="Q7" s="470"/>
      <c r="R7" s="460" t="s">
        <v>3730</v>
      </c>
      <c r="S7" s="367" t="s">
        <v>52</v>
      </c>
      <c r="T7" s="366" t="s">
        <v>2711</v>
      </c>
      <c r="U7" s="368" t="s">
        <v>52</v>
      </c>
      <c r="V7" s="365">
        <v>9.3000000000000007</v>
      </c>
      <c r="W7" s="369">
        <v>400</v>
      </c>
      <c r="X7" s="518"/>
      <c r="Y7" s="369">
        <v>67.5</v>
      </c>
      <c r="Z7" s="520"/>
      <c r="AA7" s="370">
        <v>400</v>
      </c>
      <c r="AB7" s="466"/>
      <c r="AC7" s="365">
        <v>390</v>
      </c>
      <c r="AD7" s="470"/>
      <c r="AE7" s="368" t="s">
        <v>52</v>
      </c>
      <c r="AF7" s="369" t="s">
        <v>2720</v>
      </c>
      <c r="AG7" s="368" t="s">
        <v>52</v>
      </c>
      <c r="AH7" s="368">
        <v>176.5</v>
      </c>
      <c r="AI7" s="368" t="s">
        <v>52</v>
      </c>
      <c r="AJ7" s="544"/>
      <c r="AK7" s="479"/>
      <c r="AL7" s="479"/>
      <c r="AM7" s="479"/>
      <c r="AN7" s="479"/>
      <c r="AO7" s="479"/>
      <c r="AP7" s="371">
        <v>400</v>
      </c>
      <c r="AQ7" s="501"/>
      <c r="AR7" s="365">
        <v>10</v>
      </c>
      <c r="AS7" s="372">
        <v>8.3000000000000007</v>
      </c>
      <c r="AT7" s="372">
        <v>11</v>
      </c>
      <c r="AU7" s="365" t="s">
        <v>52</v>
      </c>
      <c r="AV7" s="365" t="s">
        <v>52</v>
      </c>
      <c r="AW7" s="365" t="s">
        <v>52</v>
      </c>
      <c r="AX7" s="365" t="s">
        <v>52</v>
      </c>
      <c r="AY7" s="365" t="s">
        <v>52</v>
      </c>
      <c r="AZ7" s="365" t="s">
        <v>52</v>
      </c>
      <c r="BA7" s="547"/>
      <c r="BB7" s="373">
        <v>400</v>
      </c>
      <c r="BC7" s="501"/>
      <c r="BD7" s="373">
        <v>3</v>
      </c>
      <c r="BE7" s="373">
        <v>2.9</v>
      </c>
      <c r="BF7" s="373">
        <v>3.4</v>
      </c>
      <c r="BG7" s="365" t="s">
        <v>52</v>
      </c>
      <c r="BH7" s="365" t="s">
        <v>52</v>
      </c>
      <c r="BI7" s="365" t="s">
        <v>52</v>
      </c>
      <c r="BJ7" s="365" t="s">
        <v>52</v>
      </c>
      <c r="BK7" s="501"/>
      <c r="BL7" s="365" t="s">
        <v>52</v>
      </c>
      <c r="BM7" s="365" t="s">
        <v>52</v>
      </c>
      <c r="BN7" s="365" t="s">
        <v>52</v>
      </c>
      <c r="BO7" s="365" t="s">
        <v>52</v>
      </c>
      <c r="BP7" s="365" t="s">
        <v>52</v>
      </c>
      <c r="BQ7" s="365" t="s">
        <v>52</v>
      </c>
      <c r="BR7" s="365" t="s">
        <v>52</v>
      </c>
      <c r="BS7" s="365" t="s">
        <v>52</v>
      </c>
      <c r="BT7" s="365" t="s">
        <v>52</v>
      </c>
      <c r="BU7" s="374" t="s">
        <v>52</v>
      </c>
      <c r="BV7" s="374" t="s">
        <v>52</v>
      </c>
      <c r="BW7" s="370" t="s">
        <v>52</v>
      </c>
      <c r="BX7" s="370" t="s">
        <v>52</v>
      </c>
      <c r="BY7" s="370" t="s">
        <v>52</v>
      </c>
      <c r="BZ7" s="370" t="s">
        <v>52</v>
      </c>
      <c r="CA7" s="370" t="s">
        <v>52</v>
      </c>
      <c r="CB7" s="374" t="s">
        <v>52</v>
      </c>
      <c r="CC7" s="365">
        <v>305</v>
      </c>
      <c r="CD7" s="365">
        <v>16</v>
      </c>
      <c r="CE7" s="374">
        <v>396</v>
      </c>
      <c r="CF7" s="365" t="s">
        <v>52</v>
      </c>
      <c r="CG7" s="370" t="s">
        <v>52</v>
      </c>
      <c r="CH7" s="370" t="s">
        <v>52</v>
      </c>
      <c r="CI7" s="378">
        <v>364</v>
      </c>
      <c r="CJ7" s="365">
        <v>400</v>
      </c>
      <c r="CK7" s="365">
        <v>305</v>
      </c>
      <c r="CL7" s="371" t="s">
        <v>2767</v>
      </c>
      <c r="CM7" s="481"/>
      <c r="CN7" s="481"/>
      <c r="CO7" s="470"/>
      <c r="CP7" s="470"/>
      <c r="CQ7" s="470"/>
      <c r="CR7" s="470"/>
      <c r="CS7" s="470"/>
      <c r="CT7" s="470"/>
      <c r="CU7" s="470"/>
      <c r="CV7" s="470"/>
      <c r="CW7" s="470"/>
      <c r="CX7" s="470"/>
      <c r="CY7" s="470"/>
      <c r="CZ7" s="470"/>
      <c r="DA7" s="470"/>
      <c r="DB7" s="470"/>
      <c r="DC7" s="470"/>
      <c r="DD7" s="470"/>
      <c r="DE7" s="470"/>
      <c r="DF7" s="470"/>
      <c r="DG7" s="470"/>
      <c r="DH7" s="470"/>
      <c r="DI7" s="470"/>
      <c r="DJ7" s="470"/>
      <c r="DK7" s="470"/>
      <c r="DL7" s="470"/>
      <c r="DM7" s="365" t="s">
        <v>54</v>
      </c>
      <c r="DN7" s="470"/>
      <c r="DO7" s="365" t="s">
        <v>54</v>
      </c>
      <c r="DP7" s="365" t="s">
        <v>54</v>
      </c>
      <c r="DQ7" s="365" t="s">
        <v>54</v>
      </c>
      <c r="DR7" s="365" t="s">
        <v>54</v>
      </c>
      <c r="DS7" s="365" t="s">
        <v>54</v>
      </c>
      <c r="DT7" s="365" t="s">
        <v>54</v>
      </c>
      <c r="DU7" s="365" t="s">
        <v>54</v>
      </c>
      <c r="DV7" s="365" t="s">
        <v>54</v>
      </c>
      <c r="DW7" s="365" t="s">
        <v>54</v>
      </c>
      <c r="DX7" s="470"/>
      <c r="DY7" s="365" t="s">
        <v>54</v>
      </c>
      <c r="DZ7" s="470"/>
      <c r="EA7" s="365" t="s">
        <v>54</v>
      </c>
      <c r="EB7" s="365" t="s">
        <v>54</v>
      </c>
      <c r="EC7" s="365" t="s">
        <v>54</v>
      </c>
      <c r="ED7" s="365" t="s">
        <v>54</v>
      </c>
      <c r="EE7" s="365" t="s">
        <v>54</v>
      </c>
      <c r="EF7" s="365" t="s">
        <v>54</v>
      </c>
      <c r="EG7" s="365" t="s">
        <v>54</v>
      </c>
      <c r="EH7" s="365" t="s">
        <v>54</v>
      </c>
      <c r="EI7" s="365" t="s">
        <v>54</v>
      </c>
      <c r="EJ7" s="365" t="s">
        <v>54</v>
      </c>
      <c r="EK7" s="365" t="s">
        <v>54</v>
      </c>
      <c r="EL7" s="365" t="s">
        <v>54</v>
      </c>
      <c r="EM7" s="365" t="s">
        <v>54</v>
      </c>
      <c r="EN7" s="365" t="s">
        <v>54</v>
      </c>
      <c r="EO7" s="365" t="s">
        <v>54</v>
      </c>
      <c r="EP7" s="365" t="s">
        <v>54</v>
      </c>
      <c r="EQ7" s="365" t="s">
        <v>54</v>
      </c>
      <c r="ER7" s="365" t="s">
        <v>54</v>
      </c>
      <c r="ES7" s="365" t="s">
        <v>54</v>
      </c>
      <c r="ET7" s="365" t="s">
        <v>54</v>
      </c>
      <c r="EU7" s="365" t="s">
        <v>54</v>
      </c>
    </row>
    <row r="8" spans="1:151" s="385" customFormat="1" ht="19.95" customHeight="1">
      <c r="A8" s="467"/>
      <c r="B8" s="467"/>
      <c r="C8" s="474"/>
      <c r="D8" s="471"/>
      <c r="E8" s="471"/>
      <c r="F8" s="471"/>
      <c r="G8" s="467"/>
      <c r="H8" s="471"/>
      <c r="I8" s="471"/>
      <c r="J8" s="471"/>
      <c r="K8" s="467"/>
      <c r="L8" s="471"/>
      <c r="M8" s="467"/>
      <c r="N8" s="471"/>
      <c r="O8" s="467"/>
      <c r="P8" s="542"/>
      <c r="Q8" s="471"/>
      <c r="R8" s="460" t="s">
        <v>54</v>
      </c>
      <c r="S8" s="367" t="s">
        <v>54</v>
      </c>
      <c r="T8" s="366" t="s">
        <v>54</v>
      </c>
      <c r="U8" s="368" t="s">
        <v>54</v>
      </c>
      <c r="V8" s="368" t="s">
        <v>54</v>
      </c>
      <c r="W8" s="369" t="s">
        <v>54</v>
      </c>
      <c r="X8" s="518"/>
      <c r="Y8" s="369" t="s">
        <v>54</v>
      </c>
      <c r="Z8" s="520"/>
      <c r="AA8" s="370" t="s">
        <v>54</v>
      </c>
      <c r="AB8" s="467"/>
      <c r="AC8" s="365" t="s">
        <v>54</v>
      </c>
      <c r="AD8" s="471"/>
      <c r="AE8" s="369" t="s">
        <v>54</v>
      </c>
      <c r="AF8" s="369" t="s">
        <v>54</v>
      </c>
      <c r="AG8" s="369" t="s">
        <v>54</v>
      </c>
      <c r="AH8" s="369" t="s">
        <v>54</v>
      </c>
      <c r="AI8" s="369" t="s">
        <v>54</v>
      </c>
      <c r="AJ8" s="544"/>
      <c r="AK8" s="479"/>
      <c r="AL8" s="479"/>
      <c r="AM8" s="479"/>
      <c r="AN8" s="479"/>
      <c r="AO8" s="479"/>
      <c r="AP8" s="365" t="s">
        <v>54</v>
      </c>
      <c r="AQ8" s="501"/>
      <c r="AR8" s="365" t="s">
        <v>54</v>
      </c>
      <c r="AS8" s="372" t="s">
        <v>54</v>
      </c>
      <c r="AT8" s="372" t="s">
        <v>54</v>
      </c>
      <c r="AU8" s="365" t="s">
        <v>54</v>
      </c>
      <c r="AV8" s="365" t="s">
        <v>54</v>
      </c>
      <c r="AW8" s="365" t="s">
        <v>54</v>
      </c>
      <c r="AX8" s="365" t="s">
        <v>54</v>
      </c>
      <c r="AY8" s="376" t="s">
        <v>54</v>
      </c>
      <c r="AZ8" s="377" t="s">
        <v>54</v>
      </c>
      <c r="BA8" s="547"/>
      <c r="BB8" s="377" t="s">
        <v>54</v>
      </c>
      <c r="BC8" s="501"/>
      <c r="BD8" s="377" t="s">
        <v>54</v>
      </c>
      <c r="BE8" s="377" t="s">
        <v>54</v>
      </c>
      <c r="BF8" s="377" t="s">
        <v>54</v>
      </c>
      <c r="BG8" s="365" t="s">
        <v>54</v>
      </c>
      <c r="BH8" s="365" t="s">
        <v>54</v>
      </c>
      <c r="BI8" s="365" t="s">
        <v>54</v>
      </c>
      <c r="BJ8" s="365" t="s">
        <v>54</v>
      </c>
      <c r="BK8" s="501"/>
      <c r="BL8" s="365" t="s">
        <v>54</v>
      </c>
      <c r="BM8" s="365" t="s">
        <v>54</v>
      </c>
      <c r="BN8" s="365" t="s">
        <v>54</v>
      </c>
      <c r="BO8" s="365" t="s">
        <v>54</v>
      </c>
      <c r="BP8" s="365" t="s">
        <v>54</v>
      </c>
      <c r="BQ8" s="365" t="s">
        <v>54</v>
      </c>
      <c r="BR8" s="365" t="s">
        <v>54</v>
      </c>
      <c r="BS8" s="365" t="s">
        <v>54</v>
      </c>
      <c r="BT8" s="365" t="s">
        <v>54</v>
      </c>
      <c r="BU8" s="374" t="s">
        <v>54</v>
      </c>
      <c r="BV8" s="365" t="s">
        <v>54</v>
      </c>
      <c r="BW8" s="370" t="s">
        <v>54</v>
      </c>
      <c r="BX8" s="375" t="s">
        <v>54</v>
      </c>
      <c r="BY8" s="370" t="s">
        <v>54</v>
      </c>
      <c r="BZ8" s="375" t="s">
        <v>54</v>
      </c>
      <c r="CA8" s="370" t="s">
        <v>54</v>
      </c>
      <c r="CB8" s="365" t="s">
        <v>54</v>
      </c>
      <c r="CC8" s="365" t="s">
        <v>54</v>
      </c>
      <c r="CD8" s="365" t="s">
        <v>54</v>
      </c>
      <c r="CE8" s="374" t="s">
        <v>54</v>
      </c>
      <c r="CF8" s="365" t="s">
        <v>54</v>
      </c>
      <c r="CG8" s="370" t="s">
        <v>54</v>
      </c>
      <c r="CH8" s="370" t="s">
        <v>54</v>
      </c>
      <c r="CI8" s="370" t="s">
        <v>54</v>
      </c>
      <c r="CJ8" s="365" t="s">
        <v>54</v>
      </c>
      <c r="CK8" s="365" t="s">
        <v>54</v>
      </c>
      <c r="CL8" s="365" t="s">
        <v>54</v>
      </c>
      <c r="CM8" s="481"/>
      <c r="CN8" s="481"/>
      <c r="CO8" s="471"/>
      <c r="CP8" s="471"/>
      <c r="CQ8" s="471"/>
      <c r="CR8" s="471"/>
      <c r="CS8" s="471"/>
      <c r="CT8" s="471"/>
      <c r="CU8" s="471"/>
      <c r="CV8" s="471"/>
      <c r="CW8" s="471"/>
      <c r="CX8" s="471"/>
      <c r="CY8" s="471"/>
      <c r="CZ8" s="471"/>
      <c r="DA8" s="471"/>
      <c r="DB8" s="471"/>
      <c r="DC8" s="471"/>
      <c r="DD8" s="471"/>
      <c r="DE8" s="471"/>
      <c r="DF8" s="471"/>
      <c r="DG8" s="471"/>
      <c r="DH8" s="471"/>
      <c r="DI8" s="471"/>
      <c r="DJ8" s="471"/>
      <c r="DK8" s="471"/>
      <c r="DL8" s="471"/>
      <c r="DM8" s="365" t="s">
        <v>54</v>
      </c>
      <c r="DN8" s="471"/>
      <c r="DO8" s="365" t="s">
        <v>54</v>
      </c>
      <c r="DP8" s="365" t="s">
        <v>54</v>
      </c>
      <c r="DQ8" s="365" t="s">
        <v>54</v>
      </c>
      <c r="DR8" s="365" t="s">
        <v>54</v>
      </c>
      <c r="DS8" s="365" t="s">
        <v>54</v>
      </c>
      <c r="DT8" s="365" t="s">
        <v>54</v>
      </c>
      <c r="DU8" s="365" t="s">
        <v>54</v>
      </c>
      <c r="DV8" s="365" t="s">
        <v>54</v>
      </c>
      <c r="DW8" s="365" t="s">
        <v>54</v>
      </c>
      <c r="DX8" s="471"/>
      <c r="DY8" s="365" t="s">
        <v>54</v>
      </c>
      <c r="DZ8" s="471"/>
      <c r="EA8" s="365" t="s">
        <v>54</v>
      </c>
      <c r="EB8" s="365" t="s">
        <v>54</v>
      </c>
      <c r="EC8" s="365" t="s">
        <v>54</v>
      </c>
      <c r="ED8" s="365" t="s">
        <v>54</v>
      </c>
      <c r="EE8" s="365" t="s">
        <v>54</v>
      </c>
      <c r="EF8" s="365" t="s">
        <v>54</v>
      </c>
      <c r="EG8" s="365" t="s">
        <v>54</v>
      </c>
      <c r="EH8" s="365" t="s">
        <v>54</v>
      </c>
      <c r="EI8" s="365" t="s">
        <v>54</v>
      </c>
      <c r="EJ8" s="365" t="s">
        <v>54</v>
      </c>
      <c r="EK8" s="365" t="s">
        <v>54</v>
      </c>
      <c r="EL8" s="365" t="s">
        <v>54</v>
      </c>
      <c r="EM8" s="365" t="s">
        <v>54</v>
      </c>
      <c r="EN8" s="365" t="s">
        <v>54</v>
      </c>
      <c r="EO8" s="365" t="s">
        <v>54</v>
      </c>
      <c r="EP8" s="365" t="s">
        <v>54</v>
      </c>
      <c r="EQ8" s="365" t="s">
        <v>54</v>
      </c>
      <c r="ER8" s="365" t="s">
        <v>54</v>
      </c>
      <c r="ES8" s="365" t="s">
        <v>54</v>
      </c>
      <c r="ET8" s="365" t="s">
        <v>54</v>
      </c>
      <c r="EU8" s="365" t="s">
        <v>54</v>
      </c>
    </row>
    <row r="9" spans="1:151" s="385" customFormat="1" ht="19.95" customHeight="1">
      <c r="A9" s="468"/>
      <c r="B9" s="468"/>
      <c r="C9" s="475"/>
      <c r="D9" s="472"/>
      <c r="E9" s="472"/>
      <c r="F9" s="472"/>
      <c r="G9" s="468"/>
      <c r="H9" s="472"/>
      <c r="I9" s="472"/>
      <c r="J9" s="472"/>
      <c r="K9" s="468"/>
      <c r="L9" s="472"/>
      <c r="M9" s="468"/>
      <c r="N9" s="472"/>
      <c r="O9" s="468"/>
      <c r="P9" s="543"/>
      <c r="Q9" s="472"/>
      <c r="R9" s="460" t="s">
        <v>54</v>
      </c>
      <c r="S9" s="367" t="s">
        <v>52</v>
      </c>
      <c r="T9" s="366" t="s">
        <v>54</v>
      </c>
      <c r="U9" s="368" t="s">
        <v>54</v>
      </c>
      <c r="V9" s="368" t="s">
        <v>54</v>
      </c>
      <c r="W9" s="369" t="s">
        <v>54</v>
      </c>
      <c r="X9" s="518"/>
      <c r="Y9" s="369" t="s">
        <v>54</v>
      </c>
      <c r="Z9" s="520"/>
      <c r="AA9" s="370" t="s">
        <v>54</v>
      </c>
      <c r="AB9" s="468"/>
      <c r="AC9" s="365" t="s">
        <v>54</v>
      </c>
      <c r="AD9" s="472"/>
      <c r="AE9" s="369" t="s">
        <v>54</v>
      </c>
      <c r="AF9" s="369" t="s">
        <v>54</v>
      </c>
      <c r="AG9" s="369" t="s">
        <v>54</v>
      </c>
      <c r="AH9" s="369" t="s">
        <v>54</v>
      </c>
      <c r="AI9" s="369" t="s">
        <v>54</v>
      </c>
      <c r="AJ9" s="545"/>
      <c r="AK9" s="479"/>
      <c r="AL9" s="479"/>
      <c r="AM9" s="479"/>
      <c r="AN9" s="479"/>
      <c r="AO9" s="479"/>
      <c r="AP9" s="365" t="s">
        <v>54</v>
      </c>
      <c r="AQ9" s="502"/>
      <c r="AR9" s="365" t="s">
        <v>54</v>
      </c>
      <c r="AS9" s="372" t="s">
        <v>54</v>
      </c>
      <c r="AT9" s="372" t="s">
        <v>54</v>
      </c>
      <c r="AU9" s="365" t="s">
        <v>54</v>
      </c>
      <c r="AV9" s="365" t="s">
        <v>54</v>
      </c>
      <c r="AW9" s="365" t="s">
        <v>54</v>
      </c>
      <c r="AX9" s="365" t="s">
        <v>54</v>
      </c>
      <c r="AY9" s="376" t="s">
        <v>54</v>
      </c>
      <c r="AZ9" s="377" t="s">
        <v>54</v>
      </c>
      <c r="BA9" s="547"/>
      <c r="BB9" s="377" t="s">
        <v>54</v>
      </c>
      <c r="BC9" s="502"/>
      <c r="BD9" s="377" t="s">
        <v>54</v>
      </c>
      <c r="BE9" s="377" t="s">
        <v>54</v>
      </c>
      <c r="BF9" s="377" t="s">
        <v>54</v>
      </c>
      <c r="BG9" s="365" t="s">
        <v>54</v>
      </c>
      <c r="BH9" s="365" t="s">
        <v>54</v>
      </c>
      <c r="BI9" s="365" t="s">
        <v>54</v>
      </c>
      <c r="BJ9" s="365" t="s">
        <v>54</v>
      </c>
      <c r="BK9" s="502"/>
      <c r="BL9" s="365" t="s">
        <v>54</v>
      </c>
      <c r="BM9" s="365" t="s">
        <v>54</v>
      </c>
      <c r="BN9" s="365" t="s">
        <v>54</v>
      </c>
      <c r="BO9" s="365" t="s">
        <v>54</v>
      </c>
      <c r="BP9" s="365" t="s">
        <v>54</v>
      </c>
      <c r="BQ9" s="365" t="s">
        <v>54</v>
      </c>
      <c r="BR9" s="365" t="s">
        <v>54</v>
      </c>
      <c r="BS9" s="365" t="s">
        <v>54</v>
      </c>
      <c r="BT9" s="365" t="s">
        <v>54</v>
      </c>
      <c r="BU9" s="374" t="s">
        <v>54</v>
      </c>
      <c r="BV9" s="365" t="s">
        <v>54</v>
      </c>
      <c r="BW9" s="370" t="s">
        <v>54</v>
      </c>
      <c r="BX9" s="375" t="s">
        <v>54</v>
      </c>
      <c r="BY9" s="370" t="s">
        <v>54</v>
      </c>
      <c r="BZ9" s="375" t="s">
        <v>54</v>
      </c>
      <c r="CA9" s="370" t="s">
        <v>54</v>
      </c>
      <c r="CB9" s="365" t="s">
        <v>54</v>
      </c>
      <c r="CC9" s="365" t="s">
        <v>54</v>
      </c>
      <c r="CD9" s="365" t="s">
        <v>54</v>
      </c>
      <c r="CE9" s="374" t="s">
        <v>54</v>
      </c>
      <c r="CF9" s="365" t="s">
        <v>54</v>
      </c>
      <c r="CG9" s="370" t="s">
        <v>54</v>
      </c>
      <c r="CH9" s="370" t="s">
        <v>54</v>
      </c>
      <c r="CI9" s="370" t="s">
        <v>54</v>
      </c>
      <c r="CJ9" s="365" t="s">
        <v>54</v>
      </c>
      <c r="CK9" s="365" t="s">
        <v>54</v>
      </c>
      <c r="CL9" s="365" t="s">
        <v>54</v>
      </c>
      <c r="CM9" s="482"/>
      <c r="CN9" s="482"/>
      <c r="CO9" s="472"/>
      <c r="CP9" s="472"/>
      <c r="CQ9" s="472"/>
      <c r="CR9" s="472"/>
      <c r="CS9" s="472"/>
      <c r="CT9" s="472"/>
      <c r="CU9" s="472"/>
      <c r="CV9" s="472"/>
      <c r="CW9" s="472"/>
      <c r="CX9" s="472"/>
      <c r="CY9" s="472"/>
      <c r="CZ9" s="472"/>
      <c r="DA9" s="472"/>
      <c r="DB9" s="472"/>
      <c r="DC9" s="472"/>
      <c r="DD9" s="472"/>
      <c r="DE9" s="472"/>
      <c r="DF9" s="472"/>
      <c r="DG9" s="472"/>
      <c r="DH9" s="472"/>
      <c r="DI9" s="472"/>
      <c r="DJ9" s="472"/>
      <c r="DK9" s="472"/>
      <c r="DL9" s="472"/>
      <c r="DM9" s="365" t="s">
        <v>54</v>
      </c>
      <c r="DN9" s="472"/>
      <c r="DO9" s="365" t="s">
        <v>54</v>
      </c>
      <c r="DP9" s="365" t="s">
        <v>54</v>
      </c>
      <c r="DQ9" s="365" t="s">
        <v>54</v>
      </c>
      <c r="DR9" s="365" t="s">
        <v>54</v>
      </c>
      <c r="DS9" s="365" t="s">
        <v>54</v>
      </c>
      <c r="DT9" s="365" t="s">
        <v>54</v>
      </c>
      <c r="DU9" s="365" t="s">
        <v>54</v>
      </c>
      <c r="DV9" s="365" t="s">
        <v>54</v>
      </c>
      <c r="DW9" s="365" t="s">
        <v>54</v>
      </c>
      <c r="DX9" s="472"/>
      <c r="DY9" s="365" t="s">
        <v>54</v>
      </c>
      <c r="DZ9" s="472"/>
      <c r="EA9" s="365" t="s">
        <v>54</v>
      </c>
      <c r="EB9" s="365" t="s">
        <v>54</v>
      </c>
      <c r="EC9" s="365" t="s">
        <v>54</v>
      </c>
      <c r="ED9" s="365" t="s">
        <v>54</v>
      </c>
      <c r="EE9" s="365" t="s">
        <v>54</v>
      </c>
      <c r="EF9" s="365" t="s">
        <v>54</v>
      </c>
      <c r="EG9" s="365" t="s">
        <v>54</v>
      </c>
      <c r="EH9" s="365" t="s">
        <v>54</v>
      </c>
      <c r="EI9" s="365" t="s">
        <v>54</v>
      </c>
      <c r="EJ9" s="365" t="s">
        <v>54</v>
      </c>
      <c r="EK9" s="365" t="s">
        <v>54</v>
      </c>
      <c r="EL9" s="365" t="s">
        <v>54</v>
      </c>
      <c r="EM9" s="365" t="s">
        <v>54</v>
      </c>
      <c r="EN9" s="365" t="s">
        <v>54</v>
      </c>
      <c r="EO9" s="365" t="s">
        <v>54</v>
      </c>
      <c r="EP9" s="365" t="s">
        <v>54</v>
      </c>
      <c r="EQ9" s="365" t="s">
        <v>54</v>
      </c>
      <c r="ER9" s="365" t="s">
        <v>54</v>
      </c>
      <c r="ES9" s="365" t="s">
        <v>54</v>
      </c>
      <c r="ET9" s="365" t="s">
        <v>54</v>
      </c>
      <c r="EU9" s="365" t="s">
        <v>54</v>
      </c>
    </row>
    <row r="10" spans="1:151" s="385" customFormat="1" ht="19.95" customHeight="1">
      <c r="A10" s="465">
        <v>15</v>
      </c>
      <c r="B10" s="465">
        <v>20</v>
      </c>
      <c r="C10" s="473" t="s">
        <v>2735</v>
      </c>
      <c r="D10" s="469" t="s">
        <v>2738</v>
      </c>
      <c r="E10" s="530" t="s">
        <v>2671</v>
      </c>
      <c r="F10" s="469" t="s">
        <v>2683</v>
      </c>
      <c r="G10" s="465" t="s">
        <v>3446</v>
      </c>
      <c r="H10" s="469" t="s">
        <v>2682</v>
      </c>
      <c r="I10" s="469" t="s">
        <v>2684</v>
      </c>
      <c r="J10" s="469" t="s">
        <v>2685</v>
      </c>
      <c r="K10" s="525" t="s">
        <v>3478</v>
      </c>
      <c r="L10" s="469" t="s">
        <v>3554</v>
      </c>
      <c r="M10" s="465" t="s">
        <v>2955</v>
      </c>
      <c r="N10" s="469" t="s">
        <v>3554</v>
      </c>
      <c r="O10" s="465" t="s">
        <v>2954</v>
      </c>
      <c r="P10" s="526" t="s">
        <v>3014</v>
      </c>
      <c r="Q10" s="469">
        <v>2</v>
      </c>
      <c r="R10" s="460" t="s">
        <v>3729</v>
      </c>
      <c r="S10" s="367" t="s">
        <v>52</v>
      </c>
      <c r="T10" s="366" t="s">
        <v>2711</v>
      </c>
      <c r="U10" s="368" t="s">
        <v>52</v>
      </c>
      <c r="V10" s="365">
        <v>50</v>
      </c>
      <c r="W10" s="369">
        <v>399</v>
      </c>
      <c r="X10" s="517">
        <v>799</v>
      </c>
      <c r="Y10" s="369">
        <v>69</v>
      </c>
      <c r="Z10" s="519">
        <v>68.249061326658321</v>
      </c>
      <c r="AA10" s="370">
        <v>399</v>
      </c>
      <c r="AB10" s="465">
        <v>799</v>
      </c>
      <c r="AC10" s="365">
        <v>384</v>
      </c>
      <c r="AD10" s="469">
        <f>AC10+AC11</f>
        <v>774</v>
      </c>
      <c r="AE10" s="368" t="s">
        <v>52</v>
      </c>
      <c r="AF10" s="369" t="s">
        <v>2719</v>
      </c>
      <c r="AG10" s="368" t="s">
        <v>52</v>
      </c>
      <c r="AH10" s="368">
        <v>138.5</v>
      </c>
      <c r="AI10" s="368" t="s">
        <v>52</v>
      </c>
      <c r="AJ10" s="480" t="s">
        <v>2691</v>
      </c>
      <c r="AK10" s="479" t="s">
        <v>3725</v>
      </c>
      <c r="AL10" s="479">
        <v>988</v>
      </c>
      <c r="AM10" s="479">
        <v>799</v>
      </c>
      <c r="AN10" s="479" t="s">
        <v>2704</v>
      </c>
      <c r="AO10" s="479" t="s">
        <v>2706</v>
      </c>
      <c r="AP10" s="371">
        <v>399</v>
      </c>
      <c r="AQ10" s="500">
        <f t="shared" ref="AQ10" si="1">AP10+AP11</f>
        <v>799</v>
      </c>
      <c r="AR10" s="365">
        <v>11</v>
      </c>
      <c r="AS10" s="372">
        <v>9.5</v>
      </c>
      <c r="AT10" s="372">
        <v>12.5</v>
      </c>
      <c r="AU10" s="365" t="s">
        <v>52</v>
      </c>
      <c r="AV10" s="365" t="s">
        <v>52</v>
      </c>
      <c r="AW10" s="365" t="s">
        <v>52</v>
      </c>
      <c r="AX10" s="365" t="s">
        <v>52</v>
      </c>
      <c r="AY10" s="365" t="s">
        <v>52</v>
      </c>
      <c r="AZ10" s="365" t="s">
        <v>52</v>
      </c>
      <c r="BA10" s="546" t="s">
        <v>2747</v>
      </c>
      <c r="BB10" s="377" t="s">
        <v>52</v>
      </c>
      <c r="BC10" s="500" t="s">
        <v>52</v>
      </c>
      <c r="BD10" s="377" t="s">
        <v>52</v>
      </c>
      <c r="BE10" s="377" t="s">
        <v>52</v>
      </c>
      <c r="BF10" s="377" t="s">
        <v>52</v>
      </c>
      <c r="BG10" s="377" t="s">
        <v>52</v>
      </c>
      <c r="BH10" s="377" t="s">
        <v>52</v>
      </c>
      <c r="BI10" s="377" t="s">
        <v>52</v>
      </c>
      <c r="BJ10" s="377" t="s">
        <v>52</v>
      </c>
      <c r="BK10" s="500" t="s">
        <v>52</v>
      </c>
      <c r="BL10" s="365" t="s">
        <v>52</v>
      </c>
      <c r="BM10" s="365" t="s">
        <v>52</v>
      </c>
      <c r="BN10" s="365" t="s">
        <v>52</v>
      </c>
      <c r="BO10" s="365" t="s">
        <v>52</v>
      </c>
      <c r="BP10" s="365" t="s">
        <v>52</v>
      </c>
      <c r="BQ10" s="365" t="s">
        <v>52</v>
      </c>
      <c r="BR10" s="365" t="s">
        <v>52</v>
      </c>
      <c r="BS10" s="365" t="s">
        <v>52</v>
      </c>
      <c r="BT10" s="377" t="s">
        <v>52</v>
      </c>
      <c r="BU10" s="374" t="s">
        <v>52</v>
      </c>
      <c r="BV10" s="374" t="s">
        <v>52</v>
      </c>
      <c r="BW10" s="370" t="s">
        <v>52</v>
      </c>
      <c r="BX10" s="370" t="s">
        <v>52</v>
      </c>
      <c r="BY10" s="370" t="s">
        <v>52</v>
      </c>
      <c r="BZ10" s="370" t="s">
        <v>52</v>
      </c>
      <c r="CA10" s="370" t="s">
        <v>52</v>
      </c>
      <c r="CB10" s="374" t="s">
        <v>52</v>
      </c>
      <c r="CC10" s="365">
        <v>297</v>
      </c>
      <c r="CD10" s="365">
        <v>39</v>
      </c>
      <c r="CE10" s="374">
        <v>393</v>
      </c>
      <c r="CF10" s="371">
        <v>231</v>
      </c>
      <c r="CG10" s="370" t="s">
        <v>52</v>
      </c>
      <c r="CH10" s="370" t="s">
        <v>52</v>
      </c>
      <c r="CI10" s="378">
        <v>385</v>
      </c>
      <c r="CJ10" s="365">
        <v>399</v>
      </c>
      <c r="CK10" s="365">
        <v>350</v>
      </c>
      <c r="CL10" s="371" t="s">
        <v>2765</v>
      </c>
      <c r="CM10" s="480" t="s">
        <v>54</v>
      </c>
      <c r="CN10" s="480" t="s">
        <v>54</v>
      </c>
      <c r="CO10" s="469" t="s">
        <v>54</v>
      </c>
      <c r="CP10" s="469" t="s">
        <v>54</v>
      </c>
      <c r="CQ10" s="469" t="s">
        <v>54</v>
      </c>
      <c r="CR10" s="469" t="s">
        <v>54</v>
      </c>
      <c r="CS10" s="469" t="s">
        <v>54</v>
      </c>
      <c r="CT10" s="469" t="s">
        <v>54</v>
      </c>
      <c r="CU10" s="469" t="s">
        <v>54</v>
      </c>
      <c r="CV10" s="469" t="s">
        <v>54</v>
      </c>
      <c r="CW10" s="469" t="s">
        <v>54</v>
      </c>
      <c r="CX10" s="469" t="s">
        <v>54</v>
      </c>
      <c r="CY10" s="469" t="s">
        <v>54</v>
      </c>
      <c r="CZ10" s="469" t="s">
        <v>54</v>
      </c>
      <c r="DA10" s="469" t="s">
        <v>54</v>
      </c>
      <c r="DB10" s="469" t="s">
        <v>54</v>
      </c>
      <c r="DC10" s="469" t="s">
        <v>54</v>
      </c>
      <c r="DD10" s="469" t="s">
        <v>54</v>
      </c>
      <c r="DE10" s="469" t="s">
        <v>54</v>
      </c>
      <c r="DF10" s="469" t="s">
        <v>54</v>
      </c>
      <c r="DG10" s="469" t="s">
        <v>54</v>
      </c>
      <c r="DH10" s="469" t="s">
        <v>54</v>
      </c>
      <c r="DI10" s="469" t="s">
        <v>54</v>
      </c>
      <c r="DJ10" s="469" t="s">
        <v>54</v>
      </c>
      <c r="DK10" s="469" t="s">
        <v>54</v>
      </c>
      <c r="DL10" s="469" t="s">
        <v>54</v>
      </c>
      <c r="DM10" s="365" t="s">
        <v>54</v>
      </c>
      <c r="DN10" s="469" t="s">
        <v>54</v>
      </c>
      <c r="DO10" s="365" t="s">
        <v>54</v>
      </c>
      <c r="DP10" s="365" t="s">
        <v>54</v>
      </c>
      <c r="DQ10" s="365" t="s">
        <v>54</v>
      </c>
      <c r="DR10" s="365" t="s">
        <v>54</v>
      </c>
      <c r="DS10" s="365" t="s">
        <v>54</v>
      </c>
      <c r="DT10" s="365" t="s">
        <v>54</v>
      </c>
      <c r="DU10" s="365" t="s">
        <v>54</v>
      </c>
      <c r="DV10" s="365" t="s">
        <v>54</v>
      </c>
      <c r="DW10" s="365" t="s">
        <v>54</v>
      </c>
      <c r="DX10" s="469" t="s">
        <v>54</v>
      </c>
      <c r="DY10" s="365" t="s">
        <v>54</v>
      </c>
      <c r="DZ10" s="469" t="s">
        <v>54</v>
      </c>
      <c r="EA10" s="365" t="s">
        <v>54</v>
      </c>
      <c r="EB10" s="365" t="s">
        <v>54</v>
      </c>
      <c r="EC10" s="365" t="s">
        <v>54</v>
      </c>
      <c r="ED10" s="365" t="s">
        <v>54</v>
      </c>
      <c r="EE10" s="365" t="s">
        <v>54</v>
      </c>
      <c r="EF10" s="365" t="s">
        <v>54</v>
      </c>
      <c r="EG10" s="365" t="s">
        <v>54</v>
      </c>
      <c r="EH10" s="365" t="s">
        <v>54</v>
      </c>
      <c r="EI10" s="365" t="s">
        <v>54</v>
      </c>
      <c r="EJ10" s="365" t="s">
        <v>54</v>
      </c>
      <c r="EK10" s="365" t="s">
        <v>54</v>
      </c>
      <c r="EL10" s="365" t="s">
        <v>54</v>
      </c>
      <c r="EM10" s="365" t="s">
        <v>54</v>
      </c>
      <c r="EN10" s="365" t="s">
        <v>54</v>
      </c>
      <c r="EO10" s="365" t="s">
        <v>54</v>
      </c>
      <c r="EP10" s="365" t="s">
        <v>54</v>
      </c>
      <c r="EQ10" s="365" t="s">
        <v>54</v>
      </c>
      <c r="ER10" s="365" t="s">
        <v>54</v>
      </c>
      <c r="ES10" s="365" t="s">
        <v>54</v>
      </c>
      <c r="ET10" s="365" t="s">
        <v>54</v>
      </c>
      <c r="EU10" s="365" t="s">
        <v>54</v>
      </c>
    </row>
    <row r="11" spans="1:151" s="385" customFormat="1" ht="19.95" customHeight="1">
      <c r="A11" s="466"/>
      <c r="B11" s="466"/>
      <c r="C11" s="474"/>
      <c r="D11" s="470"/>
      <c r="E11" s="470"/>
      <c r="F11" s="470"/>
      <c r="G11" s="466"/>
      <c r="H11" s="470"/>
      <c r="I11" s="470"/>
      <c r="J11" s="470"/>
      <c r="K11" s="466"/>
      <c r="L11" s="470"/>
      <c r="M11" s="466"/>
      <c r="N11" s="470"/>
      <c r="O11" s="466"/>
      <c r="P11" s="542"/>
      <c r="Q11" s="470"/>
      <c r="R11" s="460" t="s">
        <v>3730</v>
      </c>
      <c r="S11" s="367" t="s">
        <v>52</v>
      </c>
      <c r="T11" s="366" t="s">
        <v>2711</v>
      </c>
      <c r="U11" s="368" t="s">
        <v>52</v>
      </c>
      <c r="V11" s="365">
        <v>50</v>
      </c>
      <c r="W11" s="369">
        <v>400</v>
      </c>
      <c r="X11" s="518"/>
      <c r="Y11" s="369">
        <v>67.5</v>
      </c>
      <c r="Z11" s="520"/>
      <c r="AA11" s="370">
        <v>400</v>
      </c>
      <c r="AB11" s="466"/>
      <c r="AC11" s="365">
        <v>390</v>
      </c>
      <c r="AD11" s="470"/>
      <c r="AE11" s="368" t="s">
        <v>52</v>
      </c>
      <c r="AF11" s="369" t="s">
        <v>2720</v>
      </c>
      <c r="AG11" s="368" t="s">
        <v>52</v>
      </c>
      <c r="AH11" s="368">
        <v>176.5</v>
      </c>
      <c r="AI11" s="368" t="s">
        <v>52</v>
      </c>
      <c r="AJ11" s="544"/>
      <c r="AK11" s="479"/>
      <c r="AL11" s="479"/>
      <c r="AM11" s="479"/>
      <c r="AN11" s="479"/>
      <c r="AO11" s="479"/>
      <c r="AP11" s="371">
        <v>400</v>
      </c>
      <c r="AQ11" s="501"/>
      <c r="AR11" s="365">
        <v>10</v>
      </c>
      <c r="AS11" s="372">
        <v>8.4</v>
      </c>
      <c r="AT11" s="372">
        <v>11.2</v>
      </c>
      <c r="AU11" s="365" t="s">
        <v>52</v>
      </c>
      <c r="AV11" s="365" t="s">
        <v>52</v>
      </c>
      <c r="AW11" s="365" t="s">
        <v>52</v>
      </c>
      <c r="AX11" s="365" t="s">
        <v>52</v>
      </c>
      <c r="AY11" s="365" t="s">
        <v>52</v>
      </c>
      <c r="AZ11" s="365" t="s">
        <v>52</v>
      </c>
      <c r="BA11" s="547"/>
      <c r="BB11" s="377" t="s">
        <v>52</v>
      </c>
      <c r="BC11" s="501"/>
      <c r="BD11" s="377" t="s">
        <v>52</v>
      </c>
      <c r="BE11" s="377" t="s">
        <v>52</v>
      </c>
      <c r="BF11" s="377" t="s">
        <v>52</v>
      </c>
      <c r="BG11" s="377" t="s">
        <v>52</v>
      </c>
      <c r="BH11" s="377" t="s">
        <v>52</v>
      </c>
      <c r="BI11" s="377" t="s">
        <v>52</v>
      </c>
      <c r="BJ11" s="377" t="s">
        <v>52</v>
      </c>
      <c r="BK11" s="501"/>
      <c r="BL11" s="365" t="s">
        <v>52</v>
      </c>
      <c r="BM11" s="365" t="s">
        <v>52</v>
      </c>
      <c r="BN11" s="365" t="s">
        <v>52</v>
      </c>
      <c r="BO11" s="365" t="s">
        <v>52</v>
      </c>
      <c r="BP11" s="365" t="s">
        <v>52</v>
      </c>
      <c r="BQ11" s="365" t="s">
        <v>52</v>
      </c>
      <c r="BR11" s="365" t="s">
        <v>52</v>
      </c>
      <c r="BS11" s="365" t="s">
        <v>52</v>
      </c>
      <c r="BT11" s="377" t="s">
        <v>52</v>
      </c>
      <c r="BU11" s="374" t="s">
        <v>52</v>
      </c>
      <c r="BV11" s="374" t="s">
        <v>52</v>
      </c>
      <c r="BW11" s="370" t="s">
        <v>52</v>
      </c>
      <c r="BX11" s="370" t="s">
        <v>52</v>
      </c>
      <c r="BY11" s="370" t="s">
        <v>52</v>
      </c>
      <c r="BZ11" s="370" t="s">
        <v>52</v>
      </c>
      <c r="CA11" s="370" t="s">
        <v>52</v>
      </c>
      <c r="CB11" s="374" t="s">
        <v>52</v>
      </c>
      <c r="CC11" s="365">
        <v>305</v>
      </c>
      <c r="CD11" s="365">
        <v>16</v>
      </c>
      <c r="CE11" s="374">
        <v>396</v>
      </c>
      <c r="CF11" s="371">
        <v>162</v>
      </c>
      <c r="CG11" s="370" t="s">
        <v>52</v>
      </c>
      <c r="CH11" s="370" t="s">
        <v>52</v>
      </c>
      <c r="CI11" s="378">
        <v>365</v>
      </c>
      <c r="CJ11" s="365">
        <v>400</v>
      </c>
      <c r="CK11" s="365">
        <v>371</v>
      </c>
      <c r="CL11" s="371" t="s">
        <v>2766</v>
      </c>
      <c r="CM11" s="481"/>
      <c r="CN11" s="481"/>
      <c r="CO11" s="470"/>
      <c r="CP11" s="470"/>
      <c r="CQ11" s="470"/>
      <c r="CR11" s="470"/>
      <c r="CS11" s="470"/>
      <c r="CT11" s="470"/>
      <c r="CU11" s="470"/>
      <c r="CV11" s="470"/>
      <c r="CW11" s="470"/>
      <c r="CX11" s="470"/>
      <c r="CY11" s="470"/>
      <c r="CZ11" s="470"/>
      <c r="DA11" s="470"/>
      <c r="DB11" s="470"/>
      <c r="DC11" s="470"/>
      <c r="DD11" s="470"/>
      <c r="DE11" s="470"/>
      <c r="DF11" s="470"/>
      <c r="DG11" s="470"/>
      <c r="DH11" s="470"/>
      <c r="DI11" s="470"/>
      <c r="DJ11" s="470"/>
      <c r="DK11" s="470"/>
      <c r="DL11" s="470"/>
      <c r="DM11" s="365" t="s">
        <v>54</v>
      </c>
      <c r="DN11" s="470"/>
      <c r="DO11" s="365" t="s">
        <v>54</v>
      </c>
      <c r="DP11" s="365" t="s">
        <v>54</v>
      </c>
      <c r="DQ11" s="365" t="s">
        <v>54</v>
      </c>
      <c r="DR11" s="365" t="s">
        <v>54</v>
      </c>
      <c r="DS11" s="365" t="s">
        <v>54</v>
      </c>
      <c r="DT11" s="365" t="s">
        <v>54</v>
      </c>
      <c r="DU11" s="365" t="s">
        <v>54</v>
      </c>
      <c r="DV11" s="365" t="s">
        <v>54</v>
      </c>
      <c r="DW11" s="365" t="s">
        <v>54</v>
      </c>
      <c r="DX11" s="470"/>
      <c r="DY11" s="365" t="s">
        <v>54</v>
      </c>
      <c r="DZ11" s="470"/>
      <c r="EA11" s="365" t="s">
        <v>54</v>
      </c>
      <c r="EB11" s="365" t="s">
        <v>54</v>
      </c>
      <c r="EC11" s="365" t="s">
        <v>54</v>
      </c>
      <c r="ED11" s="365" t="s">
        <v>54</v>
      </c>
      <c r="EE11" s="365" t="s">
        <v>54</v>
      </c>
      <c r="EF11" s="365" t="s">
        <v>54</v>
      </c>
      <c r="EG11" s="365" t="s">
        <v>54</v>
      </c>
      <c r="EH11" s="365" t="s">
        <v>54</v>
      </c>
      <c r="EI11" s="365" t="s">
        <v>54</v>
      </c>
      <c r="EJ11" s="365" t="s">
        <v>54</v>
      </c>
      <c r="EK11" s="365" t="s">
        <v>54</v>
      </c>
      <c r="EL11" s="365" t="s">
        <v>54</v>
      </c>
      <c r="EM11" s="365" t="s">
        <v>54</v>
      </c>
      <c r="EN11" s="365" t="s">
        <v>54</v>
      </c>
      <c r="EO11" s="365" t="s">
        <v>54</v>
      </c>
      <c r="EP11" s="365" t="s">
        <v>54</v>
      </c>
      <c r="EQ11" s="365" t="s">
        <v>54</v>
      </c>
      <c r="ER11" s="365" t="s">
        <v>54</v>
      </c>
      <c r="ES11" s="365" t="s">
        <v>54</v>
      </c>
      <c r="ET11" s="365" t="s">
        <v>54</v>
      </c>
      <c r="EU11" s="365" t="s">
        <v>54</v>
      </c>
    </row>
    <row r="12" spans="1:151" s="385" customFormat="1" ht="19.95" customHeight="1">
      <c r="A12" s="467"/>
      <c r="B12" s="467"/>
      <c r="C12" s="474"/>
      <c r="D12" s="471"/>
      <c r="E12" s="471"/>
      <c r="F12" s="471"/>
      <c r="G12" s="467"/>
      <c r="H12" s="471"/>
      <c r="I12" s="471"/>
      <c r="J12" s="471"/>
      <c r="K12" s="467"/>
      <c r="L12" s="471"/>
      <c r="M12" s="467"/>
      <c r="N12" s="471"/>
      <c r="O12" s="467"/>
      <c r="P12" s="542"/>
      <c r="Q12" s="471"/>
      <c r="R12" s="460" t="s">
        <v>54</v>
      </c>
      <c r="S12" s="367" t="s">
        <v>54</v>
      </c>
      <c r="T12" s="366" t="s">
        <v>54</v>
      </c>
      <c r="U12" s="368" t="s">
        <v>54</v>
      </c>
      <c r="V12" s="365" t="s">
        <v>54</v>
      </c>
      <c r="W12" s="369" t="s">
        <v>54</v>
      </c>
      <c r="X12" s="518"/>
      <c r="Y12" s="369" t="s">
        <v>54</v>
      </c>
      <c r="Z12" s="520"/>
      <c r="AA12" s="370" t="s">
        <v>54</v>
      </c>
      <c r="AB12" s="467"/>
      <c r="AC12" s="365" t="s">
        <v>54</v>
      </c>
      <c r="AD12" s="471"/>
      <c r="AE12" s="369" t="s">
        <v>54</v>
      </c>
      <c r="AF12" s="369" t="s">
        <v>54</v>
      </c>
      <c r="AG12" s="369" t="s">
        <v>54</v>
      </c>
      <c r="AH12" s="369" t="s">
        <v>54</v>
      </c>
      <c r="AI12" s="369" t="s">
        <v>54</v>
      </c>
      <c r="AJ12" s="544"/>
      <c r="AK12" s="479"/>
      <c r="AL12" s="479"/>
      <c r="AM12" s="479"/>
      <c r="AN12" s="479"/>
      <c r="AO12" s="479"/>
      <c r="AP12" s="365" t="s">
        <v>54</v>
      </c>
      <c r="AQ12" s="501"/>
      <c r="AR12" s="365" t="s">
        <v>54</v>
      </c>
      <c r="AS12" s="372" t="s">
        <v>54</v>
      </c>
      <c r="AT12" s="372" t="s">
        <v>54</v>
      </c>
      <c r="AU12" s="365" t="s">
        <v>54</v>
      </c>
      <c r="AV12" s="365" t="s">
        <v>54</v>
      </c>
      <c r="AW12" s="365" t="s">
        <v>54</v>
      </c>
      <c r="AX12" s="365" t="s">
        <v>54</v>
      </c>
      <c r="AY12" s="376" t="s">
        <v>54</v>
      </c>
      <c r="AZ12" s="377" t="s">
        <v>54</v>
      </c>
      <c r="BA12" s="547"/>
      <c r="BB12" s="377" t="s">
        <v>54</v>
      </c>
      <c r="BC12" s="501"/>
      <c r="BD12" s="377" t="s">
        <v>54</v>
      </c>
      <c r="BE12" s="377" t="s">
        <v>54</v>
      </c>
      <c r="BF12" s="377" t="s">
        <v>54</v>
      </c>
      <c r="BG12" s="365" t="s">
        <v>54</v>
      </c>
      <c r="BH12" s="365" t="s">
        <v>54</v>
      </c>
      <c r="BI12" s="365" t="s">
        <v>54</v>
      </c>
      <c r="BJ12" s="365" t="s">
        <v>54</v>
      </c>
      <c r="BK12" s="501"/>
      <c r="BL12" s="365" t="s">
        <v>54</v>
      </c>
      <c r="BM12" s="365" t="s">
        <v>54</v>
      </c>
      <c r="BN12" s="365" t="s">
        <v>54</v>
      </c>
      <c r="BO12" s="365" t="s">
        <v>54</v>
      </c>
      <c r="BP12" s="365" t="s">
        <v>54</v>
      </c>
      <c r="BQ12" s="365" t="s">
        <v>54</v>
      </c>
      <c r="BR12" s="365" t="s">
        <v>54</v>
      </c>
      <c r="BS12" s="365" t="s">
        <v>54</v>
      </c>
      <c r="BT12" s="365" t="s">
        <v>54</v>
      </c>
      <c r="BU12" s="374" t="s">
        <v>54</v>
      </c>
      <c r="BV12" s="365" t="s">
        <v>54</v>
      </c>
      <c r="BW12" s="370" t="s">
        <v>54</v>
      </c>
      <c r="BX12" s="375" t="s">
        <v>54</v>
      </c>
      <c r="BY12" s="370" t="s">
        <v>54</v>
      </c>
      <c r="BZ12" s="375" t="s">
        <v>54</v>
      </c>
      <c r="CA12" s="370" t="s">
        <v>54</v>
      </c>
      <c r="CB12" s="365" t="s">
        <v>54</v>
      </c>
      <c r="CC12" s="365" t="s">
        <v>54</v>
      </c>
      <c r="CD12" s="365" t="s">
        <v>54</v>
      </c>
      <c r="CE12" s="374" t="s">
        <v>54</v>
      </c>
      <c r="CF12" s="365" t="s">
        <v>54</v>
      </c>
      <c r="CG12" s="370" t="s">
        <v>54</v>
      </c>
      <c r="CH12" s="370" t="s">
        <v>54</v>
      </c>
      <c r="CI12" s="370" t="s">
        <v>54</v>
      </c>
      <c r="CJ12" s="365" t="s">
        <v>54</v>
      </c>
      <c r="CK12" s="365" t="s">
        <v>54</v>
      </c>
      <c r="CL12" s="365" t="s">
        <v>54</v>
      </c>
      <c r="CM12" s="481"/>
      <c r="CN12" s="481"/>
      <c r="CO12" s="471"/>
      <c r="CP12" s="471"/>
      <c r="CQ12" s="471"/>
      <c r="CR12" s="471"/>
      <c r="CS12" s="471"/>
      <c r="CT12" s="471"/>
      <c r="CU12" s="471"/>
      <c r="CV12" s="471"/>
      <c r="CW12" s="471"/>
      <c r="CX12" s="471"/>
      <c r="CY12" s="471"/>
      <c r="CZ12" s="471"/>
      <c r="DA12" s="471"/>
      <c r="DB12" s="471"/>
      <c r="DC12" s="471"/>
      <c r="DD12" s="471"/>
      <c r="DE12" s="471"/>
      <c r="DF12" s="471"/>
      <c r="DG12" s="471"/>
      <c r="DH12" s="471"/>
      <c r="DI12" s="471"/>
      <c r="DJ12" s="471"/>
      <c r="DK12" s="471"/>
      <c r="DL12" s="471"/>
      <c r="DM12" s="365" t="s">
        <v>54</v>
      </c>
      <c r="DN12" s="471"/>
      <c r="DO12" s="365" t="s">
        <v>54</v>
      </c>
      <c r="DP12" s="365" t="s">
        <v>54</v>
      </c>
      <c r="DQ12" s="365" t="s">
        <v>54</v>
      </c>
      <c r="DR12" s="365" t="s">
        <v>54</v>
      </c>
      <c r="DS12" s="365" t="s">
        <v>54</v>
      </c>
      <c r="DT12" s="365" t="s">
        <v>54</v>
      </c>
      <c r="DU12" s="365" t="s">
        <v>54</v>
      </c>
      <c r="DV12" s="365" t="s">
        <v>54</v>
      </c>
      <c r="DW12" s="365" t="s">
        <v>54</v>
      </c>
      <c r="DX12" s="471"/>
      <c r="DY12" s="365" t="s">
        <v>54</v>
      </c>
      <c r="DZ12" s="471"/>
      <c r="EA12" s="365" t="s">
        <v>54</v>
      </c>
      <c r="EB12" s="365" t="s">
        <v>54</v>
      </c>
      <c r="EC12" s="365" t="s">
        <v>54</v>
      </c>
      <c r="ED12" s="365" t="s">
        <v>54</v>
      </c>
      <c r="EE12" s="365" t="s">
        <v>54</v>
      </c>
      <c r="EF12" s="365" t="s">
        <v>54</v>
      </c>
      <c r="EG12" s="365" t="s">
        <v>54</v>
      </c>
      <c r="EH12" s="365" t="s">
        <v>54</v>
      </c>
      <c r="EI12" s="365" t="s">
        <v>54</v>
      </c>
      <c r="EJ12" s="365" t="s">
        <v>54</v>
      </c>
      <c r="EK12" s="365" t="s">
        <v>54</v>
      </c>
      <c r="EL12" s="365" t="s">
        <v>54</v>
      </c>
      <c r="EM12" s="365" t="s">
        <v>54</v>
      </c>
      <c r="EN12" s="365" t="s">
        <v>54</v>
      </c>
      <c r="EO12" s="365" t="s">
        <v>54</v>
      </c>
      <c r="EP12" s="365" t="s">
        <v>54</v>
      </c>
      <c r="EQ12" s="365" t="s">
        <v>54</v>
      </c>
      <c r="ER12" s="365" t="s">
        <v>54</v>
      </c>
      <c r="ES12" s="365" t="s">
        <v>54</v>
      </c>
      <c r="ET12" s="365" t="s">
        <v>54</v>
      </c>
      <c r="EU12" s="365" t="s">
        <v>54</v>
      </c>
    </row>
    <row r="13" spans="1:151" s="385" customFormat="1" ht="19.95" customHeight="1">
      <c r="A13" s="468"/>
      <c r="B13" s="468"/>
      <c r="C13" s="475"/>
      <c r="D13" s="472"/>
      <c r="E13" s="472"/>
      <c r="F13" s="472"/>
      <c r="G13" s="468"/>
      <c r="H13" s="472"/>
      <c r="I13" s="472"/>
      <c r="J13" s="472"/>
      <c r="K13" s="468"/>
      <c r="L13" s="472"/>
      <c r="M13" s="468"/>
      <c r="N13" s="472"/>
      <c r="O13" s="468"/>
      <c r="P13" s="543"/>
      <c r="Q13" s="472"/>
      <c r="R13" s="460" t="s">
        <v>54</v>
      </c>
      <c r="S13" s="367" t="s">
        <v>52</v>
      </c>
      <c r="T13" s="366" t="s">
        <v>54</v>
      </c>
      <c r="U13" s="368" t="s">
        <v>54</v>
      </c>
      <c r="V13" s="365" t="s">
        <v>54</v>
      </c>
      <c r="W13" s="369" t="s">
        <v>54</v>
      </c>
      <c r="X13" s="518"/>
      <c r="Y13" s="369" t="s">
        <v>54</v>
      </c>
      <c r="Z13" s="520"/>
      <c r="AA13" s="370" t="s">
        <v>54</v>
      </c>
      <c r="AB13" s="468"/>
      <c r="AC13" s="365" t="s">
        <v>54</v>
      </c>
      <c r="AD13" s="472"/>
      <c r="AE13" s="369" t="s">
        <v>54</v>
      </c>
      <c r="AF13" s="369" t="s">
        <v>54</v>
      </c>
      <c r="AG13" s="369" t="s">
        <v>54</v>
      </c>
      <c r="AH13" s="369" t="s">
        <v>54</v>
      </c>
      <c r="AI13" s="369" t="s">
        <v>54</v>
      </c>
      <c r="AJ13" s="545"/>
      <c r="AK13" s="479"/>
      <c r="AL13" s="479"/>
      <c r="AM13" s="479"/>
      <c r="AN13" s="479"/>
      <c r="AO13" s="479"/>
      <c r="AP13" s="365" t="s">
        <v>54</v>
      </c>
      <c r="AQ13" s="502"/>
      <c r="AR13" s="365" t="s">
        <v>54</v>
      </c>
      <c r="AS13" s="372" t="s">
        <v>54</v>
      </c>
      <c r="AT13" s="372" t="s">
        <v>54</v>
      </c>
      <c r="AU13" s="365" t="s">
        <v>54</v>
      </c>
      <c r="AV13" s="365" t="s">
        <v>54</v>
      </c>
      <c r="AW13" s="365" t="s">
        <v>54</v>
      </c>
      <c r="AX13" s="365" t="s">
        <v>54</v>
      </c>
      <c r="AY13" s="376" t="s">
        <v>54</v>
      </c>
      <c r="AZ13" s="377" t="s">
        <v>54</v>
      </c>
      <c r="BA13" s="547"/>
      <c r="BB13" s="377" t="s">
        <v>54</v>
      </c>
      <c r="BC13" s="502"/>
      <c r="BD13" s="377" t="s">
        <v>54</v>
      </c>
      <c r="BE13" s="377" t="s">
        <v>54</v>
      </c>
      <c r="BF13" s="377" t="s">
        <v>54</v>
      </c>
      <c r="BG13" s="365" t="s">
        <v>54</v>
      </c>
      <c r="BH13" s="365" t="s">
        <v>54</v>
      </c>
      <c r="BI13" s="365" t="s">
        <v>54</v>
      </c>
      <c r="BJ13" s="365" t="s">
        <v>54</v>
      </c>
      <c r="BK13" s="502"/>
      <c r="BL13" s="365" t="s">
        <v>54</v>
      </c>
      <c r="BM13" s="365" t="s">
        <v>54</v>
      </c>
      <c r="BN13" s="365" t="s">
        <v>54</v>
      </c>
      <c r="BO13" s="365" t="s">
        <v>54</v>
      </c>
      <c r="BP13" s="365" t="s">
        <v>54</v>
      </c>
      <c r="BQ13" s="365" t="s">
        <v>54</v>
      </c>
      <c r="BR13" s="365" t="s">
        <v>54</v>
      </c>
      <c r="BS13" s="365" t="s">
        <v>54</v>
      </c>
      <c r="BT13" s="365" t="s">
        <v>54</v>
      </c>
      <c r="BU13" s="374" t="s">
        <v>54</v>
      </c>
      <c r="BV13" s="365" t="s">
        <v>54</v>
      </c>
      <c r="BW13" s="370" t="s">
        <v>54</v>
      </c>
      <c r="BX13" s="375" t="s">
        <v>54</v>
      </c>
      <c r="BY13" s="370" t="s">
        <v>54</v>
      </c>
      <c r="BZ13" s="375" t="s">
        <v>54</v>
      </c>
      <c r="CA13" s="370" t="s">
        <v>54</v>
      </c>
      <c r="CB13" s="365" t="s">
        <v>54</v>
      </c>
      <c r="CC13" s="365" t="s">
        <v>54</v>
      </c>
      <c r="CD13" s="365" t="s">
        <v>54</v>
      </c>
      <c r="CE13" s="374" t="s">
        <v>54</v>
      </c>
      <c r="CF13" s="365" t="s">
        <v>54</v>
      </c>
      <c r="CG13" s="370" t="s">
        <v>54</v>
      </c>
      <c r="CH13" s="370" t="s">
        <v>54</v>
      </c>
      <c r="CI13" s="370" t="s">
        <v>54</v>
      </c>
      <c r="CJ13" s="365" t="s">
        <v>54</v>
      </c>
      <c r="CK13" s="365" t="s">
        <v>54</v>
      </c>
      <c r="CL13" s="365" t="s">
        <v>54</v>
      </c>
      <c r="CM13" s="482"/>
      <c r="CN13" s="482"/>
      <c r="CO13" s="472"/>
      <c r="CP13" s="472"/>
      <c r="CQ13" s="472"/>
      <c r="CR13" s="472"/>
      <c r="CS13" s="472"/>
      <c r="CT13" s="472"/>
      <c r="CU13" s="472"/>
      <c r="CV13" s="472"/>
      <c r="CW13" s="472"/>
      <c r="CX13" s="472"/>
      <c r="CY13" s="472"/>
      <c r="CZ13" s="472"/>
      <c r="DA13" s="472"/>
      <c r="DB13" s="472"/>
      <c r="DC13" s="472"/>
      <c r="DD13" s="472"/>
      <c r="DE13" s="472"/>
      <c r="DF13" s="472"/>
      <c r="DG13" s="472"/>
      <c r="DH13" s="472"/>
      <c r="DI13" s="472"/>
      <c r="DJ13" s="472"/>
      <c r="DK13" s="472"/>
      <c r="DL13" s="472"/>
      <c r="DM13" s="365" t="s">
        <v>54</v>
      </c>
      <c r="DN13" s="472"/>
      <c r="DO13" s="365" t="s">
        <v>54</v>
      </c>
      <c r="DP13" s="365" t="s">
        <v>54</v>
      </c>
      <c r="DQ13" s="365" t="s">
        <v>54</v>
      </c>
      <c r="DR13" s="365" t="s">
        <v>54</v>
      </c>
      <c r="DS13" s="365" t="s">
        <v>54</v>
      </c>
      <c r="DT13" s="365" t="s">
        <v>54</v>
      </c>
      <c r="DU13" s="365" t="s">
        <v>54</v>
      </c>
      <c r="DV13" s="365" t="s">
        <v>54</v>
      </c>
      <c r="DW13" s="365" t="s">
        <v>54</v>
      </c>
      <c r="DX13" s="472"/>
      <c r="DY13" s="365" t="s">
        <v>54</v>
      </c>
      <c r="DZ13" s="472"/>
      <c r="EA13" s="365" t="s">
        <v>54</v>
      </c>
      <c r="EB13" s="365" t="s">
        <v>54</v>
      </c>
      <c r="EC13" s="365" t="s">
        <v>54</v>
      </c>
      <c r="ED13" s="365" t="s">
        <v>54</v>
      </c>
      <c r="EE13" s="365" t="s">
        <v>54</v>
      </c>
      <c r="EF13" s="365" t="s">
        <v>54</v>
      </c>
      <c r="EG13" s="365" t="s">
        <v>54</v>
      </c>
      <c r="EH13" s="365" t="s">
        <v>54</v>
      </c>
      <c r="EI13" s="365" t="s">
        <v>54</v>
      </c>
      <c r="EJ13" s="365" t="s">
        <v>54</v>
      </c>
      <c r="EK13" s="365" t="s">
        <v>54</v>
      </c>
      <c r="EL13" s="365" t="s">
        <v>54</v>
      </c>
      <c r="EM13" s="365" t="s">
        <v>54</v>
      </c>
      <c r="EN13" s="365" t="s">
        <v>54</v>
      </c>
      <c r="EO13" s="365" t="s">
        <v>54</v>
      </c>
      <c r="EP13" s="365" t="s">
        <v>54</v>
      </c>
      <c r="EQ13" s="365" t="s">
        <v>54</v>
      </c>
      <c r="ER13" s="365" t="s">
        <v>54</v>
      </c>
      <c r="ES13" s="365" t="s">
        <v>54</v>
      </c>
      <c r="ET13" s="365" t="s">
        <v>54</v>
      </c>
      <c r="EU13" s="365" t="s">
        <v>54</v>
      </c>
    </row>
    <row r="14" spans="1:151" s="385" customFormat="1" ht="19.95" customHeight="1">
      <c r="A14" s="465">
        <v>16</v>
      </c>
      <c r="B14" s="465">
        <v>21</v>
      </c>
      <c r="C14" s="473" t="s">
        <v>2734</v>
      </c>
      <c r="D14" s="469" t="s">
        <v>2688</v>
      </c>
      <c r="E14" s="530" t="s">
        <v>2671</v>
      </c>
      <c r="F14" s="530" t="s">
        <v>2676</v>
      </c>
      <c r="G14" s="465" t="s">
        <v>2690</v>
      </c>
      <c r="H14" s="469" t="s">
        <v>2686</v>
      </c>
      <c r="I14" s="530" t="s">
        <v>2677</v>
      </c>
      <c r="J14" s="469" t="s">
        <v>2678</v>
      </c>
      <c r="K14" s="525" t="s">
        <v>3479</v>
      </c>
      <c r="L14" s="469" t="s">
        <v>3554</v>
      </c>
      <c r="M14" s="465" t="s">
        <v>2957</v>
      </c>
      <c r="N14" s="469" t="s">
        <v>3554</v>
      </c>
      <c r="O14" s="465" t="s">
        <v>2956</v>
      </c>
      <c r="P14" s="526" t="s">
        <v>3014</v>
      </c>
      <c r="Q14" s="469">
        <v>2</v>
      </c>
      <c r="R14" s="460" t="s">
        <v>3565</v>
      </c>
      <c r="S14" s="367" t="s">
        <v>52</v>
      </c>
      <c r="T14" s="366" t="s">
        <v>2713</v>
      </c>
      <c r="U14" s="368" t="s">
        <v>52</v>
      </c>
      <c r="V14" s="379">
        <f>12/(52/12)</f>
        <v>2.7692307692307696</v>
      </c>
      <c r="W14" s="369">
        <v>379</v>
      </c>
      <c r="X14" s="517">
        <v>759</v>
      </c>
      <c r="Y14" s="368" t="s">
        <v>52</v>
      </c>
      <c r="Z14" s="519" t="s">
        <v>52</v>
      </c>
      <c r="AA14" s="370">
        <v>379</v>
      </c>
      <c r="AB14" s="465">
        <v>759</v>
      </c>
      <c r="AC14" s="368" t="s">
        <v>52</v>
      </c>
      <c r="AD14" s="469" t="s">
        <v>52</v>
      </c>
      <c r="AE14" s="369">
        <v>70.3</v>
      </c>
      <c r="AF14" s="368" t="s">
        <v>52</v>
      </c>
      <c r="AG14" s="368" t="s">
        <v>52</v>
      </c>
      <c r="AH14" s="368" t="s">
        <v>52</v>
      </c>
      <c r="AI14" s="368" t="s">
        <v>52</v>
      </c>
      <c r="AJ14" s="480" t="s">
        <v>2691</v>
      </c>
      <c r="AK14" s="479" t="s">
        <v>3726</v>
      </c>
      <c r="AL14" s="479">
        <v>771</v>
      </c>
      <c r="AM14" s="479">
        <v>759</v>
      </c>
      <c r="AN14" s="479">
        <v>312</v>
      </c>
      <c r="AO14" s="479" t="s">
        <v>2707</v>
      </c>
      <c r="AP14" s="371">
        <v>379</v>
      </c>
      <c r="AQ14" s="500">
        <f t="shared" ref="AQ14" si="2">AP14+AP15</f>
        <v>759</v>
      </c>
      <c r="AR14" s="365">
        <v>15.2</v>
      </c>
      <c r="AS14" s="372">
        <v>14</v>
      </c>
      <c r="AT14" s="372">
        <v>17</v>
      </c>
      <c r="AU14" s="365">
        <v>1.1200000000000001</v>
      </c>
      <c r="AV14" s="365">
        <v>0.91</v>
      </c>
      <c r="AW14" s="365">
        <v>1.37</v>
      </c>
      <c r="AX14" s="365">
        <v>0.28000000000000003</v>
      </c>
      <c r="AY14" s="380">
        <v>0.60699999999999998</v>
      </c>
      <c r="AZ14" s="373">
        <v>12</v>
      </c>
      <c r="BA14" s="546" t="s">
        <v>2747</v>
      </c>
      <c r="BB14" s="377" t="s">
        <v>52</v>
      </c>
      <c r="BC14" s="500" t="s">
        <v>52</v>
      </c>
      <c r="BD14" s="377" t="s">
        <v>52</v>
      </c>
      <c r="BE14" s="377" t="s">
        <v>52</v>
      </c>
      <c r="BF14" s="377" t="s">
        <v>52</v>
      </c>
      <c r="BG14" s="377" t="s">
        <v>52</v>
      </c>
      <c r="BH14" s="377" t="s">
        <v>52</v>
      </c>
      <c r="BI14" s="377" t="s">
        <v>52</v>
      </c>
      <c r="BJ14" s="377" t="s">
        <v>52</v>
      </c>
      <c r="BK14" s="500" t="s">
        <v>3727</v>
      </c>
      <c r="BL14" s="365">
        <v>379</v>
      </c>
      <c r="BM14" s="365">
        <v>2.8</v>
      </c>
      <c r="BN14" s="365">
        <v>2.8</v>
      </c>
      <c r="BO14" s="365">
        <v>2.9</v>
      </c>
      <c r="BP14" s="365">
        <v>1.0549999999999999</v>
      </c>
      <c r="BQ14" s="365">
        <v>0.89</v>
      </c>
      <c r="BR14" s="365">
        <v>1.2509999999999999</v>
      </c>
      <c r="BS14" s="365">
        <v>0.53590000000000004</v>
      </c>
      <c r="BT14" s="365" t="s">
        <v>2744</v>
      </c>
      <c r="BU14" s="374">
        <v>131</v>
      </c>
      <c r="BV14" s="371">
        <v>18</v>
      </c>
      <c r="BW14" s="370" t="s">
        <v>52</v>
      </c>
      <c r="BX14" s="370" t="s">
        <v>52</v>
      </c>
      <c r="BY14" s="370" t="s">
        <v>52</v>
      </c>
      <c r="BZ14" s="370" t="s">
        <v>52</v>
      </c>
      <c r="CA14" s="370" t="s">
        <v>52</v>
      </c>
      <c r="CB14" s="374" t="s">
        <v>52</v>
      </c>
      <c r="CC14" s="365" t="s">
        <v>52</v>
      </c>
      <c r="CD14" s="365" t="s">
        <v>52</v>
      </c>
      <c r="CE14" s="374">
        <v>379</v>
      </c>
      <c r="CF14" s="371">
        <v>107</v>
      </c>
      <c r="CG14" s="370" t="s">
        <v>52</v>
      </c>
      <c r="CH14" s="378">
        <v>140</v>
      </c>
      <c r="CI14" s="378">
        <v>366</v>
      </c>
      <c r="CJ14" s="365">
        <v>386</v>
      </c>
      <c r="CK14" s="365">
        <v>216</v>
      </c>
      <c r="CL14" s="371" t="s">
        <v>2758</v>
      </c>
      <c r="CM14" s="480" t="s">
        <v>54</v>
      </c>
      <c r="CN14" s="480" t="s">
        <v>54</v>
      </c>
      <c r="CO14" s="469" t="s">
        <v>54</v>
      </c>
      <c r="CP14" s="469" t="s">
        <v>54</v>
      </c>
      <c r="CQ14" s="469" t="s">
        <v>54</v>
      </c>
      <c r="CR14" s="469" t="s">
        <v>54</v>
      </c>
      <c r="CS14" s="469" t="s">
        <v>54</v>
      </c>
      <c r="CT14" s="469" t="s">
        <v>54</v>
      </c>
      <c r="CU14" s="469" t="s">
        <v>54</v>
      </c>
      <c r="CV14" s="469" t="s">
        <v>54</v>
      </c>
      <c r="CW14" s="469" t="s">
        <v>54</v>
      </c>
      <c r="CX14" s="469" t="s">
        <v>54</v>
      </c>
      <c r="CY14" s="469" t="s">
        <v>54</v>
      </c>
      <c r="CZ14" s="469" t="s">
        <v>54</v>
      </c>
      <c r="DA14" s="469" t="s">
        <v>54</v>
      </c>
      <c r="DB14" s="469" t="s">
        <v>54</v>
      </c>
      <c r="DC14" s="469" t="s">
        <v>54</v>
      </c>
      <c r="DD14" s="469" t="s">
        <v>54</v>
      </c>
      <c r="DE14" s="469" t="s">
        <v>54</v>
      </c>
      <c r="DF14" s="469" t="s">
        <v>54</v>
      </c>
      <c r="DG14" s="469" t="s">
        <v>54</v>
      </c>
      <c r="DH14" s="469" t="s">
        <v>54</v>
      </c>
      <c r="DI14" s="469" t="s">
        <v>54</v>
      </c>
      <c r="DJ14" s="469" t="s">
        <v>54</v>
      </c>
      <c r="DK14" s="469" t="s">
        <v>54</v>
      </c>
      <c r="DL14" s="469" t="s">
        <v>54</v>
      </c>
      <c r="DM14" s="365" t="s">
        <v>54</v>
      </c>
      <c r="DN14" s="469" t="s">
        <v>54</v>
      </c>
      <c r="DO14" s="365" t="s">
        <v>54</v>
      </c>
      <c r="DP14" s="365" t="s">
        <v>54</v>
      </c>
      <c r="DQ14" s="365" t="s">
        <v>54</v>
      </c>
      <c r="DR14" s="365" t="s">
        <v>54</v>
      </c>
      <c r="DS14" s="365" t="s">
        <v>54</v>
      </c>
      <c r="DT14" s="365" t="s">
        <v>54</v>
      </c>
      <c r="DU14" s="365" t="s">
        <v>54</v>
      </c>
      <c r="DV14" s="365" t="s">
        <v>54</v>
      </c>
      <c r="DW14" s="365" t="s">
        <v>54</v>
      </c>
      <c r="DX14" s="469" t="s">
        <v>54</v>
      </c>
      <c r="DY14" s="365" t="s">
        <v>54</v>
      </c>
      <c r="DZ14" s="469" t="s">
        <v>54</v>
      </c>
      <c r="EA14" s="365" t="s">
        <v>54</v>
      </c>
      <c r="EB14" s="365" t="s">
        <v>54</v>
      </c>
      <c r="EC14" s="365" t="s">
        <v>54</v>
      </c>
      <c r="ED14" s="365" t="s">
        <v>54</v>
      </c>
      <c r="EE14" s="365" t="s">
        <v>54</v>
      </c>
      <c r="EF14" s="365" t="s">
        <v>54</v>
      </c>
      <c r="EG14" s="365" t="s">
        <v>54</v>
      </c>
      <c r="EH14" s="365" t="s">
        <v>54</v>
      </c>
      <c r="EI14" s="365" t="s">
        <v>54</v>
      </c>
      <c r="EJ14" s="365" t="s">
        <v>54</v>
      </c>
      <c r="EK14" s="365" t="s">
        <v>54</v>
      </c>
      <c r="EL14" s="365" t="s">
        <v>54</v>
      </c>
      <c r="EM14" s="365" t="s">
        <v>54</v>
      </c>
      <c r="EN14" s="365" t="s">
        <v>54</v>
      </c>
      <c r="EO14" s="365" t="s">
        <v>54</v>
      </c>
      <c r="EP14" s="365" t="s">
        <v>54</v>
      </c>
      <c r="EQ14" s="365" t="s">
        <v>54</v>
      </c>
      <c r="ER14" s="365" t="s">
        <v>54</v>
      </c>
      <c r="ES14" s="365" t="s">
        <v>54</v>
      </c>
      <c r="ET14" s="365" t="s">
        <v>54</v>
      </c>
      <c r="EU14" s="365" t="s">
        <v>54</v>
      </c>
    </row>
    <row r="15" spans="1:151" s="385" customFormat="1" ht="19.95" customHeight="1">
      <c r="A15" s="466"/>
      <c r="B15" s="466"/>
      <c r="C15" s="474"/>
      <c r="D15" s="470"/>
      <c r="E15" s="470"/>
      <c r="F15" s="470"/>
      <c r="G15" s="466"/>
      <c r="H15" s="470"/>
      <c r="I15" s="470"/>
      <c r="J15" s="470"/>
      <c r="K15" s="466"/>
      <c r="L15" s="470"/>
      <c r="M15" s="466"/>
      <c r="N15" s="470"/>
      <c r="O15" s="466"/>
      <c r="P15" s="542"/>
      <c r="Q15" s="470"/>
      <c r="R15" s="460" t="s">
        <v>2695</v>
      </c>
      <c r="S15" s="367" t="s">
        <v>52</v>
      </c>
      <c r="T15" s="366" t="s">
        <v>2714</v>
      </c>
      <c r="U15" s="368" t="s">
        <v>52</v>
      </c>
      <c r="V15" s="379">
        <f>12/(52/12)</f>
        <v>2.7692307692307696</v>
      </c>
      <c r="W15" s="369">
        <v>380</v>
      </c>
      <c r="X15" s="518"/>
      <c r="Y15" s="368" t="s">
        <v>52</v>
      </c>
      <c r="Z15" s="520"/>
      <c r="AA15" s="370">
        <v>380</v>
      </c>
      <c r="AB15" s="466"/>
      <c r="AC15" s="368" t="s">
        <v>52</v>
      </c>
      <c r="AD15" s="470"/>
      <c r="AE15" s="369">
        <v>70.599999999999994</v>
      </c>
      <c r="AF15" s="368" t="s">
        <v>52</v>
      </c>
      <c r="AG15" s="368" t="s">
        <v>52</v>
      </c>
      <c r="AH15" s="368" t="s">
        <v>52</v>
      </c>
      <c r="AI15" s="368" t="s">
        <v>52</v>
      </c>
      <c r="AJ15" s="544"/>
      <c r="AK15" s="479"/>
      <c r="AL15" s="479"/>
      <c r="AM15" s="479"/>
      <c r="AN15" s="479"/>
      <c r="AO15" s="479"/>
      <c r="AP15" s="371">
        <v>380</v>
      </c>
      <c r="AQ15" s="501"/>
      <c r="AR15" s="365">
        <v>16.600000000000001</v>
      </c>
      <c r="AS15" s="372">
        <v>14.7</v>
      </c>
      <c r="AT15" s="372">
        <v>18.399999999999999</v>
      </c>
      <c r="AU15" s="365" t="s">
        <v>52</v>
      </c>
      <c r="AV15" s="365" t="s">
        <v>52</v>
      </c>
      <c r="AW15" s="365" t="s">
        <v>52</v>
      </c>
      <c r="AX15" s="365" t="s">
        <v>52</v>
      </c>
      <c r="AY15" s="380">
        <v>0.64700000000000002</v>
      </c>
      <c r="AZ15" s="373">
        <v>12</v>
      </c>
      <c r="BA15" s="547"/>
      <c r="BB15" s="377" t="s">
        <v>52</v>
      </c>
      <c r="BC15" s="501"/>
      <c r="BD15" s="377" t="s">
        <v>52</v>
      </c>
      <c r="BE15" s="377" t="s">
        <v>52</v>
      </c>
      <c r="BF15" s="377" t="s">
        <v>52</v>
      </c>
      <c r="BG15" s="377" t="s">
        <v>52</v>
      </c>
      <c r="BH15" s="377" t="s">
        <v>52</v>
      </c>
      <c r="BI15" s="377" t="s">
        <v>52</v>
      </c>
      <c r="BJ15" s="377" t="s">
        <v>52</v>
      </c>
      <c r="BK15" s="501"/>
      <c r="BL15" s="365">
        <v>380</v>
      </c>
      <c r="BM15" s="365">
        <v>2.8</v>
      </c>
      <c r="BN15" s="365">
        <v>2.8</v>
      </c>
      <c r="BO15" s="365">
        <v>2.9</v>
      </c>
      <c r="BP15" s="365" t="s">
        <v>52</v>
      </c>
      <c r="BQ15" s="365" t="s">
        <v>52</v>
      </c>
      <c r="BR15" s="365" t="s">
        <v>52</v>
      </c>
      <c r="BS15" s="365" t="s">
        <v>52</v>
      </c>
      <c r="BT15" s="365" t="s">
        <v>2745</v>
      </c>
      <c r="BU15" s="374">
        <v>135</v>
      </c>
      <c r="BV15" s="371">
        <v>10</v>
      </c>
      <c r="BW15" s="370" t="s">
        <v>52</v>
      </c>
      <c r="BX15" s="370" t="s">
        <v>52</v>
      </c>
      <c r="BY15" s="370" t="s">
        <v>52</v>
      </c>
      <c r="BZ15" s="370" t="s">
        <v>52</v>
      </c>
      <c r="CA15" s="370" t="s">
        <v>52</v>
      </c>
      <c r="CB15" s="374" t="s">
        <v>52</v>
      </c>
      <c r="CC15" s="365" t="s">
        <v>52</v>
      </c>
      <c r="CD15" s="365" t="s">
        <v>52</v>
      </c>
      <c r="CE15" s="374">
        <v>380</v>
      </c>
      <c r="CF15" s="371">
        <v>36</v>
      </c>
      <c r="CG15" s="370" t="s">
        <v>52</v>
      </c>
      <c r="CH15" s="378">
        <v>83</v>
      </c>
      <c r="CI15" s="378">
        <v>349</v>
      </c>
      <c r="CJ15" s="365">
        <v>376</v>
      </c>
      <c r="CK15" s="365">
        <v>180</v>
      </c>
      <c r="CL15" s="371" t="s">
        <v>2759</v>
      </c>
      <c r="CM15" s="481"/>
      <c r="CN15" s="481"/>
      <c r="CO15" s="470"/>
      <c r="CP15" s="470"/>
      <c r="CQ15" s="470"/>
      <c r="CR15" s="470"/>
      <c r="CS15" s="470"/>
      <c r="CT15" s="470"/>
      <c r="CU15" s="470"/>
      <c r="CV15" s="470"/>
      <c r="CW15" s="470"/>
      <c r="CX15" s="470"/>
      <c r="CY15" s="470"/>
      <c r="CZ15" s="470"/>
      <c r="DA15" s="470"/>
      <c r="DB15" s="470"/>
      <c r="DC15" s="470"/>
      <c r="DD15" s="470"/>
      <c r="DE15" s="470"/>
      <c r="DF15" s="470"/>
      <c r="DG15" s="470"/>
      <c r="DH15" s="470"/>
      <c r="DI15" s="470"/>
      <c r="DJ15" s="470"/>
      <c r="DK15" s="470"/>
      <c r="DL15" s="470"/>
      <c r="DM15" s="365" t="s">
        <v>54</v>
      </c>
      <c r="DN15" s="470"/>
      <c r="DO15" s="365" t="s">
        <v>54</v>
      </c>
      <c r="DP15" s="365" t="s">
        <v>54</v>
      </c>
      <c r="DQ15" s="365" t="s">
        <v>54</v>
      </c>
      <c r="DR15" s="365" t="s">
        <v>54</v>
      </c>
      <c r="DS15" s="365" t="s">
        <v>54</v>
      </c>
      <c r="DT15" s="365" t="s">
        <v>54</v>
      </c>
      <c r="DU15" s="365" t="s">
        <v>54</v>
      </c>
      <c r="DV15" s="365" t="s">
        <v>54</v>
      </c>
      <c r="DW15" s="365" t="s">
        <v>54</v>
      </c>
      <c r="DX15" s="470"/>
      <c r="DY15" s="365" t="s">
        <v>54</v>
      </c>
      <c r="DZ15" s="470"/>
      <c r="EA15" s="365" t="s">
        <v>54</v>
      </c>
      <c r="EB15" s="365" t="s">
        <v>54</v>
      </c>
      <c r="EC15" s="365" t="s">
        <v>54</v>
      </c>
      <c r="ED15" s="365" t="s">
        <v>54</v>
      </c>
      <c r="EE15" s="365" t="s">
        <v>54</v>
      </c>
      <c r="EF15" s="365" t="s">
        <v>54</v>
      </c>
      <c r="EG15" s="365" t="s">
        <v>54</v>
      </c>
      <c r="EH15" s="365" t="s">
        <v>54</v>
      </c>
      <c r="EI15" s="365" t="s">
        <v>54</v>
      </c>
      <c r="EJ15" s="365" t="s">
        <v>54</v>
      </c>
      <c r="EK15" s="365" t="s">
        <v>54</v>
      </c>
      <c r="EL15" s="365" t="s">
        <v>54</v>
      </c>
      <c r="EM15" s="365" t="s">
        <v>54</v>
      </c>
      <c r="EN15" s="365" t="s">
        <v>54</v>
      </c>
      <c r="EO15" s="365" t="s">
        <v>54</v>
      </c>
      <c r="EP15" s="365" t="s">
        <v>54</v>
      </c>
      <c r="EQ15" s="365" t="s">
        <v>54</v>
      </c>
      <c r="ER15" s="365" t="s">
        <v>54</v>
      </c>
      <c r="ES15" s="365" t="s">
        <v>54</v>
      </c>
      <c r="ET15" s="365" t="s">
        <v>54</v>
      </c>
      <c r="EU15" s="365" t="s">
        <v>54</v>
      </c>
    </row>
    <row r="16" spans="1:151" s="385" customFormat="1" ht="19.95" customHeight="1">
      <c r="A16" s="467"/>
      <c r="B16" s="467"/>
      <c r="C16" s="474"/>
      <c r="D16" s="471"/>
      <c r="E16" s="471"/>
      <c r="F16" s="471"/>
      <c r="G16" s="467"/>
      <c r="H16" s="471"/>
      <c r="I16" s="471"/>
      <c r="J16" s="471"/>
      <c r="K16" s="467"/>
      <c r="L16" s="471"/>
      <c r="M16" s="467"/>
      <c r="N16" s="471"/>
      <c r="O16" s="467"/>
      <c r="P16" s="542"/>
      <c r="Q16" s="471"/>
      <c r="R16" s="460" t="s">
        <v>54</v>
      </c>
      <c r="S16" s="367" t="s">
        <v>54</v>
      </c>
      <c r="T16" s="366" t="s">
        <v>54</v>
      </c>
      <c r="U16" s="368" t="s">
        <v>54</v>
      </c>
      <c r="V16" s="365" t="s">
        <v>54</v>
      </c>
      <c r="W16" s="369" t="s">
        <v>54</v>
      </c>
      <c r="X16" s="518"/>
      <c r="Y16" s="369" t="s">
        <v>54</v>
      </c>
      <c r="Z16" s="520"/>
      <c r="AA16" s="370" t="s">
        <v>54</v>
      </c>
      <c r="AB16" s="467"/>
      <c r="AC16" s="365" t="s">
        <v>54</v>
      </c>
      <c r="AD16" s="471"/>
      <c r="AE16" s="369" t="s">
        <v>54</v>
      </c>
      <c r="AF16" s="369" t="s">
        <v>54</v>
      </c>
      <c r="AG16" s="369" t="s">
        <v>54</v>
      </c>
      <c r="AH16" s="369" t="s">
        <v>54</v>
      </c>
      <c r="AI16" s="369" t="s">
        <v>54</v>
      </c>
      <c r="AJ16" s="544"/>
      <c r="AK16" s="479"/>
      <c r="AL16" s="479"/>
      <c r="AM16" s="479"/>
      <c r="AN16" s="479"/>
      <c r="AO16" s="479"/>
      <c r="AP16" s="365" t="s">
        <v>54</v>
      </c>
      <c r="AQ16" s="501"/>
      <c r="AR16" s="365" t="s">
        <v>54</v>
      </c>
      <c r="AS16" s="372" t="s">
        <v>54</v>
      </c>
      <c r="AT16" s="372" t="s">
        <v>54</v>
      </c>
      <c r="AU16" s="365" t="s">
        <v>52</v>
      </c>
      <c r="AV16" s="365" t="s">
        <v>52</v>
      </c>
      <c r="AW16" s="365" t="s">
        <v>52</v>
      </c>
      <c r="AX16" s="365" t="s">
        <v>52</v>
      </c>
      <c r="AY16" s="365" t="s">
        <v>52</v>
      </c>
      <c r="AZ16" s="365" t="s">
        <v>52</v>
      </c>
      <c r="BA16" s="547"/>
      <c r="BB16" s="377" t="s">
        <v>54</v>
      </c>
      <c r="BC16" s="501"/>
      <c r="BD16" s="377" t="s">
        <v>54</v>
      </c>
      <c r="BE16" s="377" t="s">
        <v>54</v>
      </c>
      <c r="BF16" s="377" t="s">
        <v>54</v>
      </c>
      <c r="BG16" s="365" t="s">
        <v>54</v>
      </c>
      <c r="BH16" s="365" t="s">
        <v>54</v>
      </c>
      <c r="BI16" s="365" t="s">
        <v>54</v>
      </c>
      <c r="BJ16" s="365" t="s">
        <v>54</v>
      </c>
      <c r="BK16" s="501"/>
      <c r="BL16" s="365" t="s">
        <v>54</v>
      </c>
      <c r="BM16" s="365" t="s">
        <v>54</v>
      </c>
      <c r="BN16" s="365" t="s">
        <v>54</v>
      </c>
      <c r="BO16" s="365" t="s">
        <v>54</v>
      </c>
      <c r="BP16" s="365" t="s">
        <v>54</v>
      </c>
      <c r="BQ16" s="365" t="s">
        <v>54</v>
      </c>
      <c r="BR16" s="365" t="s">
        <v>54</v>
      </c>
      <c r="BS16" s="365" t="s">
        <v>54</v>
      </c>
      <c r="BT16" s="365" t="s">
        <v>54</v>
      </c>
      <c r="BU16" s="374" t="s">
        <v>54</v>
      </c>
      <c r="BV16" s="365" t="s">
        <v>54</v>
      </c>
      <c r="BW16" s="370" t="s">
        <v>54</v>
      </c>
      <c r="BX16" s="375" t="s">
        <v>54</v>
      </c>
      <c r="BY16" s="370" t="s">
        <v>54</v>
      </c>
      <c r="BZ16" s="375" t="s">
        <v>54</v>
      </c>
      <c r="CA16" s="370" t="s">
        <v>54</v>
      </c>
      <c r="CB16" s="365" t="s">
        <v>54</v>
      </c>
      <c r="CC16" s="365" t="s">
        <v>54</v>
      </c>
      <c r="CD16" s="365" t="s">
        <v>54</v>
      </c>
      <c r="CE16" s="374" t="s">
        <v>54</v>
      </c>
      <c r="CF16" s="365" t="s">
        <v>54</v>
      </c>
      <c r="CG16" s="370" t="s">
        <v>54</v>
      </c>
      <c r="CH16" s="370" t="s">
        <v>54</v>
      </c>
      <c r="CI16" s="370" t="s">
        <v>54</v>
      </c>
      <c r="CJ16" s="365" t="s">
        <v>54</v>
      </c>
      <c r="CK16" s="365" t="s">
        <v>54</v>
      </c>
      <c r="CL16" s="365" t="s">
        <v>54</v>
      </c>
      <c r="CM16" s="481"/>
      <c r="CN16" s="481"/>
      <c r="CO16" s="471"/>
      <c r="CP16" s="471"/>
      <c r="CQ16" s="471"/>
      <c r="CR16" s="471"/>
      <c r="CS16" s="471"/>
      <c r="CT16" s="471"/>
      <c r="CU16" s="471"/>
      <c r="CV16" s="471"/>
      <c r="CW16" s="471"/>
      <c r="CX16" s="471"/>
      <c r="CY16" s="471"/>
      <c r="CZ16" s="471"/>
      <c r="DA16" s="471"/>
      <c r="DB16" s="471"/>
      <c r="DC16" s="471"/>
      <c r="DD16" s="471"/>
      <c r="DE16" s="471"/>
      <c r="DF16" s="471"/>
      <c r="DG16" s="471"/>
      <c r="DH16" s="471"/>
      <c r="DI16" s="471"/>
      <c r="DJ16" s="471"/>
      <c r="DK16" s="471"/>
      <c r="DL16" s="471"/>
      <c r="DM16" s="365" t="s">
        <v>54</v>
      </c>
      <c r="DN16" s="471"/>
      <c r="DO16" s="365" t="s">
        <v>54</v>
      </c>
      <c r="DP16" s="365" t="s">
        <v>54</v>
      </c>
      <c r="DQ16" s="365" t="s">
        <v>54</v>
      </c>
      <c r="DR16" s="365" t="s">
        <v>54</v>
      </c>
      <c r="DS16" s="365" t="s">
        <v>54</v>
      </c>
      <c r="DT16" s="365" t="s">
        <v>54</v>
      </c>
      <c r="DU16" s="365" t="s">
        <v>54</v>
      </c>
      <c r="DV16" s="365" t="s">
        <v>54</v>
      </c>
      <c r="DW16" s="365" t="s">
        <v>54</v>
      </c>
      <c r="DX16" s="471"/>
      <c r="DY16" s="365" t="s">
        <v>54</v>
      </c>
      <c r="DZ16" s="471"/>
      <c r="EA16" s="365" t="s">
        <v>54</v>
      </c>
      <c r="EB16" s="365" t="s">
        <v>54</v>
      </c>
      <c r="EC16" s="365" t="s">
        <v>54</v>
      </c>
      <c r="ED16" s="365" t="s">
        <v>54</v>
      </c>
      <c r="EE16" s="365" t="s">
        <v>54</v>
      </c>
      <c r="EF16" s="365" t="s">
        <v>54</v>
      </c>
      <c r="EG16" s="365" t="s">
        <v>54</v>
      </c>
      <c r="EH16" s="365" t="s">
        <v>54</v>
      </c>
      <c r="EI16" s="365" t="s">
        <v>54</v>
      </c>
      <c r="EJ16" s="365" t="s">
        <v>54</v>
      </c>
      <c r="EK16" s="365" t="s">
        <v>54</v>
      </c>
      <c r="EL16" s="365" t="s">
        <v>54</v>
      </c>
      <c r="EM16" s="365" t="s">
        <v>54</v>
      </c>
      <c r="EN16" s="365" t="s">
        <v>54</v>
      </c>
      <c r="EO16" s="365" t="s">
        <v>54</v>
      </c>
      <c r="EP16" s="365" t="s">
        <v>54</v>
      </c>
      <c r="EQ16" s="365" t="s">
        <v>54</v>
      </c>
      <c r="ER16" s="365" t="s">
        <v>54</v>
      </c>
      <c r="ES16" s="365" t="s">
        <v>54</v>
      </c>
      <c r="ET16" s="365" t="s">
        <v>54</v>
      </c>
      <c r="EU16" s="365" t="s">
        <v>54</v>
      </c>
    </row>
    <row r="17" spans="1:151" s="385" customFormat="1" ht="19.95" customHeight="1">
      <c r="A17" s="468"/>
      <c r="B17" s="468"/>
      <c r="C17" s="475"/>
      <c r="D17" s="472"/>
      <c r="E17" s="472"/>
      <c r="F17" s="472"/>
      <c r="G17" s="468"/>
      <c r="H17" s="472"/>
      <c r="I17" s="472"/>
      <c r="J17" s="472"/>
      <c r="K17" s="468"/>
      <c r="L17" s="472"/>
      <c r="M17" s="468"/>
      <c r="N17" s="472"/>
      <c r="O17" s="468"/>
      <c r="P17" s="543"/>
      <c r="Q17" s="472"/>
      <c r="R17" s="460" t="s">
        <v>54</v>
      </c>
      <c r="S17" s="367" t="s">
        <v>52</v>
      </c>
      <c r="T17" s="366" t="s">
        <v>54</v>
      </c>
      <c r="U17" s="368" t="s">
        <v>54</v>
      </c>
      <c r="V17" s="365" t="s">
        <v>54</v>
      </c>
      <c r="W17" s="369" t="s">
        <v>54</v>
      </c>
      <c r="X17" s="518"/>
      <c r="Y17" s="369" t="s">
        <v>54</v>
      </c>
      <c r="Z17" s="520"/>
      <c r="AA17" s="370" t="s">
        <v>54</v>
      </c>
      <c r="AB17" s="468"/>
      <c r="AC17" s="365" t="s">
        <v>54</v>
      </c>
      <c r="AD17" s="472"/>
      <c r="AE17" s="369" t="s">
        <v>54</v>
      </c>
      <c r="AF17" s="369" t="s">
        <v>54</v>
      </c>
      <c r="AG17" s="369" t="s">
        <v>54</v>
      </c>
      <c r="AH17" s="369" t="s">
        <v>54</v>
      </c>
      <c r="AI17" s="369" t="s">
        <v>54</v>
      </c>
      <c r="AJ17" s="545"/>
      <c r="AK17" s="479"/>
      <c r="AL17" s="479"/>
      <c r="AM17" s="479"/>
      <c r="AN17" s="479"/>
      <c r="AO17" s="479"/>
      <c r="AP17" s="365" t="s">
        <v>54</v>
      </c>
      <c r="AQ17" s="502"/>
      <c r="AR17" s="365" t="s">
        <v>54</v>
      </c>
      <c r="AS17" s="372" t="s">
        <v>54</v>
      </c>
      <c r="AT17" s="372" t="s">
        <v>54</v>
      </c>
      <c r="AU17" s="365" t="s">
        <v>54</v>
      </c>
      <c r="AV17" s="365" t="s">
        <v>54</v>
      </c>
      <c r="AW17" s="365" t="s">
        <v>54</v>
      </c>
      <c r="AX17" s="365" t="s">
        <v>54</v>
      </c>
      <c r="AY17" s="376" t="s">
        <v>54</v>
      </c>
      <c r="AZ17" s="377" t="s">
        <v>54</v>
      </c>
      <c r="BA17" s="547"/>
      <c r="BB17" s="377" t="s">
        <v>54</v>
      </c>
      <c r="BC17" s="502"/>
      <c r="BD17" s="377" t="s">
        <v>54</v>
      </c>
      <c r="BE17" s="377" t="s">
        <v>54</v>
      </c>
      <c r="BF17" s="377" t="s">
        <v>54</v>
      </c>
      <c r="BG17" s="365" t="s">
        <v>54</v>
      </c>
      <c r="BH17" s="365" t="s">
        <v>54</v>
      </c>
      <c r="BI17" s="365" t="s">
        <v>54</v>
      </c>
      <c r="BJ17" s="365" t="s">
        <v>54</v>
      </c>
      <c r="BK17" s="502"/>
      <c r="BL17" s="365" t="s">
        <v>54</v>
      </c>
      <c r="BM17" s="365" t="s">
        <v>54</v>
      </c>
      <c r="BN17" s="365" t="s">
        <v>54</v>
      </c>
      <c r="BO17" s="365" t="s">
        <v>54</v>
      </c>
      <c r="BP17" s="365" t="s">
        <v>54</v>
      </c>
      <c r="BQ17" s="365" t="s">
        <v>54</v>
      </c>
      <c r="BR17" s="365" t="s">
        <v>54</v>
      </c>
      <c r="BS17" s="365" t="s">
        <v>54</v>
      </c>
      <c r="BT17" s="365" t="s">
        <v>54</v>
      </c>
      <c r="BU17" s="374" t="s">
        <v>54</v>
      </c>
      <c r="BV17" s="365" t="s">
        <v>54</v>
      </c>
      <c r="BW17" s="370" t="s">
        <v>54</v>
      </c>
      <c r="BX17" s="375" t="s">
        <v>54</v>
      </c>
      <c r="BY17" s="370" t="s">
        <v>54</v>
      </c>
      <c r="BZ17" s="375" t="s">
        <v>54</v>
      </c>
      <c r="CA17" s="370" t="s">
        <v>54</v>
      </c>
      <c r="CB17" s="365" t="s">
        <v>54</v>
      </c>
      <c r="CC17" s="365" t="s">
        <v>54</v>
      </c>
      <c r="CD17" s="365" t="s">
        <v>54</v>
      </c>
      <c r="CE17" s="374" t="s">
        <v>54</v>
      </c>
      <c r="CF17" s="365" t="s">
        <v>54</v>
      </c>
      <c r="CG17" s="370" t="s">
        <v>54</v>
      </c>
      <c r="CH17" s="370" t="s">
        <v>54</v>
      </c>
      <c r="CI17" s="370" t="s">
        <v>54</v>
      </c>
      <c r="CJ17" s="365" t="s">
        <v>54</v>
      </c>
      <c r="CK17" s="365" t="s">
        <v>54</v>
      </c>
      <c r="CL17" s="365" t="s">
        <v>54</v>
      </c>
      <c r="CM17" s="482"/>
      <c r="CN17" s="482"/>
      <c r="CO17" s="472"/>
      <c r="CP17" s="472"/>
      <c r="CQ17" s="472"/>
      <c r="CR17" s="472"/>
      <c r="CS17" s="472"/>
      <c r="CT17" s="472"/>
      <c r="CU17" s="472"/>
      <c r="CV17" s="472"/>
      <c r="CW17" s="472"/>
      <c r="CX17" s="472"/>
      <c r="CY17" s="472"/>
      <c r="CZ17" s="472"/>
      <c r="DA17" s="472"/>
      <c r="DB17" s="472"/>
      <c r="DC17" s="472"/>
      <c r="DD17" s="472"/>
      <c r="DE17" s="472"/>
      <c r="DF17" s="472"/>
      <c r="DG17" s="472"/>
      <c r="DH17" s="472"/>
      <c r="DI17" s="472"/>
      <c r="DJ17" s="472"/>
      <c r="DK17" s="472"/>
      <c r="DL17" s="472"/>
      <c r="DM17" s="365" t="s">
        <v>54</v>
      </c>
      <c r="DN17" s="472"/>
      <c r="DO17" s="365" t="s">
        <v>54</v>
      </c>
      <c r="DP17" s="365" t="s">
        <v>54</v>
      </c>
      <c r="DQ17" s="365" t="s">
        <v>54</v>
      </c>
      <c r="DR17" s="365" t="s">
        <v>54</v>
      </c>
      <c r="DS17" s="365" t="s">
        <v>54</v>
      </c>
      <c r="DT17" s="365" t="s">
        <v>54</v>
      </c>
      <c r="DU17" s="365" t="s">
        <v>54</v>
      </c>
      <c r="DV17" s="365" t="s">
        <v>54</v>
      </c>
      <c r="DW17" s="365" t="s">
        <v>54</v>
      </c>
      <c r="DX17" s="472"/>
      <c r="DY17" s="365" t="s">
        <v>54</v>
      </c>
      <c r="DZ17" s="472"/>
      <c r="EA17" s="365" t="s">
        <v>54</v>
      </c>
      <c r="EB17" s="365" t="s">
        <v>54</v>
      </c>
      <c r="EC17" s="365" t="s">
        <v>54</v>
      </c>
      <c r="ED17" s="365" t="s">
        <v>54</v>
      </c>
      <c r="EE17" s="365" t="s">
        <v>54</v>
      </c>
      <c r="EF17" s="365" t="s">
        <v>54</v>
      </c>
      <c r="EG17" s="365" t="s">
        <v>54</v>
      </c>
      <c r="EH17" s="365" t="s">
        <v>54</v>
      </c>
      <c r="EI17" s="365" t="s">
        <v>54</v>
      </c>
      <c r="EJ17" s="365" t="s">
        <v>54</v>
      </c>
      <c r="EK17" s="365" t="s">
        <v>54</v>
      </c>
      <c r="EL17" s="365" t="s">
        <v>54</v>
      </c>
      <c r="EM17" s="365" t="s">
        <v>54</v>
      </c>
      <c r="EN17" s="365" t="s">
        <v>54</v>
      </c>
      <c r="EO17" s="365" t="s">
        <v>54</v>
      </c>
      <c r="EP17" s="365" t="s">
        <v>54</v>
      </c>
      <c r="EQ17" s="365" t="s">
        <v>54</v>
      </c>
      <c r="ER17" s="365" t="s">
        <v>54</v>
      </c>
      <c r="ES17" s="365" t="s">
        <v>54</v>
      </c>
      <c r="ET17" s="365" t="s">
        <v>54</v>
      </c>
      <c r="EU17" s="365" t="s">
        <v>54</v>
      </c>
    </row>
    <row r="18" spans="1:151" s="385" customFormat="1" ht="19.95" customHeight="1">
      <c r="A18" s="465">
        <v>17</v>
      </c>
      <c r="B18" s="465" t="s">
        <v>3445</v>
      </c>
      <c r="C18" s="473" t="s">
        <v>2734</v>
      </c>
      <c r="D18" s="469" t="s">
        <v>3454</v>
      </c>
      <c r="E18" s="530" t="s">
        <v>2671</v>
      </c>
      <c r="F18" s="469" t="s">
        <v>2743</v>
      </c>
      <c r="G18" s="465" t="s">
        <v>2964</v>
      </c>
      <c r="H18" s="469" t="s">
        <v>2965</v>
      </c>
      <c r="I18" s="469" t="s">
        <v>2679</v>
      </c>
      <c r="J18" s="469" t="s">
        <v>2680</v>
      </c>
      <c r="K18" s="549" t="s">
        <v>3480</v>
      </c>
      <c r="L18" s="469" t="s">
        <v>3554</v>
      </c>
      <c r="M18" s="465" t="s">
        <v>2959</v>
      </c>
      <c r="N18" s="469" t="s">
        <v>3554</v>
      </c>
      <c r="O18" s="465" t="s">
        <v>2958</v>
      </c>
      <c r="P18" s="526" t="s">
        <v>3014</v>
      </c>
      <c r="Q18" s="469">
        <v>2</v>
      </c>
      <c r="R18" s="460" t="s">
        <v>2698</v>
      </c>
      <c r="S18" s="367" t="s">
        <v>3449</v>
      </c>
      <c r="T18" s="366" t="s">
        <v>2714</v>
      </c>
      <c r="U18" s="368">
        <v>7.4</v>
      </c>
      <c r="V18" s="365">
        <v>7.4</v>
      </c>
      <c r="W18" s="369">
        <v>256</v>
      </c>
      <c r="X18" s="517">
        <v>387</v>
      </c>
      <c r="Y18" s="369">
        <v>69</v>
      </c>
      <c r="Z18" s="519">
        <v>69</v>
      </c>
      <c r="AA18" s="370">
        <v>256</v>
      </c>
      <c r="AB18" s="465">
        <v>387</v>
      </c>
      <c r="AC18" s="365">
        <v>243</v>
      </c>
      <c r="AD18" s="469">
        <f>AC18+AC19</f>
        <v>369</v>
      </c>
      <c r="AE18" s="368" t="s">
        <v>52</v>
      </c>
      <c r="AF18" s="369" t="s">
        <v>52</v>
      </c>
      <c r="AG18" s="381" t="s">
        <v>3723</v>
      </c>
      <c r="AH18" s="368">
        <v>68.2</v>
      </c>
      <c r="AI18" s="368" t="s">
        <v>52</v>
      </c>
      <c r="AJ18" s="480" t="s">
        <v>2691</v>
      </c>
      <c r="AK18" s="479" t="s">
        <v>3728</v>
      </c>
      <c r="AL18" s="479">
        <v>4425</v>
      </c>
      <c r="AM18" s="479">
        <v>387</v>
      </c>
      <c r="AN18" s="479" t="s">
        <v>52</v>
      </c>
      <c r="AO18" s="479" t="s">
        <v>2708</v>
      </c>
      <c r="AP18" s="371">
        <v>256</v>
      </c>
      <c r="AQ18" s="500">
        <f t="shared" ref="AQ18" si="3">AP18+AP19</f>
        <v>387</v>
      </c>
      <c r="AR18" s="365">
        <v>17.5</v>
      </c>
      <c r="AS18" s="372" t="s">
        <v>52</v>
      </c>
      <c r="AT18" s="372" t="s">
        <v>52</v>
      </c>
      <c r="AU18" s="365">
        <v>0.67</v>
      </c>
      <c r="AV18" s="365">
        <v>0.49</v>
      </c>
      <c r="AW18" s="365">
        <v>0.93</v>
      </c>
      <c r="AX18" s="365">
        <v>6.3E-3</v>
      </c>
      <c r="AY18" s="376" t="s">
        <v>52</v>
      </c>
      <c r="AZ18" s="377" t="s">
        <v>52</v>
      </c>
      <c r="BA18" s="546" t="s">
        <v>2747</v>
      </c>
      <c r="BB18" s="373">
        <v>256</v>
      </c>
      <c r="BC18" s="500">
        <v>387</v>
      </c>
      <c r="BD18" s="373">
        <v>5.8</v>
      </c>
      <c r="BE18" s="377" t="s">
        <v>52</v>
      </c>
      <c r="BF18" s="377" t="s">
        <v>52</v>
      </c>
      <c r="BG18" s="371">
        <v>0.49</v>
      </c>
      <c r="BH18" s="371">
        <v>0.38</v>
      </c>
      <c r="BI18" s="371">
        <v>0.63</v>
      </c>
      <c r="BJ18" s="371" t="s">
        <v>2748</v>
      </c>
      <c r="BK18" s="500" t="s">
        <v>52</v>
      </c>
      <c r="BL18" s="365" t="s">
        <v>52</v>
      </c>
      <c r="BM18" s="365" t="s">
        <v>52</v>
      </c>
      <c r="BN18" s="365" t="s">
        <v>52</v>
      </c>
      <c r="BO18" s="365" t="s">
        <v>52</v>
      </c>
      <c r="BP18" s="365" t="s">
        <v>52</v>
      </c>
      <c r="BQ18" s="365" t="s">
        <v>52</v>
      </c>
      <c r="BR18" s="365" t="s">
        <v>52</v>
      </c>
      <c r="BS18" s="365" t="s">
        <v>52</v>
      </c>
      <c r="BT18" s="365" t="s">
        <v>52</v>
      </c>
      <c r="BU18" s="374">
        <v>138</v>
      </c>
      <c r="BV18" s="371">
        <v>30</v>
      </c>
      <c r="BW18" s="370" t="s">
        <v>52</v>
      </c>
      <c r="BX18" s="375" t="s">
        <v>52</v>
      </c>
      <c r="BY18" s="370" t="s">
        <v>52</v>
      </c>
      <c r="BZ18" s="375" t="s">
        <v>52</v>
      </c>
      <c r="CA18" s="370" t="s">
        <v>52</v>
      </c>
      <c r="CB18" s="365" t="s">
        <v>52</v>
      </c>
      <c r="CC18" s="365">
        <v>243</v>
      </c>
      <c r="CD18" s="365">
        <v>73</v>
      </c>
      <c r="CE18" s="374">
        <v>130</v>
      </c>
      <c r="CF18" s="371">
        <v>52</v>
      </c>
      <c r="CG18" s="370" t="s">
        <v>52</v>
      </c>
      <c r="CH18" s="370" t="s">
        <v>52</v>
      </c>
      <c r="CI18" s="378">
        <v>115</v>
      </c>
      <c r="CJ18" s="365" t="s">
        <v>52</v>
      </c>
      <c r="CK18" s="365" t="s">
        <v>52</v>
      </c>
      <c r="CL18" s="371" t="s">
        <v>2760</v>
      </c>
      <c r="CM18" s="480" t="s">
        <v>54</v>
      </c>
      <c r="CN18" s="480" t="s">
        <v>54</v>
      </c>
      <c r="CO18" s="469" t="s">
        <v>54</v>
      </c>
      <c r="CP18" s="469" t="s">
        <v>54</v>
      </c>
      <c r="CQ18" s="469" t="s">
        <v>54</v>
      </c>
      <c r="CR18" s="469" t="s">
        <v>54</v>
      </c>
      <c r="CS18" s="469" t="s">
        <v>54</v>
      </c>
      <c r="CT18" s="469" t="s">
        <v>54</v>
      </c>
      <c r="CU18" s="469" t="s">
        <v>54</v>
      </c>
      <c r="CV18" s="469" t="s">
        <v>54</v>
      </c>
      <c r="CW18" s="469" t="s">
        <v>54</v>
      </c>
      <c r="CX18" s="469" t="s">
        <v>54</v>
      </c>
      <c r="CY18" s="469" t="s">
        <v>54</v>
      </c>
      <c r="CZ18" s="469" t="s">
        <v>54</v>
      </c>
      <c r="DA18" s="469" t="s">
        <v>54</v>
      </c>
      <c r="DB18" s="469" t="s">
        <v>54</v>
      </c>
      <c r="DC18" s="469" t="s">
        <v>54</v>
      </c>
      <c r="DD18" s="469" t="s">
        <v>54</v>
      </c>
      <c r="DE18" s="469" t="s">
        <v>54</v>
      </c>
      <c r="DF18" s="469" t="s">
        <v>54</v>
      </c>
      <c r="DG18" s="469" t="s">
        <v>54</v>
      </c>
      <c r="DH18" s="469" t="s">
        <v>54</v>
      </c>
      <c r="DI18" s="469" t="s">
        <v>54</v>
      </c>
      <c r="DJ18" s="469" t="s">
        <v>54</v>
      </c>
      <c r="DK18" s="469" t="s">
        <v>54</v>
      </c>
      <c r="DL18" s="469" t="s">
        <v>54</v>
      </c>
      <c r="DM18" s="365" t="s">
        <v>54</v>
      </c>
      <c r="DN18" s="469" t="s">
        <v>54</v>
      </c>
      <c r="DO18" s="365" t="s">
        <v>54</v>
      </c>
      <c r="DP18" s="365" t="s">
        <v>54</v>
      </c>
      <c r="DQ18" s="365" t="s">
        <v>54</v>
      </c>
      <c r="DR18" s="365" t="s">
        <v>54</v>
      </c>
      <c r="DS18" s="365" t="s">
        <v>54</v>
      </c>
      <c r="DT18" s="365" t="s">
        <v>54</v>
      </c>
      <c r="DU18" s="365" t="s">
        <v>54</v>
      </c>
      <c r="DV18" s="365" t="s">
        <v>54</v>
      </c>
      <c r="DW18" s="365" t="s">
        <v>54</v>
      </c>
      <c r="DX18" s="469" t="s">
        <v>54</v>
      </c>
      <c r="DY18" s="365" t="s">
        <v>54</v>
      </c>
      <c r="DZ18" s="469" t="s">
        <v>54</v>
      </c>
      <c r="EA18" s="365" t="s">
        <v>54</v>
      </c>
      <c r="EB18" s="365" t="s">
        <v>54</v>
      </c>
      <c r="EC18" s="365" t="s">
        <v>54</v>
      </c>
      <c r="ED18" s="365" t="s">
        <v>54</v>
      </c>
      <c r="EE18" s="365" t="s">
        <v>54</v>
      </c>
      <c r="EF18" s="365" t="s">
        <v>54</v>
      </c>
      <c r="EG18" s="365" t="s">
        <v>54</v>
      </c>
      <c r="EH18" s="365" t="s">
        <v>54</v>
      </c>
      <c r="EI18" s="365" t="s">
        <v>54</v>
      </c>
      <c r="EJ18" s="365" t="s">
        <v>54</v>
      </c>
      <c r="EK18" s="365" t="s">
        <v>54</v>
      </c>
      <c r="EL18" s="365" t="s">
        <v>54</v>
      </c>
      <c r="EM18" s="365" t="s">
        <v>54</v>
      </c>
      <c r="EN18" s="365" t="s">
        <v>54</v>
      </c>
      <c r="EO18" s="365" t="s">
        <v>54</v>
      </c>
      <c r="EP18" s="365" t="s">
        <v>54</v>
      </c>
      <c r="EQ18" s="365" t="s">
        <v>54</v>
      </c>
      <c r="ER18" s="365" t="s">
        <v>54</v>
      </c>
      <c r="ES18" s="365" t="s">
        <v>54</v>
      </c>
      <c r="ET18" s="365" t="s">
        <v>54</v>
      </c>
      <c r="EU18" s="365" t="s">
        <v>54</v>
      </c>
    </row>
    <row r="19" spans="1:151" s="385" customFormat="1" ht="19.95" customHeight="1">
      <c r="A19" s="466"/>
      <c r="B19" s="466"/>
      <c r="C19" s="474"/>
      <c r="D19" s="470"/>
      <c r="E19" s="470"/>
      <c r="F19" s="470"/>
      <c r="G19" s="466"/>
      <c r="H19" s="470"/>
      <c r="I19" s="470"/>
      <c r="J19" s="470"/>
      <c r="K19" s="466"/>
      <c r="L19" s="470"/>
      <c r="M19" s="466"/>
      <c r="N19" s="470"/>
      <c r="O19" s="466"/>
      <c r="P19" s="542"/>
      <c r="Q19" s="470"/>
      <c r="R19" s="461" t="s">
        <v>3559</v>
      </c>
      <c r="S19" s="367" t="s">
        <v>3449</v>
      </c>
      <c r="T19" s="366" t="s">
        <v>2714</v>
      </c>
      <c r="U19" s="368">
        <v>3.9</v>
      </c>
      <c r="V19" s="365">
        <v>3.9</v>
      </c>
      <c r="W19" s="369">
        <v>131</v>
      </c>
      <c r="X19" s="518"/>
      <c r="Y19" s="369">
        <v>69</v>
      </c>
      <c r="Z19" s="520"/>
      <c r="AA19" s="370">
        <v>131</v>
      </c>
      <c r="AB19" s="466"/>
      <c r="AC19" s="365">
        <v>126</v>
      </c>
      <c r="AD19" s="470"/>
      <c r="AE19" s="368" t="s">
        <v>52</v>
      </c>
      <c r="AF19" s="369" t="s">
        <v>52</v>
      </c>
      <c r="AG19" s="381" t="s">
        <v>3724</v>
      </c>
      <c r="AH19" s="368">
        <v>106.5</v>
      </c>
      <c r="AI19" s="368" t="s">
        <v>52</v>
      </c>
      <c r="AJ19" s="544"/>
      <c r="AK19" s="479"/>
      <c r="AL19" s="479"/>
      <c r="AM19" s="479"/>
      <c r="AN19" s="479"/>
      <c r="AO19" s="479"/>
      <c r="AP19" s="371">
        <v>131</v>
      </c>
      <c r="AQ19" s="501"/>
      <c r="AR19" s="365">
        <v>14.3</v>
      </c>
      <c r="AS19" s="372" t="s">
        <v>52</v>
      </c>
      <c r="AT19" s="372" t="s">
        <v>52</v>
      </c>
      <c r="AU19" s="365" t="s">
        <v>52</v>
      </c>
      <c r="AV19" s="365" t="s">
        <v>52</v>
      </c>
      <c r="AW19" s="365" t="s">
        <v>52</v>
      </c>
      <c r="AX19" s="365" t="s">
        <v>52</v>
      </c>
      <c r="AY19" s="365" t="s">
        <v>52</v>
      </c>
      <c r="AZ19" s="365" t="s">
        <v>52</v>
      </c>
      <c r="BA19" s="547"/>
      <c r="BB19" s="373">
        <v>131</v>
      </c>
      <c r="BC19" s="501"/>
      <c r="BD19" s="373">
        <v>3.5</v>
      </c>
      <c r="BE19" s="377" t="s">
        <v>52</v>
      </c>
      <c r="BF19" s="377" t="s">
        <v>52</v>
      </c>
      <c r="BG19" s="377" t="s">
        <v>52</v>
      </c>
      <c r="BH19" s="377" t="s">
        <v>52</v>
      </c>
      <c r="BI19" s="377" t="s">
        <v>52</v>
      </c>
      <c r="BJ19" s="377" t="s">
        <v>52</v>
      </c>
      <c r="BK19" s="501"/>
      <c r="BL19" s="365" t="s">
        <v>52</v>
      </c>
      <c r="BM19" s="365" t="s">
        <v>52</v>
      </c>
      <c r="BN19" s="365" t="s">
        <v>52</v>
      </c>
      <c r="BO19" s="365" t="s">
        <v>52</v>
      </c>
      <c r="BP19" s="365" t="s">
        <v>52</v>
      </c>
      <c r="BQ19" s="365" t="s">
        <v>52</v>
      </c>
      <c r="BR19" s="365" t="s">
        <v>52</v>
      </c>
      <c r="BS19" s="365" t="s">
        <v>52</v>
      </c>
      <c r="BT19" s="377" t="s">
        <v>52</v>
      </c>
      <c r="BU19" s="374">
        <v>67</v>
      </c>
      <c r="BV19" s="371">
        <v>3</v>
      </c>
      <c r="BW19" s="370" t="s">
        <v>52</v>
      </c>
      <c r="BX19" s="375" t="s">
        <v>52</v>
      </c>
      <c r="BY19" s="370" t="s">
        <v>52</v>
      </c>
      <c r="BZ19" s="375" t="s">
        <v>52</v>
      </c>
      <c r="CA19" s="370" t="s">
        <v>52</v>
      </c>
      <c r="CB19" s="365" t="s">
        <v>52</v>
      </c>
      <c r="CC19" s="365">
        <v>123</v>
      </c>
      <c r="CD19" s="365">
        <v>12</v>
      </c>
      <c r="CE19" s="374">
        <v>256</v>
      </c>
      <c r="CF19" s="371">
        <v>133</v>
      </c>
      <c r="CG19" s="370" t="s">
        <v>52</v>
      </c>
      <c r="CH19" s="370" t="s">
        <v>52</v>
      </c>
      <c r="CI19" s="378">
        <v>246</v>
      </c>
      <c r="CJ19" s="365" t="s">
        <v>52</v>
      </c>
      <c r="CK19" s="365" t="s">
        <v>52</v>
      </c>
      <c r="CL19" s="371" t="s">
        <v>2761</v>
      </c>
      <c r="CM19" s="481"/>
      <c r="CN19" s="481"/>
      <c r="CO19" s="470"/>
      <c r="CP19" s="470"/>
      <c r="CQ19" s="470"/>
      <c r="CR19" s="470"/>
      <c r="CS19" s="470"/>
      <c r="CT19" s="470"/>
      <c r="CU19" s="470"/>
      <c r="CV19" s="470"/>
      <c r="CW19" s="470"/>
      <c r="CX19" s="470"/>
      <c r="CY19" s="470"/>
      <c r="CZ19" s="470"/>
      <c r="DA19" s="470"/>
      <c r="DB19" s="470"/>
      <c r="DC19" s="470"/>
      <c r="DD19" s="470"/>
      <c r="DE19" s="470"/>
      <c r="DF19" s="470"/>
      <c r="DG19" s="470"/>
      <c r="DH19" s="470"/>
      <c r="DI19" s="470"/>
      <c r="DJ19" s="470"/>
      <c r="DK19" s="470"/>
      <c r="DL19" s="470"/>
      <c r="DM19" s="365" t="s">
        <v>54</v>
      </c>
      <c r="DN19" s="470"/>
      <c r="DO19" s="365" t="s">
        <v>54</v>
      </c>
      <c r="DP19" s="365" t="s">
        <v>54</v>
      </c>
      <c r="DQ19" s="365" t="s">
        <v>54</v>
      </c>
      <c r="DR19" s="365" t="s">
        <v>54</v>
      </c>
      <c r="DS19" s="365" t="s">
        <v>54</v>
      </c>
      <c r="DT19" s="365" t="s">
        <v>54</v>
      </c>
      <c r="DU19" s="365" t="s">
        <v>54</v>
      </c>
      <c r="DV19" s="365" t="s">
        <v>54</v>
      </c>
      <c r="DW19" s="365" t="s">
        <v>54</v>
      </c>
      <c r="DX19" s="470"/>
      <c r="DY19" s="365" t="s">
        <v>54</v>
      </c>
      <c r="DZ19" s="470"/>
      <c r="EA19" s="365" t="s">
        <v>54</v>
      </c>
      <c r="EB19" s="365" t="s">
        <v>54</v>
      </c>
      <c r="EC19" s="365" t="s">
        <v>54</v>
      </c>
      <c r="ED19" s="365" t="s">
        <v>54</v>
      </c>
      <c r="EE19" s="365" t="s">
        <v>54</v>
      </c>
      <c r="EF19" s="365" t="s">
        <v>54</v>
      </c>
      <c r="EG19" s="365" t="s">
        <v>54</v>
      </c>
      <c r="EH19" s="365" t="s">
        <v>54</v>
      </c>
      <c r="EI19" s="365" t="s">
        <v>54</v>
      </c>
      <c r="EJ19" s="365" t="s">
        <v>54</v>
      </c>
      <c r="EK19" s="365" t="s">
        <v>54</v>
      </c>
      <c r="EL19" s="365" t="s">
        <v>54</v>
      </c>
      <c r="EM19" s="365" t="s">
        <v>54</v>
      </c>
      <c r="EN19" s="365" t="s">
        <v>54</v>
      </c>
      <c r="EO19" s="365" t="s">
        <v>54</v>
      </c>
      <c r="EP19" s="365" t="s">
        <v>54</v>
      </c>
      <c r="EQ19" s="365" t="s">
        <v>54</v>
      </c>
      <c r="ER19" s="365" t="s">
        <v>54</v>
      </c>
      <c r="ES19" s="365" t="s">
        <v>54</v>
      </c>
      <c r="ET19" s="365" t="s">
        <v>54</v>
      </c>
      <c r="EU19" s="365" t="s">
        <v>54</v>
      </c>
    </row>
    <row r="20" spans="1:151" s="385" customFormat="1" ht="19.95" customHeight="1">
      <c r="A20" s="467"/>
      <c r="B20" s="467"/>
      <c r="C20" s="474"/>
      <c r="D20" s="471"/>
      <c r="E20" s="471"/>
      <c r="F20" s="471"/>
      <c r="G20" s="467"/>
      <c r="H20" s="471"/>
      <c r="I20" s="471"/>
      <c r="J20" s="471"/>
      <c r="K20" s="467"/>
      <c r="L20" s="471"/>
      <c r="M20" s="467"/>
      <c r="N20" s="471"/>
      <c r="O20" s="467"/>
      <c r="P20" s="542"/>
      <c r="Q20" s="471"/>
      <c r="R20" s="460" t="s">
        <v>54</v>
      </c>
      <c r="S20" s="367" t="s">
        <v>54</v>
      </c>
      <c r="T20" s="366" t="s">
        <v>54</v>
      </c>
      <c r="U20" s="368" t="s">
        <v>54</v>
      </c>
      <c r="V20" s="365" t="s">
        <v>54</v>
      </c>
      <c r="W20" s="369" t="s">
        <v>54</v>
      </c>
      <c r="X20" s="518"/>
      <c r="Y20" s="369" t="s">
        <v>54</v>
      </c>
      <c r="Z20" s="520"/>
      <c r="AA20" s="370" t="s">
        <v>54</v>
      </c>
      <c r="AB20" s="467"/>
      <c r="AC20" s="365" t="s">
        <v>54</v>
      </c>
      <c r="AD20" s="471"/>
      <c r="AE20" s="369" t="s">
        <v>54</v>
      </c>
      <c r="AF20" s="369" t="s">
        <v>54</v>
      </c>
      <c r="AG20" s="369" t="s">
        <v>54</v>
      </c>
      <c r="AH20" s="369" t="s">
        <v>54</v>
      </c>
      <c r="AI20" s="369" t="s">
        <v>54</v>
      </c>
      <c r="AJ20" s="544"/>
      <c r="AK20" s="479"/>
      <c r="AL20" s="479"/>
      <c r="AM20" s="479"/>
      <c r="AN20" s="479"/>
      <c r="AO20" s="479"/>
      <c r="AP20" s="365" t="s">
        <v>54</v>
      </c>
      <c r="AQ20" s="501"/>
      <c r="AR20" s="365" t="s">
        <v>54</v>
      </c>
      <c r="AS20" s="372" t="s">
        <v>54</v>
      </c>
      <c r="AT20" s="372" t="s">
        <v>54</v>
      </c>
      <c r="AU20" s="365" t="s">
        <v>54</v>
      </c>
      <c r="AV20" s="365" t="s">
        <v>54</v>
      </c>
      <c r="AW20" s="365" t="s">
        <v>54</v>
      </c>
      <c r="AX20" s="365" t="s">
        <v>54</v>
      </c>
      <c r="AY20" s="376" t="s">
        <v>54</v>
      </c>
      <c r="AZ20" s="377" t="s">
        <v>54</v>
      </c>
      <c r="BA20" s="547"/>
      <c r="BB20" s="377" t="s">
        <v>54</v>
      </c>
      <c r="BC20" s="501"/>
      <c r="BD20" s="377" t="s">
        <v>54</v>
      </c>
      <c r="BE20" s="377" t="s">
        <v>54</v>
      </c>
      <c r="BF20" s="377" t="s">
        <v>54</v>
      </c>
      <c r="BG20" s="365" t="s">
        <v>54</v>
      </c>
      <c r="BH20" s="365" t="s">
        <v>54</v>
      </c>
      <c r="BI20" s="365" t="s">
        <v>54</v>
      </c>
      <c r="BJ20" s="365" t="s">
        <v>54</v>
      </c>
      <c r="BK20" s="501"/>
      <c r="BL20" s="365" t="s">
        <v>54</v>
      </c>
      <c r="BM20" s="365" t="s">
        <v>54</v>
      </c>
      <c r="BN20" s="365" t="s">
        <v>54</v>
      </c>
      <c r="BO20" s="365" t="s">
        <v>54</v>
      </c>
      <c r="BP20" s="365" t="s">
        <v>54</v>
      </c>
      <c r="BQ20" s="365" t="s">
        <v>54</v>
      </c>
      <c r="BR20" s="365" t="s">
        <v>54</v>
      </c>
      <c r="BS20" s="365" t="s">
        <v>54</v>
      </c>
      <c r="BT20" s="365" t="s">
        <v>54</v>
      </c>
      <c r="BU20" s="374" t="s">
        <v>54</v>
      </c>
      <c r="BV20" s="365" t="s">
        <v>54</v>
      </c>
      <c r="BW20" s="370" t="s">
        <v>54</v>
      </c>
      <c r="BX20" s="375" t="s">
        <v>54</v>
      </c>
      <c r="BY20" s="370" t="s">
        <v>54</v>
      </c>
      <c r="BZ20" s="375" t="s">
        <v>54</v>
      </c>
      <c r="CA20" s="370" t="s">
        <v>54</v>
      </c>
      <c r="CB20" s="365" t="s">
        <v>54</v>
      </c>
      <c r="CC20" s="365" t="s">
        <v>54</v>
      </c>
      <c r="CD20" s="365" t="s">
        <v>54</v>
      </c>
      <c r="CE20" s="374" t="s">
        <v>54</v>
      </c>
      <c r="CF20" s="365" t="s">
        <v>54</v>
      </c>
      <c r="CG20" s="370" t="s">
        <v>54</v>
      </c>
      <c r="CH20" s="370" t="s">
        <v>54</v>
      </c>
      <c r="CI20" s="370" t="s">
        <v>54</v>
      </c>
      <c r="CJ20" s="365" t="s">
        <v>54</v>
      </c>
      <c r="CK20" s="365" t="s">
        <v>54</v>
      </c>
      <c r="CL20" s="365" t="s">
        <v>54</v>
      </c>
      <c r="CM20" s="481"/>
      <c r="CN20" s="481"/>
      <c r="CO20" s="471"/>
      <c r="CP20" s="471"/>
      <c r="CQ20" s="471"/>
      <c r="CR20" s="471"/>
      <c r="CS20" s="471"/>
      <c r="CT20" s="471"/>
      <c r="CU20" s="471"/>
      <c r="CV20" s="471"/>
      <c r="CW20" s="471"/>
      <c r="CX20" s="471"/>
      <c r="CY20" s="471"/>
      <c r="CZ20" s="471"/>
      <c r="DA20" s="471"/>
      <c r="DB20" s="471"/>
      <c r="DC20" s="471"/>
      <c r="DD20" s="471"/>
      <c r="DE20" s="471"/>
      <c r="DF20" s="471"/>
      <c r="DG20" s="471"/>
      <c r="DH20" s="471"/>
      <c r="DI20" s="471"/>
      <c r="DJ20" s="471"/>
      <c r="DK20" s="471"/>
      <c r="DL20" s="471"/>
      <c r="DM20" s="365" t="s">
        <v>54</v>
      </c>
      <c r="DN20" s="471"/>
      <c r="DO20" s="365" t="s">
        <v>54</v>
      </c>
      <c r="DP20" s="365" t="s">
        <v>54</v>
      </c>
      <c r="DQ20" s="365" t="s">
        <v>54</v>
      </c>
      <c r="DR20" s="365" t="s">
        <v>54</v>
      </c>
      <c r="DS20" s="365" t="s">
        <v>54</v>
      </c>
      <c r="DT20" s="365" t="s">
        <v>54</v>
      </c>
      <c r="DU20" s="365" t="s">
        <v>54</v>
      </c>
      <c r="DV20" s="365" t="s">
        <v>54</v>
      </c>
      <c r="DW20" s="365" t="s">
        <v>54</v>
      </c>
      <c r="DX20" s="471"/>
      <c r="DY20" s="365" t="s">
        <v>54</v>
      </c>
      <c r="DZ20" s="471"/>
      <c r="EA20" s="365" t="s">
        <v>54</v>
      </c>
      <c r="EB20" s="365" t="s">
        <v>54</v>
      </c>
      <c r="EC20" s="365" t="s">
        <v>54</v>
      </c>
      <c r="ED20" s="365" t="s">
        <v>54</v>
      </c>
      <c r="EE20" s="365" t="s">
        <v>54</v>
      </c>
      <c r="EF20" s="365" t="s">
        <v>54</v>
      </c>
      <c r="EG20" s="365" t="s">
        <v>54</v>
      </c>
      <c r="EH20" s="365" t="s">
        <v>54</v>
      </c>
      <c r="EI20" s="365" t="s">
        <v>54</v>
      </c>
      <c r="EJ20" s="365" t="s">
        <v>54</v>
      </c>
      <c r="EK20" s="365" t="s">
        <v>54</v>
      </c>
      <c r="EL20" s="365" t="s">
        <v>54</v>
      </c>
      <c r="EM20" s="365" t="s">
        <v>54</v>
      </c>
      <c r="EN20" s="365" t="s">
        <v>54</v>
      </c>
      <c r="EO20" s="365" t="s">
        <v>54</v>
      </c>
      <c r="EP20" s="365" t="s">
        <v>54</v>
      </c>
      <c r="EQ20" s="365" t="s">
        <v>54</v>
      </c>
      <c r="ER20" s="365" t="s">
        <v>54</v>
      </c>
      <c r="ES20" s="365" t="s">
        <v>54</v>
      </c>
      <c r="ET20" s="365" t="s">
        <v>54</v>
      </c>
      <c r="EU20" s="365" t="s">
        <v>54</v>
      </c>
    </row>
    <row r="21" spans="1:151" s="385" customFormat="1" ht="19.95" customHeight="1">
      <c r="A21" s="468"/>
      <c r="B21" s="468"/>
      <c r="C21" s="475"/>
      <c r="D21" s="472"/>
      <c r="E21" s="472"/>
      <c r="F21" s="472"/>
      <c r="G21" s="468"/>
      <c r="H21" s="472"/>
      <c r="I21" s="472"/>
      <c r="J21" s="472"/>
      <c r="K21" s="468"/>
      <c r="L21" s="472"/>
      <c r="M21" s="468"/>
      <c r="N21" s="472"/>
      <c r="O21" s="468"/>
      <c r="P21" s="543"/>
      <c r="Q21" s="472"/>
      <c r="R21" s="460" t="s">
        <v>54</v>
      </c>
      <c r="S21" s="367" t="s">
        <v>54</v>
      </c>
      <c r="T21" s="366" t="s">
        <v>54</v>
      </c>
      <c r="U21" s="368" t="s">
        <v>54</v>
      </c>
      <c r="V21" s="365" t="s">
        <v>54</v>
      </c>
      <c r="W21" s="369" t="s">
        <v>54</v>
      </c>
      <c r="X21" s="518"/>
      <c r="Y21" s="369" t="s">
        <v>54</v>
      </c>
      <c r="Z21" s="520"/>
      <c r="AA21" s="370" t="s">
        <v>54</v>
      </c>
      <c r="AB21" s="468"/>
      <c r="AC21" s="365" t="s">
        <v>54</v>
      </c>
      <c r="AD21" s="472"/>
      <c r="AE21" s="369" t="s">
        <v>54</v>
      </c>
      <c r="AF21" s="369" t="s">
        <v>54</v>
      </c>
      <c r="AG21" s="369" t="s">
        <v>54</v>
      </c>
      <c r="AH21" s="369" t="s">
        <v>54</v>
      </c>
      <c r="AI21" s="369" t="s">
        <v>54</v>
      </c>
      <c r="AJ21" s="545"/>
      <c r="AK21" s="479"/>
      <c r="AL21" s="479"/>
      <c r="AM21" s="479"/>
      <c r="AN21" s="479"/>
      <c r="AO21" s="479"/>
      <c r="AP21" s="365" t="s">
        <v>54</v>
      </c>
      <c r="AQ21" s="502"/>
      <c r="AR21" s="365" t="s">
        <v>54</v>
      </c>
      <c r="AS21" s="372" t="s">
        <v>54</v>
      </c>
      <c r="AT21" s="372" t="s">
        <v>54</v>
      </c>
      <c r="AU21" s="365" t="s">
        <v>54</v>
      </c>
      <c r="AV21" s="365" t="s">
        <v>54</v>
      </c>
      <c r="AW21" s="365" t="s">
        <v>54</v>
      </c>
      <c r="AX21" s="365" t="s">
        <v>54</v>
      </c>
      <c r="AY21" s="376" t="s">
        <v>54</v>
      </c>
      <c r="AZ21" s="377" t="s">
        <v>54</v>
      </c>
      <c r="BA21" s="547"/>
      <c r="BB21" s="377" t="s">
        <v>54</v>
      </c>
      <c r="BC21" s="502"/>
      <c r="BD21" s="377" t="s">
        <v>54</v>
      </c>
      <c r="BE21" s="377" t="s">
        <v>54</v>
      </c>
      <c r="BF21" s="377" t="s">
        <v>54</v>
      </c>
      <c r="BG21" s="365" t="s">
        <v>54</v>
      </c>
      <c r="BH21" s="365" t="s">
        <v>54</v>
      </c>
      <c r="BI21" s="365" t="s">
        <v>54</v>
      </c>
      <c r="BJ21" s="365" t="s">
        <v>54</v>
      </c>
      <c r="BK21" s="502"/>
      <c r="BL21" s="365" t="s">
        <v>54</v>
      </c>
      <c r="BM21" s="365" t="s">
        <v>54</v>
      </c>
      <c r="BN21" s="365" t="s">
        <v>54</v>
      </c>
      <c r="BO21" s="365" t="s">
        <v>54</v>
      </c>
      <c r="BP21" s="365" t="s">
        <v>54</v>
      </c>
      <c r="BQ21" s="365" t="s">
        <v>54</v>
      </c>
      <c r="BR21" s="365" t="s">
        <v>54</v>
      </c>
      <c r="BS21" s="365" t="s">
        <v>54</v>
      </c>
      <c r="BT21" s="365" t="s">
        <v>54</v>
      </c>
      <c r="BU21" s="374" t="s">
        <v>54</v>
      </c>
      <c r="BV21" s="365" t="s">
        <v>54</v>
      </c>
      <c r="BW21" s="370" t="s">
        <v>54</v>
      </c>
      <c r="BX21" s="375" t="s">
        <v>54</v>
      </c>
      <c r="BY21" s="370" t="s">
        <v>54</v>
      </c>
      <c r="BZ21" s="375" t="s">
        <v>54</v>
      </c>
      <c r="CA21" s="370" t="s">
        <v>54</v>
      </c>
      <c r="CB21" s="365" t="s">
        <v>54</v>
      </c>
      <c r="CC21" s="365" t="s">
        <v>54</v>
      </c>
      <c r="CD21" s="365" t="s">
        <v>54</v>
      </c>
      <c r="CE21" s="374" t="s">
        <v>54</v>
      </c>
      <c r="CF21" s="365" t="s">
        <v>54</v>
      </c>
      <c r="CG21" s="370" t="s">
        <v>54</v>
      </c>
      <c r="CH21" s="370" t="s">
        <v>54</v>
      </c>
      <c r="CI21" s="370" t="s">
        <v>54</v>
      </c>
      <c r="CJ21" s="365" t="s">
        <v>54</v>
      </c>
      <c r="CK21" s="365" t="s">
        <v>54</v>
      </c>
      <c r="CL21" s="365" t="s">
        <v>54</v>
      </c>
      <c r="CM21" s="482"/>
      <c r="CN21" s="482"/>
      <c r="CO21" s="472"/>
      <c r="CP21" s="472"/>
      <c r="CQ21" s="472"/>
      <c r="CR21" s="472"/>
      <c r="CS21" s="472"/>
      <c r="CT21" s="472"/>
      <c r="CU21" s="472"/>
      <c r="CV21" s="472"/>
      <c r="CW21" s="472"/>
      <c r="CX21" s="472"/>
      <c r="CY21" s="472"/>
      <c r="CZ21" s="472"/>
      <c r="DA21" s="472"/>
      <c r="DB21" s="472"/>
      <c r="DC21" s="472"/>
      <c r="DD21" s="472"/>
      <c r="DE21" s="472"/>
      <c r="DF21" s="472"/>
      <c r="DG21" s="472"/>
      <c r="DH21" s="472"/>
      <c r="DI21" s="472"/>
      <c r="DJ21" s="472"/>
      <c r="DK21" s="472"/>
      <c r="DL21" s="472"/>
      <c r="DM21" s="365" t="s">
        <v>54</v>
      </c>
      <c r="DN21" s="472"/>
      <c r="DO21" s="365" t="s">
        <v>54</v>
      </c>
      <c r="DP21" s="365" t="s">
        <v>54</v>
      </c>
      <c r="DQ21" s="365" t="s">
        <v>54</v>
      </c>
      <c r="DR21" s="365" t="s">
        <v>54</v>
      </c>
      <c r="DS21" s="365" t="s">
        <v>54</v>
      </c>
      <c r="DT21" s="365" t="s">
        <v>54</v>
      </c>
      <c r="DU21" s="365" t="s">
        <v>54</v>
      </c>
      <c r="DV21" s="365" t="s">
        <v>54</v>
      </c>
      <c r="DW21" s="365" t="s">
        <v>54</v>
      </c>
      <c r="DX21" s="472"/>
      <c r="DY21" s="365" t="s">
        <v>54</v>
      </c>
      <c r="DZ21" s="472"/>
      <c r="EA21" s="365" t="s">
        <v>54</v>
      </c>
      <c r="EB21" s="365" t="s">
        <v>54</v>
      </c>
      <c r="EC21" s="365" t="s">
        <v>54</v>
      </c>
      <c r="ED21" s="365" t="s">
        <v>54</v>
      </c>
      <c r="EE21" s="365" t="s">
        <v>54</v>
      </c>
      <c r="EF21" s="365" t="s">
        <v>54</v>
      </c>
      <c r="EG21" s="365" t="s">
        <v>54</v>
      </c>
      <c r="EH21" s="365" t="s">
        <v>54</v>
      </c>
      <c r="EI21" s="365" t="s">
        <v>54</v>
      </c>
      <c r="EJ21" s="365" t="s">
        <v>54</v>
      </c>
      <c r="EK21" s="365" t="s">
        <v>54</v>
      </c>
      <c r="EL21" s="365" t="s">
        <v>54</v>
      </c>
      <c r="EM21" s="365" t="s">
        <v>54</v>
      </c>
      <c r="EN21" s="365" t="s">
        <v>54</v>
      </c>
      <c r="EO21" s="365" t="s">
        <v>54</v>
      </c>
      <c r="EP21" s="365" t="s">
        <v>54</v>
      </c>
      <c r="EQ21" s="365" t="s">
        <v>54</v>
      </c>
      <c r="ER21" s="365" t="s">
        <v>54</v>
      </c>
      <c r="ES21" s="365" t="s">
        <v>54</v>
      </c>
      <c r="ET21" s="365" t="s">
        <v>54</v>
      </c>
      <c r="EU21" s="365" t="s">
        <v>54</v>
      </c>
    </row>
    <row r="22" spans="1:151" s="385" customFormat="1" ht="19.95" customHeight="1">
      <c r="A22" s="465">
        <v>17</v>
      </c>
      <c r="B22" s="465" t="s">
        <v>3445</v>
      </c>
      <c r="C22" s="473" t="s">
        <v>2966</v>
      </c>
      <c r="D22" s="521" t="s">
        <v>3455</v>
      </c>
      <c r="E22" s="530" t="s">
        <v>2671</v>
      </c>
      <c r="F22" s="469" t="s">
        <v>2743</v>
      </c>
      <c r="G22" s="465" t="s">
        <v>2964</v>
      </c>
      <c r="H22" s="469" t="s">
        <v>2965</v>
      </c>
      <c r="I22" s="469" t="s">
        <v>2679</v>
      </c>
      <c r="J22" s="469" t="s">
        <v>2680</v>
      </c>
      <c r="K22" s="549" t="s">
        <v>3480</v>
      </c>
      <c r="L22" s="469" t="s">
        <v>3554</v>
      </c>
      <c r="M22" s="465" t="s">
        <v>2959</v>
      </c>
      <c r="N22" s="469" t="s">
        <v>3554</v>
      </c>
      <c r="O22" s="465" t="s">
        <v>2958</v>
      </c>
      <c r="P22" s="526" t="s">
        <v>3014</v>
      </c>
      <c r="Q22" s="469">
        <v>2</v>
      </c>
      <c r="R22" s="460" t="s">
        <v>2698</v>
      </c>
      <c r="S22" s="367" t="s">
        <v>3450</v>
      </c>
      <c r="T22" s="366" t="s">
        <v>2714</v>
      </c>
      <c r="U22" s="368">
        <v>7.4</v>
      </c>
      <c r="V22" s="365">
        <v>7.4</v>
      </c>
      <c r="W22" s="369">
        <v>162</v>
      </c>
      <c r="X22" s="517">
        <f>W22+W23</f>
        <v>245</v>
      </c>
      <c r="Y22" s="369">
        <v>68</v>
      </c>
      <c r="Z22" s="519">
        <v>68</v>
      </c>
      <c r="AA22" s="370">
        <v>162</v>
      </c>
      <c r="AB22" s="465">
        <v>245</v>
      </c>
      <c r="AC22" s="365">
        <v>101</v>
      </c>
      <c r="AD22" s="469">
        <f>AC22+AC23</f>
        <v>181</v>
      </c>
      <c r="AE22" s="368" t="s">
        <v>52</v>
      </c>
      <c r="AF22" s="369" t="s">
        <v>52</v>
      </c>
      <c r="AG22" s="381" t="s">
        <v>52</v>
      </c>
      <c r="AH22" s="368">
        <v>62.2</v>
      </c>
      <c r="AI22" s="368" t="s">
        <v>52</v>
      </c>
      <c r="AJ22" s="480" t="s">
        <v>2691</v>
      </c>
      <c r="AK22" s="479" t="s">
        <v>3728</v>
      </c>
      <c r="AL22" s="479">
        <v>4425</v>
      </c>
      <c r="AM22" s="479">
        <v>387</v>
      </c>
      <c r="AN22" s="479" t="s">
        <v>52</v>
      </c>
      <c r="AO22" s="479" t="s">
        <v>2708</v>
      </c>
      <c r="AP22" s="371">
        <v>162</v>
      </c>
      <c r="AQ22" s="500">
        <f>AP22+AP23</f>
        <v>245</v>
      </c>
      <c r="AR22" s="365">
        <v>18.5</v>
      </c>
      <c r="AS22" s="372" t="s">
        <v>52</v>
      </c>
      <c r="AT22" s="372" t="s">
        <v>52</v>
      </c>
      <c r="AU22" s="365">
        <v>0.64</v>
      </c>
      <c r="AV22" s="365">
        <v>0.43</v>
      </c>
      <c r="AW22" s="365">
        <v>0.97</v>
      </c>
      <c r="AX22" s="365">
        <v>0.02</v>
      </c>
      <c r="AY22" s="376" t="s">
        <v>52</v>
      </c>
      <c r="AZ22" s="377" t="s">
        <v>52</v>
      </c>
      <c r="BA22" s="546" t="s">
        <v>2747</v>
      </c>
      <c r="BB22" s="373">
        <v>162</v>
      </c>
      <c r="BC22" s="500">
        <v>245</v>
      </c>
      <c r="BD22" s="377" t="s">
        <v>52</v>
      </c>
      <c r="BE22" s="377" t="s">
        <v>52</v>
      </c>
      <c r="BF22" s="377" t="s">
        <v>52</v>
      </c>
      <c r="BG22" s="377" t="s">
        <v>52</v>
      </c>
      <c r="BH22" s="377" t="s">
        <v>52</v>
      </c>
      <c r="BI22" s="377" t="s">
        <v>52</v>
      </c>
      <c r="BJ22" s="377" t="s">
        <v>52</v>
      </c>
      <c r="BK22" s="500" t="s">
        <v>52</v>
      </c>
      <c r="BL22" s="365" t="s">
        <v>52</v>
      </c>
      <c r="BM22" s="365" t="s">
        <v>52</v>
      </c>
      <c r="BN22" s="365" t="s">
        <v>52</v>
      </c>
      <c r="BO22" s="365" t="s">
        <v>52</v>
      </c>
      <c r="BP22" s="365" t="s">
        <v>52</v>
      </c>
      <c r="BQ22" s="365" t="s">
        <v>52</v>
      </c>
      <c r="BR22" s="365" t="s">
        <v>52</v>
      </c>
      <c r="BS22" s="365" t="s">
        <v>52</v>
      </c>
      <c r="BT22" s="365" t="s">
        <v>52</v>
      </c>
      <c r="BU22" s="365" t="s">
        <v>52</v>
      </c>
      <c r="BV22" s="365" t="s">
        <v>52</v>
      </c>
      <c r="BW22" s="370" t="s">
        <v>52</v>
      </c>
      <c r="BX22" s="375" t="s">
        <v>52</v>
      </c>
      <c r="BY22" s="370" t="s">
        <v>52</v>
      </c>
      <c r="BZ22" s="375" t="s">
        <v>52</v>
      </c>
      <c r="CA22" s="370" t="s">
        <v>52</v>
      </c>
      <c r="CB22" s="365" t="s">
        <v>52</v>
      </c>
      <c r="CC22" s="365" t="s">
        <v>52</v>
      </c>
      <c r="CD22" s="365" t="s">
        <v>52</v>
      </c>
      <c r="CE22" s="365" t="s">
        <v>52</v>
      </c>
      <c r="CF22" s="365" t="s">
        <v>52</v>
      </c>
      <c r="CG22" s="370" t="s">
        <v>52</v>
      </c>
      <c r="CH22" s="370" t="s">
        <v>52</v>
      </c>
      <c r="CI22" s="370" t="s">
        <v>52</v>
      </c>
      <c r="CJ22" s="365" t="s">
        <v>52</v>
      </c>
      <c r="CK22" s="365" t="s">
        <v>52</v>
      </c>
      <c r="CL22" s="365" t="s">
        <v>2764</v>
      </c>
      <c r="CM22" s="480" t="s">
        <v>54</v>
      </c>
      <c r="CN22" s="480" t="s">
        <v>54</v>
      </c>
      <c r="CO22" s="469" t="s">
        <v>54</v>
      </c>
      <c r="CP22" s="469" t="s">
        <v>54</v>
      </c>
      <c r="CQ22" s="469" t="s">
        <v>54</v>
      </c>
      <c r="CR22" s="469" t="s">
        <v>54</v>
      </c>
      <c r="CS22" s="469" t="s">
        <v>54</v>
      </c>
      <c r="CT22" s="469" t="s">
        <v>54</v>
      </c>
      <c r="CU22" s="469" t="s">
        <v>54</v>
      </c>
      <c r="CV22" s="469" t="s">
        <v>54</v>
      </c>
      <c r="CW22" s="469" t="s">
        <v>54</v>
      </c>
      <c r="CX22" s="469" t="s">
        <v>54</v>
      </c>
      <c r="CY22" s="469" t="s">
        <v>54</v>
      </c>
      <c r="CZ22" s="469" t="s">
        <v>54</v>
      </c>
      <c r="DA22" s="469" t="s">
        <v>54</v>
      </c>
      <c r="DB22" s="469" t="s">
        <v>54</v>
      </c>
      <c r="DC22" s="469" t="s">
        <v>54</v>
      </c>
      <c r="DD22" s="469" t="s">
        <v>54</v>
      </c>
      <c r="DE22" s="469" t="s">
        <v>54</v>
      </c>
      <c r="DF22" s="469" t="s">
        <v>54</v>
      </c>
      <c r="DG22" s="469" t="s">
        <v>54</v>
      </c>
      <c r="DH22" s="469" t="s">
        <v>54</v>
      </c>
      <c r="DI22" s="469" t="s">
        <v>54</v>
      </c>
      <c r="DJ22" s="469" t="s">
        <v>54</v>
      </c>
      <c r="DK22" s="469" t="s">
        <v>54</v>
      </c>
      <c r="DL22" s="469" t="s">
        <v>54</v>
      </c>
      <c r="DM22" s="365" t="s">
        <v>54</v>
      </c>
      <c r="DN22" s="469" t="s">
        <v>54</v>
      </c>
      <c r="DO22" s="365" t="s">
        <v>54</v>
      </c>
      <c r="DP22" s="365" t="s">
        <v>54</v>
      </c>
      <c r="DQ22" s="365" t="s">
        <v>54</v>
      </c>
      <c r="DR22" s="365" t="s">
        <v>54</v>
      </c>
      <c r="DS22" s="365" t="s">
        <v>54</v>
      </c>
      <c r="DT22" s="365" t="s">
        <v>54</v>
      </c>
      <c r="DU22" s="365" t="s">
        <v>54</v>
      </c>
      <c r="DV22" s="365" t="s">
        <v>54</v>
      </c>
      <c r="DW22" s="365" t="s">
        <v>54</v>
      </c>
      <c r="DX22" s="469" t="s">
        <v>54</v>
      </c>
      <c r="DY22" s="365" t="s">
        <v>54</v>
      </c>
      <c r="DZ22" s="469" t="s">
        <v>54</v>
      </c>
      <c r="EA22" s="365" t="s">
        <v>54</v>
      </c>
      <c r="EB22" s="365" t="s">
        <v>54</v>
      </c>
      <c r="EC22" s="365" t="s">
        <v>54</v>
      </c>
      <c r="ED22" s="365" t="s">
        <v>54</v>
      </c>
      <c r="EE22" s="365" t="s">
        <v>54</v>
      </c>
      <c r="EF22" s="365" t="s">
        <v>54</v>
      </c>
      <c r="EG22" s="365" t="s">
        <v>54</v>
      </c>
      <c r="EH22" s="365" t="s">
        <v>54</v>
      </c>
      <c r="EI22" s="365" t="s">
        <v>54</v>
      </c>
      <c r="EJ22" s="365" t="s">
        <v>54</v>
      </c>
      <c r="EK22" s="365" t="s">
        <v>54</v>
      </c>
      <c r="EL22" s="365" t="s">
        <v>54</v>
      </c>
      <c r="EM22" s="365" t="s">
        <v>54</v>
      </c>
      <c r="EN22" s="365" t="s">
        <v>54</v>
      </c>
      <c r="EO22" s="365" t="s">
        <v>54</v>
      </c>
      <c r="EP22" s="365" t="s">
        <v>54</v>
      </c>
      <c r="EQ22" s="365" t="s">
        <v>54</v>
      </c>
      <c r="ER22" s="365" t="s">
        <v>54</v>
      </c>
      <c r="ES22" s="365" t="s">
        <v>54</v>
      </c>
      <c r="ET22" s="365" t="s">
        <v>54</v>
      </c>
      <c r="EU22" s="365" t="s">
        <v>54</v>
      </c>
    </row>
    <row r="23" spans="1:151" s="385" customFormat="1" ht="19.95" customHeight="1">
      <c r="A23" s="466"/>
      <c r="B23" s="466"/>
      <c r="C23" s="474"/>
      <c r="D23" s="522"/>
      <c r="E23" s="470"/>
      <c r="F23" s="470"/>
      <c r="G23" s="466"/>
      <c r="H23" s="470"/>
      <c r="I23" s="470"/>
      <c r="J23" s="470"/>
      <c r="K23" s="466"/>
      <c r="L23" s="470"/>
      <c r="M23" s="466"/>
      <c r="N23" s="470"/>
      <c r="O23" s="466"/>
      <c r="P23" s="542"/>
      <c r="Q23" s="470"/>
      <c r="R23" s="461" t="s">
        <v>3559</v>
      </c>
      <c r="S23" s="367" t="s">
        <v>3450</v>
      </c>
      <c r="T23" s="366" t="s">
        <v>2714</v>
      </c>
      <c r="U23" s="368">
        <v>3.9</v>
      </c>
      <c r="V23" s="365">
        <v>3.9</v>
      </c>
      <c r="W23" s="369">
        <v>83</v>
      </c>
      <c r="X23" s="518"/>
      <c r="Y23" s="369">
        <v>67</v>
      </c>
      <c r="Z23" s="520"/>
      <c r="AA23" s="370">
        <v>83</v>
      </c>
      <c r="AB23" s="466"/>
      <c r="AC23" s="365">
        <v>80</v>
      </c>
      <c r="AD23" s="470"/>
      <c r="AE23" s="368" t="s">
        <v>52</v>
      </c>
      <c r="AF23" s="369" t="s">
        <v>52</v>
      </c>
      <c r="AG23" s="381" t="s">
        <v>52</v>
      </c>
      <c r="AH23" s="368">
        <v>112.9</v>
      </c>
      <c r="AI23" s="368" t="s">
        <v>52</v>
      </c>
      <c r="AJ23" s="544"/>
      <c r="AK23" s="479"/>
      <c r="AL23" s="479"/>
      <c r="AM23" s="479"/>
      <c r="AN23" s="479"/>
      <c r="AO23" s="479"/>
      <c r="AP23" s="371">
        <v>83</v>
      </c>
      <c r="AQ23" s="501"/>
      <c r="AR23" s="372">
        <v>15.1</v>
      </c>
      <c r="AS23" s="372" t="s">
        <v>52</v>
      </c>
      <c r="AT23" s="372" t="s">
        <v>52</v>
      </c>
      <c r="AU23" s="365" t="s">
        <v>52</v>
      </c>
      <c r="AV23" s="365" t="s">
        <v>52</v>
      </c>
      <c r="AW23" s="365" t="s">
        <v>52</v>
      </c>
      <c r="AX23" s="365" t="s">
        <v>52</v>
      </c>
      <c r="AY23" s="365" t="s">
        <v>52</v>
      </c>
      <c r="AZ23" s="365" t="s">
        <v>52</v>
      </c>
      <c r="BA23" s="547"/>
      <c r="BB23" s="373">
        <v>83</v>
      </c>
      <c r="BC23" s="501"/>
      <c r="BD23" s="377" t="s">
        <v>52</v>
      </c>
      <c r="BE23" s="377" t="s">
        <v>52</v>
      </c>
      <c r="BF23" s="377" t="s">
        <v>52</v>
      </c>
      <c r="BG23" s="377" t="s">
        <v>52</v>
      </c>
      <c r="BH23" s="377" t="s">
        <v>52</v>
      </c>
      <c r="BI23" s="377" t="s">
        <v>52</v>
      </c>
      <c r="BJ23" s="377" t="s">
        <v>52</v>
      </c>
      <c r="BK23" s="501"/>
      <c r="BL23" s="365" t="s">
        <v>52</v>
      </c>
      <c r="BM23" s="365" t="s">
        <v>52</v>
      </c>
      <c r="BN23" s="365" t="s">
        <v>52</v>
      </c>
      <c r="BO23" s="365" t="s">
        <v>52</v>
      </c>
      <c r="BP23" s="365" t="s">
        <v>52</v>
      </c>
      <c r="BQ23" s="365" t="s">
        <v>52</v>
      </c>
      <c r="BR23" s="365" t="s">
        <v>52</v>
      </c>
      <c r="BS23" s="365" t="s">
        <v>52</v>
      </c>
      <c r="BT23" s="377" t="s">
        <v>52</v>
      </c>
      <c r="BU23" s="365" t="s">
        <v>52</v>
      </c>
      <c r="BV23" s="365" t="s">
        <v>52</v>
      </c>
      <c r="BW23" s="370" t="s">
        <v>52</v>
      </c>
      <c r="BX23" s="375" t="s">
        <v>52</v>
      </c>
      <c r="BY23" s="370" t="s">
        <v>52</v>
      </c>
      <c r="BZ23" s="375" t="s">
        <v>52</v>
      </c>
      <c r="CA23" s="370" t="s">
        <v>52</v>
      </c>
      <c r="CB23" s="365" t="s">
        <v>52</v>
      </c>
      <c r="CC23" s="365" t="s">
        <v>52</v>
      </c>
      <c r="CD23" s="365" t="s">
        <v>52</v>
      </c>
      <c r="CE23" s="365" t="s">
        <v>52</v>
      </c>
      <c r="CF23" s="365" t="s">
        <v>52</v>
      </c>
      <c r="CG23" s="370" t="s">
        <v>52</v>
      </c>
      <c r="CH23" s="370" t="s">
        <v>52</v>
      </c>
      <c r="CI23" s="370" t="s">
        <v>52</v>
      </c>
      <c r="CJ23" s="365" t="s">
        <v>52</v>
      </c>
      <c r="CK23" s="365" t="s">
        <v>52</v>
      </c>
      <c r="CL23" s="365" t="s">
        <v>2764</v>
      </c>
      <c r="CM23" s="481"/>
      <c r="CN23" s="481"/>
      <c r="CO23" s="470"/>
      <c r="CP23" s="470"/>
      <c r="CQ23" s="470"/>
      <c r="CR23" s="470"/>
      <c r="CS23" s="470"/>
      <c r="CT23" s="470"/>
      <c r="CU23" s="470"/>
      <c r="CV23" s="470"/>
      <c r="CW23" s="470"/>
      <c r="CX23" s="470"/>
      <c r="CY23" s="470"/>
      <c r="CZ23" s="470"/>
      <c r="DA23" s="470"/>
      <c r="DB23" s="470"/>
      <c r="DC23" s="470"/>
      <c r="DD23" s="470"/>
      <c r="DE23" s="470"/>
      <c r="DF23" s="470"/>
      <c r="DG23" s="470"/>
      <c r="DH23" s="470"/>
      <c r="DI23" s="470"/>
      <c r="DJ23" s="470"/>
      <c r="DK23" s="470"/>
      <c r="DL23" s="470"/>
      <c r="DM23" s="365" t="s">
        <v>54</v>
      </c>
      <c r="DN23" s="470"/>
      <c r="DO23" s="365" t="s">
        <v>54</v>
      </c>
      <c r="DP23" s="365" t="s">
        <v>54</v>
      </c>
      <c r="DQ23" s="365" t="s">
        <v>54</v>
      </c>
      <c r="DR23" s="365" t="s">
        <v>54</v>
      </c>
      <c r="DS23" s="365" t="s">
        <v>54</v>
      </c>
      <c r="DT23" s="365" t="s">
        <v>54</v>
      </c>
      <c r="DU23" s="365" t="s">
        <v>54</v>
      </c>
      <c r="DV23" s="365" t="s">
        <v>54</v>
      </c>
      <c r="DW23" s="365" t="s">
        <v>54</v>
      </c>
      <c r="DX23" s="470"/>
      <c r="DY23" s="365" t="s">
        <v>54</v>
      </c>
      <c r="DZ23" s="470"/>
      <c r="EA23" s="365" t="s">
        <v>54</v>
      </c>
      <c r="EB23" s="365" t="s">
        <v>54</v>
      </c>
      <c r="EC23" s="365" t="s">
        <v>54</v>
      </c>
      <c r="ED23" s="365" t="s">
        <v>54</v>
      </c>
      <c r="EE23" s="365" t="s">
        <v>54</v>
      </c>
      <c r="EF23" s="365" t="s">
        <v>54</v>
      </c>
      <c r="EG23" s="365" t="s">
        <v>54</v>
      </c>
      <c r="EH23" s="365" t="s">
        <v>54</v>
      </c>
      <c r="EI23" s="365" t="s">
        <v>54</v>
      </c>
      <c r="EJ23" s="365" t="s">
        <v>54</v>
      </c>
      <c r="EK23" s="365" t="s">
        <v>54</v>
      </c>
      <c r="EL23" s="365" t="s">
        <v>54</v>
      </c>
      <c r="EM23" s="365" t="s">
        <v>54</v>
      </c>
      <c r="EN23" s="365" t="s">
        <v>54</v>
      </c>
      <c r="EO23" s="365" t="s">
        <v>54</v>
      </c>
      <c r="EP23" s="365" t="s">
        <v>54</v>
      </c>
      <c r="EQ23" s="365" t="s">
        <v>54</v>
      </c>
      <c r="ER23" s="365" t="s">
        <v>54</v>
      </c>
      <c r="ES23" s="365" t="s">
        <v>54</v>
      </c>
      <c r="ET23" s="365" t="s">
        <v>54</v>
      </c>
      <c r="EU23" s="365" t="s">
        <v>54</v>
      </c>
    </row>
    <row r="24" spans="1:151" s="385" customFormat="1" ht="19.95" customHeight="1">
      <c r="A24" s="467"/>
      <c r="B24" s="467"/>
      <c r="C24" s="474"/>
      <c r="D24" s="523"/>
      <c r="E24" s="471"/>
      <c r="F24" s="471"/>
      <c r="G24" s="467"/>
      <c r="H24" s="471"/>
      <c r="I24" s="471"/>
      <c r="J24" s="471"/>
      <c r="K24" s="467"/>
      <c r="L24" s="471"/>
      <c r="M24" s="467"/>
      <c r="N24" s="471"/>
      <c r="O24" s="467"/>
      <c r="P24" s="542"/>
      <c r="Q24" s="471"/>
      <c r="R24" s="460" t="s">
        <v>54</v>
      </c>
      <c r="S24" s="367" t="s">
        <v>54</v>
      </c>
      <c r="T24" s="366" t="s">
        <v>54</v>
      </c>
      <c r="U24" s="368" t="s">
        <v>54</v>
      </c>
      <c r="V24" s="365" t="s">
        <v>54</v>
      </c>
      <c r="W24" s="369" t="s">
        <v>54</v>
      </c>
      <c r="X24" s="518"/>
      <c r="Y24" s="369" t="s">
        <v>54</v>
      </c>
      <c r="Z24" s="520"/>
      <c r="AA24" s="370" t="s">
        <v>54</v>
      </c>
      <c r="AB24" s="467"/>
      <c r="AC24" s="365" t="s">
        <v>54</v>
      </c>
      <c r="AD24" s="471"/>
      <c r="AE24" s="369" t="s">
        <v>54</v>
      </c>
      <c r="AF24" s="369" t="s">
        <v>54</v>
      </c>
      <c r="AG24" s="369" t="s">
        <v>54</v>
      </c>
      <c r="AH24" s="369" t="s">
        <v>54</v>
      </c>
      <c r="AI24" s="369" t="s">
        <v>54</v>
      </c>
      <c r="AJ24" s="544"/>
      <c r="AK24" s="479"/>
      <c r="AL24" s="479"/>
      <c r="AM24" s="479"/>
      <c r="AN24" s="479"/>
      <c r="AO24" s="479"/>
      <c r="AP24" s="365" t="s">
        <v>54</v>
      </c>
      <c r="AQ24" s="501"/>
      <c r="AR24" s="365" t="s">
        <v>54</v>
      </c>
      <c r="AS24" s="372" t="s">
        <v>54</v>
      </c>
      <c r="AT24" s="372" t="s">
        <v>54</v>
      </c>
      <c r="AU24" s="365" t="s">
        <v>54</v>
      </c>
      <c r="AV24" s="365" t="s">
        <v>54</v>
      </c>
      <c r="AW24" s="365" t="s">
        <v>54</v>
      </c>
      <c r="AX24" s="365" t="s">
        <v>54</v>
      </c>
      <c r="AY24" s="376" t="s">
        <v>54</v>
      </c>
      <c r="AZ24" s="377" t="s">
        <v>54</v>
      </c>
      <c r="BA24" s="547"/>
      <c r="BB24" s="377" t="s">
        <v>54</v>
      </c>
      <c r="BC24" s="501"/>
      <c r="BD24" s="377" t="s">
        <v>54</v>
      </c>
      <c r="BE24" s="377" t="s">
        <v>54</v>
      </c>
      <c r="BF24" s="377" t="s">
        <v>54</v>
      </c>
      <c r="BG24" s="365" t="s">
        <v>54</v>
      </c>
      <c r="BH24" s="365" t="s">
        <v>54</v>
      </c>
      <c r="BI24" s="365" t="s">
        <v>54</v>
      </c>
      <c r="BJ24" s="365" t="s">
        <v>54</v>
      </c>
      <c r="BK24" s="501"/>
      <c r="BL24" s="365" t="s">
        <v>54</v>
      </c>
      <c r="BM24" s="365" t="s">
        <v>54</v>
      </c>
      <c r="BN24" s="365" t="s">
        <v>54</v>
      </c>
      <c r="BO24" s="365" t="s">
        <v>54</v>
      </c>
      <c r="BP24" s="365" t="s">
        <v>54</v>
      </c>
      <c r="BQ24" s="365" t="s">
        <v>54</v>
      </c>
      <c r="BR24" s="365" t="s">
        <v>54</v>
      </c>
      <c r="BS24" s="365" t="s">
        <v>54</v>
      </c>
      <c r="BT24" s="365" t="s">
        <v>54</v>
      </c>
      <c r="BU24" s="374" t="s">
        <v>54</v>
      </c>
      <c r="BV24" s="365" t="s">
        <v>54</v>
      </c>
      <c r="BW24" s="370" t="s">
        <v>54</v>
      </c>
      <c r="BX24" s="375" t="s">
        <v>54</v>
      </c>
      <c r="BY24" s="370" t="s">
        <v>54</v>
      </c>
      <c r="BZ24" s="375" t="s">
        <v>54</v>
      </c>
      <c r="CA24" s="370" t="s">
        <v>54</v>
      </c>
      <c r="CB24" s="365" t="s">
        <v>54</v>
      </c>
      <c r="CC24" s="365" t="s">
        <v>54</v>
      </c>
      <c r="CD24" s="365" t="s">
        <v>54</v>
      </c>
      <c r="CE24" s="374" t="s">
        <v>54</v>
      </c>
      <c r="CF24" s="365" t="s">
        <v>54</v>
      </c>
      <c r="CG24" s="370" t="s">
        <v>54</v>
      </c>
      <c r="CH24" s="370" t="s">
        <v>54</v>
      </c>
      <c r="CI24" s="370" t="s">
        <v>54</v>
      </c>
      <c r="CJ24" s="365" t="s">
        <v>54</v>
      </c>
      <c r="CK24" s="365" t="s">
        <v>54</v>
      </c>
      <c r="CL24" s="365" t="s">
        <v>54</v>
      </c>
      <c r="CM24" s="481"/>
      <c r="CN24" s="481"/>
      <c r="CO24" s="471"/>
      <c r="CP24" s="471"/>
      <c r="CQ24" s="471"/>
      <c r="CR24" s="471"/>
      <c r="CS24" s="471"/>
      <c r="CT24" s="471"/>
      <c r="CU24" s="471"/>
      <c r="CV24" s="471"/>
      <c r="CW24" s="471"/>
      <c r="CX24" s="471"/>
      <c r="CY24" s="471"/>
      <c r="CZ24" s="471"/>
      <c r="DA24" s="471"/>
      <c r="DB24" s="471"/>
      <c r="DC24" s="471"/>
      <c r="DD24" s="471"/>
      <c r="DE24" s="471"/>
      <c r="DF24" s="471"/>
      <c r="DG24" s="471"/>
      <c r="DH24" s="471"/>
      <c r="DI24" s="471"/>
      <c r="DJ24" s="471"/>
      <c r="DK24" s="471"/>
      <c r="DL24" s="471"/>
      <c r="DM24" s="365" t="s">
        <v>54</v>
      </c>
      <c r="DN24" s="471"/>
      <c r="DO24" s="365" t="s">
        <v>54</v>
      </c>
      <c r="DP24" s="365" t="s">
        <v>54</v>
      </c>
      <c r="DQ24" s="365" t="s">
        <v>54</v>
      </c>
      <c r="DR24" s="365" t="s">
        <v>54</v>
      </c>
      <c r="DS24" s="365" t="s">
        <v>54</v>
      </c>
      <c r="DT24" s="365" t="s">
        <v>54</v>
      </c>
      <c r="DU24" s="365" t="s">
        <v>54</v>
      </c>
      <c r="DV24" s="365" t="s">
        <v>54</v>
      </c>
      <c r="DW24" s="365" t="s">
        <v>54</v>
      </c>
      <c r="DX24" s="471"/>
      <c r="DY24" s="365" t="s">
        <v>54</v>
      </c>
      <c r="DZ24" s="471"/>
      <c r="EA24" s="365" t="s">
        <v>54</v>
      </c>
      <c r="EB24" s="365" t="s">
        <v>54</v>
      </c>
      <c r="EC24" s="365" t="s">
        <v>54</v>
      </c>
      <c r="ED24" s="365" t="s">
        <v>54</v>
      </c>
      <c r="EE24" s="365" t="s">
        <v>54</v>
      </c>
      <c r="EF24" s="365" t="s">
        <v>54</v>
      </c>
      <c r="EG24" s="365" t="s">
        <v>54</v>
      </c>
      <c r="EH24" s="365" t="s">
        <v>54</v>
      </c>
      <c r="EI24" s="365" t="s">
        <v>54</v>
      </c>
      <c r="EJ24" s="365" t="s">
        <v>54</v>
      </c>
      <c r="EK24" s="365" t="s">
        <v>54</v>
      </c>
      <c r="EL24" s="365" t="s">
        <v>54</v>
      </c>
      <c r="EM24" s="365" t="s">
        <v>54</v>
      </c>
      <c r="EN24" s="365" t="s">
        <v>54</v>
      </c>
      <c r="EO24" s="365" t="s">
        <v>54</v>
      </c>
      <c r="EP24" s="365" t="s">
        <v>54</v>
      </c>
      <c r="EQ24" s="365" t="s">
        <v>54</v>
      </c>
      <c r="ER24" s="365" t="s">
        <v>54</v>
      </c>
      <c r="ES24" s="365" t="s">
        <v>54</v>
      </c>
      <c r="ET24" s="365" t="s">
        <v>54</v>
      </c>
      <c r="EU24" s="365" t="s">
        <v>54</v>
      </c>
    </row>
    <row r="25" spans="1:151" s="385" customFormat="1" ht="19.95" customHeight="1">
      <c r="A25" s="468"/>
      <c r="B25" s="468"/>
      <c r="C25" s="475"/>
      <c r="D25" s="524"/>
      <c r="E25" s="472"/>
      <c r="F25" s="472"/>
      <c r="G25" s="468"/>
      <c r="H25" s="472"/>
      <c r="I25" s="472"/>
      <c r="J25" s="472"/>
      <c r="K25" s="468"/>
      <c r="L25" s="472"/>
      <c r="M25" s="468"/>
      <c r="N25" s="472"/>
      <c r="O25" s="468"/>
      <c r="P25" s="543"/>
      <c r="Q25" s="472"/>
      <c r="R25" s="460" t="s">
        <v>54</v>
      </c>
      <c r="S25" s="367" t="s">
        <v>54</v>
      </c>
      <c r="T25" s="366" t="s">
        <v>54</v>
      </c>
      <c r="U25" s="368" t="s">
        <v>54</v>
      </c>
      <c r="V25" s="365" t="s">
        <v>54</v>
      </c>
      <c r="W25" s="369" t="s">
        <v>54</v>
      </c>
      <c r="X25" s="518"/>
      <c r="Y25" s="369" t="s">
        <v>54</v>
      </c>
      <c r="Z25" s="520"/>
      <c r="AA25" s="370" t="s">
        <v>54</v>
      </c>
      <c r="AB25" s="468"/>
      <c r="AC25" s="365" t="s">
        <v>54</v>
      </c>
      <c r="AD25" s="472"/>
      <c r="AE25" s="369" t="s">
        <v>54</v>
      </c>
      <c r="AF25" s="369" t="s">
        <v>54</v>
      </c>
      <c r="AG25" s="369" t="s">
        <v>54</v>
      </c>
      <c r="AH25" s="369" t="s">
        <v>54</v>
      </c>
      <c r="AI25" s="369" t="s">
        <v>54</v>
      </c>
      <c r="AJ25" s="545"/>
      <c r="AK25" s="479"/>
      <c r="AL25" s="479"/>
      <c r="AM25" s="479"/>
      <c r="AN25" s="479"/>
      <c r="AO25" s="479"/>
      <c r="AP25" s="365" t="s">
        <v>54</v>
      </c>
      <c r="AQ25" s="502"/>
      <c r="AR25" s="365" t="s">
        <v>54</v>
      </c>
      <c r="AS25" s="372" t="s">
        <v>54</v>
      </c>
      <c r="AT25" s="372" t="s">
        <v>54</v>
      </c>
      <c r="AU25" s="365" t="s">
        <v>54</v>
      </c>
      <c r="AV25" s="365" t="s">
        <v>54</v>
      </c>
      <c r="AW25" s="365" t="s">
        <v>54</v>
      </c>
      <c r="AX25" s="365" t="s">
        <v>54</v>
      </c>
      <c r="AY25" s="376" t="s">
        <v>54</v>
      </c>
      <c r="AZ25" s="377" t="s">
        <v>54</v>
      </c>
      <c r="BA25" s="547"/>
      <c r="BB25" s="377" t="s">
        <v>54</v>
      </c>
      <c r="BC25" s="502"/>
      <c r="BD25" s="377" t="s">
        <v>54</v>
      </c>
      <c r="BE25" s="377" t="s">
        <v>54</v>
      </c>
      <c r="BF25" s="377" t="s">
        <v>54</v>
      </c>
      <c r="BG25" s="365" t="s">
        <v>54</v>
      </c>
      <c r="BH25" s="365" t="s">
        <v>54</v>
      </c>
      <c r="BI25" s="365" t="s">
        <v>54</v>
      </c>
      <c r="BJ25" s="365" t="s">
        <v>54</v>
      </c>
      <c r="BK25" s="502"/>
      <c r="BL25" s="365" t="s">
        <v>54</v>
      </c>
      <c r="BM25" s="365" t="s">
        <v>54</v>
      </c>
      <c r="BN25" s="365" t="s">
        <v>54</v>
      </c>
      <c r="BO25" s="365" t="s">
        <v>54</v>
      </c>
      <c r="BP25" s="365" t="s">
        <v>54</v>
      </c>
      <c r="BQ25" s="365" t="s">
        <v>54</v>
      </c>
      <c r="BR25" s="365" t="s">
        <v>54</v>
      </c>
      <c r="BS25" s="365" t="s">
        <v>54</v>
      </c>
      <c r="BT25" s="365" t="s">
        <v>54</v>
      </c>
      <c r="BU25" s="374" t="s">
        <v>54</v>
      </c>
      <c r="BV25" s="365" t="s">
        <v>54</v>
      </c>
      <c r="BW25" s="370" t="s">
        <v>54</v>
      </c>
      <c r="BX25" s="375" t="s">
        <v>54</v>
      </c>
      <c r="BY25" s="370" t="s">
        <v>54</v>
      </c>
      <c r="BZ25" s="375" t="s">
        <v>54</v>
      </c>
      <c r="CA25" s="370" t="s">
        <v>54</v>
      </c>
      <c r="CB25" s="365" t="s">
        <v>54</v>
      </c>
      <c r="CC25" s="365" t="s">
        <v>54</v>
      </c>
      <c r="CD25" s="365" t="s">
        <v>54</v>
      </c>
      <c r="CE25" s="374" t="s">
        <v>54</v>
      </c>
      <c r="CF25" s="365" t="s">
        <v>54</v>
      </c>
      <c r="CG25" s="370" t="s">
        <v>54</v>
      </c>
      <c r="CH25" s="370" t="s">
        <v>54</v>
      </c>
      <c r="CI25" s="370" t="s">
        <v>54</v>
      </c>
      <c r="CJ25" s="365" t="s">
        <v>54</v>
      </c>
      <c r="CK25" s="365" t="s">
        <v>54</v>
      </c>
      <c r="CL25" s="365" t="s">
        <v>54</v>
      </c>
      <c r="CM25" s="482"/>
      <c r="CN25" s="482"/>
      <c r="CO25" s="472"/>
      <c r="CP25" s="472"/>
      <c r="CQ25" s="472"/>
      <c r="CR25" s="472"/>
      <c r="CS25" s="472"/>
      <c r="CT25" s="472"/>
      <c r="CU25" s="472"/>
      <c r="CV25" s="472"/>
      <c r="CW25" s="472"/>
      <c r="CX25" s="472"/>
      <c r="CY25" s="472"/>
      <c r="CZ25" s="472"/>
      <c r="DA25" s="472"/>
      <c r="DB25" s="472"/>
      <c r="DC25" s="472"/>
      <c r="DD25" s="472"/>
      <c r="DE25" s="472"/>
      <c r="DF25" s="472"/>
      <c r="DG25" s="472"/>
      <c r="DH25" s="472"/>
      <c r="DI25" s="472"/>
      <c r="DJ25" s="472"/>
      <c r="DK25" s="472"/>
      <c r="DL25" s="472"/>
      <c r="DM25" s="365" t="s">
        <v>54</v>
      </c>
      <c r="DN25" s="472"/>
      <c r="DO25" s="365" t="s">
        <v>54</v>
      </c>
      <c r="DP25" s="365" t="s">
        <v>54</v>
      </c>
      <c r="DQ25" s="365" t="s">
        <v>54</v>
      </c>
      <c r="DR25" s="365" t="s">
        <v>54</v>
      </c>
      <c r="DS25" s="365" t="s">
        <v>54</v>
      </c>
      <c r="DT25" s="365" t="s">
        <v>54</v>
      </c>
      <c r="DU25" s="365" t="s">
        <v>54</v>
      </c>
      <c r="DV25" s="365" t="s">
        <v>54</v>
      </c>
      <c r="DW25" s="365" t="s">
        <v>54</v>
      </c>
      <c r="DX25" s="472"/>
      <c r="DY25" s="365" t="s">
        <v>54</v>
      </c>
      <c r="DZ25" s="472"/>
      <c r="EA25" s="365" t="s">
        <v>54</v>
      </c>
      <c r="EB25" s="365" t="s">
        <v>54</v>
      </c>
      <c r="EC25" s="365" t="s">
        <v>54</v>
      </c>
      <c r="ED25" s="365" t="s">
        <v>54</v>
      </c>
      <c r="EE25" s="365" t="s">
        <v>54</v>
      </c>
      <c r="EF25" s="365" t="s">
        <v>54</v>
      </c>
      <c r="EG25" s="365" t="s">
        <v>54</v>
      </c>
      <c r="EH25" s="365" t="s">
        <v>54</v>
      </c>
      <c r="EI25" s="365" t="s">
        <v>54</v>
      </c>
      <c r="EJ25" s="365" t="s">
        <v>54</v>
      </c>
      <c r="EK25" s="365" t="s">
        <v>54</v>
      </c>
      <c r="EL25" s="365" t="s">
        <v>54</v>
      </c>
      <c r="EM25" s="365" t="s">
        <v>54</v>
      </c>
      <c r="EN25" s="365" t="s">
        <v>54</v>
      </c>
      <c r="EO25" s="365" t="s">
        <v>54</v>
      </c>
      <c r="EP25" s="365" t="s">
        <v>54</v>
      </c>
      <c r="EQ25" s="365" t="s">
        <v>54</v>
      </c>
      <c r="ER25" s="365" t="s">
        <v>54</v>
      </c>
      <c r="ES25" s="365" t="s">
        <v>54</v>
      </c>
      <c r="ET25" s="365" t="s">
        <v>54</v>
      </c>
      <c r="EU25" s="365" t="s">
        <v>54</v>
      </c>
    </row>
    <row r="26" spans="1:151" s="385" customFormat="1" ht="19.95" customHeight="1">
      <c r="A26" s="465">
        <v>18</v>
      </c>
      <c r="B26" s="465">
        <v>24</v>
      </c>
      <c r="C26" s="473" t="s">
        <v>2735</v>
      </c>
      <c r="D26" s="469" t="s">
        <v>3022</v>
      </c>
      <c r="E26" s="530" t="s">
        <v>2671</v>
      </c>
      <c r="F26" s="469" t="s">
        <v>2733</v>
      </c>
      <c r="G26" s="465" t="s">
        <v>3447</v>
      </c>
      <c r="H26" s="469" t="s">
        <v>2768</v>
      </c>
      <c r="I26" s="469" t="s">
        <v>2736</v>
      </c>
      <c r="J26" s="469" t="s">
        <v>2680</v>
      </c>
      <c r="K26" s="525" t="s">
        <v>3481</v>
      </c>
      <c r="L26" s="469" t="s">
        <v>3554</v>
      </c>
      <c r="M26" s="465" t="s">
        <v>2959</v>
      </c>
      <c r="N26" s="469" t="s">
        <v>3554</v>
      </c>
      <c r="O26" s="465" t="s">
        <v>2958</v>
      </c>
      <c r="P26" s="526" t="s">
        <v>3014</v>
      </c>
      <c r="Q26" s="469">
        <v>2</v>
      </c>
      <c r="R26" s="460" t="s">
        <v>2698</v>
      </c>
      <c r="S26" s="367" t="s">
        <v>52</v>
      </c>
      <c r="T26" s="366" t="s">
        <v>2714</v>
      </c>
      <c r="U26" s="368">
        <v>7.4</v>
      </c>
      <c r="V26" s="365">
        <v>20.7</v>
      </c>
      <c r="W26" s="369">
        <v>256</v>
      </c>
      <c r="X26" s="517">
        <v>387</v>
      </c>
      <c r="Y26" s="369">
        <v>69</v>
      </c>
      <c r="Z26" s="519">
        <v>69</v>
      </c>
      <c r="AA26" s="370">
        <v>256</v>
      </c>
      <c r="AB26" s="465">
        <v>387</v>
      </c>
      <c r="AC26" s="365">
        <v>243</v>
      </c>
      <c r="AD26" s="469">
        <f>AC26+AC27</f>
        <v>369</v>
      </c>
      <c r="AE26" s="368" t="s">
        <v>52</v>
      </c>
      <c r="AF26" s="369" t="s">
        <v>52</v>
      </c>
      <c r="AG26" s="368" t="s">
        <v>3723</v>
      </c>
      <c r="AH26" s="368">
        <v>68.2</v>
      </c>
      <c r="AI26" s="368" t="s">
        <v>52</v>
      </c>
      <c r="AJ26" s="480" t="s">
        <v>2691</v>
      </c>
      <c r="AK26" s="479" t="s">
        <v>3728</v>
      </c>
      <c r="AL26" s="479">
        <v>4425</v>
      </c>
      <c r="AM26" s="479">
        <v>387</v>
      </c>
      <c r="AN26" s="479" t="s">
        <v>52</v>
      </c>
      <c r="AO26" s="479" t="s">
        <v>2730</v>
      </c>
      <c r="AP26" s="371">
        <v>256</v>
      </c>
      <c r="AQ26" s="500">
        <f t="shared" ref="AQ26" si="4">AP26+AP27</f>
        <v>387</v>
      </c>
      <c r="AR26" s="365">
        <v>17.3</v>
      </c>
      <c r="AS26" s="372" t="s">
        <v>52</v>
      </c>
      <c r="AT26" s="372" t="s">
        <v>52</v>
      </c>
      <c r="AU26" s="365">
        <v>0.79</v>
      </c>
      <c r="AV26" s="365">
        <v>0.61</v>
      </c>
      <c r="AW26" s="365">
        <v>1.03</v>
      </c>
      <c r="AX26" s="365">
        <v>5.1499999999999997E-2</v>
      </c>
      <c r="AY26" s="376" t="s">
        <v>52</v>
      </c>
      <c r="AZ26" s="377" t="s">
        <v>52</v>
      </c>
      <c r="BA26" s="546" t="s">
        <v>2747</v>
      </c>
      <c r="BB26" s="377" t="s">
        <v>52</v>
      </c>
      <c r="BC26" s="500" t="s">
        <v>52</v>
      </c>
      <c r="BD26" s="377" t="s">
        <v>52</v>
      </c>
      <c r="BE26" s="377" t="s">
        <v>52</v>
      </c>
      <c r="BF26" s="377" t="s">
        <v>52</v>
      </c>
      <c r="BG26" s="377" t="s">
        <v>52</v>
      </c>
      <c r="BH26" s="377" t="s">
        <v>52</v>
      </c>
      <c r="BI26" s="377" t="s">
        <v>52</v>
      </c>
      <c r="BJ26" s="377" t="s">
        <v>52</v>
      </c>
      <c r="BK26" s="500" t="s">
        <v>52</v>
      </c>
      <c r="BL26" s="365" t="s">
        <v>52</v>
      </c>
      <c r="BM26" s="365" t="s">
        <v>52</v>
      </c>
      <c r="BN26" s="365" t="s">
        <v>52</v>
      </c>
      <c r="BO26" s="365" t="s">
        <v>52</v>
      </c>
      <c r="BP26" s="365" t="s">
        <v>52</v>
      </c>
      <c r="BQ26" s="365" t="s">
        <v>52</v>
      </c>
      <c r="BR26" s="365" t="s">
        <v>52</v>
      </c>
      <c r="BS26" s="365" t="s">
        <v>52</v>
      </c>
      <c r="BT26" s="377" t="s">
        <v>52</v>
      </c>
      <c r="BU26" s="374" t="s">
        <v>52</v>
      </c>
      <c r="BV26" s="374" t="s">
        <v>52</v>
      </c>
      <c r="BW26" s="370" t="s">
        <v>52</v>
      </c>
      <c r="BX26" s="370" t="s">
        <v>52</v>
      </c>
      <c r="BY26" s="370" t="s">
        <v>52</v>
      </c>
      <c r="BZ26" s="370" t="s">
        <v>52</v>
      </c>
      <c r="CA26" s="370" t="s">
        <v>52</v>
      </c>
      <c r="CB26" s="374" t="s">
        <v>52</v>
      </c>
      <c r="CC26" s="365" t="s">
        <v>52</v>
      </c>
      <c r="CD26" s="365" t="s">
        <v>52</v>
      </c>
      <c r="CE26" s="374">
        <v>130</v>
      </c>
      <c r="CF26" s="371">
        <v>52</v>
      </c>
      <c r="CG26" s="370" t="s">
        <v>52</v>
      </c>
      <c r="CH26" s="378">
        <v>39</v>
      </c>
      <c r="CI26" s="378">
        <v>115</v>
      </c>
      <c r="CJ26" s="365">
        <v>256</v>
      </c>
      <c r="CK26" s="365">
        <v>160</v>
      </c>
      <c r="CL26" s="371" t="s">
        <v>2760</v>
      </c>
      <c r="CM26" s="480" t="s">
        <v>54</v>
      </c>
      <c r="CN26" s="480" t="s">
        <v>54</v>
      </c>
      <c r="CO26" s="469" t="s">
        <v>54</v>
      </c>
      <c r="CP26" s="469" t="s">
        <v>54</v>
      </c>
      <c r="CQ26" s="469" t="s">
        <v>54</v>
      </c>
      <c r="CR26" s="469" t="s">
        <v>54</v>
      </c>
      <c r="CS26" s="469" t="s">
        <v>54</v>
      </c>
      <c r="CT26" s="469" t="s">
        <v>54</v>
      </c>
      <c r="CU26" s="469" t="s">
        <v>54</v>
      </c>
      <c r="CV26" s="469" t="s">
        <v>54</v>
      </c>
      <c r="CW26" s="469" t="s">
        <v>54</v>
      </c>
      <c r="CX26" s="469" t="s">
        <v>54</v>
      </c>
      <c r="CY26" s="469" t="s">
        <v>54</v>
      </c>
      <c r="CZ26" s="469" t="s">
        <v>54</v>
      </c>
      <c r="DA26" s="469" t="s">
        <v>54</v>
      </c>
      <c r="DB26" s="469" t="s">
        <v>54</v>
      </c>
      <c r="DC26" s="469" t="s">
        <v>54</v>
      </c>
      <c r="DD26" s="469" t="s">
        <v>54</v>
      </c>
      <c r="DE26" s="469" t="s">
        <v>54</v>
      </c>
      <c r="DF26" s="469" t="s">
        <v>54</v>
      </c>
      <c r="DG26" s="469" t="s">
        <v>54</v>
      </c>
      <c r="DH26" s="469" t="s">
        <v>54</v>
      </c>
      <c r="DI26" s="469" t="s">
        <v>54</v>
      </c>
      <c r="DJ26" s="469" t="s">
        <v>54</v>
      </c>
      <c r="DK26" s="469" t="s">
        <v>54</v>
      </c>
      <c r="DL26" s="469" t="s">
        <v>54</v>
      </c>
      <c r="DM26" s="365" t="s">
        <v>54</v>
      </c>
      <c r="DN26" s="469" t="s">
        <v>54</v>
      </c>
      <c r="DO26" s="365" t="s">
        <v>54</v>
      </c>
      <c r="DP26" s="365" t="s">
        <v>54</v>
      </c>
      <c r="DQ26" s="365" t="s">
        <v>54</v>
      </c>
      <c r="DR26" s="365" t="s">
        <v>54</v>
      </c>
      <c r="DS26" s="365" t="s">
        <v>54</v>
      </c>
      <c r="DT26" s="365" t="s">
        <v>54</v>
      </c>
      <c r="DU26" s="365" t="s">
        <v>54</v>
      </c>
      <c r="DV26" s="365" t="s">
        <v>54</v>
      </c>
      <c r="DW26" s="365" t="s">
        <v>54</v>
      </c>
      <c r="DX26" s="469" t="s">
        <v>54</v>
      </c>
      <c r="DY26" s="365" t="s">
        <v>54</v>
      </c>
      <c r="DZ26" s="469" t="s">
        <v>54</v>
      </c>
      <c r="EA26" s="365" t="s">
        <v>54</v>
      </c>
      <c r="EB26" s="365" t="s">
        <v>54</v>
      </c>
      <c r="EC26" s="365" t="s">
        <v>54</v>
      </c>
      <c r="ED26" s="365" t="s">
        <v>54</v>
      </c>
      <c r="EE26" s="365" t="s">
        <v>54</v>
      </c>
      <c r="EF26" s="365" t="s">
        <v>54</v>
      </c>
      <c r="EG26" s="365" t="s">
        <v>54</v>
      </c>
      <c r="EH26" s="365" t="s">
        <v>54</v>
      </c>
      <c r="EI26" s="365" t="s">
        <v>54</v>
      </c>
      <c r="EJ26" s="365" t="s">
        <v>54</v>
      </c>
      <c r="EK26" s="365" t="s">
        <v>54</v>
      </c>
      <c r="EL26" s="365" t="s">
        <v>54</v>
      </c>
      <c r="EM26" s="365" t="s">
        <v>54</v>
      </c>
      <c r="EN26" s="365" t="s">
        <v>54</v>
      </c>
      <c r="EO26" s="365" t="s">
        <v>54</v>
      </c>
      <c r="EP26" s="365" t="s">
        <v>54</v>
      </c>
      <c r="EQ26" s="365" t="s">
        <v>54</v>
      </c>
      <c r="ER26" s="365" t="s">
        <v>54</v>
      </c>
      <c r="ES26" s="365" t="s">
        <v>54</v>
      </c>
      <c r="ET26" s="365" t="s">
        <v>54</v>
      </c>
      <c r="EU26" s="365" t="s">
        <v>54</v>
      </c>
    </row>
    <row r="27" spans="1:151" s="385" customFormat="1" ht="19.95" customHeight="1">
      <c r="A27" s="466"/>
      <c r="B27" s="466"/>
      <c r="C27" s="474"/>
      <c r="D27" s="470"/>
      <c r="E27" s="470"/>
      <c r="F27" s="470"/>
      <c r="G27" s="506"/>
      <c r="H27" s="470"/>
      <c r="I27" s="470"/>
      <c r="J27" s="470"/>
      <c r="K27" s="466"/>
      <c r="L27" s="470"/>
      <c r="M27" s="466"/>
      <c r="N27" s="470"/>
      <c r="O27" s="466"/>
      <c r="P27" s="542"/>
      <c r="Q27" s="470"/>
      <c r="R27" s="461" t="s">
        <v>3559</v>
      </c>
      <c r="S27" s="367" t="s">
        <v>52</v>
      </c>
      <c r="T27" s="366" t="s">
        <v>2714</v>
      </c>
      <c r="U27" s="368">
        <v>3.9</v>
      </c>
      <c r="V27" s="365">
        <v>20.5</v>
      </c>
      <c r="W27" s="369">
        <v>131</v>
      </c>
      <c r="X27" s="518"/>
      <c r="Y27" s="369">
        <v>69</v>
      </c>
      <c r="Z27" s="520"/>
      <c r="AA27" s="370">
        <v>131</v>
      </c>
      <c r="AB27" s="466"/>
      <c r="AC27" s="365">
        <v>126</v>
      </c>
      <c r="AD27" s="470"/>
      <c r="AE27" s="368" t="s">
        <v>52</v>
      </c>
      <c r="AF27" s="369" t="s">
        <v>52</v>
      </c>
      <c r="AG27" s="368" t="s">
        <v>3724</v>
      </c>
      <c r="AH27" s="368">
        <v>106.5</v>
      </c>
      <c r="AI27" s="368" t="s">
        <v>52</v>
      </c>
      <c r="AJ27" s="544"/>
      <c r="AK27" s="479"/>
      <c r="AL27" s="479"/>
      <c r="AM27" s="479"/>
      <c r="AN27" s="479"/>
      <c r="AO27" s="479"/>
      <c r="AP27" s="371">
        <v>131</v>
      </c>
      <c r="AQ27" s="501"/>
      <c r="AR27" s="365">
        <v>14</v>
      </c>
      <c r="AS27" s="372" t="s">
        <v>52</v>
      </c>
      <c r="AT27" s="372" t="s">
        <v>52</v>
      </c>
      <c r="AU27" s="365" t="s">
        <v>52</v>
      </c>
      <c r="AV27" s="365" t="s">
        <v>52</v>
      </c>
      <c r="AW27" s="365" t="s">
        <v>52</v>
      </c>
      <c r="AX27" s="365" t="s">
        <v>52</v>
      </c>
      <c r="AY27" s="365" t="s">
        <v>52</v>
      </c>
      <c r="AZ27" s="365" t="s">
        <v>52</v>
      </c>
      <c r="BA27" s="547"/>
      <c r="BB27" s="377" t="s">
        <v>52</v>
      </c>
      <c r="BC27" s="501"/>
      <c r="BD27" s="377" t="s">
        <v>52</v>
      </c>
      <c r="BE27" s="377" t="s">
        <v>52</v>
      </c>
      <c r="BF27" s="377" t="s">
        <v>52</v>
      </c>
      <c r="BG27" s="377" t="s">
        <v>52</v>
      </c>
      <c r="BH27" s="377" t="s">
        <v>52</v>
      </c>
      <c r="BI27" s="377" t="s">
        <v>52</v>
      </c>
      <c r="BJ27" s="377" t="s">
        <v>52</v>
      </c>
      <c r="BK27" s="501"/>
      <c r="BL27" s="365" t="s">
        <v>52</v>
      </c>
      <c r="BM27" s="365" t="s">
        <v>52</v>
      </c>
      <c r="BN27" s="365" t="s">
        <v>52</v>
      </c>
      <c r="BO27" s="365" t="s">
        <v>52</v>
      </c>
      <c r="BP27" s="365" t="s">
        <v>52</v>
      </c>
      <c r="BQ27" s="365" t="s">
        <v>52</v>
      </c>
      <c r="BR27" s="365" t="s">
        <v>52</v>
      </c>
      <c r="BS27" s="365" t="s">
        <v>52</v>
      </c>
      <c r="BT27" s="377" t="s">
        <v>52</v>
      </c>
      <c r="BU27" s="374" t="s">
        <v>52</v>
      </c>
      <c r="BV27" s="374" t="s">
        <v>52</v>
      </c>
      <c r="BW27" s="370" t="s">
        <v>52</v>
      </c>
      <c r="BX27" s="370" t="s">
        <v>52</v>
      </c>
      <c r="BY27" s="370" t="s">
        <v>52</v>
      </c>
      <c r="BZ27" s="370" t="s">
        <v>52</v>
      </c>
      <c r="CA27" s="370" t="s">
        <v>52</v>
      </c>
      <c r="CB27" s="374" t="s">
        <v>52</v>
      </c>
      <c r="CC27" s="365" t="s">
        <v>52</v>
      </c>
      <c r="CD27" s="365" t="s">
        <v>52</v>
      </c>
      <c r="CE27" s="374">
        <v>256</v>
      </c>
      <c r="CF27" s="371">
        <v>133</v>
      </c>
      <c r="CG27" s="370" t="s">
        <v>52</v>
      </c>
      <c r="CH27" s="378">
        <v>94</v>
      </c>
      <c r="CI27" s="378">
        <v>246</v>
      </c>
      <c r="CJ27" s="365">
        <v>131</v>
      </c>
      <c r="CK27" s="365">
        <v>88</v>
      </c>
      <c r="CL27" s="371" t="s">
        <v>2761</v>
      </c>
      <c r="CM27" s="481"/>
      <c r="CN27" s="481"/>
      <c r="CO27" s="470"/>
      <c r="CP27" s="470"/>
      <c r="CQ27" s="470"/>
      <c r="CR27" s="470"/>
      <c r="CS27" s="470"/>
      <c r="CT27" s="470"/>
      <c r="CU27" s="470"/>
      <c r="CV27" s="470"/>
      <c r="CW27" s="470"/>
      <c r="CX27" s="470"/>
      <c r="CY27" s="470"/>
      <c r="CZ27" s="470"/>
      <c r="DA27" s="470"/>
      <c r="DB27" s="470"/>
      <c r="DC27" s="470"/>
      <c r="DD27" s="470"/>
      <c r="DE27" s="470"/>
      <c r="DF27" s="470"/>
      <c r="DG27" s="470"/>
      <c r="DH27" s="470"/>
      <c r="DI27" s="470"/>
      <c r="DJ27" s="470"/>
      <c r="DK27" s="470"/>
      <c r="DL27" s="470"/>
      <c r="DM27" s="365" t="s">
        <v>54</v>
      </c>
      <c r="DN27" s="470"/>
      <c r="DO27" s="365" t="s">
        <v>54</v>
      </c>
      <c r="DP27" s="365" t="s">
        <v>54</v>
      </c>
      <c r="DQ27" s="365" t="s">
        <v>54</v>
      </c>
      <c r="DR27" s="365" t="s">
        <v>54</v>
      </c>
      <c r="DS27" s="365" t="s">
        <v>54</v>
      </c>
      <c r="DT27" s="365" t="s">
        <v>54</v>
      </c>
      <c r="DU27" s="365" t="s">
        <v>54</v>
      </c>
      <c r="DV27" s="365" t="s">
        <v>54</v>
      </c>
      <c r="DW27" s="365" t="s">
        <v>54</v>
      </c>
      <c r="DX27" s="470"/>
      <c r="DY27" s="365" t="s">
        <v>54</v>
      </c>
      <c r="DZ27" s="470"/>
      <c r="EA27" s="365" t="s">
        <v>54</v>
      </c>
      <c r="EB27" s="365" t="s">
        <v>54</v>
      </c>
      <c r="EC27" s="365" t="s">
        <v>54</v>
      </c>
      <c r="ED27" s="365" t="s">
        <v>54</v>
      </c>
      <c r="EE27" s="365" t="s">
        <v>54</v>
      </c>
      <c r="EF27" s="365" t="s">
        <v>54</v>
      </c>
      <c r="EG27" s="365" t="s">
        <v>54</v>
      </c>
      <c r="EH27" s="365" t="s">
        <v>54</v>
      </c>
      <c r="EI27" s="365" t="s">
        <v>54</v>
      </c>
      <c r="EJ27" s="365" t="s">
        <v>54</v>
      </c>
      <c r="EK27" s="365" t="s">
        <v>54</v>
      </c>
      <c r="EL27" s="365" t="s">
        <v>54</v>
      </c>
      <c r="EM27" s="365" t="s">
        <v>54</v>
      </c>
      <c r="EN27" s="365" t="s">
        <v>54</v>
      </c>
      <c r="EO27" s="365" t="s">
        <v>54</v>
      </c>
      <c r="EP27" s="365" t="s">
        <v>54</v>
      </c>
      <c r="EQ27" s="365" t="s">
        <v>54</v>
      </c>
      <c r="ER27" s="365" t="s">
        <v>54</v>
      </c>
      <c r="ES27" s="365" t="s">
        <v>54</v>
      </c>
      <c r="ET27" s="365" t="s">
        <v>54</v>
      </c>
      <c r="EU27" s="365" t="s">
        <v>54</v>
      </c>
    </row>
    <row r="28" spans="1:151" s="385" customFormat="1" ht="19.95" customHeight="1">
      <c r="A28" s="467"/>
      <c r="B28" s="467"/>
      <c r="C28" s="474"/>
      <c r="D28" s="471"/>
      <c r="E28" s="471"/>
      <c r="F28" s="471"/>
      <c r="G28" s="507"/>
      <c r="H28" s="471"/>
      <c r="I28" s="471"/>
      <c r="J28" s="471"/>
      <c r="K28" s="467"/>
      <c r="L28" s="471"/>
      <c r="M28" s="467"/>
      <c r="N28" s="471"/>
      <c r="O28" s="467"/>
      <c r="P28" s="542"/>
      <c r="Q28" s="471"/>
      <c r="R28" s="460" t="s">
        <v>54</v>
      </c>
      <c r="S28" s="367" t="s">
        <v>54</v>
      </c>
      <c r="T28" s="366" t="s">
        <v>54</v>
      </c>
      <c r="U28" s="368" t="s">
        <v>54</v>
      </c>
      <c r="V28" s="365" t="s">
        <v>54</v>
      </c>
      <c r="W28" s="369" t="s">
        <v>54</v>
      </c>
      <c r="X28" s="518"/>
      <c r="Y28" s="369" t="s">
        <v>54</v>
      </c>
      <c r="Z28" s="520"/>
      <c r="AA28" s="370" t="s">
        <v>54</v>
      </c>
      <c r="AB28" s="467"/>
      <c r="AC28" s="365" t="s">
        <v>54</v>
      </c>
      <c r="AD28" s="471"/>
      <c r="AE28" s="369" t="s">
        <v>54</v>
      </c>
      <c r="AF28" s="369" t="s">
        <v>54</v>
      </c>
      <c r="AG28" s="369" t="s">
        <v>54</v>
      </c>
      <c r="AH28" s="369" t="s">
        <v>54</v>
      </c>
      <c r="AI28" s="369" t="s">
        <v>54</v>
      </c>
      <c r="AJ28" s="544"/>
      <c r="AK28" s="479"/>
      <c r="AL28" s="479"/>
      <c r="AM28" s="479"/>
      <c r="AN28" s="479"/>
      <c r="AO28" s="479"/>
      <c r="AP28" s="365" t="s">
        <v>54</v>
      </c>
      <c r="AQ28" s="501"/>
      <c r="AR28" s="365" t="s">
        <v>54</v>
      </c>
      <c r="AS28" s="372" t="s">
        <v>54</v>
      </c>
      <c r="AT28" s="372" t="s">
        <v>54</v>
      </c>
      <c r="AU28" s="365" t="s">
        <v>54</v>
      </c>
      <c r="AV28" s="365" t="s">
        <v>54</v>
      </c>
      <c r="AW28" s="365" t="s">
        <v>54</v>
      </c>
      <c r="AX28" s="365" t="s">
        <v>54</v>
      </c>
      <c r="AY28" s="376" t="s">
        <v>54</v>
      </c>
      <c r="AZ28" s="377" t="s">
        <v>54</v>
      </c>
      <c r="BA28" s="547"/>
      <c r="BB28" s="377" t="s">
        <v>54</v>
      </c>
      <c r="BC28" s="501"/>
      <c r="BD28" s="377" t="s">
        <v>54</v>
      </c>
      <c r="BE28" s="377" t="s">
        <v>54</v>
      </c>
      <c r="BF28" s="377" t="s">
        <v>54</v>
      </c>
      <c r="BG28" s="365" t="s">
        <v>54</v>
      </c>
      <c r="BH28" s="365" t="s">
        <v>54</v>
      </c>
      <c r="BI28" s="365" t="s">
        <v>54</v>
      </c>
      <c r="BJ28" s="365" t="s">
        <v>54</v>
      </c>
      <c r="BK28" s="501"/>
      <c r="BL28" s="365" t="s">
        <v>54</v>
      </c>
      <c r="BM28" s="365" t="s">
        <v>54</v>
      </c>
      <c r="BN28" s="365" t="s">
        <v>54</v>
      </c>
      <c r="BO28" s="365" t="s">
        <v>54</v>
      </c>
      <c r="BP28" s="365" t="s">
        <v>54</v>
      </c>
      <c r="BQ28" s="365" t="s">
        <v>54</v>
      </c>
      <c r="BR28" s="365" t="s">
        <v>54</v>
      </c>
      <c r="BS28" s="365" t="s">
        <v>54</v>
      </c>
      <c r="BT28" s="365" t="s">
        <v>54</v>
      </c>
      <c r="BU28" s="374" t="s">
        <v>54</v>
      </c>
      <c r="BV28" s="365" t="s">
        <v>54</v>
      </c>
      <c r="BW28" s="370" t="s">
        <v>54</v>
      </c>
      <c r="BX28" s="375" t="s">
        <v>54</v>
      </c>
      <c r="BY28" s="370" t="s">
        <v>54</v>
      </c>
      <c r="BZ28" s="375" t="s">
        <v>54</v>
      </c>
      <c r="CA28" s="370" t="s">
        <v>54</v>
      </c>
      <c r="CB28" s="365" t="s">
        <v>54</v>
      </c>
      <c r="CC28" s="365" t="s">
        <v>54</v>
      </c>
      <c r="CD28" s="365" t="s">
        <v>54</v>
      </c>
      <c r="CE28" s="374" t="s">
        <v>54</v>
      </c>
      <c r="CF28" s="365" t="s">
        <v>54</v>
      </c>
      <c r="CG28" s="370" t="s">
        <v>54</v>
      </c>
      <c r="CH28" s="370" t="s">
        <v>54</v>
      </c>
      <c r="CI28" s="370" t="s">
        <v>54</v>
      </c>
      <c r="CJ28" s="365" t="s">
        <v>54</v>
      </c>
      <c r="CK28" s="365" t="s">
        <v>54</v>
      </c>
      <c r="CL28" s="365" t="s">
        <v>54</v>
      </c>
      <c r="CM28" s="481"/>
      <c r="CN28" s="481"/>
      <c r="CO28" s="471"/>
      <c r="CP28" s="471"/>
      <c r="CQ28" s="471"/>
      <c r="CR28" s="471"/>
      <c r="CS28" s="471"/>
      <c r="CT28" s="471"/>
      <c r="CU28" s="471"/>
      <c r="CV28" s="471"/>
      <c r="CW28" s="471"/>
      <c r="CX28" s="471"/>
      <c r="CY28" s="471"/>
      <c r="CZ28" s="471"/>
      <c r="DA28" s="471"/>
      <c r="DB28" s="471"/>
      <c r="DC28" s="471"/>
      <c r="DD28" s="471"/>
      <c r="DE28" s="471"/>
      <c r="DF28" s="471"/>
      <c r="DG28" s="471"/>
      <c r="DH28" s="471"/>
      <c r="DI28" s="471"/>
      <c r="DJ28" s="471"/>
      <c r="DK28" s="471"/>
      <c r="DL28" s="471"/>
      <c r="DM28" s="365" t="s">
        <v>54</v>
      </c>
      <c r="DN28" s="471"/>
      <c r="DO28" s="365" t="s">
        <v>54</v>
      </c>
      <c r="DP28" s="365" t="s">
        <v>54</v>
      </c>
      <c r="DQ28" s="365" t="s">
        <v>54</v>
      </c>
      <c r="DR28" s="365" t="s">
        <v>54</v>
      </c>
      <c r="DS28" s="365" t="s">
        <v>54</v>
      </c>
      <c r="DT28" s="365" t="s">
        <v>54</v>
      </c>
      <c r="DU28" s="365" t="s">
        <v>54</v>
      </c>
      <c r="DV28" s="365" t="s">
        <v>54</v>
      </c>
      <c r="DW28" s="365" t="s">
        <v>54</v>
      </c>
      <c r="DX28" s="471"/>
      <c r="DY28" s="365" t="s">
        <v>54</v>
      </c>
      <c r="DZ28" s="471"/>
      <c r="EA28" s="365" t="s">
        <v>54</v>
      </c>
      <c r="EB28" s="365" t="s">
        <v>54</v>
      </c>
      <c r="EC28" s="365" t="s">
        <v>54</v>
      </c>
      <c r="ED28" s="365" t="s">
        <v>54</v>
      </c>
      <c r="EE28" s="365" t="s">
        <v>54</v>
      </c>
      <c r="EF28" s="365" t="s">
        <v>54</v>
      </c>
      <c r="EG28" s="365" t="s">
        <v>54</v>
      </c>
      <c r="EH28" s="365" t="s">
        <v>54</v>
      </c>
      <c r="EI28" s="365" t="s">
        <v>54</v>
      </c>
      <c r="EJ28" s="365" t="s">
        <v>54</v>
      </c>
      <c r="EK28" s="365" t="s">
        <v>54</v>
      </c>
      <c r="EL28" s="365" t="s">
        <v>54</v>
      </c>
      <c r="EM28" s="365" t="s">
        <v>54</v>
      </c>
      <c r="EN28" s="365" t="s">
        <v>54</v>
      </c>
      <c r="EO28" s="365" t="s">
        <v>54</v>
      </c>
      <c r="EP28" s="365" t="s">
        <v>54</v>
      </c>
      <c r="EQ28" s="365" t="s">
        <v>54</v>
      </c>
      <c r="ER28" s="365" t="s">
        <v>54</v>
      </c>
      <c r="ES28" s="365" t="s">
        <v>54</v>
      </c>
      <c r="ET28" s="365" t="s">
        <v>54</v>
      </c>
      <c r="EU28" s="365" t="s">
        <v>54</v>
      </c>
    </row>
    <row r="29" spans="1:151" s="385" customFormat="1" ht="19.95" customHeight="1">
      <c r="A29" s="468"/>
      <c r="B29" s="468"/>
      <c r="C29" s="475"/>
      <c r="D29" s="472"/>
      <c r="E29" s="472"/>
      <c r="F29" s="472"/>
      <c r="G29" s="508"/>
      <c r="H29" s="472"/>
      <c r="I29" s="472"/>
      <c r="J29" s="472"/>
      <c r="K29" s="468"/>
      <c r="L29" s="472"/>
      <c r="M29" s="468"/>
      <c r="N29" s="472"/>
      <c r="O29" s="468"/>
      <c r="P29" s="543"/>
      <c r="Q29" s="472"/>
      <c r="R29" s="460" t="s">
        <v>54</v>
      </c>
      <c r="S29" s="367" t="s">
        <v>52</v>
      </c>
      <c r="T29" s="366" t="s">
        <v>54</v>
      </c>
      <c r="U29" s="368" t="s">
        <v>54</v>
      </c>
      <c r="V29" s="365" t="s">
        <v>54</v>
      </c>
      <c r="W29" s="369" t="s">
        <v>54</v>
      </c>
      <c r="X29" s="518"/>
      <c r="Y29" s="369" t="s">
        <v>54</v>
      </c>
      <c r="Z29" s="520"/>
      <c r="AA29" s="370" t="s">
        <v>54</v>
      </c>
      <c r="AB29" s="468"/>
      <c r="AC29" s="365" t="s">
        <v>54</v>
      </c>
      <c r="AD29" s="472"/>
      <c r="AE29" s="369" t="s">
        <v>54</v>
      </c>
      <c r="AF29" s="369" t="s">
        <v>54</v>
      </c>
      <c r="AG29" s="369" t="s">
        <v>54</v>
      </c>
      <c r="AH29" s="369" t="s">
        <v>54</v>
      </c>
      <c r="AI29" s="369" t="s">
        <v>54</v>
      </c>
      <c r="AJ29" s="545"/>
      <c r="AK29" s="479"/>
      <c r="AL29" s="479"/>
      <c r="AM29" s="479"/>
      <c r="AN29" s="479"/>
      <c r="AO29" s="479"/>
      <c r="AP29" s="365" t="s">
        <v>54</v>
      </c>
      <c r="AQ29" s="502"/>
      <c r="AR29" s="365" t="s">
        <v>54</v>
      </c>
      <c r="AS29" s="372" t="s">
        <v>54</v>
      </c>
      <c r="AT29" s="372" t="s">
        <v>54</v>
      </c>
      <c r="AU29" s="365" t="s">
        <v>54</v>
      </c>
      <c r="AV29" s="365" t="s">
        <v>54</v>
      </c>
      <c r="AW29" s="365" t="s">
        <v>54</v>
      </c>
      <c r="AX29" s="365" t="s">
        <v>54</v>
      </c>
      <c r="AY29" s="376" t="s">
        <v>54</v>
      </c>
      <c r="AZ29" s="377" t="s">
        <v>54</v>
      </c>
      <c r="BA29" s="547"/>
      <c r="BB29" s="377" t="s">
        <v>54</v>
      </c>
      <c r="BC29" s="502"/>
      <c r="BD29" s="377" t="s">
        <v>54</v>
      </c>
      <c r="BE29" s="377" t="s">
        <v>54</v>
      </c>
      <c r="BF29" s="377" t="s">
        <v>54</v>
      </c>
      <c r="BG29" s="365" t="s">
        <v>54</v>
      </c>
      <c r="BH29" s="365" t="s">
        <v>54</v>
      </c>
      <c r="BI29" s="365" t="s">
        <v>54</v>
      </c>
      <c r="BJ29" s="365" t="s">
        <v>54</v>
      </c>
      <c r="BK29" s="502"/>
      <c r="BL29" s="365" t="s">
        <v>54</v>
      </c>
      <c r="BM29" s="365" t="s">
        <v>54</v>
      </c>
      <c r="BN29" s="365" t="s">
        <v>54</v>
      </c>
      <c r="BO29" s="365" t="s">
        <v>54</v>
      </c>
      <c r="BP29" s="365" t="s">
        <v>54</v>
      </c>
      <c r="BQ29" s="365" t="s">
        <v>54</v>
      </c>
      <c r="BR29" s="365" t="s">
        <v>54</v>
      </c>
      <c r="BS29" s="365" t="s">
        <v>54</v>
      </c>
      <c r="BT29" s="365" t="s">
        <v>54</v>
      </c>
      <c r="BU29" s="374" t="s">
        <v>54</v>
      </c>
      <c r="BV29" s="365" t="s">
        <v>54</v>
      </c>
      <c r="BW29" s="370" t="s">
        <v>54</v>
      </c>
      <c r="BX29" s="375" t="s">
        <v>54</v>
      </c>
      <c r="BY29" s="370" t="s">
        <v>54</v>
      </c>
      <c r="BZ29" s="375" t="s">
        <v>54</v>
      </c>
      <c r="CA29" s="370" t="s">
        <v>54</v>
      </c>
      <c r="CB29" s="365" t="s">
        <v>54</v>
      </c>
      <c r="CC29" s="365" t="s">
        <v>54</v>
      </c>
      <c r="CD29" s="365" t="s">
        <v>54</v>
      </c>
      <c r="CE29" s="374" t="s">
        <v>54</v>
      </c>
      <c r="CF29" s="365" t="s">
        <v>54</v>
      </c>
      <c r="CG29" s="370" t="s">
        <v>54</v>
      </c>
      <c r="CH29" s="370" t="s">
        <v>54</v>
      </c>
      <c r="CI29" s="370" t="s">
        <v>54</v>
      </c>
      <c r="CJ29" s="365" t="s">
        <v>54</v>
      </c>
      <c r="CK29" s="365" t="s">
        <v>54</v>
      </c>
      <c r="CL29" s="365" t="s">
        <v>54</v>
      </c>
      <c r="CM29" s="482"/>
      <c r="CN29" s="482"/>
      <c r="CO29" s="472"/>
      <c r="CP29" s="472"/>
      <c r="CQ29" s="472"/>
      <c r="CR29" s="472"/>
      <c r="CS29" s="472"/>
      <c r="CT29" s="472"/>
      <c r="CU29" s="472"/>
      <c r="CV29" s="472"/>
      <c r="CW29" s="472"/>
      <c r="CX29" s="472"/>
      <c r="CY29" s="472"/>
      <c r="CZ29" s="472"/>
      <c r="DA29" s="472"/>
      <c r="DB29" s="472"/>
      <c r="DC29" s="472"/>
      <c r="DD29" s="472"/>
      <c r="DE29" s="472"/>
      <c r="DF29" s="472"/>
      <c r="DG29" s="472"/>
      <c r="DH29" s="472"/>
      <c r="DI29" s="472"/>
      <c r="DJ29" s="472"/>
      <c r="DK29" s="472"/>
      <c r="DL29" s="472"/>
      <c r="DM29" s="365" t="s">
        <v>54</v>
      </c>
      <c r="DN29" s="472"/>
      <c r="DO29" s="365" t="s">
        <v>54</v>
      </c>
      <c r="DP29" s="365" t="s">
        <v>54</v>
      </c>
      <c r="DQ29" s="365" t="s">
        <v>54</v>
      </c>
      <c r="DR29" s="365" t="s">
        <v>54</v>
      </c>
      <c r="DS29" s="365" t="s">
        <v>54</v>
      </c>
      <c r="DT29" s="365" t="s">
        <v>54</v>
      </c>
      <c r="DU29" s="365" t="s">
        <v>54</v>
      </c>
      <c r="DV29" s="365" t="s">
        <v>54</v>
      </c>
      <c r="DW29" s="365" t="s">
        <v>54</v>
      </c>
      <c r="DX29" s="472"/>
      <c r="DY29" s="365" t="s">
        <v>54</v>
      </c>
      <c r="DZ29" s="472"/>
      <c r="EA29" s="365" t="s">
        <v>54</v>
      </c>
      <c r="EB29" s="365" t="s">
        <v>54</v>
      </c>
      <c r="EC29" s="365" t="s">
        <v>54</v>
      </c>
      <c r="ED29" s="365" t="s">
        <v>54</v>
      </c>
      <c r="EE29" s="365" t="s">
        <v>54</v>
      </c>
      <c r="EF29" s="365" t="s">
        <v>54</v>
      </c>
      <c r="EG29" s="365" t="s">
        <v>54</v>
      </c>
      <c r="EH29" s="365" t="s">
        <v>54</v>
      </c>
      <c r="EI29" s="365" t="s">
        <v>54</v>
      </c>
      <c r="EJ29" s="365" t="s">
        <v>54</v>
      </c>
      <c r="EK29" s="365" t="s">
        <v>54</v>
      </c>
      <c r="EL29" s="365" t="s">
        <v>54</v>
      </c>
      <c r="EM29" s="365" t="s">
        <v>54</v>
      </c>
      <c r="EN29" s="365" t="s">
        <v>54</v>
      </c>
      <c r="EO29" s="365" t="s">
        <v>54</v>
      </c>
      <c r="EP29" s="365" t="s">
        <v>54</v>
      </c>
      <c r="EQ29" s="365" t="s">
        <v>54</v>
      </c>
      <c r="ER29" s="365" t="s">
        <v>54</v>
      </c>
      <c r="ES29" s="365" t="s">
        <v>54</v>
      </c>
      <c r="ET29" s="365" t="s">
        <v>54</v>
      </c>
      <c r="EU29" s="365" t="s">
        <v>54</v>
      </c>
    </row>
    <row r="30" spans="1:151" s="385" customFormat="1" ht="19.95" customHeight="1">
      <c r="A30" s="465">
        <v>19</v>
      </c>
      <c r="B30" s="465">
        <v>25</v>
      </c>
      <c r="C30" s="473" t="s">
        <v>2734</v>
      </c>
      <c r="D30" s="469" t="s">
        <v>2689</v>
      </c>
      <c r="E30" s="530" t="s">
        <v>2671</v>
      </c>
      <c r="F30" s="530" t="s">
        <v>2681</v>
      </c>
      <c r="G30" s="465" t="s">
        <v>3448</v>
      </c>
      <c r="H30" s="469" t="s">
        <v>2687</v>
      </c>
      <c r="I30" s="530" t="s">
        <v>2712</v>
      </c>
      <c r="J30" s="469" t="s">
        <v>2988</v>
      </c>
      <c r="K30" s="525" t="s">
        <v>3482</v>
      </c>
      <c r="L30" s="469" t="s">
        <v>3554</v>
      </c>
      <c r="M30" s="465" t="s">
        <v>2960</v>
      </c>
      <c r="N30" s="469" t="s">
        <v>3554</v>
      </c>
      <c r="O30" s="465" t="s">
        <v>2917</v>
      </c>
      <c r="P30" s="526" t="s">
        <v>3014</v>
      </c>
      <c r="Q30" s="469">
        <v>2</v>
      </c>
      <c r="R30" s="460" t="s">
        <v>2699</v>
      </c>
      <c r="S30" s="367" t="s">
        <v>52</v>
      </c>
      <c r="T30" s="366" t="s">
        <v>2711</v>
      </c>
      <c r="U30" s="368">
        <v>13.7</v>
      </c>
      <c r="V30" s="365">
        <v>9.1999999999999993</v>
      </c>
      <c r="W30" s="369">
        <v>129</v>
      </c>
      <c r="X30" s="517">
        <v>255</v>
      </c>
      <c r="Y30" s="369">
        <v>70</v>
      </c>
      <c r="Z30" s="519">
        <v>70.494117647058829</v>
      </c>
      <c r="AA30" s="370">
        <v>129</v>
      </c>
      <c r="AB30" s="465">
        <v>255</v>
      </c>
      <c r="AC30" s="365">
        <v>123</v>
      </c>
      <c r="AD30" s="469">
        <f>AC30+AC31</f>
        <v>242</v>
      </c>
      <c r="AE30" s="368" t="s">
        <v>52</v>
      </c>
      <c r="AF30" s="369" t="s">
        <v>2721</v>
      </c>
      <c r="AG30" s="368" t="s">
        <v>52</v>
      </c>
      <c r="AH30" s="368">
        <v>62</v>
      </c>
      <c r="AI30" s="368" t="s">
        <v>52</v>
      </c>
      <c r="AJ30" s="480" t="s">
        <v>2691</v>
      </c>
      <c r="AK30" s="479" t="s">
        <v>2716</v>
      </c>
      <c r="AL30" s="479">
        <v>303</v>
      </c>
      <c r="AM30" s="479">
        <v>255</v>
      </c>
      <c r="AN30" s="479" t="s">
        <v>52</v>
      </c>
      <c r="AO30" s="479" t="s">
        <v>2709</v>
      </c>
      <c r="AP30" s="371">
        <v>129</v>
      </c>
      <c r="AQ30" s="500">
        <f t="shared" ref="AQ30" si="5">AP30+AP31</f>
        <v>255</v>
      </c>
      <c r="AR30" s="365">
        <v>13.6</v>
      </c>
      <c r="AS30" s="372">
        <v>11.5</v>
      </c>
      <c r="AT30" s="372">
        <v>17.5</v>
      </c>
      <c r="AU30" s="365">
        <v>0.64</v>
      </c>
      <c r="AV30" s="365">
        <v>0.46</v>
      </c>
      <c r="AW30" s="365">
        <v>0.89</v>
      </c>
      <c r="AX30" s="365">
        <v>8.0000000000000002E-3</v>
      </c>
      <c r="AY30" s="376" t="s">
        <v>52</v>
      </c>
      <c r="AZ30" s="377" t="s">
        <v>52</v>
      </c>
      <c r="BA30" s="546" t="s">
        <v>2747</v>
      </c>
      <c r="BB30" s="373">
        <v>129</v>
      </c>
      <c r="BC30" s="500">
        <v>255</v>
      </c>
      <c r="BD30" s="373">
        <v>4.4000000000000004</v>
      </c>
      <c r="BE30" s="373">
        <v>3.6</v>
      </c>
      <c r="BF30" s="373">
        <v>5.4</v>
      </c>
      <c r="BG30" s="371">
        <v>0.52</v>
      </c>
      <c r="BH30" s="371">
        <v>0.4</v>
      </c>
      <c r="BI30" s="371">
        <v>0.68</v>
      </c>
      <c r="BJ30" s="371">
        <v>1E-3</v>
      </c>
      <c r="BK30" s="500" t="s">
        <v>52</v>
      </c>
      <c r="BL30" s="365" t="s">
        <v>52</v>
      </c>
      <c r="BM30" s="365" t="s">
        <v>52</v>
      </c>
      <c r="BN30" s="365" t="s">
        <v>52</v>
      </c>
      <c r="BO30" s="365" t="s">
        <v>52</v>
      </c>
      <c r="BP30" s="365" t="s">
        <v>52</v>
      </c>
      <c r="BQ30" s="365" t="s">
        <v>52</v>
      </c>
      <c r="BR30" s="365" t="s">
        <v>52</v>
      </c>
      <c r="BS30" s="365" t="s">
        <v>52</v>
      </c>
      <c r="BT30" s="365" t="s">
        <v>52</v>
      </c>
      <c r="BU30" s="374">
        <v>63</v>
      </c>
      <c r="BV30" s="371">
        <v>23</v>
      </c>
      <c r="BW30" s="370" t="s">
        <v>52</v>
      </c>
      <c r="BX30" s="375" t="s">
        <v>52</v>
      </c>
      <c r="BY30" s="370" t="s">
        <v>52</v>
      </c>
      <c r="BZ30" s="375" t="s">
        <v>52</v>
      </c>
      <c r="CA30" s="370" t="s">
        <v>52</v>
      </c>
      <c r="CB30" s="365" t="s">
        <v>52</v>
      </c>
      <c r="CC30" s="365">
        <v>115</v>
      </c>
      <c r="CD30" s="365">
        <v>41</v>
      </c>
      <c r="CE30" s="374">
        <v>126</v>
      </c>
      <c r="CF30" s="371">
        <v>71</v>
      </c>
      <c r="CG30" s="370" t="s">
        <v>52</v>
      </c>
      <c r="CH30" s="378">
        <v>49</v>
      </c>
      <c r="CI30" s="378">
        <v>124</v>
      </c>
      <c r="CJ30" s="365">
        <v>129</v>
      </c>
      <c r="CK30" s="365">
        <v>70</v>
      </c>
      <c r="CL30" s="371" t="s">
        <v>2762</v>
      </c>
      <c r="CM30" s="480" t="s">
        <v>54</v>
      </c>
      <c r="CN30" s="480" t="s">
        <v>54</v>
      </c>
      <c r="CO30" s="469" t="s">
        <v>54</v>
      </c>
      <c r="CP30" s="469" t="s">
        <v>54</v>
      </c>
      <c r="CQ30" s="469" t="s">
        <v>54</v>
      </c>
      <c r="CR30" s="469" t="s">
        <v>54</v>
      </c>
      <c r="CS30" s="469" t="s">
        <v>54</v>
      </c>
      <c r="CT30" s="469" t="s">
        <v>54</v>
      </c>
      <c r="CU30" s="469" t="s">
        <v>54</v>
      </c>
      <c r="CV30" s="469" t="s">
        <v>54</v>
      </c>
      <c r="CW30" s="469" t="s">
        <v>54</v>
      </c>
      <c r="CX30" s="469" t="s">
        <v>54</v>
      </c>
      <c r="CY30" s="469" t="s">
        <v>54</v>
      </c>
      <c r="CZ30" s="469" t="s">
        <v>54</v>
      </c>
      <c r="DA30" s="469" t="s">
        <v>54</v>
      </c>
      <c r="DB30" s="469" t="s">
        <v>54</v>
      </c>
      <c r="DC30" s="469" t="s">
        <v>54</v>
      </c>
      <c r="DD30" s="469" t="s">
        <v>54</v>
      </c>
      <c r="DE30" s="469" t="s">
        <v>54</v>
      </c>
      <c r="DF30" s="469" t="s">
        <v>54</v>
      </c>
      <c r="DG30" s="469" t="s">
        <v>54</v>
      </c>
      <c r="DH30" s="469" t="s">
        <v>54</v>
      </c>
      <c r="DI30" s="469" t="s">
        <v>54</v>
      </c>
      <c r="DJ30" s="469" t="s">
        <v>54</v>
      </c>
      <c r="DK30" s="469" t="s">
        <v>54</v>
      </c>
      <c r="DL30" s="469" t="s">
        <v>54</v>
      </c>
      <c r="DM30" s="365" t="s">
        <v>54</v>
      </c>
      <c r="DN30" s="469" t="s">
        <v>54</v>
      </c>
      <c r="DO30" s="365" t="s">
        <v>54</v>
      </c>
      <c r="DP30" s="365" t="s">
        <v>54</v>
      </c>
      <c r="DQ30" s="365" t="s">
        <v>54</v>
      </c>
      <c r="DR30" s="365" t="s">
        <v>54</v>
      </c>
      <c r="DS30" s="365" t="s">
        <v>54</v>
      </c>
      <c r="DT30" s="365" t="s">
        <v>54</v>
      </c>
      <c r="DU30" s="365" t="s">
        <v>54</v>
      </c>
      <c r="DV30" s="365" t="s">
        <v>54</v>
      </c>
      <c r="DW30" s="365" t="s">
        <v>54</v>
      </c>
      <c r="DX30" s="469" t="s">
        <v>54</v>
      </c>
      <c r="DY30" s="365" t="s">
        <v>54</v>
      </c>
      <c r="DZ30" s="469" t="s">
        <v>54</v>
      </c>
      <c r="EA30" s="365" t="s">
        <v>54</v>
      </c>
      <c r="EB30" s="365" t="s">
        <v>54</v>
      </c>
      <c r="EC30" s="365" t="s">
        <v>54</v>
      </c>
      <c r="ED30" s="365" t="s">
        <v>54</v>
      </c>
      <c r="EE30" s="365" t="s">
        <v>54</v>
      </c>
      <c r="EF30" s="365" t="s">
        <v>54</v>
      </c>
      <c r="EG30" s="365" t="s">
        <v>54</v>
      </c>
      <c r="EH30" s="365" t="s">
        <v>54</v>
      </c>
      <c r="EI30" s="365" t="s">
        <v>54</v>
      </c>
      <c r="EJ30" s="365" t="s">
        <v>54</v>
      </c>
      <c r="EK30" s="365" t="s">
        <v>54</v>
      </c>
      <c r="EL30" s="365" t="s">
        <v>54</v>
      </c>
      <c r="EM30" s="365" t="s">
        <v>54</v>
      </c>
      <c r="EN30" s="365" t="s">
        <v>54</v>
      </c>
      <c r="EO30" s="365" t="s">
        <v>54</v>
      </c>
      <c r="EP30" s="365" t="s">
        <v>54</v>
      </c>
      <c r="EQ30" s="365" t="s">
        <v>54</v>
      </c>
      <c r="ER30" s="365" t="s">
        <v>54</v>
      </c>
      <c r="ES30" s="365" t="s">
        <v>54</v>
      </c>
      <c r="ET30" s="365" t="s">
        <v>54</v>
      </c>
      <c r="EU30" s="365" t="s">
        <v>54</v>
      </c>
    </row>
    <row r="31" spans="1:151" s="385" customFormat="1" ht="19.95" customHeight="1">
      <c r="A31" s="466"/>
      <c r="B31" s="466"/>
      <c r="C31" s="474"/>
      <c r="D31" s="470"/>
      <c r="E31" s="470"/>
      <c r="F31" s="470"/>
      <c r="G31" s="466"/>
      <c r="H31" s="470"/>
      <c r="I31" s="470"/>
      <c r="J31" s="470"/>
      <c r="K31" s="466"/>
      <c r="L31" s="470"/>
      <c r="M31" s="466"/>
      <c r="N31" s="470"/>
      <c r="O31" s="466"/>
      <c r="P31" s="542"/>
      <c r="Q31" s="470"/>
      <c r="R31" s="461" t="s">
        <v>3560</v>
      </c>
      <c r="S31" s="367" t="s">
        <v>52</v>
      </c>
      <c r="T31" s="366" t="s">
        <v>2714</v>
      </c>
      <c r="U31" s="368">
        <v>12.6</v>
      </c>
      <c r="V31" s="365">
        <v>9.1999999999999993</v>
      </c>
      <c r="W31" s="369">
        <v>126</v>
      </c>
      <c r="X31" s="518"/>
      <c r="Y31" s="369">
        <v>71</v>
      </c>
      <c r="Z31" s="520"/>
      <c r="AA31" s="370">
        <v>126</v>
      </c>
      <c r="AB31" s="466"/>
      <c r="AC31" s="365">
        <v>119</v>
      </c>
      <c r="AD31" s="470"/>
      <c r="AE31" s="368" t="s">
        <v>52</v>
      </c>
      <c r="AF31" s="369" t="s">
        <v>2722</v>
      </c>
      <c r="AG31" s="368" t="s">
        <v>52</v>
      </c>
      <c r="AH31" s="368">
        <v>60.5</v>
      </c>
      <c r="AI31" s="368" t="s">
        <v>52</v>
      </c>
      <c r="AJ31" s="544"/>
      <c r="AK31" s="479"/>
      <c r="AL31" s="479"/>
      <c r="AM31" s="479"/>
      <c r="AN31" s="479"/>
      <c r="AO31" s="479"/>
      <c r="AP31" s="371">
        <v>126</v>
      </c>
      <c r="AQ31" s="501"/>
      <c r="AR31" s="365">
        <v>11</v>
      </c>
      <c r="AS31" s="372">
        <v>9.1999999999999993</v>
      </c>
      <c r="AT31" s="372">
        <v>12.9</v>
      </c>
      <c r="AU31" s="365" t="s">
        <v>52</v>
      </c>
      <c r="AV31" s="365" t="s">
        <v>52</v>
      </c>
      <c r="AW31" s="365" t="s">
        <v>52</v>
      </c>
      <c r="AX31" s="365" t="s">
        <v>52</v>
      </c>
      <c r="AY31" s="365" t="s">
        <v>52</v>
      </c>
      <c r="AZ31" s="365" t="s">
        <v>52</v>
      </c>
      <c r="BA31" s="547"/>
      <c r="BB31" s="373">
        <v>126</v>
      </c>
      <c r="BC31" s="501"/>
      <c r="BD31" s="373">
        <v>2.7</v>
      </c>
      <c r="BE31" s="373">
        <v>2.4</v>
      </c>
      <c r="BF31" s="373">
        <v>2.8</v>
      </c>
      <c r="BG31" s="365" t="s">
        <v>52</v>
      </c>
      <c r="BH31" s="365" t="s">
        <v>52</v>
      </c>
      <c r="BI31" s="365" t="s">
        <v>52</v>
      </c>
      <c r="BJ31" s="365" t="s">
        <v>52</v>
      </c>
      <c r="BK31" s="501"/>
      <c r="BL31" s="365" t="s">
        <v>52</v>
      </c>
      <c r="BM31" s="365" t="s">
        <v>52</v>
      </c>
      <c r="BN31" s="365" t="s">
        <v>52</v>
      </c>
      <c r="BO31" s="365" t="s">
        <v>52</v>
      </c>
      <c r="BP31" s="365" t="s">
        <v>52</v>
      </c>
      <c r="BQ31" s="365" t="s">
        <v>52</v>
      </c>
      <c r="BR31" s="365" t="s">
        <v>52</v>
      </c>
      <c r="BS31" s="365" t="s">
        <v>52</v>
      </c>
      <c r="BT31" s="365" t="s">
        <v>52</v>
      </c>
      <c r="BU31" s="374">
        <v>52</v>
      </c>
      <c r="BV31" s="371">
        <v>6</v>
      </c>
      <c r="BW31" s="370" t="s">
        <v>52</v>
      </c>
      <c r="BX31" s="375" t="s">
        <v>52</v>
      </c>
      <c r="BY31" s="370" t="s">
        <v>52</v>
      </c>
      <c r="BZ31" s="375" t="s">
        <v>52</v>
      </c>
      <c r="CA31" s="370" t="s">
        <v>52</v>
      </c>
      <c r="CB31" s="365" t="s">
        <v>52</v>
      </c>
      <c r="CC31" s="365">
        <v>111</v>
      </c>
      <c r="CD31" s="365">
        <v>15</v>
      </c>
      <c r="CE31" s="374">
        <v>124</v>
      </c>
      <c r="CF31" s="371">
        <v>65</v>
      </c>
      <c r="CG31" s="370" t="s">
        <v>52</v>
      </c>
      <c r="CH31" s="378">
        <v>48</v>
      </c>
      <c r="CI31" s="378">
        <v>117</v>
      </c>
      <c r="CJ31" s="365">
        <v>126</v>
      </c>
      <c r="CK31" s="365">
        <v>83</v>
      </c>
      <c r="CL31" s="371" t="s">
        <v>2763</v>
      </c>
      <c r="CM31" s="481"/>
      <c r="CN31" s="481"/>
      <c r="CO31" s="470"/>
      <c r="CP31" s="470"/>
      <c r="CQ31" s="470"/>
      <c r="CR31" s="470"/>
      <c r="CS31" s="470"/>
      <c r="CT31" s="470"/>
      <c r="CU31" s="470"/>
      <c r="CV31" s="470"/>
      <c r="CW31" s="470"/>
      <c r="CX31" s="470"/>
      <c r="CY31" s="470"/>
      <c r="CZ31" s="470"/>
      <c r="DA31" s="470"/>
      <c r="DB31" s="470"/>
      <c r="DC31" s="470"/>
      <c r="DD31" s="470"/>
      <c r="DE31" s="470"/>
      <c r="DF31" s="470"/>
      <c r="DG31" s="470"/>
      <c r="DH31" s="470"/>
      <c r="DI31" s="470"/>
      <c r="DJ31" s="470"/>
      <c r="DK31" s="470"/>
      <c r="DL31" s="470"/>
      <c r="DM31" s="365" t="s">
        <v>54</v>
      </c>
      <c r="DN31" s="470"/>
      <c r="DO31" s="365" t="s">
        <v>54</v>
      </c>
      <c r="DP31" s="365" t="s">
        <v>54</v>
      </c>
      <c r="DQ31" s="365" t="s">
        <v>54</v>
      </c>
      <c r="DR31" s="365" t="s">
        <v>54</v>
      </c>
      <c r="DS31" s="365" t="s">
        <v>54</v>
      </c>
      <c r="DT31" s="365" t="s">
        <v>54</v>
      </c>
      <c r="DU31" s="365" t="s">
        <v>54</v>
      </c>
      <c r="DV31" s="365" t="s">
        <v>54</v>
      </c>
      <c r="DW31" s="365" t="s">
        <v>54</v>
      </c>
      <c r="DX31" s="470"/>
      <c r="DY31" s="365" t="s">
        <v>54</v>
      </c>
      <c r="DZ31" s="470"/>
      <c r="EA31" s="365" t="s">
        <v>54</v>
      </c>
      <c r="EB31" s="365" t="s">
        <v>54</v>
      </c>
      <c r="EC31" s="365" t="s">
        <v>54</v>
      </c>
      <c r="ED31" s="365" t="s">
        <v>54</v>
      </c>
      <c r="EE31" s="365" t="s">
        <v>54</v>
      </c>
      <c r="EF31" s="365" t="s">
        <v>54</v>
      </c>
      <c r="EG31" s="365" t="s">
        <v>54</v>
      </c>
      <c r="EH31" s="365" t="s">
        <v>54</v>
      </c>
      <c r="EI31" s="365" t="s">
        <v>54</v>
      </c>
      <c r="EJ31" s="365" t="s">
        <v>54</v>
      </c>
      <c r="EK31" s="365" t="s">
        <v>54</v>
      </c>
      <c r="EL31" s="365" t="s">
        <v>54</v>
      </c>
      <c r="EM31" s="365" t="s">
        <v>54</v>
      </c>
      <c r="EN31" s="365" t="s">
        <v>54</v>
      </c>
      <c r="EO31" s="365" t="s">
        <v>54</v>
      </c>
      <c r="EP31" s="365" t="s">
        <v>54</v>
      </c>
      <c r="EQ31" s="365" t="s">
        <v>54</v>
      </c>
      <c r="ER31" s="365" t="s">
        <v>54</v>
      </c>
      <c r="ES31" s="365" t="s">
        <v>54</v>
      </c>
      <c r="ET31" s="365" t="s">
        <v>54</v>
      </c>
      <c r="EU31" s="365" t="s">
        <v>54</v>
      </c>
    </row>
    <row r="32" spans="1:151" s="385" customFormat="1" ht="19.95" customHeight="1">
      <c r="A32" s="467"/>
      <c r="B32" s="467"/>
      <c r="C32" s="474"/>
      <c r="D32" s="471"/>
      <c r="E32" s="471"/>
      <c r="F32" s="471"/>
      <c r="G32" s="467"/>
      <c r="H32" s="471"/>
      <c r="I32" s="471"/>
      <c r="J32" s="471"/>
      <c r="K32" s="467"/>
      <c r="L32" s="471"/>
      <c r="M32" s="467"/>
      <c r="N32" s="471"/>
      <c r="O32" s="467"/>
      <c r="P32" s="542"/>
      <c r="Q32" s="471"/>
      <c r="R32" s="460" t="s">
        <v>54</v>
      </c>
      <c r="S32" s="367" t="s">
        <v>54</v>
      </c>
      <c r="T32" s="366" t="s">
        <v>54</v>
      </c>
      <c r="U32" s="368" t="s">
        <v>54</v>
      </c>
      <c r="V32" s="365" t="s">
        <v>54</v>
      </c>
      <c r="W32" s="369" t="s">
        <v>54</v>
      </c>
      <c r="X32" s="518"/>
      <c r="Y32" s="369" t="s">
        <v>54</v>
      </c>
      <c r="Z32" s="520"/>
      <c r="AA32" s="370" t="s">
        <v>54</v>
      </c>
      <c r="AB32" s="467"/>
      <c r="AC32" s="365" t="s">
        <v>54</v>
      </c>
      <c r="AD32" s="471"/>
      <c r="AE32" s="369" t="s">
        <v>54</v>
      </c>
      <c r="AF32" s="369" t="s">
        <v>54</v>
      </c>
      <c r="AG32" s="369" t="s">
        <v>54</v>
      </c>
      <c r="AH32" s="369" t="s">
        <v>54</v>
      </c>
      <c r="AI32" s="369" t="s">
        <v>54</v>
      </c>
      <c r="AJ32" s="544"/>
      <c r="AK32" s="479"/>
      <c r="AL32" s="479"/>
      <c r="AM32" s="479"/>
      <c r="AN32" s="479"/>
      <c r="AO32" s="479"/>
      <c r="AP32" s="365" t="s">
        <v>54</v>
      </c>
      <c r="AQ32" s="501"/>
      <c r="AR32" s="365" t="s">
        <v>54</v>
      </c>
      <c r="AS32" s="372" t="s">
        <v>54</v>
      </c>
      <c r="AT32" s="372" t="s">
        <v>54</v>
      </c>
      <c r="AU32" s="365" t="s">
        <v>54</v>
      </c>
      <c r="AV32" s="365" t="s">
        <v>54</v>
      </c>
      <c r="AW32" s="365" t="s">
        <v>54</v>
      </c>
      <c r="AX32" s="365" t="s">
        <v>54</v>
      </c>
      <c r="AY32" s="376" t="s">
        <v>54</v>
      </c>
      <c r="AZ32" s="377" t="s">
        <v>54</v>
      </c>
      <c r="BA32" s="547"/>
      <c r="BB32" s="377" t="s">
        <v>54</v>
      </c>
      <c r="BC32" s="501"/>
      <c r="BD32" s="377" t="s">
        <v>54</v>
      </c>
      <c r="BE32" s="377" t="s">
        <v>54</v>
      </c>
      <c r="BF32" s="377" t="s">
        <v>54</v>
      </c>
      <c r="BG32" s="365" t="s">
        <v>54</v>
      </c>
      <c r="BH32" s="365" t="s">
        <v>54</v>
      </c>
      <c r="BI32" s="365" t="s">
        <v>54</v>
      </c>
      <c r="BJ32" s="365" t="s">
        <v>54</v>
      </c>
      <c r="BK32" s="501"/>
      <c r="BL32" s="365" t="s">
        <v>54</v>
      </c>
      <c r="BM32" s="365" t="s">
        <v>54</v>
      </c>
      <c r="BN32" s="365" t="s">
        <v>54</v>
      </c>
      <c r="BO32" s="365" t="s">
        <v>54</v>
      </c>
      <c r="BP32" s="365" t="s">
        <v>54</v>
      </c>
      <c r="BQ32" s="365" t="s">
        <v>54</v>
      </c>
      <c r="BR32" s="365" t="s">
        <v>54</v>
      </c>
      <c r="BS32" s="365" t="s">
        <v>54</v>
      </c>
      <c r="BT32" s="365" t="s">
        <v>54</v>
      </c>
      <c r="BU32" s="374" t="s">
        <v>54</v>
      </c>
      <c r="BV32" s="365" t="s">
        <v>54</v>
      </c>
      <c r="BW32" s="370" t="s">
        <v>54</v>
      </c>
      <c r="BX32" s="375" t="s">
        <v>54</v>
      </c>
      <c r="BY32" s="370" t="s">
        <v>54</v>
      </c>
      <c r="BZ32" s="375" t="s">
        <v>54</v>
      </c>
      <c r="CA32" s="370" t="s">
        <v>54</v>
      </c>
      <c r="CB32" s="365" t="s">
        <v>54</v>
      </c>
      <c r="CC32" s="365" t="s">
        <v>54</v>
      </c>
      <c r="CD32" s="365" t="s">
        <v>54</v>
      </c>
      <c r="CE32" s="374" t="s">
        <v>54</v>
      </c>
      <c r="CF32" s="365" t="s">
        <v>54</v>
      </c>
      <c r="CG32" s="370" t="s">
        <v>54</v>
      </c>
      <c r="CH32" s="370" t="s">
        <v>54</v>
      </c>
      <c r="CI32" s="370" t="s">
        <v>54</v>
      </c>
      <c r="CJ32" s="365" t="s">
        <v>54</v>
      </c>
      <c r="CK32" s="365" t="s">
        <v>54</v>
      </c>
      <c r="CL32" s="365" t="s">
        <v>54</v>
      </c>
      <c r="CM32" s="481"/>
      <c r="CN32" s="481"/>
      <c r="CO32" s="471"/>
      <c r="CP32" s="471"/>
      <c r="CQ32" s="471"/>
      <c r="CR32" s="471"/>
      <c r="CS32" s="471"/>
      <c r="CT32" s="471"/>
      <c r="CU32" s="471"/>
      <c r="CV32" s="471"/>
      <c r="CW32" s="471"/>
      <c r="CX32" s="471"/>
      <c r="CY32" s="471"/>
      <c r="CZ32" s="471"/>
      <c r="DA32" s="471"/>
      <c r="DB32" s="471"/>
      <c r="DC32" s="471"/>
      <c r="DD32" s="471"/>
      <c r="DE32" s="471"/>
      <c r="DF32" s="471"/>
      <c r="DG32" s="471"/>
      <c r="DH32" s="471"/>
      <c r="DI32" s="471"/>
      <c r="DJ32" s="471"/>
      <c r="DK32" s="471"/>
      <c r="DL32" s="471"/>
      <c r="DM32" s="365" t="s">
        <v>54</v>
      </c>
      <c r="DN32" s="471"/>
      <c r="DO32" s="365" t="s">
        <v>54</v>
      </c>
      <c r="DP32" s="365" t="s">
        <v>54</v>
      </c>
      <c r="DQ32" s="365" t="s">
        <v>54</v>
      </c>
      <c r="DR32" s="365" t="s">
        <v>54</v>
      </c>
      <c r="DS32" s="365" t="s">
        <v>54</v>
      </c>
      <c r="DT32" s="365" t="s">
        <v>54</v>
      </c>
      <c r="DU32" s="365" t="s">
        <v>54</v>
      </c>
      <c r="DV32" s="365" t="s">
        <v>54</v>
      </c>
      <c r="DW32" s="365" t="s">
        <v>54</v>
      </c>
      <c r="DX32" s="471"/>
      <c r="DY32" s="365" t="s">
        <v>54</v>
      </c>
      <c r="DZ32" s="471"/>
      <c r="EA32" s="365" t="s">
        <v>54</v>
      </c>
      <c r="EB32" s="365" t="s">
        <v>54</v>
      </c>
      <c r="EC32" s="365" t="s">
        <v>54</v>
      </c>
      <c r="ED32" s="365" t="s">
        <v>54</v>
      </c>
      <c r="EE32" s="365" t="s">
        <v>54</v>
      </c>
      <c r="EF32" s="365" t="s">
        <v>54</v>
      </c>
      <c r="EG32" s="365" t="s">
        <v>54</v>
      </c>
      <c r="EH32" s="365" t="s">
        <v>54</v>
      </c>
      <c r="EI32" s="365" t="s">
        <v>54</v>
      </c>
      <c r="EJ32" s="365" t="s">
        <v>54</v>
      </c>
      <c r="EK32" s="365" t="s">
        <v>54</v>
      </c>
      <c r="EL32" s="365" t="s">
        <v>54</v>
      </c>
      <c r="EM32" s="365" t="s">
        <v>54</v>
      </c>
      <c r="EN32" s="365" t="s">
        <v>54</v>
      </c>
      <c r="EO32" s="365" t="s">
        <v>54</v>
      </c>
      <c r="EP32" s="365" t="s">
        <v>54</v>
      </c>
      <c r="EQ32" s="365" t="s">
        <v>54</v>
      </c>
      <c r="ER32" s="365" t="s">
        <v>54</v>
      </c>
      <c r="ES32" s="365" t="s">
        <v>54</v>
      </c>
      <c r="ET32" s="365" t="s">
        <v>54</v>
      </c>
      <c r="EU32" s="365" t="s">
        <v>54</v>
      </c>
    </row>
    <row r="33" spans="1:151" s="385" customFormat="1" ht="19.95" customHeight="1">
      <c r="A33" s="468"/>
      <c r="B33" s="468"/>
      <c r="C33" s="475"/>
      <c r="D33" s="472"/>
      <c r="E33" s="472"/>
      <c r="F33" s="472"/>
      <c r="G33" s="468"/>
      <c r="H33" s="472"/>
      <c r="I33" s="472"/>
      <c r="J33" s="472"/>
      <c r="K33" s="468"/>
      <c r="L33" s="472"/>
      <c r="M33" s="468"/>
      <c r="N33" s="472"/>
      <c r="O33" s="468"/>
      <c r="P33" s="543"/>
      <c r="Q33" s="472"/>
      <c r="R33" s="460" t="s">
        <v>54</v>
      </c>
      <c r="S33" s="367" t="s">
        <v>52</v>
      </c>
      <c r="T33" s="366" t="s">
        <v>54</v>
      </c>
      <c r="U33" s="368" t="s">
        <v>54</v>
      </c>
      <c r="V33" s="365" t="s">
        <v>54</v>
      </c>
      <c r="W33" s="369" t="s">
        <v>54</v>
      </c>
      <c r="X33" s="518"/>
      <c r="Y33" s="369" t="s">
        <v>54</v>
      </c>
      <c r="Z33" s="520"/>
      <c r="AA33" s="370" t="s">
        <v>54</v>
      </c>
      <c r="AB33" s="468"/>
      <c r="AC33" s="365" t="s">
        <v>54</v>
      </c>
      <c r="AD33" s="472"/>
      <c r="AE33" s="369" t="s">
        <v>54</v>
      </c>
      <c r="AF33" s="369" t="s">
        <v>54</v>
      </c>
      <c r="AG33" s="369" t="s">
        <v>54</v>
      </c>
      <c r="AH33" s="369" t="s">
        <v>54</v>
      </c>
      <c r="AI33" s="369" t="s">
        <v>54</v>
      </c>
      <c r="AJ33" s="545"/>
      <c r="AK33" s="479"/>
      <c r="AL33" s="479"/>
      <c r="AM33" s="479"/>
      <c r="AN33" s="479"/>
      <c r="AO33" s="479"/>
      <c r="AP33" s="365" t="s">
        <v>54</v>
      </c>
      <c r="AQ33" s="502"/>
      <c r="AR33" s="365" t="s">
        <v>54</v>
      </c>
      <c r="AS33" s="372" t="s">
        <v>54</v>
      </c>
      <c r="AT33" s="372" t="s">
        <v>54</v>
      </c>
      <c r="AU33" s="365" t="s">
        <v>54</v>
      </c>
      <c r="AV33" s="365" t="s">
        <v>54</v>
      </c>
      <c r="AW33" s="365" t="s">
        <v>54</v>
      </c>
      <c r="AX33" s="365" t="s">
        <v>54</v>
      </c>
      <c r="AY33" s="376" t="s">
        <v>54</v>
      </c>
      <c r="AZ33" s="377" t="s">
        <v>54</v>
      </c>
      <c r="BA33" s="547"/>
      <c r="BB33" s="377" t="s">
        <v>54</v>
      </c>
      <c r="BC33" s="502"/>
      <c r="BD33" s="377" t="s">
        <v>54</v>
      </c>
      <c r="BE33" s="377" t="s">
        <v>54</v>
      </c>
      <c r="BF33" s="377" t="s">
        <v>54</v>
      </c>
      <c r="BG33" s="365" t="s">
        <v>54</v>
      </c>
      <c r="BH33" s="365" t="s">
        <v>54</v>
      </c>
      <c r="BI33" s="365" t="s">
        <v>54</v>
      </c>
      <c r="BJ33" s="365" t="s">
        <v>54</v>
      </c>
      <c r="BK33" s="502"/>
      <c r="BL33" s="365" t="s">
        <v>54</v>
      </c>
      <c r="BM33" s="365" t="s">
        <v>54</v>
      </c>
      <c r="BN33" s="365" t="s">
        <v>54</v>
      </c>
      <c r="BO33" s="365" t="s">
        <v>54</v>
      </c>
      <c r="BP33" s="365" t="s">
        <v>54</v>
      </c>
      <c r="BQ33" s="365" t="s">
        <v>54</v>
      </c>
      <c r="BR33" s="365" t="s">
        <v>54</v>
      </c>
      <c r="BS33" s="365" t="s">
        <v>54</v>
      </c>
      <c r="BT33" s="365" t="s">
        <v>54</v>
      </c>
      <c r="BU33" s="374" t="s">
        <v>54</v>
      </c>
      <c r="BV33" s="365" t="s">
        <v>54</v>
      </c>
      <c r="BW33" s="370" t="s">
        <v>54</v>
      </c>
      <c r="BX33" s="375" t="s">
        <v>54</v>
      </c>
      <c r="BY33" s="370" t="s">
        <v>54</v>
      </c>
      <c r="BZ33" s="375" t="s">
        <v>54</v>
      </c>
      <c r="CA33" s="370" t="s">
        <v>54</v>
      </c>
      <c r="CB33" s="365" t="s">
        <v>54</v>
      </c>
      <c r="CC33" s="365" t="s">
        <v>54</v>
      </c>
      <c r="CD33" s="365" t="s">
        <v>54</v>
      </c>
      <c r="CE33" s="374" t="s">
        <v>54</v>
      </c>
      <c r="CF33" s="365" t="s">
        <v>54</v>
      </c>
      <c r="CG33" s="370" t="s">
        <v>54</v>
      </c>
      <c r="CH33" s="370" t="s">
        <v>54</v>
      </c>
      <c r="CI33" s="370" t="s">
        <v>54</v>
      </c>
      <c r="CJ33" s="365" t="s">
        <v>54</v>
      </c>
      <c r="CK33" s="365" t="s">
        <v>54</v>
      </c>
      <c r="CL33" s="365" t="s">
        <v>54</v>
      </c>
      <c r="CM33" s="482"/>
      <c r="CN33" s="482"/>
      <c r="CO33" s="472"/>
      <c r="CP33" s="472"/>
      <c r="CQ33" s="472"/>
      <c r="CR33" s="472"/>
      <c r="CS33" s="472"/>
      <c r="CT33" s="472"/>
      <c r="CU33" s="472"/>
      <c r="CV33" s="472"/>
      <c r="CW33" s="472"/>
      <c r="CX33" s="472"/>
      <c r="CY33" s="472"/>
      <c r="CZ33" s="472"/>
      <c r="DA33" s="472"/>
      <c r="DB33" s="472"/>
      <c r="DC33" s="472"/>
      <c r="DD33" s="472"/>
      <c r="DE33" s="472"/>
      <c r="DF33" s="472"/>
      <c r="DG33" s="472"/>
      <c r="DH33" s="472"/>
      <c r="DI33" s="472"/>
      <c r="DJ33" s="472"/>
      <c r="DK33" s="472"/>
      <c r="DL33" s="472"/>
      <c r="DM33" s="365" t="s">
        <v>54</v>
      </c>
      <c r="DN33" s="472"/>
      <c r="DO33" s="365" t="s">
        <v>54</v>
      </c>
      <c r="DP33" s="365" t="s">
        <v>54</v>
      </c>
      <c r="DQ33" s="365" t="s">
        <v>54</v>
      </c>
      <c r="DR33" s="365" t="s">
        <v>54</v>
      </c>
      <c r="DS33" s="365" t="s">
        <v>54</v>
      </c>
      <c r="DT33" s="365" t="s">
        <v>54</v>
      </c>
      <c r="DU33" s="365" t="s">
        <v>54</v>
      </c>
      <c r="DV33" s="365" t="s">
        <v>54</v>
      </c>
      <c r="DW33" s="365" t="s">
        <v>54</v>
      </c>
      <c r="DX33" s="472"/>
      <c r="DY33" s="365" t="s">
        <v>54</v>
      </c>
      <c r="DZ33" s="472"/>
      <c r="EA33" s="365" t="s">
        <v>54</v>
      </c>
      <c r="EB33" s="365" t="s">
        <v>54</v>
      </c>
      <c r="EC33" s="365" t="s">
        <v>54</v>
      </c>
      <c r="ED33" s="365" t="s">
        <v>54</v>
      </c>
      <c r="EE33" s="365" t="s">
        <v>54</v>
      </c>
      <c r="EF33" s="365" t="s">
        <v>54</v>
      </c>
      <c r="EG33" s="365" t="s">
        <v>54</v>
      </c>
      <c r="EH33" s="365" t="s">
        <v>54</v>
      </c>
      <c r="EI33" s="365" t="s">
        <v>54</v>
      </c>
      <c r="EJ33" s="365" t="s">
        <v>54</v>
      </c>
      <c r="EK33" s="365" t="s">
        <v>54</v>
      </c>
      <c r="EL33" s="365" t="s">
        <v>54</v>
      </c>
      <c r="EM33" s="365" t="s">
        <v>54</v>
      </c>
      <c r="EN33" s="365" t="s">
        <v>54</v>
      </c>
      <c r="EO33" s="365" t="s">
        <v>54</v>
      </c>
      <c r="EP33" s="365" t="s">
        <v>54</v>
      </c>
      <c r="EQ33" s="365" t="s">
        <v>54</v>
      </c>
      <c r="ER33" s="365" t="s">
        <v>54</v>
      </c>
      <c r="ES33" s="365" t="s">
        <v>54</v>
      </c>
      <c r="ET33" s="365" t="s">
        <v>54</v>
      </c>
      <c r="EU33" s="365" t="s">
        <v>54</v>
      </c>
    </row>
    <row r="34" spans="1:151" s="385" customFormat="1" ht="22.2" customHeight="1">
      <c r="A34" s="473">
        <v>1</v>
      </c>
      <c r="B34" s="473">
        <v>1</v>
      </c>
      <c r="C34" s="473" t="s">
        <v>2734</v>
      </c>
      <c r="D34" s="473" t="s">
        <v>2829</v>
      </c>
      <c r="E34" s="534" t="s">
        <v>2856</v>
      </c>
      <c r="F34" s="539" t="s">
        <v>2769</v>
      </c>
      <c r="G34" s="473" t="s">
        <v>2974</v>
      </c>
      <c r="H34" s="473" t="s">
        <v>2858</v>
      </c>
      <c r="I34" s="539" t="s">
        <v>2770</v>
      </c>
      <c r="J34" s="473" t="s">
        <v>2967</v>
      </c>
      <c r="K34" s="503" t="s">
        <v>3483</v>
      </c>
      <c r="L34" s="500" t="s">
        <v>3554</v>
      </c>
      <c r="M34" s="473" t="s">
        <v>2968</v>
      </c>
      <c r="N34" s="500" t="s">
        <v>3554</v>
      </c>
      <c r="O34" s="473" t="s">
        <v>2908</v>
      </c>
      <c r="P34" s="526" t="s">
        <v>3014</v>
      </c>
      <c r="Q34" s="500">
        <v>2</v>
      </c>
      <c r="R34" s="375" t="s">
        <v>2698</v>
      </c>
      <c r="S34" s="367" t="s">
        <v>52</v>
      </c>
      <c r="T34" s="367" t="s">
        <v>2714</v>
      </c>
      <c r="U34" s="368" t="s">
        <v>52</v>
      </c>
      <c r="V34" s="368" t="s">
        <v>52</v>
      </c>
      <c r="W34" s="368">
        <v>162</v>
      </c>
      <c r="X34" s="494">
        <v>236</v>
      </c>
      <c r="Y34" s="369" t="s">
        <v>52</v>
      </c>
      <c r="Z34" s="491" t="s">
        <v>52</v>
      </c>
      <c r="AA34" s="368">
        <v>162</v>
      </c>
      <c r="AB34" s="476">
        <v>236</v>
      </c>
      <c r="AC34" s="375" t="s">
        <v>52</v>
      </c>
      <c r="AD34" s="486" t="s">
        <v>52</v>
      </c>
      <c r="AE34" s="369" t="s">
        <v>52</v>
      </c>
      <c r="AF34" s="369" t="s">
        <v>2934</v>
      </c>
      <c r="AG34" s="368" t="s">
        <v>52</v>
      </c>
      <c r="AH34" s="368" t="s">
        <v>52</v>
      </c>
      <c r="AI34" s="368" t="s">
        <v>52</v>
      </c>
      <c r="AJ34" s="497" t="s">
        <v>54</v>
      </c>
      <c r="AK34" s="497" t="s">
        <v>54</v>
      </c>
      <c r="AL34" s="497" t="s">
        <v>54</v>
      </c>
      <c r="AM34" s="497" t="s">
        <v>54</v>
      </c>
      <c r="AN34" s="497" t="s">
        <v>54</v>
      </c>
      <c r="AO34" s="497" t="s">
        <v>54</v>
      </c>
      <c r="AP34" s="375" t="s">
        <v>54</v>
      </c>
      <c r="AQ34" s="473" t="s">
        <v>54</v>
      </c>
      <c r="AR34" s="375" t="s">
        <v>54</v>
      </c>
      <c r="AS34" s="382" t="s">
        <v>54</v>
      </c>
      <c r="AT34" s="382" t="s">
        <v>54</v>
      </c>
      <c r="AU34" s="375" t="s">
        <v>54</v>
      </c>
      <c r="AV34" s="375" t="s">
        <v>54</v>
      </c>
      <c r="AW34" s="375" t="s">
        <v>54</v>
      </c>
      <c r="AX34" s="375" t="s">
        <v>54</v>
      </c>
      <c r="AY34" s="383" t="s">
        <v>54</v>
      </c>
      <c r="AZ34" s="369" t="s">
        <v>54</v>
      </c>
      <c r="BA34" s="494" t="s">
        <v>54</v>
      </c>
      <c r="BB34" s="369" t="s">
        <v>54</v>
      </c>
      <c r="BC34" s="537" t="s">
        <v>54</v>
      </c>
      <c r="BD34" s="369" t="s">
        <v>54</v>
      </c>
      <c r="BE34" s="369" t="s">
        <v>54</v>
      </c>
      <c r="BF34" s="369" t="s">
        <v>54</v>
      </c>
      <c r="BG34" s="375" t="s">
        <v>54</v>
      </c>
      <c r="BH34" s="375" t="s">
        <v>54</v>
      </c>
      <c r="BI34" s="375" t="s">
        <v>54</v>
      </c>
      <c r="BJ34" s="375" t="s">
        <v>54</v>
      </c>
      <c r="BK34" s="497" t="s">
        <v>54</v>
      </c>
      <c r="BL34" s="375" t="s">
        <v>54</v>
      </c>
      <c r="BM34" s="375" t="s">
        <v>54</v>
      </c>
      <c r="BN34" s="375" t="s">
        <v>54</v>
      </c>
      <c r="BO34" s="375" t="s">
        <v>54</v>
      </c>
      <c r="BP34" s="375" t="s">
        <v>54</v>
      </c>
      <c r="BQ34" s="375" t="s">
        <v>54</v>
      </c>
      <c r="BR34" s="375" t="s">
        <v>54</v>
      </c>
      <c r="BS34" s="375" t="s">
        <v>54</v>
      </c>
      <c r="BT34" s="375" t="s">
        <v>54</v>
      </c>
      <c r="BU34" s="370" t="s">
        <v>54</v>
      </c>
      <c r="BV34" s="375" t="s">
        <v>54</v>
      </c>
      <c r="BW34" s="375" t="s">
        <v>54</v>
      </c>
      <c r="BX34" s="375" t="s">
        <v>54</v>
      </c>
      <c r="BY34" s="375" t="s">
        <v>54</v>
      </c>
      <c r="BZ34" s="375" t="s">
        <v>54</v>
      </c>
      <c r="CA34" s="375" t="s">
        <v>54</v>
      </c>
      <c r="CB34" s="375" t="s">
        <v>54</v>
      </c>
      <c r="CC34" s="375" t="s">
        <v>54</v>
      </c>
      <c r="CD34" s="375" t="s">
        <v>54</v>
      </c>
      <c r="CE34" s="370" t="s">
        <v>54</v>
      </c>
      <c r="CF34" s="375" t="s">
        <v>54</v>
      </c>
      <c r="CG34" s="375" t="s">
        <v>54</v>
      </c>
      <c r="CH34" s="375" t="s">
        <v>54</v>
      </c>
      <c r="CI34" s="370" t="s">
        <v>54</v>
      </c>
      <c r="CJ34" s="375" t="s">
        <v>54</v>
      </c>
      <c r="CK34" s="375" t="s">
        <v>54</v>
      </c>
      <c r="CL34" s="375" t="s">
        <v>54</v>
      </c>
      <c r="CM34" s="473" t="s">
        <v>3740</v>
      </c>
      <c r="CN34" s="483" t="s">
        <v>2898</v>
      </c>
      <c r="CO34" s="473" t="s">
        <v>1975</v>
      </c>
      <c r="CP34" s="473" t="s">
        <v>1975</v>
      </c>
      <c r="CQ34" s="473" t="s">
        <v>2969</v>
      </c>
      <c r="CR34" s="473" t="s">
        <v>3021</v>
      </c>
      <c r="CS34" s="473" t="s">
        <v>52</v>
      </c>
      <c r="CT34" s="473" t="s">
        <v>54</v>
      </c>
      <c r="CU34" s="473" t="s">
        <v>54</v>
      </c>
      <c r="CV34" s="473" t="s">
        <v>54</v>
      </c>
      <c r="CW34" s="473" t="s">
        <v>54</v>
      </c>
      <c r="CX34" s="473" t="s">
        <v>54</v>
      </c>
      <c r="CY34" s="473" t="s">
        <v>54</v>
      </c>
      <c r="CZ34" s="473" t="s">
        <v>54</v>
      </c>
      <c r="DA34" s="473" t="s">
        <v>54</v>
      </c>
      <c r="DB34" s="500" t="s">
        <v>54</v>
      </c>
      <c r="DC34" s="473" t="s">
        <v>54</v>
      </c>
      <c r="DD34" s="473" t="s">
        <v>54</v>
      </c>
      <c r="DE34" s="473" t="s">
        <v>54</v>
      </c>
      <c r="DF34" s="473" t="s">
        <v>54</v>
      </c>
      <c r="DG34" s="473" t="s">
        <v>54</v>
      </c>
      <c r="DH34" s="473" t="s">
        <v>54</v>
      </c>
      <c r="DI34" s="473" t="s">
        <v>54</v>
      </c>
      <c r="DJ34" s="473" t="s">
        <v>54</v>
      </c>
      <c r="DK34" s="473" t="s">
        <v>54</v>
      </c>
      <c r="DL34" s="473" t="s">
        <v>54</v>
      </c>
      <c r="DM34" s="365" t="s">
        <v>54</v>
      </c>
      <c r="DN34" s="473" t="s">
        <v>54</v>
      </c>
      <c r="DO34" s="365" t="s">
        <v>54</v>
      </c>
      <c r="DP34" s="365" t="s">
        <v>54</v>
      </c>
      <c r="DQ34" s="365" t="s">
        <v>54</v>
      </c>
      <c r="DR34" s="365" t="s">
        <v>54</v>
      </c>
      <c r="DS34" s="365" t="s">
        <v>54</v>
      </c>
      <c r="DT34" s="365" t="s">
        <v>54</v>
      </c>
      <c r="DU34" s="365" t="s">
        <v>54</v>
      </c>
      <c r="DV34" s="365" t="s">
        <v>54</v>
      </c>
      <c r="DW34" s="365" t="s">
        <v>54</v>
      </c>
      <c r="DX34" s="473" t="s">
        <v>54</v>
      </c>
      <c r="DY34" s="365" t="s">
        <v>54</v>
      </c>
      <c r="DZ34" s="473" t="s">
        <v>54</v>
      </c>
      <c r="EA34" s="365" t="s">
        <v>54</v>
      </c>
      <c r="EB34" s="365" t="s">
        <v>54</v>
      </c>
      <c r="EC34" s="365" t="s">
        <v>54</v>
      </c>
      <c r="ED34" s="365" t="s">
        <v>54</v>
      </c>
      <c r="EE34" s="365" t="s">
        <v>54</v>
      </c>
      <c r="EF34" s="365" t="s">
        <v>54</v>
      </c>
      <c r="EG34" s="365" t="s">
        <v>54</v>
      </c>
      <c r="EH34" s="365" t="s">
        <v>54</v>
      </c>
      <c r="EI34" s="365" t="s">
        <v>54</v>
      </c>
      <c r="EJ34" s="365" t="s">
        <v>54</v>
      </c>
      <c r="EK34" s="365" t="s">
        <v>54</v>
      </c>
      <c r="EL34" s="365" t="s">
        <v>54</v>
      </c>
      <c r="EM34" s="365" t="s">
        <v>54</v>
      </c>
      <c r="EN34" s="365" t="s">
        <v>54</v>
      </c>
      <c r="EO34" s="365" t="s">
        <v>54</v>
      </c>
      <c r="EP34" s="365" t="s">
        <v>54</v>
      </c>
      <c r="EQ34" s="365" t="s">
        <v>54</v>
      </c>
      <c r="ER34" s="365" t="s">
        <v>54</v>
      </c>
      <c r="ES34" s="365" t="s">
        <v>54</v>
      </c>
      <c r="ET34" s="365" t="s">
        <v>54</v>
      </c>
      <c r="EU34" s="365" t="s">
        <v>54</v>
      </c>
    </row>
    <row r="35" spans="1:151" s="385" customFormat="1" ht="19.95" customHeight="1">
      <c r="A35" s="474"/>
      <c r="B35" s="474"/>
      <c r="C35" s="474"/>
      <c r="D35" s="474"/>
      <c r="E35" s="535"/>
      <c r="F35" s="540"/>
      <c r="G35" s="474"/>
      <c r="H35" s="474"/>
      <c r="I35" s="540"/>
      <c r="J35" s="474"/>
      <c r="K35" s="504"/>
      <c r="L35" s="501"/>
      <c r="M35" s="474"/>
      <c r="N35" s="501"/>
      <c r="O35" s="474"/>
      <c r="P35" s="527"/>
      <c r="Q35" s="501"/>
      <c r="R35" s="375" t="s">
        <v>3255</v>
      </c>
      <c r="S35" s="367" t="s">
        <v>52</v>
      </c>
      <c r="T35" s="367" t="s">
        <v>2714</v>
      </c>
      <c r="U35" s="368" t="s">
        <v>52</v>
      </c>
      <c r="V35" s="368" t="s">
        <v>52</v>
      </c>
      <c r="W35" s="368">
        <v>74</v>
      </c>
      <c r="X35" s="495"/>
      <c r="Y35" s="369" t="s">
        <v>52</v>
      </c>
      <c r="Z35" s="492"/>
      <c r="AA35" s="368">
        <v>74</v>
      </c>
      <c r="AB35" s="489"/>
      <c r="AC35" s="375" t="s">
        <v>52</v>
      </c>
      <c r="AD35" s="487"/>
      <c r="AE35" s="369" t="s">
        <v>52</v>
      </c>
      <c r="AF35" s="369" t="s">
        <v>52</v>
      </c>
      <c r="AG35" s="368" t="s">
        <v>52</v>
      </c>
      <c r="AH35" s="368" t="s">
        <v>52</v>
      </c>
      <c r="AI35" s="368" t="s">
        <v>52</v>
      </c>
      <c r="AJ35" s="498"/>
      <c r="AK35" s="498"/>
      <c r="AL35" s="498"/>
      <c r="AM35" s="498"/>
      <c r="AN35" s="498"/>
      <c r="AO35" s="498"/>
      <c r="AP35" s="375" t="s">
        <v>54</v>
      </c>
      <c r="AQ35" s="474"/>
      <c r="AR35" s="375" t="s">
        <v>54</v>
      </c>
      <c r="AS35" s="382" t="s">
        <v>54</v>
      </c>
      <c r="AT35" s="382" t="s">
        <v>54</v>
      </c>
      <c r="AU35" s="375" t="s">
        <v>54</v>
      </c>
      <c r="AV35" s="375" t="s">
        <v>54</v>
      </c>
      <c r="AW35" s="375" t="s">
        <v>54</v>
      </c>
      <c r="AX35" s="375" t="s">
        <v>54</v>
      </c>
      <c r="AY35" s="383" t="s">
        <v>54</v>
      </c>
      <c r="AZ35" s="369" t="s">
        <v>54</v>
      </c>
      <c r="BA35" s="495"/>
      <c r="BB35" s="369" t="s">
        <v>54</v>
      </c>
      <c r="BC35" s="495"/>
      <c r="BD35" s="369" t="s">
        <v>54</v>
      </c>
      <c r="BE35" s="369" t="s">
        <v>54</v>
      </c>
      <c r="BF35" s="369" t="s">
        <v>54</v>
      </c>
      <c r="BG35" s="375" t="s">
        <v>54</v>
      </c>
      <c r="BH35" s="375" t="s">
        <v>54</v>
      </c>
      <c r="BI35" s="375" t="s">
        <v>54</v>
      </c>
      <c r="BJ35" s="375" t="s">
        <v>54</v>
      </c>
      <c r="BK35" s="498"/>
      <c r="BL35" s="375" t="s">
        <v>54</v>
      </c>
      <c r="BM35" s="375" t="s">
        <v>54</v>
      </c>
      <c r="BN35" s="375" t="s">
        <v>54</v>
      </c>
      <c r="BO35" s="375" t="s">
        <v>54</v>
      </c>
      <c r="BP35" s="375" t="s">
        <v>54</v>
      </c>
      <c r="BQ35" s="375" t="s">
        <v>54</v>
      </c>
      <c r="BR35" s="375" t="s">
        <v>54</v>
      </c>
      <c r="BS35" s="375" t="s">
        <v>54</v>
      </c>
      <c r="BT35" s="375" t="s">
        <v>54</v>
      </c>
      <c r="BU35" s="370" t="s">
        <v>54</v>
      </c>
      <c r="BV35" s="375" t="s">
        <v>54</v>
      </c>
      <c r="BW35" s="375" t="s">
        <v>54</v>
      </c>
      <c r="BX35" s="375" t="s">
        <v>54</v>
      </c>
      <c r="BY35" s="375" t="s">
        <v>54</v>
      </c>
      <c r="BZ35" s="375" t="s">
        <v>54</v>
      </c>
      <c r="CA35" s="375" t="s">
        <v>54</v>
      </c>
      <c r="CB35" s="375" t="s">
        <v>54</v>
      </c>
      <c r="CC35" s="375" t="s">
        <v>54</v>
      </c>
      <c r="CD35" s="375" t="s">
        <v>54</v>
      </c>
      <c r="CE35" s="370" t="s">
        <v>54</v>
      </c>
      <c r="CF35" s="375" t="s">
        <v>54</v>
      </c>
      <c r="CG35" s="375" t="s">
        <v>54</v>
      </c>
      <c r="CH35" s="375" t="s">
        <v>54</v>
      </c>
      <c r="CI35" s="370" t="s">
        <v>54</v>
      </c>
      <c r="CJ35" s="375" t="s">
        <v>54</v>
      </c>
      <c r="CK35" s="375" t="s">
        <v>54</v>
      </c>
      <c r="CL35" s="375" t="s">
        <v>54</v>
      </c>
      <c r="CM35" s="474"/>
      <c r="CN35" s="484"/>
      <c r="CO35" s="474"/>
      <c r="CP35" s="474"/>
      <c r="CQ35" s="474"/>
      <c r="CR35" s="474"/>
      <c r="CS35" s="474"/>
      <c r="CT35" s="474"/>
      <c r="CU35" s="474"/>
      <c r="CV35" s="474"/>
      <c r="CW35" s="474"/>
      <c r="CX35" s="474"/>
      <c r="CY35" s="474"/>
      <c r="CZ35" s="474"/>
      <c r="DA35" s="474"/>
      <c r="DB35" s="501"/>
      <c r="DC35" s="474"/>
      <c r="DD35" s="474"/>
      <c r="DE35" s="474"/>
      <c r="DF35" s="474"/>
      <c r="DG35" s="474"/>
      <c r="DH35" s="474"/>
      <c r="DI35" s="474"/>
      <c r="DJ35" s="474"/>
      <c r="DK35" s="474"/>
      <c r="DL35" s="474"/>
      <c r="DM35" s="365" t="s">
        <v>54</v>
      </c>
      <c r="DN35" s="474"/>
      <c r="DO35" s="365" t="s">
        <v>54</v>
      </c>
      <c r="DP35" s="365" t="s">
        <v>54</v>
      </c>
      <c r="DQ35" s="365" t="s">
        <v>54</v>
      </c>
      <c r="DR35" s="365" t="s">
        <v>54</v>
      </c>
      <c r="DS35" s="365" t="s">
        <v>54</v>
      </c>
      <c r="DT35" s="365" t="s">
        <v>54</v>
      </c>
      <c r="DU35" s="365" t="s">
        <v>54</v>
      </c>
      <c r="DV35" s="365" t="s">
        <v>54</v>
      </c>
      <c r="DW35" s="365" t="s">
        <v>54</v>
      </c>
      <c r="DX35" s="474"/>
      <c r="DY35" s="365" t="s">
        <v>54</v>
      </c>
      <c r="DZ35" s="474"/>
      <c r="EA35" s="365" t="s">
        <v>54</v>
      </c>
      <c r="EB35" s="365" t="s">
        <v>54</v>
      </c>
      <c r="EC35" s="365" t="s">
        <v>54</v>
      </c>
      <c r="ED35" s="365" t="s">
        <v>54</v>
      </c>
      <c r="EE35" s="365" t="s">
        <v>54</v>
      </c>
      <c r="EF35" s="365" t="s">
        <v>54</v>
      </c>
      <c r="EG35" s="365" t="s">
        <v>54</v>
      </c>
      <c r="EH35" s="365" t="s">
        <v>54</v>
      </c>
      <c r="EI35" s="365" t="s">
        <v>54</v>
      </c>
      <c r="EJ35" s="365" t="s">
        <v>54</v>
      </c>
      <c r="EK35" s="365" t="s">
        <v>54</v>
      </c>
      <c r="EL35" s="365" t="s">
        <v>54</v>
      </c>
      <c r="EM35" s="365" t="s">
        <v>54</v>
      </c>
      <c r="EN35" s="365" t="s">
        <v>54</v>
      </c>
      <c r="EO35" s="365" t="s">
        <v>54</v>
      </c>
      <c r="EP35" s="365" t="s">
        <v>54</v>
      </c>
      <c r="EQ35" s="365" t="s">
        <v>54</v>
      </c>
      <c r="ER35" s="365" t="s">
        <v>54</v>
      </c>
      <c r="ES35" s="365" t="s">
        <v>54</v>
      </c>
      <c r="ET35" s="365" t="s">
        <v>54</v>
      </c>
      <c r="EU35" s="365" t="s">
        <v>54</v>
      </c>
    </row>
    <row r="36" spans="1:151" s="385" customFormat="1" ht="19.95" customHeight="1">
      <c r="A36" s="474"/>
      <c r="B36" s="474"/>
      <c r="C36" s="474"/>
      <c r="D36" s="474"/>
      <c r="E36" s="535"/>
      <c r="F36" s="540"/>
      <c r="G36" s="474"/>
      <c r="H36" s="474"/>
      <c r="I36" s="540"/>
      <c r="J36" s="474"/>
      <c r="K36" s="504"/>
      <c r="L36" s="501"/>
      <c r="M36" s="474"/>
      <c r="N36" s="501"/>
      <c r="O36" s="474"/>
      <c r="P36" s="527"/>
      <c r="Q36" s="501"/>
      <c r="R36" s="375" t="s">
        <v>54</v>
      </c>
      <c r="S36" s="367" t="s">
        <v>54</v>
      </c>
      <c r="T36" s="367" t="s">
        <v>54</v>
      </c>
      <c r="U36" s="368" t="s">
        <v>54</v>
      </c>
      <c r="V36" s="368" t="s">
        <v>54</v>
      </c>
      <c r="W36" s="368" t="s">
        <v>54</v>
      </c>
      <c r="X36" s="495"/>
      <c r="Y36" s="369" t="s">
        <v>54</v>
      </c>
      <c r="Z36" s="492"/>
      <c r="AA36" s="370" t="s">
        <v>54</v>
      </c>
      <c r="AB36" s="489"/>
      <c r="AC36" s="375" t="s">
        <v>54</v>
      </c>
      <c r="AD36" s="487"/>
      <c r="AE36" s="369" t="s">
        <v>54</v>
      </c>
      <c r="AF36" s="369" t="s">
        <v>54</v>
      </c>
      <c r="AG36" s="368" t="s">
        <v>52</v>
      </c>
      <c r="AH36" s="368" t="s">
        <v>52</v>
      </c>
      <c r="AI36" s="368" t="s">
        <v>52</v>
      </c>
      <c r="AJ36" s="498"/>
      <c r="AK36" s="498"/>
      <c r="AL36" s="498"/>
      <c r="AM36" s="498"/>
      <c r="AN36" s="498"/>
      <c r="AO36" s="498"/>
      <c r="AP36" s="375" t="s">
        <v>54</v>
      </c>
      <c r="AQ36" s="474"/>
      <c r="AR36" s="375" t="s">
        <v>54</v>
      </c>
      <c r="AS36" s="382" t="s">
        <v>54</v>
      </c>
      <c r="AT36" s="382" t="s">
        <v>54</v>
      </c>
      <c r="AU36" s="375" t="s">
        <v>54</v>
      </c>
      <c r="AV36" s="375" t="s">
        <v>54</v>
      </c>
      <c r="AW36" s="375" t="s">
        <v>54</v>
      </c>
      <c r="AX36" s="375" t="s">
        <v>54</v>
      </c>
      <c r="AY36" s="383" t="s">
        <v>54</v>
      </c>
      <c r="AZ36" s="369" t="s">
        <v>54</v>
      </c>
      <c r="BA36" s="495"/>
      <c r="BB36" s="369" t="s">
        <v>54</v>
      </c>
      <c r="BC36" s="495"/>
      <c r="BD36" s="369" t="s">
        <v>54</v>
      </c>
      <c r="BE36" s="369" t="s">
        <v>54</v>
      </c>
      <c r="BF36" s="369" t="s">
        <v>54</v>
      </c>
      <c r="BG36" s="375" t="s">
        <v>54</v>
      </c>
      <c r="BH36" s="375" t="s">
        <v>54</v>
      </c>
      <c r="BI36" s="375" t="s">
        <v>54</v>
      </c>
      <c r="BJ36" s="375" t="s">
        <v>54</v>
      </c>
      <c r="BK36" s="498"/>
      <c r="BL36" s="375" t="s">
        <v>54</v>
      </c>
      <c r="BM36" s="375" t="s">
        <v>54</v>
      </c>
      <c r="BN36" s="375" t="s">
        <v>54</v>
      </c>
      <c r="BO36" s="375" t="s">
        <v>54</v>
      </c>
      <c r="BP36" s="375" t="s">
        <v>54</v>
      </c>
      <c r="BQ36" s="375" t="s">
        <v>54</v>
      </c>
      <c r="BR36" s="375" t="s">
        <v>54</v>
      </c>
      <c r="BS36" s="375" t="s">
        <v>54</v>
      </c>
      <c r="BT36" s="375" t="s">
        <v>54</v>
      </c>
      <c r="BU36" s="370" t="s">
        <v>54</v>
      </c>
      <c r="BV36" s="375" t="s">
        <v>54</v>
      </c>
      <c r="BW36" s="375" t="s">
        <v>54</v>
      </c>
      <c r="BX36" s="375" t="s">
        <v>54</v>
      </c>
      <c r="BY36" s="375" t="s">
        <v>54</v>
      </c>
      <c r="BZ36" s="375" t="s">
        <v>54</v>
      </c>
      <c r="CA36" s="375" t="s">
        <v>54</v>
      </c>
      <c r="CB36" s="375" t="s">
        <v>54</v>
      </c>
      <c r="CC36" s="375" t="s">
        <v>54</v>
      </c>
      <c r="CD36" s="375" t="s">
        <v>54</v>
      </c>
      <c r="CE36" s="370" t="s">
        <v>54</v>
      </c>
      <c r="CF36" s="375" t="s">
        <v>54</v>
      </c>
      <c r="CG36" s="375" t="s">
        <v>54</v>
      </c>
      <c r="CH36" s="375" t="s">
        <v>54</v>
      </c>
      <c r="CI36" s="370" t="s">
        <v>54</v>
      </c>
      <c r="CJ36" s="375" t="s">
        <v>54</v>
      </c>
      <c r="CK36" s="375" t="s">
        <v>54</v>
      </c>
      <c r="CL36" s="375" t="s">
        <v>54</v>
      </c>
      <c r="CM36" s="474"/>
      <c r="CN36" s="484"/>
      <c r="CO36" s="474"/>
      <c r="CP36" s="474"/>
      <c r="CQ36" s="474"/>
      <c r="CR36" s="474"/>
      <c r="CS36" s="474"/>
      <c r="CT36" s="474"/>
      <c r="CU36" s="474"/>
      <c r="CV36" s="474"/>
      <c r="CW36" s="474"/>
      <c r="CX36" s="474"/>
      <c r="CY36" s="474"/>
      <c r="CZ36" s="474"/>
      <c r="DA36" s="474"/>
      <c r="DB36" s="501"/>
      <c r="DC36" s="474"/>
      <c r="DD36" s="474"/>
      <c r="DE36" s="474"/>
      <c r="DF36" s="474"/>
      <c r="DG36" s="474"/>
      <c r="DH36" s="474"/>
      <c r="DI36" s="474"/>
      <c r="DJ36" s="474"/>
      <c r="DK36" s="474"/>
      <c r="DL36" s="474"/>
      <c r="DM36" s="365" t="s">
        <v>54</v>
      </c>
      <c r="DN36" s="474"/>
      <c r="DO36" s="365" t="s">
        <v>54</v>
      </c>
      <c r="DP36" s="365" t="s">
        <v>54</v>
      </c>
      <c r="DQ36" s="365" t="s">
        <v>54</v>
      </c>
      <c r="DR36" s="365" t="s">
        <v>54</v>
      </c>
      <c r="DS36" s="365" t="s">
        <v>54</v>
      </c>
      <c r="DT36" s="365" t="s">
        <v>54</v>
      </c>
      <c r="DU36" s="365" t="s">
        <v>54</v>
      </c>
      <c r="DV36" s="365" t="s">
        <v>54</v>
      </c>
      <c r="DW36" s="365" t="s">
        <v>54</v>
      </c>
      <c r="DX36" s="474"/>
      <c r="DY36" s="365" t="s">
        <v>54</v>
      </c>
      <c r="DZ36" s="474"/>
      <c r="EA36" s="365" t="s">
        <v>54</v>
      </c>
      <c r="EB36" s="365" t="s">
        <v>54</v>
      </c>
      <c r="EC36" s="365" t="s">
        <v>54</v>
      </c>
      <c r="ED36" s="365" t="s">
        <v>54</v>
      </c>
      <c r="EE36" s="365" t="s">
        <v>54</v>
      </c>
      <c r="EF36" s="365" t="s">
        <v>54</v>
      </c>
      <c r="EG36" s="365" t="s">
        <v>54</v>
      </c>
      <c r="EH36" s="365" t="s">
        <v>54</v>
      </c>
      <c r="EI36" s="365" t="s">
        <v>54</v>
      </c>
      <c r="EJ36" s="365" t="s">
        <v>54</v>
      </c>
      <c r="EK36" s="365" t="s">
        <v>54</v>
      </c>
      <c r="EL36" s="365" t="s">
        <v>54</v>
      </c>
      <c r="EM36" s="365" t="s">
        <v>54</v>
      </c>
      <c r="EN36" s="365" t="s">
        <v>54</v>
      </c>
      <c r="EO36" s="365" t="s">
        <v>54</v>
      </c>
      <c r="EP36" s="365" t="s">
        <v>54</v>
      </c>
      <c r="EQ36" s="365" t="s">
        <v>54</v>
      </c>
      <c r="ER36" s="365" t="s">
        <v>54</v>
      </c>
      <c r="ES36" s="365" t="s">
        <v>54</v>
      </c>
      <c r="ET36" s="365" t="s">
        <v>54</v>
      </c>
      <c r="EU36" s="365" t="s">
        <v>54</v>
      </c>
    </row>
    <row r="37" spans="1:151" s="385" customFormat="1" ht="19.95" customHeight="1">
      <c r="A37" s="475"/>
      <c r="B37" s="475"/>
      <c r="C37" s="475"/>
      <c r="D37" s="475"/>
      <c r="E37" s="536"/>
      <c r="F37" s="541"/>
      <c r="G37" s="475"/>
      <c r="H37" s="475"/>
      <c r="I37" s="541"/>
      <c r="J37" s="475"/>
      <c r="K37" s="505"/>
      <c r="L37" s="502"/>
      <c r="M37" s="475"/>
      <c r="N37" s="502"/>
      <c r="O37" s="475"/>
      <c r="P37" s="528"/>
      <c r="Q37" s="502"/>
      <c r="R37" s="375" t="s">
        <v>54</v>
      </c>
      <c r="S37" s="367" t="s">
        <v>52</v>
      </c>
      <c r="T37" s="367" t="s">
        <v>54</v>
      </c>
      <c r="U37" s="368" t="s">
        <v>54</v>
      </c>
      <c r="V37" s="368" t="s">
        <v>54</v>
      </c>
      <c r="W37" s="368" t="s">
        <v>54</v>
      </c>
      <c r="X37" s="496"/>
      <c r="Y37" s="369" t="s">
        <v>54</v>
      </c>
      <c r="Z37" s="493"/>
      <c r="AA37" s="370" t="s">
        <v>54</v>
      </c>
      <c r="AB37" s="490"/>
      <c r="AC37" s="375" t="s">
        <v>54</v>
      </c>
      <c r="AD37" s="488"/>
      <c r="AE37" s="369" t="s">
        <v>54</v>
      </c>
      <c r="AF37" s="369" t="s">
        <v>54</v>
      </c>
      <c r="AG37" s="368" t="s">
        <v>54</v>
      </c>
      <c r="AH37" s="368" t="s">
        <v>54</v>
      </c>
      <c r="AI37" s="368" t="s">
        <v>54</v>
      </c>
      <c r="AJ37" s="499"/>
      <c r="AK37" s="499"/>
      <c r="AL37" s="499"/>
      <c r="AM37" s="499"/>
      <c r="AN37" s="499"/>
      <c r="AO37" s="499"/>
      <c r="AP37" s="375" t="s">
        <v>54</v>
      </c>
      <c r="AQ37" s="475"/>
      <c r="AR37" s="375" t="s">
        <v>54</v>
      </c>
      <c r="AS37" s="382" t="s">
        <v>54</v>
      </c>
      <c r="AT37" s="382" t="s">
        <v>54</v>
      </c>
      <c r="AU37" s="375" t="s">
        <v>54</v>
      </c>
      <c r="AV37" s="375" t="s">
        <v>54</v>
      </c>
      <c r="AW37" s="375" t="s">
        <v>54</v>
      </c>
      <c r="AX37" s="375" t="s">
        <v>54</v>
      </c>
      <c r="AY37" s="383" t="s">
        <v>54</v>
      </c>
      <c r="AZ37" s="369" t="s">
        <v>54</v>
      </c>
      <c r="BA37" s="496"/>
      <c r="BB37" s="369" t="s">
        <v>54</v>
      </c>
      <c r="BC37" s="538"/>
      <c r="BD37" s="369" t="s">
        <v>54</v>
      </c>
      <c r="BE37" s="369" t="s">
        <v>54</v>
      </c>
      <c r="BF37" s="369" t="s">
        <v>54</v>
      </c>
      <c r="BG37" s="375" t="s">
        <v>54</v>
      </c>
      <c r="BH37" s="375" t="s">
        <v>54</v>
      </c>
      <c r="BI37" s="375" t="s">
        <v>54</v>
      </c>
      <c r="BJ37" s="375" t="s">
        <v>54</v>
      </c>
      <c r="BK37" s="499"/>
      <c r="BL37" s="375" t="s">
        <v>54</v>
      </c>
      <c r="BM37" s="375" t="s">
        <v>54</v>
      </c>
      <c r="BN37" s="375" t="s">
        <v>54</v>
      </c>
      <c r="BO37" s="375" t="s">
        <v>54</v>
      </c>
      <c r="BP37" s="375" t="s">
        <v>54</v>
      </c>
      <c r="BQ37" s="375" t="s">
        <v>54</v>
      </c>
      <c r="BR37" s="375" t="s">
        <v>54</v>
      </c>
      <c r="BS37" s="375" t="s">
        <v>54</v>
      </c>
      <c r="BT37" s="375" t="s">
        <v>54</v>
      </c>
      <c r="BU37" s="370" t="s">
        <v>54</v>
      </c>
      <c r="BV37" s="375" t="s">
        <v>54</v>
      </c>
      <c r="BW37" s="375" t="s">
        <v>54</v>
      </c>
      <c r="BX37" s="375" t="s">
        <v>54</v>
      </c>
      <c r="BY37" s="375" t="s">
        <v>54</v>
      </c>
      <c r="BZ37" s="375" t="s">
        <v>54</v>
      </c>
      <c r="CA37" s="375" t="s">
        <v>54</v>
      </c>
      <c r="CB37" s="375" t="s">
        <v>54</v>
      </c>
      <c r="CC37" s="375" t="s">
        <v>54</v>
      </c>
      <c r="CD37" s="375" t="s">
        <v>54</v>
      </c>
      <c r="CE37" s="370" t="s">
        <v>54</v>
      </c>
      <c r="CF37" s="375" t="s">
        <v>54</v>
      </c>
      <c r="CG37" s="375" t="s">
        <v>54</v>
      </c>
      <c r="CH37" s="375" t="s">
        <v>54</v>
      </c>
      <c r="CI37" s="370" t="s">
        <v>54</v>
      </c>
      <c r="CJ37" s="375" t="s">
        <v>54</v>
      </c>
      <c r="CK37" s="375" t="s">
        <v>54</v>
      </c>
      <c r="CL37" s="375" t="s">
        <v>54</v>
      </c>
      <c r="CM37" s="475"/>
      <c r="CN37" s="485"/>
      <c r="CO37" s="475"/>
      <c r="CP37" s="475"/>
      <c r="CQ37" s="475"/>
      <c r="CR37" s="475"/>
      <c r="CS37" s="475"/>
      <c r="CT37" s="475"/>
      <c r="CU37" s="475"/>
      <c r="CV37" s="475"/>
      <c r="CW37" s="475"/>
      <c r="CX37" s="475"/>
      <c r="CY37" s="475"/>
      <c r="CZ37" s="475"/>
      <c r="DA37" s="475"/>
      <c r="DB37" s="502"/>
      <c r="DC37" s="475"/>
      <c r="DD37" s="475"/>
      <c r="DE37" s="475"/>
      <c r="DF37" s="475"/>
      <c r="DG37" s="475"/>
      <c r="DH37" s="475"/>
      <c r="DI37" s="475"/>
      <c r="DJ37" s="475"/>
      <c r="DK37" s="475"/>
      <c r="DL37" s="475"/>
      <c r="DM37" s="365" t="s">
        <v>54</v>
      </c>
      <c r="DN37" s="475"/>
      <c r="DO37" s="365" t="s">
        <v>54</v>
      </c>
      <c r="DP37" s="365" t="s">
        <v>54</v>
      </c>
      <c r="DQ37" s="365" t="s">
        <v>54</v>
      </c>
      <c r="DR37" s="365" t="s">
        <v>54</v>
      </c>
      <c r="DS37" s="365" t="s">
        <v>54</v>
      </c>
      <c r="DT37" s="365" t="s">
        <v>54</v>
      </c>
      <c r="DU37" s="365" t="s">
        <v>54</v>
      </c>
      <c r="DV37" s="365" t="s">
        <v>54</v>
      </c>
      <c r="DW37" s="365" t="s">
        <v>54</v>
      </c>
      <c r="DX37" s="475"/>
      <c r="DY37" s="365" t="s">
        <v>54</v>
      </c>
      <c r="DZ37" s="475"/>
      <c r="EA37" s="365" t="s">
        <v>54</v>
      </c>
      <c r="EB37" s="365" t="s">
        <v>54</v>
      </c>
      <c r="EC37" s="365" t="s">
        <v>54</v>
      </c>
      <c r="ED37" s="365" t="s">
        <v>54</v>
      </c>
      <c r="EE37" s="365" t="s">
        <v>54</v>
      </c>
      <c r="EF37" s="365" t="s">
        <v>54</v>
      </c>
      <c r="EG37" s="365" t="s">
        <v>54</v>
      </c>
      <c r="EH37" s="365" t="s">
        <v>54</v>
      </c>
      <c r="EI37" s="365" t="s">
        <v>54</v>
      </c>
      <c r="EJ37" s="365" t="s">
        <v>54</v>
      </c>
      <c r="EK37" s="365" t="s">
        <v>54</v>
      </c>
      <c r="EL37" s="365" t="s">
        <v>54</v>
      </c>
      <c r="EM37" s="365" t="s">
        <v>54</v>
      </c>
      <c r="EN37" s="365" t="s">
        <v>54</v>
      </c>
      <c r="EO37" s="365" t="s">
        <v>54</v>
      </c>
      <c r="EP37" s="365" t="s">
        <v>54</v>
      </c>
      <c r="EQ37" s="365" t="s">
        <v>54</v>
      </c>
      <c r="ER37" s="365" t="s">
        <v>54</v>
      </c>
      <c r="ES37" s="365" t="s">
        <v>54</v>
      </c>
      <c r="ET37" s="365" t="s">
        <v>54</v>
      </c>
      <c r="EU37" s="365" t="s">
        <v>54</v>
      </c>
    </row>
    <row r="38" spans="1:151" s="385" customFormat="1" ht="19.95" customHeight="1">
      <c r="A38" s="473">
        <v>2</v>
      </c>
      <c r="B38" s="473">
        <v>2</v>
      </c>
      <c r="C38" s="473" t="s">
        <v>2734</v>
      </c>
      <c r="D38" s="465" t="s">
        <v>2830</v>
      </c>
      <c r="E38" s="530" t="s">
        <v>2856</v>
      </c>
      <c r="F38" s="531" t="s">
        <v>2771</v>
      </c>
      <c r="G38" s="465" t="s">
        <v>2973</v>
      </c>
      <c r="H38" s="465" t="s">
        <v>2857</v>
      </c>
      <c r="I38" s="531" t="s">
        <v>2772</v>
      </c>
      <c r="J38" s="465" t="s">
        <v>2773</v>
      </c>
      <c r="K38" s="525" t="s">
        <v>3484</v>
      </c>
      <c r="L38" s="469" t="s">
        <v>3554</v>
      </c>
      <c r="M38" s="465" t="s">
        <v>2970</v>
      </c>
      <c r="N38" s="469" t="s">
        <v>3554</v>
      </c>
      <c r="O38" s="465" t="s">
        <v>2909</v>
      </c>
      <c r="P38" s="526" t="s">
        <v>3014</v>
      </c>
      <c r="Q38" s="469">
        <v>2</v>
      </c>
      <c r="R38" s="375" t="s">
        <v>2883</v>
      </c>
      <c r="S38" s="367" t="s">
        <v>52</v>
      </c>
      <c r="T38" s="367" t="s">
        <v>2714</v>
      </c>
      <c r="U38" s="368" t="s">
        <v>52</v>
      </c>
      <c r="V38" s="368" t="s">
        <v>52</v>
      </c>
      <c r="W38" s="368">
        <v>71</v>
      </c>
      <c r="X38" s="517">
        <v>142</v>
      </c>
      <c r="Y38" s="369" t="s">
        <v>52</v>
      </c>
      <c r="Z38" s="519" t="s">
        <v>52</v>
      </c>
      <c r="AA38" s="370">
        <v>71</v>
      </c>
      <c r="AB38" s="465">
        <v>142</v>
      </c>
      <c r="AC38" s="375" t="s">
        <v>52</v>
      </c>
      <c r="AD38" s="465" t="s">
        <v>52</v>
      </c>
      <c r="AE38" s="369" t="s">
        <v>52</v>
      </c>
      <c r="AF38" s="369" t="s">
        <v>2934</v>
      </c>
      <c r="AG38" s="368" t="s">
        <v>52</v>
      </c>
      <c r="AH38" s="368" t="s">
        <v>52</v>
      </c>
      <c r="AI38" s="368" t="s">
        <v>52</v>
      </c>
      <c r="AJ38" s="476" t="s">
        <v>54</v>
      </c>
      <c r="AK38" s="476" t="s">
        <v>54</v>
      </c>
      <c r="AL38" s="476" t="s">
        <v>54</v>
      </c>
      <c r="AM38" s="476" t="s">
        <v>54</v>
      </c>
      <c r="AN38" s="476" t="s">
        <v>54</v>
      </c>
      <c r="AO38" s="476" t="s">
        <v>54</v>
      </c>
      <c r="AP38" s="375" t="s">
        <v>54</v>
      </c>
      <c r="AQ38" s="473" t="s">
        <v>54</v>
      </c>
      <c r="AR38" s="375" t="s">
        <v>54</v>
      </c>
      <c r="AS38" s="382" t="s">
        <v>54</v>
      </c>
      <c r="AT38" s="382" t="s">
        <v>54</v>
      </c>
      <c r="AU38" s="375" t="s">
        <v>54</v>
      </c>
      <c r="AV38" s="375" t="s">
        <v>54</v>
      </c>
      <c r="AW38" s="375" t="s">
        <v>54</v>
      </c>
      <c r="AX38" s="375" t="s">
        <v>54</v>
      </c>
      <c r="AY38" s="383" t="s">
        <v>54</v>
      </c>
      <c r="AZ38" s="369" t="s">
        <v>54</v>
      </c>
      <c r="BA38" s="517" t="s">
        <v>54</v>
      </c>
      <c r="BB38" s="369" t="s">
        <v>54</v>
      </c>
      <c r="BC38" s="473" t="s">
        <v>54</v>
      </c>
      <c r="BD38" s="369" t="s">
        <v>54</v>
      </c>
      <c r="BE38" s="369" t="s">
        <v>54</v>
      </c>
      <c r="BF38" s="369" t="s">
        <v>54</v>
      </c>
      <c r="BG38" s="375" t="s">
        <v>54</v>
      </c>
      <c r="BH38" s="375" t="s">
        <v>54</v>
      </c>
      <c r="BI38" s="375" t="s">
        <v>54</v>
      </c>
      <c r="BJ38" s="375" t="s">
        <v>54</v>
      </c>
      <c r="BK38" s="497" t="s">
        <v>54</v>
      </c>
      <c r="BL38" s="375" t="s">
        <v>54</v>
      </c>
      <c r="BM38" s="375" t="s">
        <v>54</v>
      </c>
      <c r="BN38" s="375" t="s">
        <v>54</v>
      </c>
      <c r="BO38" s="375" t="s">
        <v>54</v>
      </c>
      <c r="BP38" s="375" t="s">
        <v>54</v>
      </c>
      <c r="BQ38" s="375" t="s">
        <v>54</v>
      </c>
      <c r="BR38" s="375" t="s">
        <v>54</v>
      </c>
      <c r="BS38" s="375" t="s">
        <v>54</v>
      </c>
      <c r="BT38" s="375" t="s">
        <v>54</v>
      </c>
      <c r="BU38" s="370" t="s">
        <v>54</v>
      </c>
      <c r="BV38" s="375" t="s">
        <v>54</v>
      </c>
      <c r="BW38" s="375" t="s">
        <v>54</v>
      </c>
      <c r="BX38" s="375" t="s">
        <v>54</v>
      </c>
      <c r="BY38" s="375" t="s">
        <v>54</v>
      </c>
      <c r="BZ38" s="375" t="s">
        <v>54</v>
      </c>
      <c r="CA38" s="375" t="s">
        <v>54</v>
      </c>
      <c r="CB38" s="375" t="s">
        <v>54</v>
      </c>
      <c r="CC38" s="375" t="s">
        <v>54</v>
      </c>
      <c r="CD38" s="375" t="s">
        <v>54</v>
      </c>
      <c r="CE38" s="370" t="s">
        <v>54</v>
      </c>
      <c r="CF38" s="375" t="s">
        <v>54</v>
      </c>
      <c r="CG38" s="375" t="s">
        <v>54</v>
      </c>
      <c r="CH38" s="375" t="s">
        <v>54</v>
      </c>
      <c r="CI38" s="370" t="s">
        <v>54</v>
      </c>
      <c r="CJ38" s="375" t="s">
        <v>54</v>
      </c>
      <c r="CK38" s="375" t="s">
        <v>54</v>
      </c>
      <c r="CL38" s="375" t="s">
        <v>54</v>
      </c>
      <c r="CM38" s="473" t="s">
        <v>358</v>
      </c>
      <c r="CN38" s="479" t="s">
        <v>2906</v>
      </c>
      <c r="CO38" s="473" t="s">
        <v>1975</v>
      </c>
      <c r="CP38" s="473" t="s">
        <v>1975</v>
      </c>
      <c r="CQ38" s="465" t="s">
        <v>2969</v>
      </c>
      <c r="CR38" s="473" t="s">
        <v>3023</v>
      </c>
      <c r="CS38" s="465" t="s">
        <v>52</v>
      </c>
      <c r="CT38" s="465" t="s">
        <v>54</v>
      </c>
      <c r="CU38" s="465" t="s">
        <v>54</v>
      </c>
      <c r="CV38" s="465" t="s">
        <v>54</v>
      </c>
      <c r="CW38" s="465" t="s">
        <v>54</v>
      </c>
      <c r="CX38" s="465" t="s">
        <v>54</v>
      </c>
      <c r="CY38" s="465" t="s">
        <v>54</v>
      </c>
      <c r="CZ38" s="465" t="s">
        <v>54</v>
      </c>
      <c r="DA38" s="465" t="s">
        <v>54</v>
      </c>
      <c r="DB38" s="500" t="s">
        <v>54</v>
      </c>
      <c r="DC38" s="465" t="s">
        <v>54</v>
      </c>
      <c r="DD38" s="465" t="s">
        <v>54</v>
      </c>
      <c r="DE38" s="465" t="s">
        <v>54</v>
      </c>
      <c r="DF38" s="465" t="s">
        <v>54</v>
      </c>
      <c r="DG38" s="465" t="s">
        <v>54</v>
      </c>
      <c r="DH38" s="465" t="s">
        <v>54</v>
      </c>
      <c r="DI38" s="465" t="s">
        <v>54</v>
      </c>
      <c r="DJ38" s="465" t="s">
        <v>54</v>
      </c>
      <c r="DK38" s="465" t="s">
        <v>54</v>
      </c>
      <c r="DL38" s="465" t="s">
        <v>54</v>
      </c>
      <c r="DM38" s="365" t="s">
        <v>54</v>
      </c>
      <c r="DN38" s="465" t="s">
        <v>54</v>
      </c>
      <c r="DO38" s="365" t="s">
        <v>54</v>
      </c>
      <c r="DP38" s="365" t="s">
        <v>54</v>
      </c>
      <c r="DQ38" s="365" t="s">
        <v>54</v>
      </c>
      <c r="DR38" s="365" t="s">
        <v>54</v>
      </c>
      <c r="DS38" s="365" t="s">
        <v>54</v>
      </c>
      <c r="DT38" s="365" t="s">
        <v>54</v>
      </c>
      <c r="DU38" s="365" t="s">
        <v>54</v>
      </c>
      <c r="DV38" s="365" t="s">
        <v>54</v>
      </c>
      <c r="DW38" s="365" t="s">
        <v>54</v>
      </c>
      <c r="DX38" s="465" t="s">
        <v>54</v>
      </c>
      <c r="DY38" s="365" t="s">
        <v>54</v>
      </c>
      <c r="DZ38" s="465" t="s">
        <v>54</v>
      </c>
      <c r="EA38" s="365" t="s">
        <v>54</v>
      </c>
      <c r="EB38" s="365" t="s">
        <v>54</v>
      </c>
      <c r="EC38" s="365" t="s">
        <v>54</v>
      </c>
      <c r="ED38" s="365" t="s">
        <v>54</v>
      </c>
      <c r="EE38" s="365" t="s">
        <v>54</v>
      </c>
      <c r="EF38" s="365" t="s">
        <v>54</v>
      </c>
      <c r="EG38" s="365" t="s">
        <v>54</v>
      </c>
      <c r="EH38" s="365" t="s">
        <v>54</v>
      </c>
      <c r="EI38" s="365" t="s">
        <v>54</v>
      </c>
      <c r="EJ38" s="365" t="s">
        <v>54</v>
      </c>
      <c r="EK38" s="365" t="s">
        <v>54</v>
      </c>
      <c r="EL38" s="365" t="s">
        <v>54</v>
      </c>
      <c r="EM38" s="365" t="s">
        <v>54</v>
      </c>
      <c r="EN38" s="365" t="s">
        <v>54</v>
      </c>
      <c r="EO38" s="365" t="s">
        <v>54</v>
      </c>
      <c r="EP38" s="365" t="s">
        <v>54</v>
      </c>
      <c r="EQ38" s="365" t="s">
        <v>54</v>
      </c>
      <c r="ER38" s="365" t="s">
        <v>54</v>
      </c>
      <c r="ES38" s="365" t="s">
        <v>54</v>
      </c>
      <c r="ET38" s="365" t="s">
        <v>54</v>
      </c>
      <c r="EU38" s="365" t="s">
        <v>54</v>
      </c>
    </row>
    <row r="39" spans="1:151" s="385" customFormat="1" ht="19.95" customHeight="1">
      <c r="A39" s="474"/>
      <c r="B39" s="474"/>
      <c r="C39" s="474"/>
      <c r="D39" s="466"/>
      <c r="E39" s="470"/>
      <c r="F39" s="466"/>
      <c r="G39" s="466"/>
      <c r="H39" s="466"/>
      <c r="I39" s="466"/>
      <c r="J39" s="466"/>
      <c r="K39" s="466"/>
      <c r="L39" s="470"/>
      <c r="M39" s="466"/>
      <c r="N39" s="470"/>
      <c r="O39" s="466"/>
      <c r="P39" s="542"/>
      <c r="Q39" s="470"/>
      <c r="R39" s="378" t="s">
        <v>2884</v>
      </c>
      <c r="S39" s="367" t="s">
        <v>52</v>
      </c>
      <c r="T39" s="367" t="s">
        <v>2714</v>
      </c>
      <c r="U39" s="368" t="s">
        <v>52</v>
      </c>
      <c r="V39" s="368" t="s">
        <v>52</v>
      </c>
      <c r="W39" s="368">
        <v>71</v>
      </c>
      <c r="X39" s="518"/>
      <c r="Y39" s="369" t="s">
        <v>52</v>
      </c>
      <c r="Z39" s="520"/>
      <c r="AA39" s="370">
        <v>71</v>
      </c>
      <c r="AB39" s="466"/>
      <c r="AC39" s="375" t="s">
        <v>52</v>
      </c>
      <c r="AD39" s="466"/>
      <c r="AE39" s="369" t="s">
        <v>52</v>
      </c>
      <c r="AF39" s="369" t="s">
        <v>52</v>
      </c>
      <c r="AG39" s="368" t="s">
        <v>52</v>
      </c>
      <c r="AH39" s="368" t="s">
        <v>52</v>
      </c>
      <c r="AI39" s="368" t="s">
        <v>52</v>
      </c>
      <c r="AJ39" s="515"/>
      <c r="AK39" s="515"/>
      <c r="AL39" s="515"/>
      <c r="AM39" s="515"/>
      <c r="AN39" s="515"/>
      <c r="AO39" s="515"/>
      <c r="AP39" s="375" t="s">
        <v>54</v>
      </c>
      <c r="AQ39" s="474"/>
      <c r="AR39" s="375" t="s">
        <v>54</v>
      </c>
      <c r="AS39" s="382" t="s">
        <v>54</v>
      </c>
      <c r="AT39" s="382" t="s">
        <v>54</v>
      </c>
      <c r="AU39" s="375" t="s">
        <v>54</v>
      </c>
      <c r="AV39" s="375" t="s">
        <v>54</v>
      </c>
      <c r="AW39" s="375" t="s">
        <v>54</v>
      </c>
      <c r="AX39" s="375" t="s">
        <v>54</v>
      </c>
      <c r="AY39" s="383" t="s">
        <v>54</v>
      </c>
      <c r="AZ39" s="369" t="s">
        <v>54</v>
      </c>
      <c r="BA39" s="518"/>
      <c r="BB39" s="369" t="s">
        <v>54</v>
      </c>
      <c r="BC39" s="474"/>
      <c r="BD39" s="369" t="s">
        <v>54</v>
      </c>
      <c r="BE39" s="369" t="s">
        <v>54</v>
      </c>
      <c r="BF39" s="369" t="s">
        <v>54</v>
      </c>
      <c r="BG39" s="375" t="s">
        <v>54</v>
      </c>
      <c r="BH39" s="375" t="s">
        <v>54</v>
      </c>
      <c r="BI39" s="375" t="s">
        <v>54</v>
      </c>
      <c r="BJ39" s="375" t="s">
        <v>54</v>
      </c>
      <c r="BK39" s="498"/>
      <c r="BL39" s="375" t="s">
        <v>54</v>
      </c>
      <c r="BM39" s="375" t="s">
        <v>54</v>
      </c>
      <c r="BN39" s="375" t="s">
        <v>54</v>
      </c>
      <c r="BO39" s="375" t="s">
        <v>54</v>
      </c>
      <c r="BP39" s="375" t="s">
        <v>54</v>
      </c>
      <c r="BQ39" s="375" t="s">
        <v>54</v>
      </c>
      <c r="BR39" s="375" t="s">
        <v>54</v>
      </c>
      <c r="BS39" s="375" t="s">
        <v>54</v>
      </c>
      <c r="BT39" s="375" t="s">
        <v>54</v>
      </c>
      <c r="BU39" s="370" t="s">
        <v>54</v>
      </c>
      <c r="BV39" s="375" t="s">
        <v>54</v>
      </c>
      <c r="BW39" s="375" t="s">
        <v>54</v>
      </c>
      <c r="BX39" s="375" t="s">
        <v>54</v>
      </c>
      <c r="BY39" s="375" t="s">
        <v>54</v>
      </c>
      <c r="BZ39" s="375" t="s">
        <v>54</v>
      </c>
      <c r="CA39" s="375" t="s">
        <v>54</v>
      </c>
      <c r="CB39" s="375" t="s">
        <v>54</v>
      </c>
      <c r="CC39" s="375" t="s">
        <v>54</v>
      </c>
      <c r="CD39" s="375" t="s">
        <v>54</v>
      </c>
      <c r="CE39" s="370" t="s">
        <v>54</v>
      </c>
      <c r="CF39" s="375" t="s">
        <v>54</v>
      </c>
      <c r="CG39" s="375" t="s">
        <v>54</v>
      </c>
      <c r="CH39" s="375" t="s">
        <v>54</v>
      </c>
      <c r="CI39" s="370" t="s">
        <v>54</v>
      </c>
      <c r="CJ39" s="375" t="s">
        <v>54</v>
      </c>
      <c r="CK39" s="375" t="s">
        <v>54</v>
      </c>
      <c r="CL39" s="375" t="s">
        <v>54</v>
      </c>
      <c r="CM39" s="474"/>
      <c r="CN39" s="479"/>
      <c r="CO39" s="467"/>
      <c r="CP39" s="467"/>
      <c r="CQ39" s="466"/>
      <c r="CR39" s="467"/>
      <c r="CS39" s="466"/>
      <c r="CT39" s="466"/>
      <c r="CU39" s="466"/>
      <c r="CV39" s="466"/>
      <c r="CW39" s="466"/>
      <c r="CX39" s="466"/>
      <c r="CY39" s="466"/>
      <c r="CZ39" s="466"/>
      <c r="DA39" s="466"/>
      <c r="DB39" s="471"/>
      <c r="DC39" s="466"/>
      <c r="DD39" s="466"/>
      <c r="DE39" s="466"/>
      <c r="DF39" s="466"/>
      <c r="DG39" s="466"/>
      <c r="DH39" s="466"/>
      <c r="DI39" s="466"/>
      <c r="DJ39" s="466"/>
      <c r="DK39" s="466"/>
      <c r="DL39" s="466"/>
      <c r="DM39" s="365" t="s">
        <v>54</v>
      </c>
      <c r="DN39" s="466"/>
      <c r="DO39" s="365" t="s">
        <v>54</v>
      </c>
      <c r="DP39" s="365" t="s">
        <v>54</v>
      </c>
      <c r="DQ39" s="365" t="s">
        <v>54</v>
      </c>
      <c r="DR39" s="365" t="s">
        <v>54</v>
      </c>
      <c r="DS39" s="365" t="s">
        <v>54</v>
      </c>
      <c r="DT39" s="365" t="s">
        <v>54</v>
      </c>
      <c r="DU39" s="365" t="s">
        <v>54</v>
      </c>
      <c r="DV39" s="365" t="s">
        <v>54</v>
      </c>
      <c r="DW39" s="365" t="s">
        <v>54</v>
      </c>
      <c r="DX39" s="466"/>
      <c r="DY39" s="365" t="s">
        <v>54</v>
      </c>
      <c r="DZ39" s="466"/>
      <c r="EA39" s="365" t="s">
        <v>54</v>
      </c>
      <c r="EB39" s="365" t="s">
        <v>54</v>
      </c>
      <c r="EC39" s="365" t="s">
        <v>54</v>
      </c>
      <c r="ED39" s="365" t="s">
        <v>54</v>
      </c>
      <c r="EE39" s="365" t="s">
        <v>54</v>
      </c>
      <c r="EF39" s="365" t="s">
        <v>54</v>
      </c>
      <c r="EG39" s="365" t="s">
        <v>54</v>
      </c>
      <c r="EH39" s="365" t="s">
        <v>54</v>
      </c>
      <c r="EI39" s="365" t="s">
        <v>54</v>
      </c>
      <c r="EJ39" s="365" t="s">
        <v>54</v>
      </c>
      <c r="EK39" s="365" t="s">
        <v>54</v>
      </c>
      <c r="EL39" s="365" t="s">
        <v>54</v>
      </c>
      <c r="EM39" s="365" t="s">
        <v>54</v>
      </c>
      <c r="EN39" s="365" t="s">
        <v>54</v>
      </c>
      <c r="EO39" s="365" t="s">
        <v>54</v>
      </c>
      <c r="EP39" s="365" t="s">
        <v>54</v>
      </c>
      <c r="EQ39" s="365" t="s">
        <v>54</v>
      </c>
      <c r="ER39" s="365" t="s">
        <v>54</v>
      </c>
      <c r="ES39" s="365" t="s">
        <v>54</v>
      </c>
      <c r="ET39" s="365" t="s">
        <v>54</v>
      </c>
      <c r="EU39" s="365" t="s">
        <v>54</v>
      </c>
    </row>
    <row r="40" spans="1:151" s="385" customFormat="1" ht="22.2" customHeight="1">
      <c r="A40" s="474"/>
      <c r="B40" s="474"/>
      <c r="C40" s="474"/>
      <c r="D40" s="467"/>
      <c r="E40" s="471"/>
      <c r="F40" s="467"/>
      <c r="G40" s="467"/>
      <c r="H40" s="467"/>
      <c r="I40" s="467"/>
      <c r="J40" s="467"/>
      <c r="K40" s="467"/>
      <c r="L40" s="471"/>
      <c r="M40" s="467"/>
      <c r="N40" s="471"/>
      <c r="O40" s="467"/>
      <c r="P40" s="542"/>
      <c r="Q40" s="471"/>
      <c r="R40" s="375" t="s">
        <v>54</v>
      </c>
      <c r="S40" s="367" t="s">
        <v>54</v>
      </c>
      <c r="T40" s="367" t="s">
        <v>54</v>
      </c>
      <c r="U40" s="368" t="s">
        <v>54</v>
      </c>
      <c r="V40" s="368" t="s">
        <v>54</v>
      </c>
      <c r="W40" s="368" t="s">
        <v>54</v>
      </c>
      <c r="X40" s="518"/>
      <c r="Y40" s="369" t="s">
        <v>54</v>
      </c>
      <c r="Z40" s="520"/>
      <c r="AA40" s="370" t="s">
        <v>54</v>
      </c>
      <c r="AB40" s="467"/>
      <c r="AC40" s="375" t="s">
        <v>54</v>
      </c>
      <c r="AD40" s="467"/>
      <c r="AE40" s="369" t="s">
        <v>54</v>
      </c>
      <c r="AF40" s="369" t="s">
        <v>54</v>
      </c>
      <c r="AG40" s="368" t="s">
        <v>52</v>
      </c>
      <c r="AH40" s="368" t="s">
        <v>52</v>
      </c>
      <c r="AI40" s="368" t="s">
        <v>52</v>
      </c>
      <c r="AJ40" s="515"/>
      <c r="AK40" s="515"/>
      <c r="AL40" s="515"/>
      <c r="AM40" s="515"/>
      <c r="AN40" s="515"/>
      <c r="AO40" s="515"/>
      <c r="AP40" s="375" t="s">
        <v>54</v>
      </c>
      <c r="AQ40" s="474"/>
      <c r="AR40" s="375" t="s">
        <v>54</v>
      </c>
      <c r="AS40" s="382" t="s">
        <v>54</v>
      </c>
      <c r="AT40" s="382" t="s">
        <v>54</v>
      </c>
      <c r="AU40" s="375" t="s">
        <v>54</v>
      </c>
      <c r="AV40" s="375" t="s">
        <v>54</v>
      </c>
      <c r="AW40" s="375" t="s">
        <v>54</v>
      </c>
      <c r="AX40" s="375" t="s">
        <v>54</v>
      </c>
      <c r="AY40" s="383" t="s">
        <v>54</v>
      </c>
      <c r="AZ40" s="369" t="s">
        <v>54</v>
      </c>
      <c r="BA40" s="518"/>
      <c r="BB40" s="369" t="s">
        <v>54</v>
      </c>
      <c r="BC40" s="474"/>
      <c r="BD40" s="369" t="s">
        <v>54</v>
      </c>
      <c r="BE40" s="369" t="s">
        <v>54</v>
      </c>
      <c r="BF40" s="369" t="s">
        <v>54</v>
      </c>
      <c r="BG40" s="375" t="s">
        <v>54</v>
      </c>
      <c r="BH40" s="375" t="s">
        <v>54</v>
      </c>
      <c r="BI40" s="375" t="s">
        <v>54</v>
      </c>
      <c r="BJ40" s="375" t="s">
        <v>54</v>
      </c>
      <c r="BK40" s="498"/>
      <c r="BL40" s="375" t="s">
        <v>54</v>
      </c>
      <c r="BM40" s="375" t="s">
        <v>54</v>
      </c>
      <c r="BN40" s="375" t="s">
        <v>54</v>
      </c>
      <c r="BO40" s="375" t="s">
        <v>54</v>
      </c>
      <c r="BP40" s="375" t="s">
        <v>54</v>
      </c>
      <c r="BQ40" s="375" t="s">
        <v>54</v>
      </c>
      <c r="BR40" s="375" t="s">
        <v>54</v>
      </c>
      <c r="BS40" s="375" t="s">
        <v>54</v>
      </c>
      <c r="BT40" s="375" t="s">
        <v>54</v>
      </c>
      <c r="BU40" s="370" t="s">
        <v>54</v>
      </c>
      <c r="BV40" s="375" t="s">
        <v>54</v>
      </c>
      <c r="BW40" s="375" t="s">
        <v>54</v>
      </c>
      <c r="BX40" s="375" t="s">
        <v>54</v>
      </c>
      <c r="BY40" s="375" t="s">
        <v>54</v>
      </c>
      <c r="BZ40" s="375" t="s">
        <v>54</v>
      </c>
      <c r="CA40" s="375" t="s">
        <v>54</v>
      </c>
      <c r="CB40" s="375" t="s">
        <v>54</v>
      </c>
      <c r="CC40" s="375" t="s">
        <v>54</v>
      </c>
      <c r="CD40" s="375" t="s">
        <v>54</v>
      </c>
      <c r="CE40" s="370" t="s">
        <v>54</v>
      </c>
      <c r="CF40" s="375" t="s">
        <v>54</v>
      </c>
      <c r="CG40" s="375" t="s">
        <v>54</v>
      </c>
      <c r="CH40" s="375" t="s">
        <v>54</v>
      </c>
      <c r="CI40" s="370" t="s">
        <v>54</v>
      </c>
      <c r="CJ40" s="375" t="s">
        <v>54</v>
      </c>
      <c r="CK40" s="375" t="s">
        <v>54</v>
      </c>
      <c r="CL40" s="375" t="s">
        <v>54</v>
      </c>
      <c r="CM40" s="474"/>
      <c r="CN40" s="479"/>
      <c r="CO40" s="467"/>
      <c r="CP40" s="467"/>
      <c r="CQ40" s="467"/>
      <c r="CR40" s="467"/>
      <c r="CS40" s="467"/>
      <c r="CT40" s="467"/>
      <c r="CU40" s="467"/>
      <c r="CV40" s="467"/>
      <c r="CW40" s="467"/>
      <c r="CX40" s="467"/>
      <c r="CY40" s="467"/>
      <c r="CZ40" s="467"/>
      <c r="DA40" s="467"/>
      <c r="DB40" s="471"/>
      <c r="DC40" s="467"/>
      <c r="DD40" s="467"/>
      <c r="DE40" s="467"/>
      <c r="DF40" s="467"/>
      <c r="DG40" s="467"/>
      <c r="DH40" s="467"/>
      <c r="DI40" s="467"/>
      <c r="DJ40" s="467"/>
      <c r="DK40" s="467"/>
      <c r="DL40" s="467"/>
      <c r="DM40" s="365" t="s">
        <v>54</v>
      </c>
      <c r="DN40" s="467"/>
      <c r="DO40" s="365" t="s">
        <v>54</v>
      </c>
      <c r="DP40" s="365" t="s">
        <v>54</v>
      </c>
      <c r="DQ40" s="365" t="s">
        <v>54</v>
      </c>
      <c r="DR40" s="365" t="s">
        <v>54</v>
      </c>
      <c r="DS40" s="365" t="s">
        <v>54</v>
      </c>
      <c r="DT40" s="365" t="s">
        <v>54</v>
      </c>
      <c r="DU40" s="365" t="s">
        <v>54</v>
      </c>
      <c r="DV40" s="365" t="s">
        <v>54</v>
      </c>
      <c r="DW40" s="365" t="s">
        <v>54</v>
      </c>
      <c r="DX40" s="467"/>
      <c r="DY40" s="365" t="s">
        <v>54</v>
      </c>
      <c r="DZ40" s="467"/>
      <c r="EA40" s="365" t="s">
        <v>54</v>
      </c>
      <c r="EB40" s="365" t="s">
        <v>54</v>
      </c>
      <c r="EC40" s="365" t="s">
        <v>54</v>
      </c>
      <c r="ED40" s="365" t="s">
        <v>54</v>
      </c>
      <c r="EE40" s="365" t="s">
        <v>54</v>
      </c>
      <c r="EF40" s="365" t="s">
        <v>54</v>
      </c>
      <c r="EG40" s="365" t="s">
        <v>54</v>
      </c>
      <c r="EH40" s="365" t="s">
        <v>54</v>
      </c>
      <c r="EI40" s="365" t="s">
        <v>54</v>
      </c>
      <c r="EJ40" s="365" t="s">
        <v>54</v>
      </c>
      <c r="EK40" s="365" t="s">
        <v>54</v>
      </c>
      <c r="EL40" s="365" t="s">
        <v>54</v>
      </c>
      <c r="EM40" s="365" t="s">
        <v>54</v>
      </c>
      <c r="EN40" s="365" t="s">
        <v>54</v>
      </c>
      <c r="EO40" s="365" t="s">
        <v>54</v>
      </c>
      <c r="EP40" s="365" t="s">
        <v>54</v>
      </c>
      <c r="EQ40" s="365" t="s">
        <v>54</v>
      </c>
      <c r="ER40" s="365" t="s">
        <v>54</v>
      </c>
      <c r="ES40" s="365" t="s">
        <v>54</v>
      </c>
      <c r="ET40" s="365" t="s">
        <v>54</v>
      </c>
      <c r="EU40" s="365" t="s">
        <v>54</v>
      </c>
    </row>
    <row r="41" spans="1:151" s="385" customFormat="1" ht="19.95" customHeight="1">
      <c r="A41" s="475"/>
      <c r="B41" s="475"/>
      <c r="C41" s="475"/>
      <c r="D41" s="468"/>
      <c r="E41" s="472"/>
      <c r="F41" s="468"/>
      <c r="G41" s="468"/>
      <c r="H41" s="468"/>
      <c r="I41" s="468"/>
      <c r="J41" s="468"/>
      <c r="K41" s="468"/>
      <c r="L41" s="472"/>
      <c r="M41" s="468"/>
      <c r="N41" s="472"/>
      <c r="O41" s="468"/>
      <c r="P41" s="543"/>
      <c r="Q41" s="472"/>
      <c r="R41" s="375" t="s">
        <v>54</v>
      </c>
      <c r="S41" s="367" t="s">
        <v>52</v>
      </c>
      <c r="T41" s="367" t="s">
        <v>54</v>
      </c>
      <c r="U41" s="368" t="s">
        <v>54</v>
      </c>
      <c r="V41" s="368" t="s">
        <v>54</v>
      </c>
      <c r="W41" s="368" t="s">
        <v>54</v>
      </c>
      <c r="X41" s="518"/>
      <c r="Y41" s="369" t="s">
        <v>54</v>
      </c>
      <c r="Z41" s="520"/>
      <c r="AA41" s="370" t="s">
        <v>54</v>
      </c>
      <c r="AB41" s="468"/>
      <c r="AC41" s="375" t="s">
        <v>54</v>
      </c>
      <c r="AD41" s="468"/>
      <c r="AE41" s="369" t="s">
        <v>54</v>
      </c>
      <c r="AF41" s="369" t="s">
        <v>54</v>
      </c>
      <c r="AG41" s="368" t="s">
        <v>54</v>
      </c>
      <c r="AH41" s="368" t="s">
        <v>54</v>
      </c>
      <c r="AI41" s="368" t="s">
        <v>54</v>
      </c>
      <c r="AJ41" s="516"/>
      <c r="AK41" s="516"/>
      <c r="AL41" s="516"/>
      <c r="AM41" s="516"/>
      <c r="AN41" s="516"/>
      <c r="AO41" s="516"/>
      <c r="AP41" s="375" t="s">
        <v>54</v>
      </c>
      <c r="AQ41" s="475"/>
      <c r="AR41" s="375" t="s">
        <v>54</v>
      </c>
      <c r="AS41" s="382" t="s">
        <v>54</v>
      </c>
      <c r="AT41" s="382" t="s">
        <v>54</v>
      </c>
      <c r="AU41" s="375" t="s">
        <v>54</v>
      </c>
      <c r="AV41" s="375" t="s">
        <v>54</v>
      </c>
      <c r="AW41" s="375" t="s">
        <v>54</v>
      </c>
      <c r="AX41" s="375" t="s">
        <v>54</v>
      </c>
      <c r="AY41" s="383" t="s">
        <v>54</v>
      </c>
      <c r="AZ41" s="369" t="s">
        <v>54</v>
      </c>
      <c r="BA41" s="518"/>
      <c r="BB41" s="369" t="s">
        <v>54</v>
      </c>
      <c r="BC41" s="475"/>
      <c r="BD41" s="369" t="s">
        <v>54</v>
      </c>
      <c r="BE41" s="369" t="s">
        <v>54</v>
      </c>
      <c r="BF41" s="369" t="s">
        <v>54</v>
      </c>
      <c r="BG41" s="375" t="s">
        <v>54</v>
      </c>
      <c r="BH41" s="375" t="s">
        <v>54</v>
      </c>
      <c r="BI41" s="375" t="s">
        <v>54</v>
      </c>
      <c r="BJ41" s="375" t="s">
        <v>54</v>
      </c>
      <c r="BK41" s="499"/>
      <c r="BL41" s="375" t="s">
        <v>54</v>
      </c>
      <c r="BM41" s="375" t="s">
        <v>54</v>
      </c>
      <c r="BN41" s="375" t="s">
        <v>54</v>
      </c>
      <c r="BO41" s="375" t="s">
        <v>54</v>
      </c>
      <c r="BP41" s="375" t="s">
        <v>54</v>
      </c>
      <c r="BQ41" s="375" t="s">
        <v>54</v>
      </c>
      <c r="BR41" s="375" t="s">
        <v>54</v>
      </c>
      <c r="BS41" s="375" t="s">
        <v>54</v>
      </c>
      <c r="BT41" s="375" t="s">
        <v>54</v>
      </c>
      <c r="BU41" s="370" t="s">
        <v>54</v>
      </c>
      <c r="BV41" s="375" t="s">
        <v>54</v>
      </c>
      <c r="BW41" s="375" t="s">
        <v>54</v>
      </c>
      <c r="BX41" s="375" t="s">
        <v>54</v>
      </c>
      <c r="BY41" s="375" t="s">
        <v>54</v>
      </c>
      <c r="BZ41" s="375" t="s">
        <v>54</v>
      </c>
      <c r="CA41" s="375" t="s">
        <v>54</v>
      </c>
      <c r="CB41" s="375" t="s">
        <v>54</v>
      </c>
      <c r="CC41" s="375" t="s">
        <v>54</v>
      </c>
      <c r="CD41" s="375" t="s">
        <v>54</v>
      </c>
      <c r="CE41" s="370" t="s">
        <v>54</v>
      </c>
      <c r="CF41" s="375" t="s">
        <v>54</v>
      </c>
      <c r="CG41" s="375" t="s">
        <v>54</v>
      </c>
      <c r="CH41" s="375" t="s">
        <v>54</v>
      </c>
      <c r="CI41" s="370" t="s">
        <v>54</v>
      </c>
      <c r="CJ41" s="375" t="s">
        <v>54</v>
      </c>
      <c r="CK41" s="375" t="s">
        <v>54</v>
      </c>
      <c r="CL41" s="375" t="s">
        <v>54</v>
      </c>
      <c r="CM41" s="475"/>
      <c r="CN41" s="479"/>
      <c r="CO41" s="532"/>
      <c r="CP41" s="532"/>
      <c r="CQ41" s="468"/>
      <c r="CR41" s="532"/>
      <c r="CS41" s="468"/>
      <c r="CT41" s="468"/>
      <c r="CU41" s="468"/>
      <c r="CV41" s="468"/>
      <c r="CW41" s="468"/>
      <c r="CX41" s="468"/>
      <c r="CY41" s="468"/>
      <c r="CZ41" s="468"/>
      <c r="DA41" s="468"/>
      <c r="DB41" s="529"/>
      <c r="DC41" s="468"/>
      <c r="DD41" s="468"/>
      <c r="DE41" s="468"/>
      <c r="DF41" s="468"/>
      <c r="DG41" s="468"/>
      <c r="DH41" s="468"/>
      <c r="DI41" s="468"/>
      <c r="DJ41" s="468"/>
      <c r="DK41" s="468"/>
      <c r="DL41" s="468"/>
      <c r="DM41" s="365" t="s">
        <v>54</v>
      </c>
      <c r="DN41" s="468"/>
      <c r="DO41" s="365" t="s">
        <v>54</v>
      </c>
      <c r="DP41" s="365" t="s">
        <v>54</v>
      </c>
      <c r="DQ41" s="365" t="s">
        <v>54</v>
      </c>
      <c r="DR41" s="365" t="s">
        <v>54</v>
      </c>
      <c r="DS41" s="365" t="s">
        <v>54</v>
      </c>
      <c r="DT41" s="365" t="s">
        <v>54</v>
      </c>
      <c r="DU41" s="365" t="s">
        <v>54</v>
      </c>
      <c r="DV41" s="365" t="s">
        <v>54</v>
      </c>
      <c r="DW41" s="365" t="s">
        <v>54</v>
      </c>
      <c r="DX41" s="468"/>
      <c r="DY41" s="365" t="s">
        <v>54</v>
      </c>
      <c r="DZ41" s="468"/>
      <c r="EA41" s="365" t="s">
        <v>54</v>
      </c>
      <c r="EB41" s="365" t="s">
        <v>54</v>
      </c>
      <c r="EC41" s="365" t="s">
        <v>54</v>
      </c>
      <c r="ED41" s="365" t="s">
        <v>54</v>
      </c>
      <c r="EE41" s="365" t="s">
        <v>54</v>
      </c>
      <c r="EF41" s="365" t="s">
        <v>54</v>
      </c>
      <c r="EG41" s="365" t="s">
        <v>54</v>
      </c>
      <c r="EH41" s="365" t="s">
        <v>54</v>
      </c>
      <c r="EI41" s="365" t="s">
        <v>54</v>
      </c>
      <c r="EJ41" s="365" t="s">
        <v>54</v>
      </c>
      <c r="EK41" s="365" t="s">
        <v>54</v>
      </c>
      <c r="EL41" s="365" t="s">
        <v>54</v>
      </c>
      <c r="EM41" s="365" t="s">
        <v>54</v>
      </c>
      <c r="EN41" s="365" t="s">
        <v>54</v>
      </c>
      <c r="EO41" s="365" t="s">
        <v>54</v>
      </c>
      <c r="EP41" s="365" t="s">
        <v>54</v>
      </c>
      <c r="EQ41" s="365" t="s">
        <v>54</v>
      </c>
      <c r="ER41" s="365" t="s">
        <v>54</v>
      </c>
      <c r="ES41" s="365" t="s">
        <v>54</v>
      </c>
      <c r="ET41" s="365" t="s">
        <v>54</v>
      </c>
      <c r="EU41" s="365" t="s">
        <v>54</v>
      </c>
    </row>
    <row r="42" spans="1:151" s="385" customFormat="1" ht="19.95" customHeight="1">
      <c r="A42" s="473">
        <v>3</v>
      </c>
      <c r="B42" s="473">
        <v>3</v>
      </c>
      <c r="C42" s="473" t="s">
        <v>2734</v>
      </c>
      <c r="D42" s="465" t="s">
        <v>2831</v>
      </c>
      <c r="E42" s="530" t="s">
        <v>2856</v>
      </c>
      <c r="F42" s="531" t="s">
        <v>2774</v>
      </c>
      <c r="G42" s="465" t="s">
        <v>2972</v>
      </c>
      <c r="H42" s="465" t="s">
        <v>2858</v>
      </c>
      <c r="I42" s="531" t="s">
        <v>2775</v>
      </c>
      <c r="J42" s="465" t="s">
        <v>2971</v>
      </c>
      <c r="K42" s="525" t="s">
        <v>3485</v>
      </c>
      <c r="L42" s="469" t="s">
        <v>3554</v>
      </c>
      <c r="M42" s="465" t="s">
        <v>2910</v>
      </c>
      <c r="N42" s="469" t="s">
        <v>3554</v>
      </c>
      <c r="O42" s="465" t="s">
        <v>2910</v>
      </c>
      <c r="P42" s="526" t="s">
        <v>3014</v>
      </c>
      <c r="Q42" s="469">
        <v>2</v>
      </c>
      <c r="R42" s="375" t="s">
        <v>3566</v>
      </c>
      <c r="S42" s="367" t="s">
        <v>52</v>
      </c>
      <c r="T42" s="367" t="s">
        <v>2711</v>
      </c>
      <c r="U42" s="368" t="s">
        <v>52</v>
      </c>
      <c r="V42" s="368" t="s">
        <v>52</v>
      </c>
      <c r="W42" s="368">
        <v>598</v>
      </c>
      <c r="X42" s="517">
        <v>1200</v>
      </c>
      <c r="Y42" s="369" t="s">
        <v>52</v>
      </c>
      <c r="Z42" s="519" t="s">
        <v>52</v>
      </c>
      <c r="AA42" s="370">
        <v>589</v>
      </c>
      <c r="AB42" s="465">
        <v>1200</v>
      </c>
      <c r="AC42" s="375">
        <v>540</v>
      </c>
      <c r="AD42" s="465">
        <v>1080</v>
      </c>
      <c r="AE42" s="369">
        <v>68.2</v>
      </c>
      <c r="AF42" s="369" t="s">
        <v>2935</v>
      </c>
      <c r="AG42" s="368" t="s">
        <v>52</v>
      </c>
      <c r="AH42" s="368" t="s">
        <v>52</v>
      </c>
      <c r="AI42" s="368" t="s">
        <v>52</v>
      </c>
      <c r="AJ42" s="476" t="s">
        <v>54</v>
      </c>
      <c r="AK42" s="476" t="s">
        <v>54</v>
      </c>
      <c r="AL42" s="476" t="s">
        <v>54</v>
      </c>
      <c r="AM42" s="476" t="s">
        <v>54</v>
      </c>
      <c r="AN42" s="476" t="s">
        <v>54</v>
      </c>
      <c r="AO42" s="476" t="s">
        <v>54</v>
      </c>
      <c r="AP42" s="375" t="s">
        <v>54</v>
      </c>
      <c r="AQ42" s="473" t="s">
        <v>54</v>
      </c>
      <c r="AR42" s="375" t="s">
        <v>54</v>
      </c>
      <c r="AS42" s="382" t="s">
        <v>54</v>
      </c>
      <c r="AT42" s="382" t="s">
        <v>54</v>
      </c>
      <c r="AU42" s="375" t="s">
        <v>54</v>
      </c>
      <c r="AV42" s="375" t="s">
        <v>54</v>
      </c>
      <c r="AW42" s="375" t="s">
        <v>54</v>
      </c>
      <c r="AX42" s="375" t="s">
        <v>54</v>
      </c>
      <c r="AY42" s="383" t="s">
        <v>54</v>
      </c>
      <c r="AZ42" s="369" t="s">
        <v>54</v>
      </c>
      <c r="BA42" s="517" t="s">
        <v>54</v>
      </c>
      <c r="BB42" s="369" t="s">
        <v>54</v>
      </c>
      <c r="BC42" s="473" t="s">
        <v>54</v>
      </c>
      <c r="BD42" s="369" t="s">
        <v>54</v>
      </c>
      <c r="BE42" s="369" t="s">
        <v>54</v>
      </c>
      <c r="BF42" s="369" t="s">
        <v>54</v>
      </c>
      <c r="BG42" s="375" t="s">
        <v>54</v>
      </c>
      <c r="BH42" s="375" t="s">
        <v>54</v>
      </c>
      <c r="BI42" s="375" t="s">
        <v>54</v>
      </c>
      <c r="BJ42" s="375" t="s">
        <v>54</v>
      </c>
      <c r="BK42" s="497" t="s">
        <v>54</v>
      </c>
      <c r="BL42" s="375" t="s">
        <v>54</v>
      </c>
      <c r="BM42" s="375" t="s">
        <v>54</v>
      </c>
      <c r="BN42" s="375" t="s">
        <v>54</v>
      </c>
      <c r="BO42" s="375" t="s">
        <v>54</v>
      </c>
      <c r="BP42" s="375" t="s">
        <v>54</v>
      </c>
      <c r="BQ42" s="375" t="s">
        <v>54</v>
      </c>
      <c r="BR42" s="375" t="s">
        <v>54</v>
      </c>
      <c r="BS42" s="375" t="s">
        <v>54</v>
      </c>
      <c r="BT42" s="375" t="s">
        <v>54</v>
      </c>
      <c r="BU42" s="370" t="s">
        <v>54</v>
      </c>
      <c r="BV42" s="375" t="s">
        <v>54</v>
      </c>
      <c r="BW42" s="375" t="s">
        <v>54</v>
      </c>
      <c r="BX42" s="375" t="s">
        <v>54</v>
      </c>
      <c r="BY42" s="375" t="s">
        <v>54</v>
      </c>
      <c r="BZ42" s="375" t="s">
        <v>54</v>
      </c>
      <c r="CA42" s="375" t="s">
        <v>54</v>
      </c>
      <c r="CB42" s="375" t="s">
        <v>54</v>
      </c>
      <c r="CC42" s="375" t="s">
        <v>54</v>
      </c>
      <c r="CD42" s="375" t="s">
        <v>54</v>
      </c>
      <c r="CE42" s="370" t="s">
        <v>54</v>
      </c>
      <c r="CF42" s="375" t="s">
        <v>54</v>
      </c>
      <c r="CG42" s="375" t="s">
        <v>54</v>
      </c>
      <c r="CH42" s="375" t="s">
        <v>54</v>
      </c>
      <c r="CI42" s="370" t="s">
        <v>54</v>
      </c>
      <c r="CJ42" s="375" t="s">
        <v>54</v>
      </c>
      <c r="CK42" s="375" t="s">
        <v>54</v>
      </c>
      <c r="CL42" s="375" t="s">
        <v>54</v>
      </c>
      <c r="CM42" s="473" t="s">
        <v>3740</v>
      </c>
      <c r="CN42" s="479" t="s">
        <v>2901</v>
      </c>
      <c r="CO42" s="473" t="s">
        <v>1975</v>
      </c>
      <c r="CP42" s="473" t="s">
        <v>1975</v>
      </c>
      <c r="CQ42" s="465" t="s">
        <v>2969</v>
      </c>
      <c r="CR42" s="473" t="s">
        <v>3024</v>
      </c>
      <c r="CS42" s="465" t="s">
        <v>52</v>
      </c>
      <c r="CT42" s="465" t="s">
        <v>54</v>
      </c>
      <c r="CU42" s="465" t="s">
        <v>54</v>
      </c>
      <c r="CV42" s="465" t="s">
        <v>54</v>
      </c>
      <c r="CW42" s="465" t="s">
        <v>54</v>
      </c>
      <c r="CX42" s="465" t="s">
        <v>54</v>
      </c>
      <c r="CY42" s="465" t="s">
        <v>54</v>
      </c>
      <c r="CZ42" s="465" t="s">
        <v>54</v>
      </c>
      <c r="DA42" s="465" t="s">
        <v>54</v>
      </c>
      <c r="DB42" s="500" t="s">
        <v>54</v>
      </c>
      <c r="DC42" s="465" t="s">
        <v>54</v>
      </c>
      <c r="DD42" s="465" t="s">
        <v>54</v>
      </c>
      <c r="DE42" s="465" t="s">
        <v>54</v>
      </c>
      <c r="DF42" s="465" t="s">
        <v>54</v>
      </c>
      <c r="DG42" s="465" t="s">
        <v>54</v>
      </c>
      <c r="DH42" s="465" t="s">
        <v>54</v>
      </c>
      <c r="DI42" s="465" t="s">
        <v>54</v>
      </c>
      <c r="DJ42" s="465" t="s">
        <v>54</v>
      </c>
      <c r="DK42" s="465" t="s">
        <v>54</v>
      </c>
      <c r="DL42" s="465" t="s">
        <v>54</v>
      </c>
      <c r="DM42" s="365" t="s">
        <v>54</v>
      </c>
      <c r="DN42" s="465" t="s">
        <v>54</v>
      </c>
      <c r="DO42" s="365" t="s">
        <v>54</v>
      </c>
      <c r="DP42" s="365" t="s">
        <v>54</v>
      </c>
      <c r="DQ42" s="365" t="s">
        <v>54</v>
      </c>
      <c r="DR42" s="365" t="s">
        <v>54</v>
      </c>
      <c r="DS42" s="365" t="s">
        <v>54</v>
      </c>
      <c r="DT42" s="365" t="s">
        <v>54</v>
      </c>
      <c r="DU42" s="365" t="s">
        <v>54</v>
      </c>
      <c r="DV42" s="365" t="s">
        <v>54</v>
      </c>
      <c r="DW42" s="365" t="s">
        <v>54</v>
      </c>
      <c r="DX42" s="465" t="s">
        <v>54</v>
      </c>
      <c r="DY42" s="365" t="s">
        <v>54</v>
      </c>
      <c r="DZ42" s="465" t="s">
        <v>54</v>
      </c>
      <c r="EA42" s="365" t="s">
        <v>54</v>
      </c>
      <c r="EB42" s="365" t="s">
        <v>54</v>
      </c>
      <c r="EC42" s="365" t="s">
        <v>54</v>
      </c>
      <c r="ED42" s="365" t="s">
        <v>54</v>
      </c>
      <c r="EE42" s="365" t="s">
        <v>54</v>
      </c>
      <c r="EF42" s="365" t="s">
        <v>54</v>
      </c>
      <c r="EG42" s="365" t="s">
        <v>54</v>
      </c>
      <c r="EH42" s="365" t="s">
        <v>54</v>
      </c>
      <c r="EI42" s="365" t="s">
        <v>54</v>
      </c>
      <c r="EJ42" s="365" t="s">
        <v>54</v>
      </c>
      <c r="EK42" s="365" t="s">
        <v>54</v>
      </c>
      <c r="EL42" s="365" t="s">
        <v>54</v>
      </c>
      <c r="EM42" s="365" t="s">
        <v>54</v>
      </c>
      <c r="EN42" s="365" t="s">
        <v>54</v>
      </c>
      <c r="EO42" s="365" t="s">
        <v>54</v>
      </c>
      <c r="EP42" s="365" t="s">
        <v>54</v>
      </c>
      <c r="EQ42" s="365" t="s">
        <v>54</v>
      </c>
      <c r="ER42" s="365" t="s">
        <v>54</v>
      </c>
      <c r="ES42" s="365" t="s">
        <v>54</v>
      </c>
      <c r="ET42" s="365" t="s">
        <v>54</v>
      </c>
      <c r="EU42" s="365" t="s">
        <v>54</v>
      </c>
    </row>
    <row r="43" spans="1:151" s="385" customFormat="1" ht="19.95" customHeight="1">
      <c r="A43" s="474"/>
      <c r="B43" s="474"/>
      <c r="C43" s="474"/>
      <c r="D43" s="466"/>
      <c r="E43" s="470"/>
      <c r="F43" s="466"/>
      <c r="G43" s="466"/>
      <c r="H43" s="466"/>
      <c r="I43" s="466"/>
      <c r="J43" s="466"/>
      <c r="K43" s="466"/>
      <c r="L43" s="470"/>
      <c r="M43" s="466"/>
      <c r="N43" s="470"/>
      <c r="O43" s="466"/>
      <c r="P43" s="542"/>
      <c r="Q43" s="470"/>
      <c r="R43" s="375" t="s">
        <v>3556</v>
      </c>
      <c r="S43" s="367" t="s">
        <v>52</v>
      </c>
      <c r="T43" s="367" t="s">
        <v>2711</v>
      </c>
      <c r="U43" s="368" t="s">
        <v>52</v>
      </c>
      <c r="V43" s="368" t="s">
        <v>52</v>
      </c>
      <c r="W43" s="368">
        <v>602</v>
      </c>
      <c r="X43" s="518"/>
      <c r="Y43" s="369" t="s">
        <v>52</v>
      </c>
      <c r="Z43" s="520"/>
      <c r="AA43" s="370">
        <v>602</v>
      </c>
      <c r="AB43" s="466"/>
      <c r="AC43" s="375">
        <v>540</v>
      </c>
      <c r="AD43" s="466"/>
      <c r="AE43" s="369" t="s">
        <v>52</v>
      </c>
      <c r="AF43" s="369" t="s">
        <v>2936</v>
      </c>
      <c r="AG43" s="368" t="s">
        <v>52</v>
      </c>
      <c r="AH43" s="368" t="s">
        <v>52</v>
      </c>
      <c r="AI43" s="368" t="s">
        <v>52</v>
      </c>
      <c r="AJ43" s="515"/>
      <c r="AK43" s="515"/>
      <c r="AL43" s="515"/>
      <c r="AM43" s="515"/>
      <c r="AN43" s="515"/>
      <c r="AO43" s="515"/>
      <c r="AP43" s="375" t="s">
        <v>54</v>
      </c>
      <c r="AQ43" s="474"/>
      <c r="AR43" s="375" t="s">
        <v>54</v>
      </c>
      <c r="AS43" s="382" t="s">
        <v>54</v>
      </c>
      <c r="AT43" s="382" t="s">
        <v>54</v>
      </c>
      <c r="AU43" s="375" t="s">
        <v>54</v>
      </c>
      <c r="AV43" s="375" t="s">
        <v>54</v>
      </c>
      <c r="AW43" s="375" t="s">
        <v>54</v>
      </c>
      <c r="AX43" s="375" t="s">
        <v>54</v>
      </c>
      <c r="AY43" s="383" t="s">
        <v>54</v>
      </c>
      <c r="AZ43" s="369" t="s">
        <v>54</v>
      </c>
      <c r="BA43" s="518"/>
      <c r="BB43" s="369" t="s">
        <v>54</v>
      </c>
      <c r="BC43" s="474"/>
      <c r="BD43" s="369" t="s">
        <v>54</v>
      </c>
      <c r="BE43" s="369" t="s">
        <v>54</v>
      </c>
      <c r="BF43" s="369" t="s">
        <v>54</v>
      </c>
      <c r="BG43" s="375" t="s">
        <v>54</v>
      </c>
      <c r="BH43" s="375" t="s">
        <v>54</v>
      </c>
      <c r="BI43" s="375" t="s">
        <v>54</v>
      </c>
      <c r="BJ43" s="375" t="s">
        <v>54</v>
      </c>
      <c r="BK43" s="498"/>
      <c r="BL43" s="375" t="s">
        <v>54</v>
      </c>
      <c r="BM43" s="375" t="s">
        <v>54</v>
      </c>
      <c r="BN43" s="375" t="s">
        <v>54</v>
      </c>
      <c r="BO43" s="375" t="s">
        <v>54</v>
      </c>
      <c r="BP43" s="375" t="s">
        <v>54</v>
      </c>
      <c r="BQ43" s="375" t="s">
        <v>54</v>
      </c>
      <c r="BR43" s="375" t="s">
        <v>54</v>
      </c>
      <c r="BS43" s="375" t="s">
        <v>54</v>
      </c>
      <c r="BT43" s="375" t="s">
        <v>54</v>
      </c>
      <c r="BU43" s="370" t="s">
        <v>54</v>
      </c>
      <c r="BV43" s="375" t="s">
        <v>54</v>
      </c>
      <c r="BW43" s="375" t="s">
        <v>54</v>
      </c>
      <c r="BX43" s="375" t="s">
        <v>54</v>
      </c>
      <c r="BY43" s="375" t="s">
        <v>54</v>
      </c>
      <c r="BZ43" s="375" t="s">
        <v>54</v>
      </c>
      <c r="CA43" s="375" t="s">
        <v>54</v>
      </c>
      <c r="CB43" s="375" t="s">
        <v>54</v>
      </c>
      <c r="CC43" s="375" t="s">
        <v>54</v>
      </c>
      <c r="CD43" s="375" t="s">
        <v>54</v>
      </c>
      <c r="CE43" s="370" t="s">
        <v>54</v>
      </c>
      <c r="CF43" s="375" t="s">
        <v>54</v>
      </c>
      <c r="CG43" s="375" t="s">
        <v>54</v>
      </c>
      <c r="CH43" s="375" t="s">
        <v>54</v>
      </c>
      <c r="CI43" s="370" t="s">
        <v>54</v>
      </c>
      <c r="CJ43" s="375" t="s">
        <v>54</v>
      </c>
      <c r="CK43" s="375" t="s">
        <v>54</v>
      </c>
      <c r="CL43" s="375" t="s">
        <v>54</v>
      </c>
      <c r="CM43" s="474"/>
      <c r="CN43" s="479"/>
      <c r="CO43" s="467"/>
      <c r="CP43" s="467"/>
      <c r="CQ43" s="466"/>
      <c r="CR43" s="467"/>
      <c r="CS43" s="466"/>
      <c r="CT43" s="466"/>
      <c r="CU43" s="466"/>
      <c r="CV43" s="466"/>
      <c r="CW43" s="466"/>
      <c r="CX43" s="466"/>
      <c r="CY43" s="466"/>
      <c r="CZ43" s="466"/>
      <c r="DA43" s="466"/>
      <c r="DB43" s="471"/>
      <c r="DC43" s="466"/>
      <c r="DD43" s="466"/>
      <c r="DE43" s="466"/>
      <c r="DF43" s="466"/>
      <c r="DG43" s="466"/>
      <c r="DH43" s="466"/>
      <c r="DI43" s="466"/>
      <c r="DJ43" s="466"/>
      <c r="DK43" s="466"/>
      <c r="DL43" s="466"/>
      <c r="DM43" s="365" t="s">
        <v>54</v>
      </c>
      <c r="DN43" s="466"/>
      <c r="DO43" s="365" t="s">
        <v>54</v>
      </c>
      <c r="DP43" s="365" t="s">
        <v>54</v>
      </c>
      <c r="DQ43" s="365" t="s">
        <v>54</v>
      </c>
      <c r="DR43" s="365" t="s">
        <v>54</v>
      </c>
      <c r="DS43" s="365" t="s">
        <v>54</v>
      </c>
      <c r="DT43" s="365" t="s">
        <v>54</v>
      </c>
      <c r="DU43" s="365" t="s">
        <v>54</v>
      </c>
      <c r="DV43" s="365" t="s">
        <v>54</v>
      </c>
      <c r="DW43" s="365" t="s">
        <v>54</v>
      </c>
      <c r="DX43" s="466"/>
      <c r="DY43" s="365" t="s">
        <v>54</v>
      </c>
      <c r="DZ43" s="466"/>
      <c r="EA43" s="365" t="s">
        <v>54</v>
      </c>
      <c r="EB43" s="365" t="s">
        <v>54</v>
      </c>
      <c r="EC43" s="365" t="s">
        <v>54</v>
      </c>
      <c r="ED43" s="365" t="s">
        <v>54</v>
      </c>
      <c r="EE43" s="365" t="s">
        <v>54</v>
      </c>
      <c r="EF43" s="365" t="s">
        <v>54</v>
      </c>
      <c r="EG43" s="365" t="s">
        <v>54</v>
      </c>
      <c r="EH43" s="365" t="s">
        <v>54</v>
      </c>
      <c r="EI43" s="365" t="s">
        <v>54</v>
      </c>
      <c r="EJ43" s="365" t="s">
        <v>54</v>
      </c>
      <c r="EK43" s="365" t="s">
        <v>54</v>
      </c>
      <c r="EL43" s="365" t="s">
        <v>54</v>
      </c>
      <c r="EM43" s="365" t="s">
        <v>54</v>
      </c>
      <c r="EN43" s="365" t="s">
        <v>54</v>
      </c>
      <c r="EO43" s="365" t="s">
        <v>54</v>
      </c>
      <c r="EP43" s="365" t="s">
        <v>54</v>
      </c>
      <c r="EQ43" s="365" t="s">
        <v>54</v>
      </c>
      <c r="ER43" s="365" t="s">
        <v>54</v>
      </c>
      <c r="ES43" s="365" t="s">
        <v>54</v>
      </c>
      <c r="ET43" s="365" t="s">
        <v>54</v>
      </c>
      <c r="EU43" s="365" t="s">
        <v>54</v>
      </c>
    </row>
    <row r="44" spans="1:151" s="385" customFormat="1" ht="19.95" customHeight="1">
      <c r="A44" s="474"/>
      <c r="B44" s="474"/>
      <c r="C44" s="474"/>
      <c r="D44" s="467"/>
      <c r="E44" s="471"/>
      <c r="F44" s="467"/>
      <c r="G44" s="467"/>
      <c r="H44" s="467"/>
      <c r="I44" s="467"/>
      <c r="J44" s="467"/>
      <c r="K44" s="467"/>
      <c r="L44" s="471"/>
      <c r="M44" s="467"/>
      <c r="N44" s="471"/>
      <c r="O44" s="467"/>
      <c r="P44" s="542"/>
      <c r="Q44" s="471"/>
      <c r="R44" s="375" t="s">
        <v>54</v>
      </c>
      <c r="S44" s="367" t="s">
        <v>54</v>
      </c>
      <c r="T44" s="367" t="s">
        <v>54</v>
      </c>
      <c r="U44" s="368" t="s">
        <v>54</v>
      </c>
      <c r="V44" s="368" t="s">
        <v>54</v>
      </c>
      <c r="W44" s="368" t="s">
        <v>54</v>
      </c>
      <c r="X44" s="518"/>
      <c r="Y44" s="369" t="s">
        <v>54</v>
      </c>
      <c r="Z44" s="520"/>
      <c r="AA44" s="370" t="s">
        <v>54</v>
      </c>
      <c r="AB44" s="467"/>
      <c r="AC44" s="375" t="s">
        <v>54</v>
      </c>
      <c r="AD44" s="467"/>
      <c r="AE44" s="369" t="s">
        <v>54</v>
      </c>
      <c r="AF44" s="369" t="s">
        <v>54</v>
      </c>
      <c r="AG44" s="368" t="s">
        <v>52</v>
      </c>
      <c r="AH44" s="368" t="s">
        <v>52</v>
      </c>
      <c r="AI44" s="368" t="s">
        <v>52</v>
      </c>
      <c r="AJ44" s="515"/>
      <c r="AK44" s="515"/>
      <c r="AL44" s="515"/>
      <c r="AM44" s="515"/>
      <c r="AN44" s="515"/>
      <c r="AO44" s="515"/>
      <c r="AP44" s="375" t="s">
        <v>54</v>
      </c>
      <c r="AQ44" s="474"/>
      <c r="AR44" s="375" t="s">
        <v>54</v>
      </c>
      <c r="AS44" s="382" t="s">
        <v>54</v>
      </c>
      <c r="AT44" s="382" t="s">
        <v>54</v>
      </c>
      <c r="AU44" s="375" t="s">
        <v>54</v>
      </c>
      <c r="AV44" s="375" t="s">
        <v>54</v>
      </c>
      <c r="AW44" s="375" t="s">
        <v>54</v>
      </c>
      <c r="AX44" s="375" t="s">
        <v>54</v>
      </c>
      <c r="AY44" s="383" t="s">
        <v>54</v>
      </c>
      <c r="AZ44" s="369" t="s">
        <v>54</v>
      </c>
      <c r="BA44" s="518"/>
      <c r="BB44" s="369" t="s">
        <v>54</v>
      </c>
      <c r="BC44" s="474"/>
      <c r="BD44" s="369" t="s">
        <v>54</v>
      </c>
      <c r="BE44" s="369" t="s">
        <v>54</v>
      </c>
      <c r="BF44" s="369" t="s">
        <v>54</v>
      </c>
      <c r="BG44" s="375" t="s">
        <v>54</v>
      </c>
      <c r="BH44" s="375" t="s">
        <v>54</v>
      </c>
      <c r="BI44" s="375" t="s">
        <v>54</v>
      </c>
      <c r="BJ44" s="375" t="s">
        <v>54</v>
      </c>
      <c r="BK44" s="498"/>
      <c r="BL44" s="375" t="s">
        <v>54</v>
      </c>
      <c r="BM44" s="375" t="s">
        <v>54</v>
      </c>
      <c r="BN44" s="375" t="s">
        <v>54</v>
      </c>
      <c r="BO44" s="375" t="s">
        <v>54</v>
      </c>
      <c r="BP44" s="375" t="s">
        <v>54</v>
      </c>
      <c r="BQ44" s="375" t="s">
        <v>54</v>
      </c>
      <c r="BR44" s="375" t="s">
        <v>54</v>
      </c>
      <c r="BS44" s="375" t="s">
        <v>54</v>
      </c>
      <c r="BT44" s="375" t="s">
        <v>54</v>
      </c>
      <c r="BU44" s="370" t="s">
        <v>54</v>
      </c>
      <c r="BV44" s="375" t="s">
        <v>54</v>
      </c>
      <c r="BW44" s="375" t="s">
        <v>54</v>
      </c>
      <c r="BX44" s="375" t="s">
        <v>54</v>
      </c>
      <c r="BY44" s="375" t="s">
        <v>54</v>
      </c>
      <c r="BZ44" s="375" t="s">
        <v>54</v>
      </c>
      <c r="CA44" s="375" t="s">
        <v>54</v>
      </c>
      <c r="CB44" s="375" t="s">
        <v>54</v>
      </c>
      <c r="CC44" s="375" t="s">
        <v>54</v>
      </c>
      <c r="CD44" s="375" t="s">
        <v>54</v>
      </c>
      <c r="CE44" s="370" t="s">
        <v>54</v>
      </c>
      <c r="CF44" s="375" t="s">
        <v>54</v>
      </c>
      <c r="CG44" s="375" t="s">
        <v>54</v>
      </c>
      <c r="CH44" s="375" t="s">
        <v>54</v>
      </c>
      <c r="CI44" s="370" t="s">
        <v>54</v>
      </c>
      <c r="CJ44" s="375" t="s">
        <v>54</v>
      </c>
      <c r="CK44" s="375" t="s">
        <v>54</v>
      </c>
      <c r="CL44" s="375" t="s">
        <v>54</v>
      </c>
      <c r="CM44" s="474"/>
      <c r="CN44" s="479"/>
      <c r="CO44" s="467"/>
      <c r="CP44" s="467"/>
      <c r="CQ44" s="467"/>
      <c r="CR44" s="467"/>
      <c r="CS44" s="467"/>
      <c r="CT44" s="467"/>
      <c r="CU44" s="467"/>
      <c r="CV44" s="467"/>
      <c r="CW44" s="467"/>
      <c r="CX44" s="467"/>
      <c r="CY44" s="467"/>
      <c r="CZ44" s="467"/>
      <c r="DA44" s="467"/>
      <c r="DB44" s="471"/>
      <c r="DC44" s="467"/>
      <c r="DD44" s="467"/>
      <c r="DE44" s="467"/>
      <c r="DF44" s="467"/>
      <c r="DG44" s="467"/>
      <c r="DH44" s="467"/>
      <c r="DI44" s="467"/>
      <c r="DJ44" s="467"/>
      <c r="DK44" s="467"/>
      <c r="DL44" s="467"/>
      <c r="DM44" s="365" t="s">
        <v>54</v>
      </c>
      <c r="DN44" s="467"/>
      <c r="DO44" s="365" t="s">
        <v>54</v>
      </c>
      <c r="DP44" s="365" t="s">
        <v>54</v>
      </c>
      <c r="DQ44" s="365" t="s">
        <v>54</v>
      </c>
      <c r="DR44" s="365" t="s">
        <v>54</v>
      </c>
      <c r="DS44" s="365" t="s">
        <v>54</v>
      </c>
      <c r="DT44" s="365" t="s">
        <v>54</v>
      </c>
      <c r="DU44" s="365" t="s">
        <v>54</v>
      </c>
      <c r="DV44" s="365" t="s">
        <v>54</v>
      </c>
      <c r="DW44" s="365" t="s">
        <v>54</v>
      </c>
      <c r="DX44" s="467"/>
      <c r="DY44" s="365" t="s">
        <v>54</v>
      </c>
      <c r="DZ44" s="467"/>
      <c r="EA44" s="365" t="s">
        <v>54</v>
      </c>
      <c r="EB44" s="365" t="s">
        <v>54</v>
      </c>
      <c r="EC44" s="365" t="s">
        <v>54</v>
      </c>
      <c r="ED44" s="365" t="s">
        <v>54</v>
      </c>
      <c r="EE44" s="365" t="s">
        <v>54</v>
      </c>
      <c r="EF44" s="365" t="s">
        <v>54</v>
      </c>
      <c r="EG44" s="365" t="s">
        <v>54</v>
      </c>
      <c r="EH44" s="365" t="s">
        <v>54</v>
      </c>
      <c r="EI44" s="365" t="s">
        <v>54</v>
      </c>
      <c r="EJ44" s="365" t="s">
        <v>54</v>
      </c>
      <c r="EK44" s="365" t="s">
        <v>54</v>
      </c>
      <c r="EL44" s="365" t="s">
        <v>54</v>
      </c>
      <c r="EM44" s="365" t="s">
        <v>54</v>
      </c>
      <c r="EN44" s="365" t="s">
        <v>54</v>
      </c>
      <c r="EO44" s="365" t="s">
        <v>54</v>
      </c>
      <c r="EP44" s="365" t="s">
        <v>54</v>
      </c>
      <c r="EQ44" s="365" t="s">
        <v>54</v>
      </c>
      <c r="ER44" s="365" t="s">
        <v>54</v>
      </c>
      <c r="ES44" s="365" t="s">
        <v>54</v>
      </c>
      <c r="ET44" s="365" t="s">
        <v>54</v>
      </c>
      <c r="EU44" s="365" t="s">
        <v>54</v>
      </c>
    </row>
    <row r="45" spans="1:151" s="385" customFormat="1" ht="19.95" customHeight="1">
      <c r="A45" s="475"/>
      <c r="B45" s="475"/>
      <c r="C45" s="475"/>
      <c r="D45" s="468"/>
      <c r="E45" s="472"/>
      <c r="F45" s="468"/>
      <c r="G45" s="468"/>
      <c r="H45" s="468"/>
      <c r="I45" s="468"/>
      <c r="J45" s="468"/>
      <c r="K45" s="468"/>
      <c r="L45" s="472"/>
      <c r="M45" s="468"/>
      <c r="N45" s="472"/>
      <c r="O45" s="468"/>
      <c r="P45" s="543"/>
      <c r="Q45" s="472"/>
      <c r="R45" s="375" t="s">
        <v>54</v>
      </c>
      <c r="S45" s="367" t="s">
        <v>52</v>
      </c>
      <c r="T45" s="367" t="s">
        <v>54</v>
      </c>
      <c r="U45" s="368" t="s">
        <v>54</v>
      </c>
      <c r="V45" s="368" t="s">
        <v>54</v>
      </c>
      <c r="W45" s="368" t="s">
        <v>54</v>
      </c>
      <c r="X45" s="518"/>
      <c r="Y45" s="369" t="s">
        <v>54</v>
      </c>
      <c r="Z45" s="520"/>
      <c r="AA45" s="370" t="s">
        <v>54</v>
      </c>
      <c r="AB45" s="468"/>
      <c r="AC45" s="375" t="s">
        <v>54</v>
      </c>
      <c r="AD45" s="468"/>
      <c r="AE45" s="369" t="s">
        <v>54</v>
      </c>
      <c r="AF45" s="369" t="s">
        <v>54</v>
      </c>
      <c r="AG45" s="368" t="s">
        <v>54</v>
      </c>
      <c r="AH45" s="368" t="s">
        <v>54</v>
      </c>
      <c r="AI45" s="368" t="s">
        <v>54</v>
      </c>
      <c r="AJ45" s="516"/>
      <c r="AK45" s="516"/>
      <c r="AL45" s="516"/>
      <c r="AM45" s="516"/>
      <c r="AN45" s="516"/>
      <c r="AO45" s="516"/>
      <c r="AP45" s="375" t="s">
        <v>54</v>
      </c>
      <c r="AQ45" s="475"/>
      <c r="AR45" s="375" t="s">
        <v>54</v>
      </c>
      <c r="AS45" s="382" t="s">
        <v>54</v>
      </c>
      <c r="AT45" s="382" t="s">
        <v>54</v>
      </c>
      <c r="AU45" s="375" t="s">
        <v>54</v>
      </c>
      <c r="AV45" s="375" t="s">
        <v>54</v>
      </c>
      <c r="AW45" s="375" t="s">
        <v>54</v>
      </c>
      <c r="AX45" s="375" t="s">
        <v>54</v>
      </c>
      <c r="AY45" s="383" t="s">
        <v>54</v>
      </c>
      <c r="AZ45" s="369" t="s">
        <v>54</v>
      </c>
      <c r="BA45" s="518"/>
      <c r="BB45" s="369" t="s">
        <v>54</v>
      </c>
      <c r="BC45" s="475"/>
      <c r="BD45" s="369" t="s">
        <v>54</v>
      </c>
      <c r="BE45" s="369" t="s">
        <v>54</v>
      </c>
      <c r="BF45" s="369" t="s">
        <v>54</v>
      </c>
      <c r="BG45" s="375" t="s">
        <v>54</v>
      </c>
      <c r="BH45" s="375" t="s">
        <v>54</v>
      </c>
      <c r="BI45" s="375" t="s">
        <v>54</v>
      </c>
      <c r="BJ45" s="375" t="s">
        <v>54</v>
      </c>
      <c r="BK45" s="499"/>
      <c r="BL45" s="375" t="s">
        <v>54</v>
      </c>
      <c r="BM45" s="375" t="s">
        <v>54</v>
      </c>
      <c r="BN45" s="375" t="s">
        <v>54</v>
      </c>
      <c r="BO45" s="375" t="s">
        <v>54</v>
      </c>
      <c r="BP45" s="375" t="s">
        <v>54</v>
      </c>
      <c r="BQ45" s="375" t="s">
        <v>54</v>
      </c>
      <c r="BR45" s="375" t="s">
        <v>54</v>
      </c>
      <c r="BS45" s="375" t="s">
        <v>54</v>
      </c>
      <c r="BT45" s="375" t="s">
        <v>54</v>
      </c>
      <c r="BU45" s="370" t="s">
        <v>54</v>
      </c>
      <c r="BV45" s="375" t="s">
        <v>54</v>
      </c>
      <c r="BW45" s="375" t="s">
        <v>54</v>
      </c>
      <c r="BX45" s="375" t="s">
        <v>54</v>
      </c>
      <c r="BY45" s="375" t="s">
        <v>54</v>
      </c>
      <c r="BZ45" s="375" t="s">
        <v>54</v>
      </c>
      <c r="CA45" s="375" t="s">
        <v>54</v>
      </c>
      <c r="CB45" s="375" t="s">
        <v>54</v>
      </c>
      <c r="CC45" s="375" t="s">
        <v>54</v>
      </c>
      <c r="CD45" s="375" t="s">
        <v>54</v>
      </c>
      <c r="CE45" s="370" t="s">
        <v>54</v>
      </c>
      <c r="CF45" s="375" t="s">
        <v>54</v>
      </c>
      <c r="CG45" s="375" t="s">
        <v>54</v>
      </c>
      <c r="CH45" s="375" t="s">
        <v>54</v>
      </c>
      <c r="CI45" s="370" t="s">
        <v>54</v>
      </c>
      <c r="CJ45" s="375" t="s">
        <v>54</v>
      </c>
      <c r="CK45" s="375" t="s">
        <v>54</v>
      </c>
      <c r="CL45" s="375" t="s">
        <v>54</v>
      </c>
      <c r="CM45" s="475"/>
      <c r="CN45" s="479"/>
      <c r="CO45" s="532"/>
      <c r="CP45" s="532"/>
      <c r="CQ45" s="468"/>
      <c r="CR45" s="532"/>
      <c r="CS45" s="468"/>
      <c r="CT45" s="468"/>
      <c r="CU45" s="468"/>
      <c r="CV45" s="468"/>
      <c r="CW45" s="468"/>
      <c r="CX45" s="468"/>
      <c r="CY45" s="468"/>
      <c r="CZ45" s="468"/>
      <c r="DA45" s="468"/>
      <c r="DB45" s="529"/>
      <c r="DC45" s="468"/>
      <c r="DD45" s="468"/>
      <c r="DE45" s="468"/>
      <c r="DF45" s="468"/>
      <c r="DG45" s="468"/>
      <c r="DH45" s="468"/>
      <c r="DI45" s="468"/>
      <c r="DJ45" s="468"/>
      <c r="DK45" s="468"/>
      <c r="DL45" s="468"/>
      <c r="DM45" s="365" t="s">
        <v>54</v>
      </c>
      <c r="DN45" s="468"/>
      <c r="DO45" s="365" t="s">
        <v>54</v>
      </c>
      <c r="DP45" s="365" t="s">
        <v>54</v>
      </c>
      <c r="DQ45" s="365" t="s">
        <v>54</v>
      </c>
      <c r="DR45" s="365" t="s">
        <v>54</v>
      </c>
      <c r="DS45" s="365" t="s">
        <v>54</v>
      </c>
      <c r="DT45" s="365" t="s">
        <v>54</v>
      </c>
      <c r="DU45" s="365" t="s">
        <v>54</v>
      </c>
      <c r="DV45" s="365" t="s">
        <v>54</v>
      </c>
      <c r="DW45" s="365" t="s">
        <v>54</v>
      </c>
      <c r="DX45" s="468"/>
      <c r="DY45" s="365" t="s">
        <v>54</v>
      </c>
      <c r="DZ45" s="468"/>
      <c r="EA45" s="365" t="s">
        <v>54</v>
      </c>
      <c r="EB45" s="365" t="s">
        <v>54</v>
      </c>
      <c r="EC45" s="365" t="s">
        <v>54</v>
      </c>
      <c r="ED45" s="365" t="s">
        <v>54</v>
      </c>
      <c r="EE45" s="365" t="s">
        <v>54</v>
      </c>
      <c r="EF45" s="365" t="s">
        <v>54</v>
      </c>
      <c r="EG45" s="365" t="s">
        <v>54</v>
      </c>
      <c r="EH45" s="365" t="s">
        <v>54</v>
      </c>
      <c r="EI45" s="365" t="s">
        <v>54</v>
      </c>
      <c r="EJ45" s="365" t="s">
        <v>54</v>
      </c>
      <c r="EK45" s="365" t="s">
        <v>54</v>
      </c>
      <c r="EL45" s="365" t="s">
        <v>54</v>
      </c>
      <c r="EM45" s="365" t="s">
        <v>54</v>
      </c>
      <c r="EN45" s="365" t="s">
        <v>54</v>
      </c>
      <c r="EO45" s="365" t="s">
        <v>54</v>
      </c>
      <c r="EP45" s="365" t="s">
        <v>54</v>
      </c>
      <c r="EQ45" s="365" t="s">
        <v>54</v>
      </c>
      <c r="ER45" s="365" t="s">
        <v>54</v>
      </c>
      <c r="ES45" s="365" t="s">
        <v>54</v>
      </c>
      <c r="ET45" s="365" t="s">
        <v>54</v>
      </c>
      <c r="EU45" s="365" t="s">
        <v>54</v>
      </c>
    </row>
    <row r="46" spans="1:151" s="385" customFormat="1" ht="19.95" customHeight="1">
      <c r="A46" s="473">
        <v>4</v>
      </c>
      <c r="B46" s="473">
        <v>4</v>
      </c>
      <c r="C46" s="473" t="s">
        <v>2734</v>
      </c>
      <c r="D46" s="465" t="s">
        <v>2832</v>
      </c>
      <c r="E46" s="530" t="s">
        <v>2856</v>
      </c>
      <c r="F46" s="531" t="s">
        <v>2776</v>
      </c>
      <c r="G46" s="465" t="s">
        <v>2975</v>
      </c>
      <c r="H46" s="465" t="s">
        <v>2859</v>
      </c>
      <c r="I46" s="531" t="s">
        <v>2777</v>
      </c>
      <c r="J46" s="465" t="s">
        <v>52</v>
      </c>
      <c r="K46" s="525" t="s">
        <v>3486</v>
      </c>
      <c r="L46" s="469" t="s">
        <v>3554</v>
      </c>
      <c r="M46" s="465" t="s">
        <v>2976</v>
      </c>
      <c r="N46" s="469" t="s">
        <v>3554</v>
      </c>
      <c r="O46" s="465" t="s">
        <v>2911</v>
      </c>
      <c r="P46" s="526" t="s">
        <v>2962</v>
      </c>
      <c r="Q46" s="469">
        <v>1</v>
      </c>
      <c r="R46" s="375" t="s">
        <v>52</v>
      </c>
      <c r="S46" s="367" t="s">
        <v>52</v>
      </c>
      <c r="T46" s="367" t="s">
        <v>52</v>
      </c>
      <c r="U46" s="368" t="s">
        <v>52</v>
      </c>
      <c r="V46" s="368" t="s">
        <v>52</v>
      </c>
      <c r="W46" s="368" t="s">
        <v>52</v>
      </c>
      <c r="X46" s="517">
        <v>25</v>
      </c>
      <c r="Y46" s="369">
        <v>67</v>
      </c>
      <c r="Z46" s="519">
        <v>67</v>
      </c>
      <c r="AA46" s="370">
        <v>67</v>
      </c>
      <c r="AB46" s="465">
        <v>67</v>
      </c>
      <c r="AC46" s="375" t="s">
        <v>52</v>
      </c>
      <c r="AD46" s="465" t="s">
        <v>52</v>
      </c>
      <c r="AE46" s="369">
        <v>65.8</v>
      </c>
      <c r="AF46" s="369" t="s">
        <v>2934</v>
      </c>
      <c r="AG46" s="368" t="s">
        <v>52</v>
      </c>
      <c r="AH46" s="368" t="s">
        <v>52</v>
      </c>
      <c r="AI46" s="368" t="s">
        <v>52</v>
      </c>
      <c r="AJ46" s="476" t="s">
        <v>54</v>
      </c>
      <c r="AK46" s="476" t="s">
        <v>54</v>
      </c>
      <c r="AL46" s="476" t="s">
        <v>54</v>
      </c>
      <c r="AM46" s="476" t="s">
        <v>54</v>
      </c>
      <c r="AN46" s="476" t="s">
        <v>54</v>
      </c>
      <c r="AO46" s="476" t="s">
        <v>54</v>
      </c>
      <c r="AP46" s="375" t="s">
        <v>54</v>
      </c>
      <c r="AQ46" s="473" t="s">
        <v>54</v>
      </c>
      <c r="AR46" s="375" t="s">
        <v>54</v>
      </c>
      <c r="AS46" s="382" t="s">
        <v>54</v>
      </c>
      <c r="AT46" s="382" t="s">
        <v>54</v>
      </c>
      <c r="AU46" s="375" t="s">
        <v>54</v>
      </c>
      <c r="AV46" s="375" t="s">
        <v>54</v>
      </c>
      <c r="AW46" s="375" t="s">
        <v>54</v>
      </c>
      <c r="AX46" s="375" t="s">
        <v>54</v>
      </c>
      <c r="AY46" s="383" t="s">
        <v>54</v>
      </c>
      <c r="AZ46" s="369" t="s">
        <v>54</v>
      </c>
      <c r="BA46" s="517" t="s">
        <v>54</v>
      </c>
      <c r="BB46" s="369" t="s">
        <v>54</v>
      </c>
      <c r="BC46" s="473" t="s">
        <v>54</v>
      </c>
      <c r="BD46" s="369" t="s">
        <v>54</v>
      </c>
      <c r="BE46" s="369" t="s">
        <v>54</v>
      </c>
      <c r="BF46" s="369" t="s">
        <v>54</v>
      </c>
      <c r="BG46" s="375" t="s">
        <v>54</v>
      </c>
      <c r="BH46" s="375" t="s">
        <v>54</v>
      </c>
      <c r="BI46" s="375" t="s">
        <v>54</v>
      </c>
      <c r="BJ46" s="375" t="s">
        <v>54</v>
      </c>
      <c r="BK46" s="497" t="s">
        <v>54</v>
      </c>
      <c r="BL46" s="375" t="s">
        <v>54</v>
      </c>
      <c r="BM46" s="375" t="s">
        <v>54</v>
      </c>
      <c r="BN46" s="375" t="s">
        <v>54</v>
      </c>
      <c r="BO46" s="375" t="s">
        <v>54</v>
      </c>
      <c r="BP46" s="375" t="s">
        <v>54</v>
      </c>
      <c r="BQ46" s="375" t="s">
        <v>54</v>
      </c>
      <c r="BR46" s="375" t="s">
        <v>54</v>
      </c>
      <c r="BS46" s="375" t="s">
        <v>54</v>
      </c>
      <c r="BT46" s="375" t="s">
        <v>54</v>
      </c>
      <c r="BU46" s="370" t="s">
        <v>54</v>
      </c>
      <c r="BV46" s="375" t="s">
        <v>54</v>
      </c>
      <c r="BW46" s="375" t="s">
        <v>54</v>
      </c>
      <c r="BX46" s="375" t="s">
        <v>54</v>
      </c>
      <c r="BY46" s="375" t="s">
        <v>54</v>
      </c>
      <c r="BZ46" s="375" t="s">
        <v>54</v>
      </c>
      <c r="CA46" s="375" t="s">
        <v>54</v>
      </c>
      <c r="CB46" s="375" t="s">
        <v>54</v>
      </c>
      <c r="CC46" s="375" t="s">
        <v>54</v>
      </c>
      <c r="CD46" s="375" t="s">
        <v>54</v>
      </c>
      <c r="CE46" s="370" t="s">
        <v>54</v>
      </c>
      <c r="CF46" s="375" t="s">
        <v>54</v>
      </c>
      <c r="CG46" s="375" t="s">
        <v>54</v>
      </c>
      <c r="CH46" s="375" t="s">
        <v>54</v>
      </c>
      <c r="CI46" s="370" t="s">
        <v>54</v>
      </c>
      <c r="CJ46" s="375" t="s">
        <v>54</v>
      </c>
      <c r="CK46" s="375" t="s">
        <v>54</v>
      </c>
      <c r="CL46" s="375" t="s">
        <v>54</v>
      </c>
      <c r="CM46" s="473" t="s">
        <v>2950</v>
      </c>
      <c r="CN46" s="479" t="s">
        <v>2899</v>
      </c>
      <c r="CO46" s="473" t="s">
        <v>1975</v>
      </c>
      <c r="CP46" s="473" t="s">
        <v>1996</v>
      </c>
      <c r="CQ46" s="465" t="s">
        <v>2977</v>
      </c>
      <c r="CR46" s="473" t="s">
        <v>3025</v>
      </c>
      <c r="CS46" s="533" t="s">
        <v>3034</v>
      </c>
      <c r="CT46" s="465" t="s">
        <v>54</v>
      </c>
      <c r="CU46" s="465" t="s">
        <v>54</v>
      </c>
      <c r="CV46" s="465" t="s">
        <v>54</v>
      </c>
      <c r="CW46" s="465" t="s">
        <v>54</v>
      </c>
      <c r="CX46" s="465" t="s">
        <v>54</v>
      </c>
      <c r="CY46" s="465" t="s">
        <v>54</v>
      </c>
      <c r="CZ46" s="465" t="s">
        <v>54</v>
      </c>
      <c r="DA46" s="465" t="s">
        <v>54</v>
      </c>
      <c r="DB46" s="500" t="s">
        <v>54</v>
      </c>
      <c r="DC46" s="465" t="s">
        <v>54</v>
      </c>
      <c r="DD46" s="465" t="s">
        <v>54</v>
      </c>
      <c r="DE46" s="465" t="s">
        <v>54</v>
      </c>
      <c r="DF46" s="465" t="s">
        <v>54</v>
      </c>
      <c r="DG46" s="465" t="s">
        <v>54</v>
      </c>
      <c r="DH46" s="465" t="s">
        <v>54</v>
      </c>
      <c r="DI46" s="465" t="s">
        <v>54</v>
      </c>
      <c r="DJ46" s="465" t="s">
        <v>54</v>
      </c>
      <c r="DK46" s="465" t="s">
        <v>54</v>
      </c>
      <c r="DL46" s="465" t="s">
        <v>54</v>
      </c>
      <c r="DM46" s="365" t="s">
        <v>54</v>
      </c>
      <c r="DN46" s="465" t="s">
        <v>54</v>
      </c>
      <c r="DO46" s="365" t="s">
        <v>54</v>
      </c>
      <c r="DP46" s="365" t="s">
        <v>54</v>
      </c>
      <c r="DQ46" s="365" t="s">
        <v>54</v>
      </c>
      <c r="DR46" s="365" t="s">
        <v>54</v>
      </c>
      <c r="DS46" s="365" t="s">
        <v>54</v>
      </c>
      <c r="DT46" s="365" t="s">
        <v>54</v>
      </c>
      <c r="DU46" s="365" t="s">
        <v>54</v>
      </c>
      <c r="DV46" s="365" t="s">
        <v>54</v>
      </c>
      <c r="DW46" s="365" t="s">
        <v>54</v>
      </c>
      <c r="DX46" s="465" t="s">
        <v>54</v>
      </c>
      <c r="DY46" s="365" t="s">
        <v>54</v>
      </c>
      <c r="DZ46" s="465" t="s">
        <v>54</v>
      </c>
      <c r="EA46" s="365" t="s">
        <v>54</v>
      </c>
      <c r="EB46" s="365" t="s">
        <v>54</v>
      </c>
      <c r="EC46" s="365" t="s">
        <v>54</v>
      </c>
      <c r="ED46" s="365" t="s">
        <v>54</v>
      </c>
      <c r="EE46" s="365" t="s">
        <v>54</v>
      </c>
      <c r="EF46" s="365" t="s">
        <v>54</v>
      </c>
      <c r="EG46" s="365" t="s">
        <v>54</v>
      </c>
      <c r="EH46" s="365" t="s">
        <v>54</v>
      </c>
      <c r="EI46" s="365" t="s">
        <v>54</v>
      </c>
      <c r="EJ46" s="365" t="s">
        <v>54</v>
      </c>
      <c r="EK46" s="365" t="s">
        <v>54</v>
      </c>
      <c r="EL46" s="365" t="s">
        <v>54</v>
      </c>
      <c r="EM46" s="365" t="s">
        <v>54</v>
      </c>
      <c r="EN46" s="365" t="s">
        <v>54</v>
      </c>
      <c r="EO46" s="365" t="s">
        <v>54</v>
      </c>
      <c r="EP46" s="365" t="s">
        <v>54</v>
      </c>
      <c r="EQ46" s="365" t="s">
        <v>54</v>
      </c>
      <c r="ER46" s="365" t="s">
        <v>54</v>
      </c>
      <c r="ES46" s="365" t="s">
        <v>54</v>
      </c>
      <c r="ET46" s="365" t="s">
        <v>54</v>
      </c>
      <c r="EU46" s="365" t="s">
        <v>54</v>
      </c>
    </row>
    <row r="47" spans="1:151" s="385" customFormat="1" ht="19.95" customHeight="1">
      <c r="A47" s="474"/>
      <c r="B47" s="474"/>
      <c r="C47" s="474"/>
      <c r="D47" s="466"/>
      <c r="E47" s="470"/>
      <c r="F47" s="466"/>
      <c r="G47" s="466"/>
      <c r="H47" s="466"/>
      <c r="I47" s="466"/>
      <c r="J47" s="466"/>
      <c r="K47" s="466"/>
      <c r="L47" s="470"/>
      <c r="M47" s="466"/>
      <c r="N47" s="470"/>
      <c r="O47" s="466"/>
      <c r="P47" s="542"/>
      <c r="Q47" s="470"/>
      <c r="R47" s="375" t="s">
        <v>54</v>
      </c>
      <c r="S47" s="367" t="s">
        <v>54</v>
      </c>
      <c r="T47" s="367" t="s">
        <v>54</v>
      </c>
      <c r="U47" s="368" t="s">
        <v>54</v>
      </c>
      <c r="V47" s="368" t="s">
        <v>54</v>
      </c>
      <c r="W47" s="368" t="s">
        <v>54</v>
      </c>
      <c r="X47" s="518"/>
      <c r="Y47" s="369" t="s">
        <v>54</v>
      </c>
      <c r="Z47" s="520"/>
      <c r="AA47" s="370" t="s">
        <v>54</v>
      </c>
      <c r="AB47" s="466"/>
      <c r="AC47" s="375" t="s">
        <v>54</v>
      </c>
      <c r="AD47" s="466"/>
      <c r="AE47" s="369" t="s">
        <v>54</v>
      </c>
      <c r="AF47" s="369" t="s">
        <v>54</v>
      </c>
      <c r="AG47" s="368" t="s">
        <v>54</v>
      </c>
      <c r="AH47" s="368" t="s">
        <v>54</v>
      </c>
      <c r="AI47" s="368" t="s">
        <v>54</v>
      </c>
      <c r="AJ47" s="515"/>
      <c r="AK47" s="515"/>
      <c r="AL47" s="515"/>
      <c r="AM47" s="515"/>
      <c r="AN47" s="515"/>
      <c r="AO47" s="515"/>
      <c r="AP47" s="375" t="s">
        <v>54</v>
      </c>
      <c r="AQ47" s="474"/>
      <c r="AR47" s="375" t="s">
        <v>54</v>
      </c>
      <c r="AS47" s="382" t="s">
        <v>54</v>
      </c>
      <c r="AT47" s="382" t="s">
        <v>54</v>
      </c>
      <c r="AU47" s="375" t="s">
        <v>54</v>
      </c>
      <c r="AV47" s="375" t="s">
        <v>54</v>
      </c>
      <c r="AW47" s="375" t="s">
        <v>54</v>
      </c>
      <c r="AX47" s="375" t="s">
        <v>54</v>
      </c>
      <c r="AY47" s="383" t="s">
        <v>54</v>
      </c>
      <c r="AZ47" s="369" t="s">
        <v>54</v>
      </c>
      <c r="BA47" s="518"/>
      <c r="BB47" s="369" t="s">
        <v>54</v>
      </c>
      <c r="BC47" s="474"/>
      <c r="BD47" s="369" t="s">
        <v>54</v>
      </c>
      <c r="BE47" s="369" t="s">
        <v>54</v>
      </c>
      <c r="BF47" s="369" t="s">
        <v>54</v>
      </c>
      <c r="BG47" s="375" t="s">
        <v>54</v>
      </c>
      <c r="BH47" s="375" t="s">
        <v>54</v>
      </c>
      <c r="BI47" s="375" t="s">
        <v>54</v>
      </c>
      <c r="BJ47" s="375" t="s">
        <v>54</v>
      </c>
      <c r="BK47" s="498"/>
      <c r="BL47" s="375" t="s">
        <v>54</v>
      </c>
      <c r="BM47" s="375" t="s">
        <v>54</v>
      </c>
      <c r="BN47" s="375" t="s">
        <v>54</v>
      </c>
      <c r="BO47" s="375" t="s">
        <v>54</v>
      </c>
      <c r="BP47" s="375" t="s">
        <v>54</v>
      </c>
      <c r="BQ47" s="375" t="s">
        <v>54</v>
      </c>
      <c r="BR47" s="375" t="s">
        <v>54</v>
      </c>
      <c r="BS47" s="375" t="s">
        <v>54</v>
      </c>
      <c r="BT47" s="375" t="s">
        <v>54</v>
      </c>
      <c r="BU47" s="370" t="s">
        <v>54</v>
      </c>
      <c r="BV47" s="375" t="s">
        <v>54</v>
      </c>
      <c r="BW47" s="375" t="s">
        <v>54</v>
      </c>
      <c r="BX47" s="375" t="s">
        <v>54</v>
      </c>
      <c r="BY47" s="375" t="s">
        <v>54</v>
      </c>
      <c r="BZ47" s="375" t="s">
        <v>54</v>
      </c>
      <c r="CA47" s="375" t="s">
        <v>54</v>
      </c>
      <c r="CB47" s="375" t="s">
        <v>54</v>
      </c>
      <c r="CC47" s="375" t="s">
        <v>54</v>
      </c>
      <c r="CD47" s="375" t="s">
        <v>54</v>
      </c>
      <c r="CE47" s="370" t="s">
        <v>54</v>
      </c>
      <c r="CF47" s="375" t="s">
        <v>54</v>
      </c>
      <c r="CG47" s="375" t="s">
        <v>54</v>
      </c>
      <c r="CH47" s="375" t="s">
        <v>54</v>
      </c>
      <c r="CI47" s="370" t="s">
        <v>54</v>
      </c>
      <c r="CJ47" s="375" t="s">
        <v>54</v>
      </c>
      <c r="CK47" s="375" t="s">
        <v>54</v>
      </c>
      <c r="CL47" s="375" t="s">
        <v>54</v>
      </c>
      <c r="CM47" s="474"/>
      <c r="CN47" s="479"/>
      <c r="CO47" s="467"/>
      <c r="CP47" s="467"/>
      <c r="CQ47" s="466"/>
      <c r="CR47" s="467"/>
      <c r="CS47" s="487"/>
      <c r="CT47" s="466"/>
      <c r="CU47" s="466"/>
      <c r="CV47" s="466"/>
      <c r="CW47" s="466"/>
      <c r="CX47" s="466"/>
      <c r="CY47" s="466"/>
      <c r="CZ47" s="466"/>
      <c r="DA47" s="466"/>
      <c r="DB47" s="471"/>
      <c r="DC47" s="466"/>
      <c r="DD47" s="466"/>
      <c r="DE47" s="466"/>
      <c r="DF47" s="466"/>
      <c r="DG47" s="466"/>
      <c r="DH47" s="466"/>
      <c r="DI47" s="466"/>
      <c r="DJ47" s="466"/>
      <c r="DK47" s="466"/>
      <c r="DL47" s="466"/>
      <c r="DM47" s="365" t="s">
        <v>54</v>
      </c>
      <c r="DN47" s="466"/>
      <c r="DO47" s="365" t="s">
        <v>54</v>
      </c>
      <c r="DP47" s="365" t="s">
        <v>54</v>
      </c>
      <c r="DQ47" s="365" t="s">
        <v>54</v>
      </c>
      <c r="DR47" s="365" t="s">
        <v>54</v>
      </c>
      <c r="DS47" s="365" t="s">
        <v>54</v>
      </c>
      <c r="DT47" s="365" t="s">
        <v>54</v>
      </c>
      <c r="DU47" s="365" t="s">
        <v>54</v>
      </c>
      <c r="DV47" s="365" t="s">
        <v>54</v>
      </c>
      <c r="DW47" s="365" t="s">
        <v>54</v>
      </c>
      <c r="DX47" s="466"/>
      <c r="DY47" s="365" t="s">
        <v>54</v>
      </c>
      <c r="DZ47" s="466"/>
      <c r="EA47" s="365" t="s">
        <v>54</v>
      </c>
      <c r="EB47" s="365" t="s">
        <v>54</v>
      </c>
      <c r="EC47" s="365" t="s">
        <v>54</v>
      </c>
      <c r="ED47" s="365" t="s">
        <v>54</v>
      </c>
      <c r="EE47" s="365" t="s">
        <v>54</v>
      </c>
      <c r="EF47" s="365" t="s">
        <v>54</v>
      </c>
      <c r="EG47" s="365" t="s">
        <v>54</v>
      </c>
      <c r="EH47" s="365" t="s">
        <v>54</v>
      </c>
      <c r="EI47" s="365" t="s">
        <v>54</v>
      </c>
      <c r="EJ47" s="365" t="s">
        <v>54</v>
      </c>
      <c r="EK47" s="365" t="s">
        <v>54</v>
      </c>
      <c r="EL47" s="365" t="s">
        <v>54</v>
      </c>
      <c r="EM47" s="365" t="s">
        <v>54</v>
      </c>
      <c r="EN47" s="365" t="s">
        <v>54</v>
      </c>
      <c r="EO47" s="365" t="s">
        <v>54</v>
      </c>
      <c r="EP47" s="365" t="s">
        <v>54</v>
      </c>
      <c r="EQ47" s="365" t="s">
        <v>54</v>
      </c>
      <c r="ER47" s="365" t="s">
        <v>54</v>
      </c>
      <c r="ES47" s="365" t="s">
        <v>54</v>
      </c>
      <c r="ET47" s="365" t="s">
        <v>54</v>
      </c>
      <c r="EU47" s="365" t="s">
        <v>54</v>
      </c>
    </row>
    <row r="48" spans="1:151" s="385" customFormat="1" ht="19.95" customHeight="1">
      <c r="A48" s="474"/>
      <c r="B48" s="474"/>
      <c r="C48" s="474"/>
      <c r="D48" s="467"/>
      <c r="E48" s="471"/>
      <c r="F48" s="467"/>
      <c r="G48" s="467"/>
      <c r="H48" s="467"/>
      <c r="I48" s="467"/>
      <c r="J48" s="467"/>
      <c r="K48" s="467"/>
      <c r="L48" s="471"/>
      <c r="M48" s="467"/>
      <c r="N48" s="471"/>
      <c r="O48" s="467"/>
      <c r="P48" s="542"/>
      <c r="Q48" s="471"/>
      <c r="R48" s="375" t="s">
        <v>54</v>
      </c>
      <c r="S48" s="367" t="s">
        <v>54</v>
      </c>
      <c r="T48" s="367" t="s">
        <v>54</v>
      </c>
      <c r="U48" s="368" t="s">
        <v>54</v>
      </c>
      <c r="V48" s="368" t="s">
        <v>54</v>
      </c>
      <c r="W48" s="368" t="s">
        <v>54</v>
      </c>
      <c r="X48" s="518"/>
      <c r="Y48" s="369" t="s">
        <v>54</v>
      </c>
      <c r="Z48" s="520"/>
      <c r="AA48" s="370" t="s">
        <v>54</v>
      </c>
      <c r="AB48" s="467"/>
      <c r="AC48" s="375" t="s">
        <v>54</v>
      </c>
      <c r="AD48" s="467"/>
      <c r="AE48" s="369" t="s">
        <v>54</v>
      </c>
      <c r="AF48" s="369" t="s">
        <v>54</v>
      </c>
      <c r="AG48" s="368" t="s">
        <v>54</v>
      </c>
      <c r="AH48" s="368" t="s">
        <v>54</v>
      </c>
      <c r="AI48" s="368" t="s">
        <v>54</v>
      </c>
      <c r="AJ48" s="515"/>
      <c r="AK48" s="515"/>
      <c r="AL48" s="515"/>
      <c r="AM48" s="515"/>
      <c r="AN48" s="515"/>
      <c r="AO48" s="515"/>
      <c r="AP48" s="375" t="s">
        <v>54</v>
      </c>
      <c r="AQ48" s="474"/>
      <c r="AR48" s="375" t="s">
        <v>54</v>
      </c>
      <c r="AS48" s="382" t="s">
        <v>54</v>
      </c>
      <c r="AT48" s="382" t="s">
        <v>54</v>
      </c>
      <c r="AU48" s="375" t="s">
        <v>54</v>
      </c>
      <c r="AV48" s="375" t="s">
        <v>54</v>
      </c>
      <c r="AW48" s="375" t="s">
        <v>54</v>
      </c>
      <c r="AX48" s="375" t="s">
        <v>54</v>
      </c>
      <c r="AY48" s="383" t="s">
        <v>54</v>
      </c>
      <c r="AZ48" s="369" t="s">
        <v>54</v>
      </c>
      <c r="BA48" s="518"/>
      <c r="BB48" s="369" t="s">
        <v>54</v>
      </c>
      <c r="BC48" s="474"/>
      <c r="BD48" s="369" t="s">
        <v>54</v>
      </c>
      <c r="BE48" s="369" t="s">
        <v>54</v>
      </c>
      <c r="BF48" s="369" t="s">
        <v>54</v>
      </c>
      <c r="BG48" s="375" t="s">
        <v>54</v>
      </c>
      <c r="BH48" s="375" t="s">
        <v>54</v>
      </c>
      <c r="BI48" s="375" t="s">
        <v>54</v>
      </c>
      <c r="BJ48" s="375" t="s">
        <v>54</v>
      </c>
      <c r="BK48" s="498"/>
      <c r="BL48" s="375" t="s">
        <v>54</v>
      </c>
      <c r="BM48" s="375" t="s">
        <v>54</v>
      </c>
      <c r="BN48" s="375" t="s">
        <v>54</v>
      </c>
      <c r="BO48" s="375" t="s">
        <v>54</v>
      </c>
      <c r="BP48" s="375" t="s">
        <v>54</v>
      </c>
      <c r="BQ48" s="375" t="s">
        <v>54</v>
      </c>
      <c r="BR48" s="375" t="s">
        <v>54</v>
      </c>
      <c r="BS48" s="375" t="s">
        <v>54</v>
      </c>
      <c r="BT48" s="375" t="s">
        <v>54</v>
      </c>
      <c r="BU48" s="370" t="s">
        <v>54</v>
      </c>
      <c r="BV48" s="375" t="s">
        <v>54</v>
      </c>
      <c r="BW48" s="375" t="s">
        <v>54</v>
      </c>
      <c r="BX48" s="375" t="s">
        <v>54</v>
      </c>
      <c r="BY48" s="375" t="s">
        <v>54</v>
      </c>
      <c r="BZ48" s="375" t="s">
        <v>54</v>
      </c>
      <c r="CA48" s="375" t="s">
        <v>54</v>
      </c>
      <c r="CB48" s="375" t="s">
        <v>54</v>
      </c>
      <c r="CC48" s="375" t="s">
        <v>54</v>
      </c>
      <c r="CD48" s="375" t="s">
        <v>54</v>
      </c>
      <c r="CE48" s="370" t="s">
        <v>54</v>
      </c>
      <c r="CF48" s="375" t="s">
        <v>54</v>
      </c>
      <c r="CG48" s="375" t="s">
        <v>54</v>
      </c>
      <c r="CH48" s="375" t="s">
        <v>54</v>
      </c>
      <c r="CI48" s="370" t="s">
        <v>54</v>
      </c>
      <c r="CJ48" s="375" t="s">
        <v>54</v>
      </c>
      <c r="CK48" s="375" t="s">
        <v>54</v>
      </c>
      <c r="CL48" s="375" t="s">
        <v>54</v>
      </c>
      <c r="CM48" s="474"/>
      <c r="CN48" s="479"/>
      <c r="CO48" s="467"/>
      <c r="CP48" s="467"/>
      <c r="CQ48" s="467"/>
      <c r="CR48" s="467"/>
      <c r="CS48" s="487"/>
      <c r="CT48" s="467"/>
      <c r="CU48" s="467"/>
      <c r="CV48" s="467"/>
      <c r="CW48" s="467"/>
      <c r="CX48" s="467"/>
      <c r="CY48" s="467"/>
      <c r="CZ48" s="467"/>
      <c r="DA48" s="467"/>
      <c r="DB48" s="471"/>
      <c r="DC48" s="467"/>
      <c r="DD48" s="467"/>
      <c r="DE48" s="467"/>
      <c r="DF48" s="467"/>
      <c r="DG48" s="467"/>
      <c r="DH48" s="467"/>
      <c r="DI48" s="467"/>
      <c r="DJ48" s="467"/>
      <c r="DK48" s="467"/>
      <c r="DL48" s="467"/>
      <c r="DM48" s="365" t="s">
        <v>54</v>
      </c>
      <c r="DN48" s="467"/>
      <c r="DO48" s="365" t="s">
        <v>54</v>
      </c>
      <c r="DP48" s="365" t="s">
        <v>54</v>
      </c>
      <c r="DQ48" s="365" t="s">
        <v>54</v>
      </c>
      <c r="DR48" s="365" t="s">
        <v>54</v>
      </c>
      <c r="DS48" s="365" t="s">
        <v>54</v>
      </c>
      <c r="DT48" s="365" t="s">
        <v>54</v>
      </c>
      <c r="DU48" s="365" t="s">
        <v>54</v>
      </c>
      <c r="DV48" s="365" t="s">
        <v>54</v>
      </c>
      <c r="DW48" s="365" t="s">
        <v>54</v>
      </c>
      <c r="DX48" s="467"/>
      <c r="DY48" s="365" t="s">
        <v>54</v>
      </c>
      <c r="DZ48" s="467"/>
      <c r="EA48" s="365" t="s">
        <v>54</v>
      </c>
      <c r="EB48" s="365" t="s">
        <v>54</v>
      </c>
      <c r="EC48" s="365" t="s">
        <v>54</v>
      </c>
      <c r="ED48" s="365" t="s">
        <v>54</v>
      </c>
      <c r="EE48" s="365" t="s">
        <v>54</v>
      </c>
      <c r="EF48" s="365" t="s">
        <v>54</v>
      </c>
      <c r="EG48" s="365" t="s">
        <v>54</v>
      </c>
      <c r="EH48" s="365" t="s">
        <v>54</v>
      </c>
      <c r="EI48" s="365" t="s">
        <v>54</v>
      </c>
      <c r="EJ48" s="365" t="s">
        <v>54</v>
      </c>
      <c r="EK48" s="365" t="s">
        <v>54</v>
      </c>
      <c r="EL48" s="365" t="s">
        <v>54</v>
      </c>
      <c r="EM48" s="365" t="s">
        <v>54</v>
      </c>
      <c r="EN48" s="365" t="s">
        <v>54</v>
      </c>
      <c r="EO48" s="365" t="s">
        <v>54</v>
      </c>
      <c r="EP48" s="365" t="s">
        <v>54</v>
      </c>
      <c r="EQ48" s="365" t="s">
        <v>54</v>
      </c>
      <c r="ER48" s="365" t="s">
        <v>54</v>
      </c>
      <c r="ES48" s="365" t="s">
        <v>54</v>
      </c>
      <c r="ET48" s="365" t="s">
        <v>54</v>
      </c>
      <c r="EU48" s="365" t="s">
        <v>54</v>
      </c>
    </row>
    <row r="49" spans="1:151" s="385" customFormat="1" ht="19.95" customHeight="1">
      <c r="A49" s="475"/>
      <c r="B49" s="475"/>
      <c r="C49" s="475"/>
      <c r="D49" s="468"/>
      <c r="E49" s="472"/>
      <c r="F49" s="468"/>
      <c r="G49" s="468"/>
      <c r="H49" s="468"/>
      <c r="I49" s="468"/>
      <c r="J49" s="468"/>
      <c r="K49" s="468"/>
      <c r="L49" s="472"/>
      <c r="M49" s="468"/>
      <c r="N49" s="472"/>
      <c r="O49" s="468"/>
      <c r="P49" s="543"/>
      <c r="Q49" s="472"/>
      <c r="R49" s="375" t="s">
        <v>54</v>
      </c>
      <c r="S49" s="367" t="s">
        <v>52</v>
      </c>
      <c r="T49" s="367" t="s">
        <v>54</v>
      </c>
      <c r="U49" s="368" t="s">
        <v>54</v>
      </c>
      <c r="V49" s="368" t="s">
        <v>54</v>
      </c>
      <c r="W49" s="368" t="s">
        <v>54</v>
      </c>
      <c r="X49" s="518"/>
      <c r="Y49" s="369" t="s">
        <v>54</v>
      </c>
      <c r="Z49" s="520"/>
      <c r="AA49" s="370" t="s">
        <v>54</v>
      </c>
      <c r="AB49" s="468"/>
      <c r="AC49" s="375" t="s">
        <v>54</v>
      </c>
      <c r="AD49" s="468"/>
      <c r="AE49" s="369" t="s">
        <v>54</v>
      </c>
      <c r="AF49" s="369" t="s">
        <v>54</v>
      </c>
      <c r="AG49" s="368" t="s">
        <v>54</v>
      </c>
      <c r="AH49" s="368" t="s">
        <v>54</v>
      </c>
      <c r="AI49" s="368" t="s">
        <v>54</v>
      </c>
      <c r="AJ49" s="516"/>
      <c r="AK49" s="516"/>
      <c r="AL49" s="516"/>
      <c r="AM49" s="516"/>
      <c r="AN49" s="516"/>
      <c r="AO49" s="516"/>
      <c r="AP49" s="375" t="s">
        <v>54</v>
      </c>
      <c r="AQ49" s="475"/>
      <c r="AR49" s="375" t="s">
        <v>54</v>
      </c>
      <c r="AS49" s="382" t="s">
        <v>54</v>
      </c>
      <c r="AT49" s="382" t="s">
        <v>54</v>
      </c>
      <c r="AU49" s="375" t="s">
        <v>54</v>
      </c>
      <c r="AV49" s="375" t="s">
        <v>54</v>
      </c>
      <c r="AW49" s="375" t="s">
        <v>54</v>
      </c>
      <c r="AX49" s="375" t="s">
        <v>54</v>
      </c>
      <c r="AY49" s="383" t="s">
        <v>54</v>
      </c>
      <c r="AZ49" s="369" t="s">
        <v>54</v>
      </c>
      <c r="BA49" s="518"/>
      <c r="BB49" s="369" t="s">
        <v>54</v>
      </c>
      <c r="BC49" s="475"/>
      <c r="BD49" s="369" t="s">
        <v>54</v>
      </c>
      <c r="BE49" s="369" t="s">
        <v>54</v>
      </c>
      <c r="BF49" s="369" t="s">
        <v>54</v>
      </c>
      <c r="BG49" s="375" t="s">
        <v>54</v>
      </c>
      <c r="BH49" s="375" t="s">
        <v>54</v>
      </c>
      <c r="BI49" s="375" t="s">
        <v>54</v>
      </c>
      <c r="BJ49" s="375" t="s">
        <v>54</v>
      </c>
      <c r="BK49" s="499"/>
      <c r="BL49" s="375" t="s">
        <v>54</v>
      </c>
      <c r="BM49" s="375" t="s">
        <v>54</v>
      </c>
      <c r="BN49" s="375" t="s">
        <v>54</v>
      </c>
      <c r="BO49" s="375" t="s">
        <v>54</v>
      </c>
      <c r="BP49" s="375" t="s">
        <v>54</v>
      </c>
      <c r="BQ49" s="375" t="s">
        <v>54</v>
      </c>
      <c r="BR49" s="375" t="s">
        <v>54</v>
      </c>
      <c r="BS49" s="375" t="s">
        <v>54</v>
      </c>
      <c r="BT49" s="375" t="s">
        <v>54</v>
      </c>
      <c r="BU49" s="370" t="s">
        <v>54</v>
      </c>
      <c r="BV49" s="375" t="s">
        <v>54</v>
      </c>
      <c r="BW49" s="375" t="s">
        <v>54</v>
      </c>
      <c r="BX49" s="375" t="s">
        <v>54</v>
      </c>
      <c r="BY49" s="375" t="s">
        <v>54</v>
      </c>
      <c r="BZ49" s="375" t="s">
        <v>54</v>
      </c>
      <c r="CA49" s="375" t="s">
        <v>54</v>
      </c>
      <c r="CB49" s="375" t="s">
        <v>54</v>
      </c>
      <c r="CC49" s="375" t="s">
        <v>54</v>
      </c>
      <c r="CD49" s="375" t="s">
        <v>54</v>
      </c>
      <c r="CE49" s="370" t="s">
        <v>54</v>
      </c>
      <c r="CF49" s="375" t="s">
        <v>54</v>
      </c>
      <c r="CG49" s="375" t="s">
        <v>54</v>
      </c>
      <c r="CH49" s="375" t="s">
        <v>54</v>
      </c>
      <c r="CI49" s="370" t="s">
        <v>54</v>
      </c>
      <c r="CJ49" s="375" t="s">
        <v>54</v>
      </c>
      <c r="CK49" s="375" t="s">
        <v>54</v>
      </c>
      <c r="CL49" s="375" t="s">
        <v>54</v>
      </c>
      <c r="CM49" s="475"/>
      <c r="CN49" s="479"/>
      <c r="CO49" s="532"/>
      <c r="CP49" s="532"/>
      <c r="CQ49" s="468"/>
      <c r="CR49" s="532"/>
      <c r="CS49" s="488"/>
      <c r="CT49" s="468"/>
      <c r="CU49" s="468"/>
      <c r="CV49" s="468"/>
      <c r="CW49" s="468"/>
      <c r="CX49" s="468"/>
      <c r="CY49" s="468"/>
      <c r="CZ49" s="468"/>
      <c r="DA49" s="468"/>
      <c r="DB49" s="529"/>
      <c r="DC49" s="468"/>
      <c r="DD49" s="468"/>
      <c r="DE49" s="468"/>
      <c r="DF49" s="468"/>
      <c r="DG49" s="468"/>
      <c r="DH49" s="468"/>
      <c r="DI49" s="468"/>
      <c r="DJ49" s="468"/>
      <c r="DK49" s="468"/>
      <c r="DL49" s="468"/>
      <c r="DM49" s="365" t="s">
        <v>54</v>
      </c>
      <c r="DN49" s="468"/>
      <c r="DO49" s="365" t="s">
        <v>54</v>
      </c>
      <c r="DP49" s="365" t="s">
        <v>54</v>
      </c>
      <c r="DQ49" s="365" t="s">
        <v>54</v>
      </c>
      <c r="DR49" s="365" t="s">
        <v>54</v>
      </c>
      <c r="DS49" s="365" t="s">
        <v>54</v>
      </c>
      <c r="DT49" s="365" t="s">
        <v>54</v>
      </c>
      <c r="DU49" s="365" t="s">
        <v>54</v>
      </c>
      <c r="DV49" s="365" t="s">
        <v>54</v>
      </c>
      <c r="DW49" s="365" t="s">
        <v>54</v>
      </c>
      <c r="DX49" s="468"/>
      <c r="DY49" s="365" t="s">
        <v>54</v>
      </c>
      <c r="DZ49" s="468"/>
      <c r="EA49" s="365" t="s">
        <v>54</v>
      </c>
      <c r="EB49" s="365" t="s">
        <v>54</v>
      </c>
      <c r="EC49" s="365" t="s">
        <v>54</v>
      </c>
      <c r="ED49" s="365" t="s">
        <v>54</v>
      </c>
      <c r="EE49" s="365" t="s">
        <v>54</v>
      </c>
      <c r="EF49" s="365" t="s">
        <v>54</v>
      </c>
      <c r="EG49" s="365" t="s">
        <v>54</v>
      </c>
      <c r="EH49" s="365" t="s">
        <v>54</v>
      </c>
      <c r="EI49" s="365" t="s">
        <v>54</v>
      </c>
      <c r="EJ49" s="365" t="s">
        <v>54</v>
      </c>
      <c r="EK49" s="365" t="s">
        <v>54</v>
      </c>
      <c r="EL49" s="365" t="s">
        <v>54</v>
      </c>
      <c r="EM49" s="365" t="s">
        <v>54</v>
      </c>
      <c r="EN49" s="365" t="s">
        <v>54</v>
      </c>
      <c r="EO49" s="365" t="s">
        <v>54</v>
      </c>
      <c r="EP49" s="365" t="s">
        <v>54</v>
      </c>
      <c r="EQ49" s="365" t="s">
        <v>54</v>
      </c>
      <c r="ER49" s="365" t="s">
        <v>54</v>
      </c>
      <c r="ES49" s="365" t="s">
        <v>54</v>
      </c>
      <c r="ET49" s="365" t="s">
        <v>54</v>
      </c>
      <c r="EU49" s="365" t="s">
        <v>54</v>
      </c>
    </row>
    <row r="50" spans="1:151" s="385" customFormat="1" ht="19.95" customHeight="1">
      <c r="A50" s="473">
        <v>5</v>
      </c>
      <c r="B50" s="473">
        <v>5</v>
      </c>
      <c r="C50" s="473" t="s">
        <v>2734</v>
      </c>
      <c r="D50" s="465" t="s">
        <v>2833</v>
      </c>
      <c r="E50" s="530" t="s">
        <v>2856</v>
      </c>
      <c r="F50" s="465" t="s">
        <v>2778</v>
      </c>
      <c r="G50" s="465" t="s">
        <v>2978</v>
      </c>
      <c r="H50" s="465" t="s">
        <v>2860</v>
      </c>
      <c r="I50" s="531" t="s">
        <v>2779</v>
      </c>
      <c r="J50" s="465" t="s">
        <v>2979</v>
      </c>
      <c r="K50" s="525" t="s">
        <v>3487</v>
      </c>
      <c r="L50" s="469" t="s">
        <v>3554</v>
      </c>
      <c r="M50" s="465" t="s">
        <v>2980</v>
      </c>
      <c r="N50" s="469" t="s">
        <v>3554</v>
      </c>
      <c r="O50" s="465" t="s">
        <v>2912</v>
      </c>
      <c r="P50" s="526" t="s">
        <v>3014</v>
      </c>
      <c r="Q50" s="469">
        <v>2</v>
      </c>
      <c r="R50" s="375" t="s">
        <v>2890</v>
      </c>
      <c r="S50" s="367" t="s">
        <v>52</v>
      </c>
      <c r="T50" s="367" t="s">
        <v>2711</v>
      </c>
      <c r="U50" s="368" t="s">
        <v>52</v>
      </c>
      <c r="V50" s="368" t="s">
        <v>52</v>
      </c>
      <c r="W50" s="368">
        <v>99</v>
      </c>
      <c r="X50" s="517">
        <v>200</v>
      </c>
      <c r="Y50" s="369">
        <v>72</v>
      </c>
      <c r="Z50" s="519" t="s">
        <v>52</v>
      </c>
      <c r="AA50" s="370">
        <v>99</v>
      </c>
      <c r="AB50" s="465">
        <v>200</v>
      </c>
      <c r="AC50" s="375" t="s">
        <v>52</v>
      </c>
      <c r="AD50" s="465" t="s">
        <v>52</v>
      </c>
      <c r="AE50" s="369" t="s">
        <v>52</v>
      </c>
      <c r="AF50" s="369" t="s">
        <v>2934</v>
      </c>
      <c r="AG50" s="368" t="s">
        <v>52</v>
      </c>
      <c r="AH50" s="368" t="s">
        <v>52</v>
      </c>
      <c r="AI50" s="368" t="s">
        <v>52</v>
      </c>
      <c r="AJ50" s="476" t="s">
        <v>54</v>
      </c>
      <c r="AK50" s="476" t="s">
        <v>54</v>
      </c>
      <c r="AL50" s="476" t="s">
        <v>54</v>
      </c>
      <c r="AM50" s="476" t="s">
        <v>54</v>
      </c>
      <c r="AN50" s="476" t="s">
        <v>54</v>
      </c>
      <c r="AO50" s="476" t="s">
        <v>54</v>
      </c>
      <c r="AP50" s="375" t="s">
        <v>54</v>
      </c>
      <c r="AQ50" s="473" t="s">
        <v>54</v>
      </c>
      <c r="AR50" s="375" t="s">
        <v>54</v>
      </c>
      <c r="AS50" s="382" t="s">
        <v>54</v>
      </c>
      <c r="AT50" s="382" t="s">
        <v>54</v>
      </c>
      <c r="AU50" s="375" t="s">
        <v>54</v>
      </c>
      <c r="AV50" s="375" t="s">
        <v>54</v>
      </c>
      <c r="AW50" s="375" t="s">
        <v>54</v>
      </c>
      <c r="AX50" s="375" t="s">
        <v>54</v>
      </c>
      <c r="AY50" s="383" t="s">
        <v>54</v>
      </c>
      <c r="AZ50" s="369" t="s">
        <v>54</v>
      </c>
      <c r="BA50" s="517" t="s">
        <v>54</v>
      </c>
      <c r="BB50" s="369" t="s">
        <v>54</v>
      </c>
      <c r="BC50" s="473" t="s">
        <v>54</v>
      </c>
      <c r="BD50" s="369" t="s">
        <v>54</v>
      </c>
      <c r="BE50" s="369" t="s">
        <v>54</v>
      </c>
      <c r="BF50" s="369" t="s">
        <v>54</v>
      </c>
      <c r="BG50" s="375" t="s">
        <v>54</v>
      </c>
      <c r="BH50" s="375" t="s">
        <v>54</v>
      </c>
      <c r="BI50" s="375" t="s">
        <v>54</v>
      </c>
      <c r="BJ50" s="375" t="s">
        <v>54</v>
      </c>
      <c r="BK50" s="497" t="s">
        <v>54</v>
      </c>
      <c r="BL50" s="375" t="s">
        <v>54</v>
      </c>
      <c r="BM50" s="375" t="s">
        <v>54</v>
      </c>
      <c r="BN50" s="375" t="s">
        <v>54</v>
      </c>
      <c r="BO50" s="375" t="s">
        <v>54</v>
      </c>
      <c r="BP50" s="375" t="s">
        <v>54</v>
      </c>
      <c r="BQ50" s="375" t="s">
        <v>54</v>
      </c>
      <c r="BR50" s="375" t="s">
        <v>54</v>
      </c>
      <c r="BS50" s="375" t="s">
        <v>54</v>
      </c>
      <c r="BT50" s="375" t="s">
        <v>54</v>
      </c>
      <c r="BU50" s="370" t="s">
        <v>54</v>
      </c>
      <c r="BV50" s="375" t="s">
        <v>54</v>
      </c>
      <c r="BW50" s="375" t="s">
        <v>54</v>
      </c>
      <c r="BX50" s="375" t="s">
        <v>54</v>
      </c>
      <c r="BY50" s="375" t="s">
        <v>54</v>
      </c>
      <c r="BZ50" s="375" t="s">
        <v>54</v>
      </c>
      <c r="CA50" s="375" t="s">
        <v>54</v>
      </c>
      <c r="CB50" s="375" t="s">
        <v>54</v>
      </c>
      <c r="CC50" s="375" t="s">
        <v>54</v>
      </c>
      <c r="CD50" s="375" t="s">
        <v>54</v>
      </c>
      <c r="CE50" s="370" t="s">
        <v>54</v>
      </c>
      <c r="CF50" s="375" t="s">
        <v>54</v>
      </c>
      <c r="CG50" s="375" t="s">
        <v>54</v>
      </c>
      <c r="CH50" s="375" t="s">
        <v>54</v>
      </c>
      <c r="CI50" s="370" t="s">
        <v>54</v>
      </c>
      <c r="CJ50" s="375" t="s">
        <v>54</v>
      </c>
      <c r="CK50" s="375" t="s">
        <v>54</v>
      </c>
      <c r="CL50" s="375" t="s">
        <v>54</v>
      </c>
      <c r="CM50" s="473" t="s">
        <v>358</v>
      </c>
      <c r="CN50" s="479" t="s">
        <v>2891</v>
      </c>
      <c r="CO50" s="473" t="s">
        <v>1975</v>
      </c>
      <c r="CP50" s="473" t="s">
        <v>1975</v>
      </c>
      <c r="CQ50" s="465" t="s">
        <v>13</v>
      </c>
      <c r="CR50" s="473" t="s">
        <v>3026</v>
      </c>
      <c r="CS50" s="465" t="s">
        <v>52</v>
      </c>
      <c r="CT50" s="465" t="s">
        <v>54</v>
      </c>
      <c r="CU50" s="465" t="s">
        <v>54</v>
      </c>
      <c r="CV50" s="465" t="s">
        <v>54</v>
      </c>
      <c r="CW50" s="465" t="s">
        <v>54</v>
      </c>
      <c r="CX50" s="465" t="s">
        <v>54</v>
      </c>
      <c r="CY50" s="465" t="s">
        <v>54</v>
      </c>
      <c r="CZ50" s="465" t="s">
        <v>54</v>
      </c>
      <c r="DA50" s="465" t="s">
        <v>54</v>
      </c>
      <c r="DB50" s="500" t="s">
        <v>54</v>
      </c>
      <c r="DC50" s="465" t="s">
        <v>54</v>
      </c>
      <c r="DD50" s="465" t="s">
        <v>54</v>
      </c>
      <c r="DE50" s="465" t="s">
        <v>54</v>
      </c>
      <c r="DF50" s="465" t="s">
        <v>54</v>
      </c>
      <c r="DG50" s="465" t="s">
        <v>54</v>
      </c>
      <c r="DH50" s="465" t="s">
        <v>54</v>
      </c>
      <c r="DI50" s="465" t="s">
        <v>54</v>
      </c>
      <c r="DJ50" s="465" t="s">
        <v>54</v>
      </c>
      <c r="DK50" s="465" t="s">
        <v>54</v>
      </c>
      <c r="DL50" s="465" t="s">
        <v>54</v>
      </c>
      <c r="DM50" s="365" t="s">
        <v>54</v>
      </c>
      <c r="DN50" s="465" t="s">
        <v>54</v>
      </c>
      <c r="DO50" s="365" t="s">
        <v>54</v>
      </c>
      <c r="DP50" s="365" t="s">
        <v>54</v>
      </c>
      <c r="DQ50" s="365" t="s">
        <v>54</v>
      </c>
      <c r="DR50" s="365" t="s">
        <v>54</v>
      </c>
      <c r="DS50" s="365" t="s">
        <v>54</v>
      </c>
      <c r="DT50" s="365" t="s">
        <v>54</v>
      </c>
      <c r="DU50" s="365" t="s">
        <v>54</v>
      </c>
      <c r="DV50" s="365" t="s">
        <v>54</v>
      </c>
      <c r="DW50" s="365" t="s">
        <v>54</v>
      </c>
      <c r="DX50" s="465" t="s">
        <v>54</v>
      </c>
      <c r="DY50" s="365" t="s">
        <v>54</v>
      </c>
      <c r="DZ50" s="465" t="s">
        <v>54</v>
      </c>
      <c r="EA50" s="365" t="s">
        <v>54</v>
      </c>
      <c r="EB50" s="365" t="s">
        <v>54</v>
      </c>
      <c r="EC50" s="365" t="s">
        <v>54</v>
      </c>
      <c r="ED50" s="365" t="s">
        <v>54</v>
      </c>
      <c r="EE50" s="365" t="s">
        <v>54</v>
      </c>
      <c r="EF50" s="365" t="s">
        <v>54</v>
      </c>
      <c r="EG50" s="365" t="s">
        <v>54</v>
      </c>
      <c r="EH50" s="365" t="s">
        <v>54</v>
      </c>
      <c r="EI50" s="365" t="s">
        <v>54</v>
      </c>
      <c r="EJ50" s="365" t="s">
        <v>54</v>
      </c>
      <c r="EK50" s="365" t="s">
        <v>54</v>
      </c>
      <c r="EL50" s="365" t="s">
        <v>54</v>
      </c>
      <c r="EM50" s="365" t="s">
        <v>54</v>
      </c>
      <c r="EN50" s="365" t="s">
        <v>54</v>
      </c>
      <c r="EO50" s="365" t="s">
        <v>54</v>
      </c>
      <c r="EP50" s="365" t="s">
        <v>54</v>
      </c>
      <c r="EQ50" s="365" t="s">
        <v>54</v>
      </c>
      <c r="ER50" s="365" t="s">
        <v>54</v>
      </c>
      <c r="ES50" s="365" t="s">
        <v>54</v>
      </c>
      <c r="ET50" s="365" t="s">
        <v>54</v>
      </c>
      <c r="EU50" s="365" t="s">
        <v>54</v>
      </c>
    </row>
    <row r="51" spans="1:151" s="385" customFormat="1" ht="19.95" customHeight="1">
      <c r="A51" s="474"/>
      <c r="B51" s="474"/>
      <c r="C51" s="474"/>
      <c r="D51" s="466"/>
      <c r="E51" s="470"/>
      <c r="F51" s="466"/>
      <c r="G51" s="466"/>
      <c r="H51" s="466"/>
      <c r="I51" s="466"/>
      <c r="J51" s="466"/>
      <c r="K51" s="466"/>
      <c r="L51" s="470"/>
      <c r="M51" s="466"/>
      <c r="N51" s="470"/>
      <c r="O51" s="466"/>
      <c r="P51" s="527"/>
      <c r="Q51" s="470"/>
      <c r="R51" s="378" t="s">
        <v>2699</v>
      </c>
      <c r="S51" s="367" t="s">
        <v>52</v>
      </c>
      <c r="T51" s="367" t="s">
        <v>2711</v>
      </c>
      <c r="U51" s="368" t="s">
        <v>52</v>
      </c>
      <c r="V51" s="368" t="s">
        <v>52</v>
      </c>
      <c r="W51" s="368">
        <v>101</v>
      </c>
      <c r="X51" s="518"/>
      <c r="Y51" s="369" t="s">
        <v>52</v>
      </c>
      <c r="Z51" s="520"/>
      <c r="AA51" s="370">
        <v>101</v>
      </c>
      <c r="AB51" s="466"/>
      <c r="AC51" s="375" t="s">
        <v>52</v>
      </c>
      <c r="AD51" s="466"/>
      <c r="AE51" s="369" t="s">
        <v>52</v>
      </c>
      <c r="AF51" s="369" t="s">
        <v>52</v>
      </c>
      <c r="AG51" s="368" t="s">
        <v>52</v>
      </c>
      <c r="AH51" s="368" t="s">
        <v>52</v>
      </c>
      <c r="AI51" s="368" t="s">
        <v>52</v>
      </c>
      <c r="AJ51" s="515"/>
      <c r="AK51" s="515"/>
      <c r="AL51" s="515"/>
      <c r="AM51" s="515"/>
      <c r="AN51" s="515"/>
      <c r="AO51" s="515"/>
      <c r="AP51" s="375" t="s">
        <v>54</v>
      </c>
      <c r="AQ51" s="474"/>
      <c r="AR51" s="375" t="s">
        <v>54</v>
      </c>
      <c r="AS51" s="382" t="s">
        <v>54</v>
      </c>
      <c r="AT51" s="382" t="s">
        <v>54</v>
      </c>
      <c r="AU51" s="375" t="s">
        <v>54</v>
      </c>
      <c r="AV51" s="375" t="s">
        <v>54</v>
      </c>
      <c r="AW51" s="375" t="s">
        <v>54</v>
      </c>
      <c r="AX51" s="375" t="s">
        <v>54</v>
      </c>
      <c r="AY51" s="383" t="s">
        <v>54</v>
      </c>
      <c r="AZ51" s="369" t="s">
        <v>54</v>
      </c>
      <c r="BA51" s="518"/>
      <c r="BB51" s="369" t="s">
        <v>54</v>
      </c>
      <c r="BC51" s="474"/>
      <c r="BD51" s="369" t="s">
        <v>54</v>
      </c>
      <c r="BE51" s="369" t="s">
        <v>54</v>
      </c>
      <c r="BF51" s="369" t="s">
        <v>54</v>
      </c>
      <c r="BG51" s="375" t="s">
        <v>54</v>
      </c>
      <c r="BH51" s="375" t="s">
        <v>54</v>
      </c>
      <c r="BI51" s="375" t="s">
        <v>54</v>
      </c>
      <c r="BJ51" s="375" t="s">
        <v>54</v>
      </c>
      <c r="BK51" s="498"/>
      <c r="BL51" s="375" t="s">
        <v>54</v>
      </c>
      <c r="BM51" s="375" t="s">
        <v>54</v>
      </c>
      <c r="BN51" s="375" t="s">
        <v>54</v>
      </c>
      <c r="BO51" s="375" t="s">
        <v>54</v>
      </c>
      <c r="BP51" s="375" t="s">
        <v>54</v>
      </c>
      <c r="BQ51" s="375" t="s">
        <v>54</v>
      </c>
      <c r="BR51" s="375" t="s">
        <v>54</v>
      </c>
      <c r="BS51" s="375" t="s">
        <v>54</v>
      </c>
      <c r="BT51" s="375" t="s">
        <v>54</v>
      </c>
      <c r="BU51" s="370" t="s">
        <v>54</v>
      </c>
      <c r="BV51" s="375" t="s">
        <v>54</v>
      </c>
      <c r="BW51" s="375" t="s">
        <v>54</v>
      </c>
      <c r="BX51" s="375" t="s">
        <v>54</v>
      </c>
      <c r="BY51" s="375" t="s">
        <v>54</v>
      </c>
      <c r="BZ51" s="375" t="s">
        <v>54</v>
      </c>
      <c r="CA51" s="375" t="s">
        <v>54</v>
      </c>
      <c r="CB51" s="375" t="s">
        <v>54</v>
      </c>
      <c r="CC51" s="375" t="s">
        <v>54</v>
      </c>
      <c r="CD51" s="375" t="s">
        <v>54</v>
      </c>
      <c r="CE51" s="370" t="s">
        <v>54</v>
      </c>
      <c r="CF51" s="375" t="s">
        <v>54</v>
      </c>
      <c r="CG51" s="375" t="s">
        <v>54</v>
      </c>
      <c r="CH51" s="375" t="s">
        <v>54</v>
      </c>
      <c r="CI51" s="370" t="s">
        <v>54</v>
      </c>
      <c r="CJ51" s="375" t="s">
        <v>54</v>
      </c>
      <c r="CK51" s="375" t="s">
        <v>54</v>
      </c>
      <c r="CL51" s="375" t="s">
        <v>54</v>
      </c>
      <c r="CM51" s="474"/>
      <c r="CN51" s="479"/>
      <c r="CO51" s="467"/>
      <c r="CP51" s="467"/>
      <c r="CQ51" s="466"/>
      <c r="CR51" s="467"/>
      <c r="CS51" s="466"/>
      <c r="CT51" s="466"/>
      <c r="CU51" s="466"/>
      <c r="CV51" s="466"/>
      <c r="CW51" s="466"/>
      <c r="CX51" s="466"/>
      <c r="CY51" s="466"/>
      <c r="CZ51" s="466"/>
      <c r="DA51" s="466"/>
      <c r="DB51" s="471"/>
      <c r="DC51" s="466"/>
      <c r="DD51" s="466"/>
      <c r="DE51" s="466"/>
      <c r="DF51" s="466"/>
      <c r="DG51" s="466"/>
      <c r="DH51" s="466"/>
      <c r="DI51" s="466"/>
      <c r="DJ51" s="466"/>
      <c r="DK51" s="466"/>
      <c r="DL51" s="466"/>
      <c r="DM51" s="365" t="s">
        <v>54</v>
      </c>
      <c r="DN51" s="466"/>
      <c r="DO51" s="365" t="s">
        <v>54</v>
      </c>
      <c r="DP51" s="365" t="s">
        <v>54</v>
      </c>
      <c r="DQ51" s="365" t="s">
        <v>54</v>
      </c>
      <c r="DR51" s="365" t="s">
        <v>54</v>
      </c>
      <c r="DS51" s="365" t="s">
        <v>54</v>
      </c>
      <c r="DT51" s="365" t="s">
        <v>54</v>
      </c>
      <c r="DU51" s="365" t="s">
        <v>54</v>
      </c>
      <c r="DV51" s="365" t="s">
        <v>54</v>
      </c>
      <c r="DW51" s="365" t="s">
        <v>54</v>
      </c>
      <c r="DX51" s="466"/>
      <c r="DY51" s="365" t="s">
        <v>54</v>
      </c>
      <c r="DZ51" s="466"/>
      <c r="EA51" s="365" t="s">
        <v>54</v>
      </c>
      <c r="EB51" s="365" t="s">
        <v>54</v>
      </c>
      <c r="EC51" s="365" t="s">
        <v>54</v>
      </c>
      <c r="ED51" s="365" t="s">
        <v>54</v>
      </c>
      <c r="EE51" s="365" t="s">
        <v>54</v>
      </c>
      <c r="EF51" s="365" t="s">
        <v>54</v>
      </c>
      <c r="EG51" s="365" t="s">
        <v>54</v>
      </c>
      <c r="EH51" s="365" t="s">
        <v>54</v>
      </c>
      <c r="EI51" s="365" t="s">
        <v>54</v>
      </c>
      <c r="EJ51" s="365" t="s">
        <v>54</v>
      </c>
      <c r="EK51" s="365" t="s">
        <v>54</v>
      </c>
      <c r="EL51" s="365" t="s">
        <v>54</v>
      </c>
      <c r="EM51" s="365" t="s">
        <v>54</v>
      </c>
      <c r="EN51" s="365" t="s">
        <v>54</v>
      </c>
      <c r="EO51" s="365" t="s">
        <v>54</v>
      </c>
      <c r="EP51" s="365" t="s">
        <v>54</v>
      </c>
      <c r="EQ51" s="365" t="s">
        <v>54</v>
      </c>
      <c r="ER51" s="365" t="s">
        <v>54</v>
      </c>
      <c r="ES51" s="365" t="s">
        <v>54</v>
      </c>
      <c r="ET51" s="365" t="s">
        <v>54</v>
      </c>
      <c r="EU51" s="365" t="s">
        <v>54</v>
      </c>
    </row>
    <row r="52" spans="1:151" s="385" customFormat="1" ht="19.95" customHeight="1">
      <c r="A52" s="474"/>
      <c r="B52" s="474"/>
      <c r="C52" s="474"/>
      <c r="D52" s="467"/>
      <c r="E52" s="471"/>
      <c r="F52" s="467"/>
      <c r="G52" s="467"/>
      <c r="H52" s="467"/>
      <c r="I52" s="467"/>
      <c r="J52" s="467"/>
      <c r="K52" s="467"/>
      <c r="L52" s="471"/>
      <c r="M52" s="467"/>
      <c r="N52" s="471"/>
      <c r="O52" s="467"/>
      <c r="P52" s="527"/>
      <c r="Q52" s="471"/>
      <c r="R52" s="375" t="s">
        <v>54</v>
      </c>
      <c r="S52" s="367" t="s">
        <v>54</v>
      </c>
      <c r="T52" s="367" t="s">
        <v>54</v>
      </c>
      <c r="U52" s="368" t="s">
        <v>54</v>
      </c>
      <c r="V52" s="368" t="s">
        <v>54</v>
      </c>
      <c r="W52" s="368" t="s">
        <v>54</v>
      </c>
      <c r="X52" s="518"/>
      <c r="Y52" s="369" t="s">
        <v>54</v>
      </c>
      <c r="Z52" s="520"/>
      <c r="AA52" s="370" t="s">
        <v>54</v>
      </c>
      <c r="AB52" s="467"/>
      <c r="AC52" s="375" t="s">
        <v>54</v>
      </c>
      <c r="AD52" s="467"/>
      <c r="AE52" s="369" t="s">
        <v>54</v>
      </c>
      <c r="AF52" s="369" t="s">
        <v>54</v>
      </c>
      <c r="AG52" s="368" t="s">
        <v>54</v>
      </c>
      <c r="AH52" s="368" t="s">
        <v>54</v>
      </c>
      <c r="AI52" s="368" t="s">
        <v>54</v>
      </c>
      <c r="AJ52" s="515"/>
      <c r="AK52" s="515"/>
      <c r="AL52" s="515"/>
      <c r="AM52" s="515"/>
      <c r="AN52" s="515"/>
      <c r="AO52" s="515"/>
      <c r="AP52" s="375" t="s">
        <v>54</v>
      </c>
      <c r="AQ52" s="474"/>
      <c r="AR52" s="375" t="s">
        <v>54</v>
      </c>
      <c r="AS52" s="382" t="s">
        <v>54</v>
      </c>
      <c r="AT52" s="382" t="s">
        <v>54</v>
      </c>
      <c r="AU52" s="375" t="s">
        <v>54</v>
      </c>
      <c r="AV52" s="375" t="s">
        <v>54</v>
      </c>
      <c r="AW52" s="375" t="s">
        <v>54</v>
      </c>
      <c r="AX52" s="375" t="s">
        <v>54</v>
      </c>
      <c r="AY52" s="383" t="s">
        <v>54</v>
      </c>
      <c r="AZ52" s="369" t="s">
        <v>54</v>
      </c>
      <c r="BA52" s="518"/>
      <c r="BB52" s="369" t="s">
        <v>54</v>
      </c>
      <c r="BC52" s="474"/>
      <c r="BD52" s="369" t="s">
        <v>54</v>
      </c>
      <c r="BE52" s="369" t="s">
        <v>54</v>
      </c>
      <c r="BF52" s="369" t="s">
        <v>54</v>
      </c>
      <c r="BG52" s="375" t="s">
        <v>54</v>
      </c>
      <c r="BH52" s="375" t="s">
        <v>54</v>
      </c>
      <c r="BI52" s="375" t="s">
        <v>54</v>
      </c>
      <c r="BJ52" s="375" t="s">
        <v>54</v>
      </c>
      <c r="BK52" s="498"/>
      <c r="BL52" s="375" t="s">
        <v>54</v>
      </c>
      <c r="BM52" s="375" t="s">
        <v>54</v>
      </c>
      <c r="BN52" s="375" t="s">
        <v>54</v>
      </c>
      <c r="BO52" s="375" t="s">
        <v>54</v>
      </c>
      <c r="BP52" s="375" t="s">
        <v>54</v>
      </c>
      <c r="BQ52" s="375" t="s">
        <v>54</v>
      </c>
      <c r="BR52" s="375" t="s">
        <v>54</v>
      </c>
      <c r="BS52" s="375" t="s">
        <v>54</v>
      </c>
      <c r="BT52" s="375" t="s">
        <v>54</v>
      </c>
      <c r="BU52" s="370" t="s">
        <v>54</v>
      </c>
      <c r="BV52" s="375" t="s">
        <v>54</v>
      </c>
      <c r="BW52" s="375" t="s">
        <v>54</v>
      </c>
      <c r="BX52" s="375" t="s">
        <v>54</v>
      </c>
      <c r="BY52" s="375" t="s">
        <v>54</v>
      </c>
      <c r="BZ52" s="375" t="s">
        <v>54</v>
      </c>
      <c r="CA52" s="375" t="s">
        <v>54</v>
      </c>
      <c r="CB52" s="375" t="s">
        <v>54</v>
      </c>
      <c r="CC52" s="375" t="s">
        <v>54</v>
      </c>
      <c r="CD52" s="375" t="s">
        <v>54</v>
      </c>
      <c r="CE52" s="370" t="s">
        <v>54</v>
      </c>
      <c r="CF52" s="375" t="s">
        <v>54</v>
      </c>
      <c r="CG52" s="375" t="s">
        <v>54</v>
      </c>
      <c r="CH52" s="375" t="s">
        <v>54</v>
      </c>
      <c r="CI52" s="370" t="s">
        <v>54</v>
      </c>
      <c r="CJ52" s="375" t="s">
        <v>54</v>
      </c>
      <c r="CK52" s="375" t="s">
        <v>54</v>
      </c>
      <c r="CL52" s="375" t="s">
        <v>54</v>
      </c>
      <c r="CM52" s="474"/>
      <c r="CN52" s="479"/>
      <c r="CO52" s="467"/>
      <c r="CP52" s="467"/>
      <c r="CQ52" s="467"/>
      <c r="CR52" s="467"/>
      <c r="CS52" s="467"/>
      <c r="CT52" s="467"/>
      <c r="CU52" s="467"/>
      <c r="CV52" s="467"/>
      <c r="CW52" s="467"/>
      <c r="CX52" s="467"/>
      <c r="CY52" s="467"/>
      <c r="CZ52" s="467"/>
      <c r="DA52" s="467"/>
      <c r="DB52" s="471"/>
      <c r="DC52" s="467"/>
      <c r="DD52" s="467"/>
      <c r="DE52" s="467"/>
      <c r="DF52" s="467"/>
      <c r="DG52" s="467"/>
      <c r="DH52" s="467"/>
      <c r="DI52" s="467"/>
      <c r="DJ52" s="467"/>
      <c r="DK52" s="467"/>
      <c r="DL52" s="467"/>
      <c r="DM52" s="365" t="s">
        <v>54</v>
      </c>
      <c r="DN52" s="467"/>
      <c r="DO52" s="365" t="s">
        <v>54</v>
      </c>
      <c r="DP52" s="365" t="s">
        <v>54</v>
      </c>
      <c r="DQ52" s="365" t="s">
        <v>54</v>
      </c>
      <c r="DR52" s="365" t="s">
        <v>54</v>
      </c>
      <c r="DS52" s="365" t="s">
        <v>54</v>
      </c>
      <c r="DT52" s="365" t="s">
        <v>54</v>
      </c>
      <c r="DU52" s="365" t="s">
        <v>54</v>
      </c>
      <c r="DV52" s="365" t="s">
        <v>54</v>
      </c>
      <c r="DW52" s="365" t="s">
        <v>54</v>
      </c>
      <c r="DX52" s="467"/>
      <c r="DY52" s="365" t="s">
        <v>54</v>
      </c>
      <c r="DZ52" s="467"/>
      <c r="EA52" s="365" t="s">
        <v>54</v>
      </c>
      <c r="EB52" s="365" t="s">
        <v>54</v>
      </c>
      <c r="EC52" s="365" t="s">
        <v>54</v>
      </c>
      <c r="ED52" s="365" t="s">
        <v>54</v>
      </c>
      <c r="EE52" s="365" t="s">
        <v>54</v>
      </c>
      <c r="EF52" s="365" t="s">
        <v>54</v>
      </c>
      <c r="EG52" s="365" t="s">
        <v>54</v>
      </c>
      <c r="EH52" s="365" t="s">
        <v>54</v>
      </c>
      <c r="EI52" s="365" t="s">
        <v>54</v>
      </c>
      <c r="EJ52" s="365" t="s">
        <v>54</v>
      </c>
      <c r="EK52" s="365" t="s">
        <v>54</v>
      </c>
      <c r="EL52" s="365" t="s">
        <v>54</v>
      </c>
      <c r="EM52" s="365" t="s">
        <v>54</v>
      </c>
      <c r="EN52" s="365" t="s">
        <v>54</v>
      </c>
      <c r="EO52" s="365" t="s">
        <v>54</v>
      </c>
      <c r="EP52" s="365" t="s">
        <v>54</v>
      </c>
      <c r="EQ52" s="365" t="s">
        <v>54</v>
      </c>
      <c r="ER52" s="365" t="s">
        <v>54</v>
      </c>
      <c r="ES52" s="365" t="s">
        <v>54</v>
      </c>
      <c r="ET52" s="365" t="s">
        <v>54</v>
      </c>
      <c r="EU52" s="365" t="s">
        <v>54</v>
      </c>
    </row>
    <row r="53" spans="1:151" s="385" customFormat="1" ht="19.95" customHeight="1">
      <c r="A53" s="475"/>
      <c r="B53" s="475"/>
      <c r="C53" s="475"/>
      <c r="D53" s="468"/>
      <c r="E53" s="472"/>
      <c r="F53" s="468"/>
      <c r="G53" s="468"/>
      <c r="H53" s="468"/>
      <c r="I53" s="468"/>
      <c r="J53" s="468"/>
      <c r="K53" s="468"/>
      <c r="L53" s="472"/>
      <c r="M53" s="468"/>
      <c r="N53" s="472"/>
      <c r="O53" s="468"/>
      <c r="P53" s="528"/>
      <c r="Q53" s="472"/>
      <c r="R53" s="375" t="s">
        <v>54</v>
      </c>
      <c r="S53" s="367" t="s">
        <v>52</v>
      </c>
      <c r="T53" s="367" t="s">
        <v>54</v>
      </c>
      <c r="U53" s="368" t="s">
        <v>54</v>
      </c>
      <c r="V53" s="368" t="s">
        <v>54</v>
      </c>
      <c r="W53" s="368" t="s">
        <v>54</v>
      </c>
      <c r="X53" s="518"/>
      <c r="Y53" s="369" t="s">
        <v>54</v>
      </c>
      <c r="Z53" s="520"/>
      <c r="AA53" s="370" t="s">
        <v>54</v>
      </c>
      <c r="AB53" s="468"/>
      <c r="AC53" s="375" t="s">
        <v>54</v>
      </c>
      <c r="AD53" s="468"/>
      <c r="AE53" s="369" t="s">
        <v>54</v>
      </c>
      <c r="AF53" s="369" t="s">
        <v>54</v>
      </c>
      <c r="AG53" s="368" t="s">
        <v>54</v>
      </c>
      <c r="AH53" s="368" t="s">
        <v>54</v>
      </c>
      <c r="AI53" s="368" t="s">
        <v>54</v>
      </c>
      <c r="AJ53" s="516"/>
      <c r="AK53" s="516"/>
      <c r="AL53" s="516"/>
      <c r="AM53" s="516"/>
      <c r="AN53" s="516"/>
      <c r="AO53" s="516"/>
      <c r="AP53" s="375" t="s">
        <v>54</v>
      </c>
      <c r="AQ53" s="475"/>
      <c r="AR53" s="375" t="s">
        <v>54</v>
      </c>
      <c r="AS53" s="382" t="s">
        <v>54</v>
      </c>
      <c r="AT53" s="382" t="s">
        <v>54</v>
      </c>
      <c r="AU53" s="375" t="s">
        <v>54</v>
      </c>
      <c r="AV53" s="375" t="s">
        <v>54</v>
      </c>
      <c r="AW53" s="375" t="s">
        <v>54</v>
      </c>
      <c r="AX53" s="375" t="s">
        <v>54</v>
      </c>
      <c r="AY53" s="383" t="s">
        <v>54</v>
      </c>
      <c r="AZ53" s="369" t="s">
        <v>54</v>
      </c>
      <c r="BA53" s="518"/>
      <c r="BB53" s="369" t="s">
        <v>54</v>
      </c>
      <c r="BC53" s="475"/>
      <c r="BD53" s="369" t="s">
        <v>54</v>
      </c>
      <c r="BE53" s="369" t="s">
        <v>54</v>
      </c>
      <c r="BF53" s="369" t="s">
        <v>54</v>
      </c>
      <c r="BG53" s="375" t="s">
        <v>54</v>
      </c>
      <c r="BH53" s="375" t="s">
        <v>54</v>
      </c>
      <c r="BI53" s="375" t="s">
        <v>54</v>
      </c>
      <c r="BJ53" s="375" t="s">
        <v>54</v>
      </c>
      <c r="BK53" s="499"/>
      <c r="BL53" s="375" t="s">
        <v>54</v>
      </c>
      <c r="BM53" s="375" t="s">
        <v>54</v>
      </c>
      <c r="BN53" s="375" t="s">
        <v>54</v>
      </c>
      <c r="BO53" s="375" t="s">
        <v>54</v>
      </c>
      <c r="BP53" s="375" t="s">
        <v>54</v>
      </c>
      <c r="BQ53" s="375" t="s">
        <v>54</v>
      </c>
      <c r="BR53" s="375" t="s">
        <v>54</v>
      </c>
      <c r="BS53" s="375" t="s">
        <v>54</v>
      </c>
      <c r="BT53" s="375" t="s">
        <v>54</v>
      </c>
      <c r="BU53" s="370" t="s">
        <v>54</v>
      </c>
      <c r="BV53" s="375" t="s">
        <v>54</v>
      </c>
      <c r="BW53" s="375" t="s">
        <v>54</v>
      </c>
      <c r="BX53" s="375" t="s">
        <v>54</v>
      </c>
      <c r="BY53" s="375" t="s">
        <v>54</v>
      </c>
      <c r="BZ53" s="375" t="s">
        <v>54</v>
      </c>
      <c r="CA53" s="375" t="s">
        <v>54</v>
      </c>
      <c r="CB53" s="375" t="s">
        <v>54</v>
      </c>
      <c r="CC53" s="375" t="s">
        <v>54</v>
      </c>
      <c r="CD53" s="375" t="s">
        <v>54</v>
      </c>
      <c r="CE53" s="370" t="s">
        <v>54</v>
      </c>
      <c r="CF53" s="375" t="s">
        <v>54</v>
      </c>
      <c r="CG53" s="375" t="s">
        <v>54</v>
      </c>
      <c r="CH53" s="375" t="s">
        <v>54</v>
      </c>
      <c r="CI53" s="370" t="s">
        <v>54</v>
      </c>
      <c r="CJ53" s="375" t="s">
        <v>54</v>
      </c>
      <c r="CK53" s="375" t="s">
        <v>54</v>
      </c>
      <c r="CL53" s="375" t="s">
        <v>54</v>
      </c>
      <c r="CM53" s="475"/>
      <c r="CN53" s="479"/>
      <c r="CO53" s="532"/>
      <c r="CP53" s="532"/>
      <c r="CQ53" s="468"/>
      <c r="CR53" s="532"/>
      <c r="CS53" s="468"/>
      <c r="CT53" s="468"/>
      <c r="CU53" s="468"/>
      <c r="CV53" s="468"/>
      <c r="CW53" s="468"/>
      <c r="CX53" s="468"/>
      <c r="CY53" s="468"/>
      <c r="CZ53" s="468"/>
      <c r="DA53" s="468"/>
      <c r="DB53" s="529"/>
      <c r="DC53" s="468"/>
      <c r="DD53" s="468"/>
      <c r="DE53" s="468"/>
      <c r="DF53" s="468"/>
      <c r="DG53" s="468"/>
      <c r="DH53" s="468"/>
      <c r="DI53" s="468"/>
      <c r="DJ53" s="468"/>
      <c r="DK53" s="468"/>
      <c r="DL53" s="468"/>
      <c r="DM53" s="365" t="s">
        <v>54</v>
      </c>
      <c r="DN53" s="468"/>
      <c r="DO53" s="365" t="s">
        <v>54</v>
      </c>
      <c r="DP53" s="365" t="s">
        <v>54</v>
      </c>
      <c r="DQ53" s="365" t="s">
        <v>54</v>
      </c>
      <c r="DR53" s="365" t="s">
        <v>54</v>
      </c>
      <c r="DS53" s="365" t="s">
        <v>54</v>
      </c>
      <c r="DT53" s="365" t="s">
        <v>54</v>
      </c>
      <c r="DU53" s="365" t="s">
        <v>54</v>
      </c>
      <c r="DV53" s="365" t="s">
        <v>54</v>
      </c>
      <c r="DW53" s="365" t="s">
        <v>54</v>
      </c>
      <c r="DX53" s="468"/>
      <c r="DY53" s="365" t="s">
        <v>54</v>
      </c>
      <c r="DZ53" s="468"/>
      <c r="EA53" s="365" t="s">
        <v>54</v>
      </c>
      <c r="EB53" s="365" t="s">
        <v>54</v>
      </c>
      <c r="EC53" s="365" t="s">
        <v>54</v>
      </c>
      <c r="ED53" s="365" t="s">
        <v>54</v>
      </c>
      <c r="EE53" s="365" t="s">
        <v>54</v>
      </c>
      <c r="EF53" s="365" t="s">
        <v>54</v>
      </c>
      <c r="EG53" s="365" t="s">
        <v>54</v>
      </c>
      <c r="EH53" s="365" t="s">
        <v>54</v>
      </c>
      <c r="EI53" s="365" t="s">
        <v>54</v>
      </c>
      <c r="EJ53" s="365" t="s">
        <v>54</v>
      </c>
      <c r="EK53" s="365" t="s">
        <v>54</v>
      </c>
      <c r="EL53" s="365" t="s">
        <v>54</v>
      </c>
      <c r="EM53" s="365" t="s">
        <v>54</v>
      </c>
      <c r="EN53" s="365" t="s">
        <v>54</v>
      </c>
      <c r="EO53" s="365" t="s">
        <v>54</v>
      </c>
      <c r="EP53" s="365" t="s">
        <v>54</v>
      </c>
      <c r="EQ53" s="365" t="s">
        <v>54</v>
      </c>
      <c r="ER53" s="365" t="s">
        <v>54</v>
      </c>
      <c r="ES53" s="365" t="s">
        <v>54</v>
      </c>
      <c r="ET53" s="365" t="s">
        <v>54</v>
      </c>
      <c r="EU53" s="365" t="s">
        <v>54</v>
      </c>
    </row>
    <row r="54" spans="1:151" s="385" customFormat="1" ht="19.95" customHeight="1">
      <c r="A54" s="473">
        <v>6</v>
      </c>
      <c r="B54" s="473">
        <v>6</v>
      </c>
      <c r="C54" s="473" t="s">
        <v>2734</v>
      </c>
      <c r="D54" s="465" t="s">
        <v>2834</v>
      </c>
      <c r="E54" s="530" t="s">
        <v>2856</v>
      </c>
      <c r="F54" s="531" t="s">
        <v>2780</v>
      </c>
      <c r="G54" s="465" t="s">
        <v>2981</v>
      </c>
      <c r="H54" s="465" t="s">
        <v>2861</v>
      </c>
      <c r="I54" s="531" t="s">
        <v>2781</v>
      </c>
      <c r="J54" s="465" t="s">
        <v>52</v>
      </c>
      <c r="K54" s="525" t="s">
        <v>3488</v>
      </c>
      <c r="L54" s="469" t="s">
        <v>3554</v>
      </c>
      <c r="M54" s="465" t="s">
        <v>2953</v>
      </c>
      <c r="N54" s="469" t="s">
        <v>3554</v>
      </c>
      <c r="O54" s="465" t="s">
        <v>3469</v>
      </c>
      <c r="P54" s="526" t="s">
        <v>2962</v>
      </c>
      <c r="Q54" s="469">
        <v>1</v>
      </c>
      <c r="R54" s="367" t="s">
        <v>3732</v>
      </c>
      <c r="S54" s="367" t="s">
        <v>52</v>
      </c>
      <c r="T54" s="367" t="s">
        <v>2711</v>
      </c>
      <c r="U54" s="368" t="s">
        <v>52</v>
      </c>
      <c r="V54" s="368" t="s">
        <v>52</v>
      </c>
      <c r="W54" s="368">
        <v>168</v>
      </c>
      <c r="X54" s="517">
        <v>168</v>
      </c>
      <c r="Y54" s="369" t="s">
        <v>52</v>
      </c>
      <c r="Z54" s="519" t="s">
        <v>52</v>
      </c>
      <c r="AA54" s="370">
        <v>168</v>
      </c>
      <c r="AB54" s="465">
        <v>168</v>
      </c>
      <c r="AC54" s="375">
        <v>43</v>
      </c>
      <c r="AD54" s="465">
        <v>43</v>
      </c>
      <c r="AE54" s="369">
        <v>73.38</v>
      </c>
      <c r="AF54" s="369" t="s">
        <v>2937</v>
      </c>
      <c r="AG54" s="368" t="s">
        <v>52</v>
      </c>
      <c r="AH54" s="368" t="s">
        <v>52</v>
      </c>
      <c r="AI54" s="368" t="s">
        <v>52</v>
      </c>
      <c r="AJ54" s="476" t="s">
        <v>54</v>
      </c>
      <c r="AK54" s="476" t="s">
        <v>54</v>
      </c>
      <c r="AL54" s="476" t="s">
        <v>54</v>
      </c>
      <c r="AM54" s="476" t="s">
        <v>54</v>
      </c>
      <c r="AN54" s="476" t="s">
        <v>54</v>
      </c>
      <c r="AO54" s="476" t="s">
        <v>54</v>
      </c>
      <c r="AP54" s="375" t="s">
        <v>54</v>
      </c>
      <c r="AQ54" s="473" t="s">
        <v>54</v>
      </c>
      <c r="AR54" s="375" t="s">
        <v>54</v>
      </c>
      <c r="AS54" s="382" t="s">
        <v>54</v>
      </c>
      <c r="AT54" s="382" t="s">
        <v>54</v>
      </c>
      <c r="AU54" s="375" t="s">
        <v>54</v>
      </c>
      <c r="AV54" s="375" t="s">
        <v>54</v>
      </c>
      <c r="AW54" s="375" t="s">
        <v>54</v>
      </c>
      <c r="AX54" s="375" t="s">
        <v>54</v>
      </c>
      <c r="AY54" s="383" t="s">
        <v>54</v>
      </c>
      <c r="AZ54" s="369" t="s">
        <v>54</v>
      </c>
      <c r="BA54" s="517" t="s">
        <v>54</v>
      </c>
      <c r="BB54" s="369" t="s">
        <v>54</v>
      </c>
      <c r="BC54" s="473" t="s">
        <v>54</v>
      </c>
      <c r="BD54" s="369" t="s">
        <v>54</v>
      </c>
      <c r="BE54" s="369" t="s">
        <v>54</v>
      </c>
      <c r="BF54" s="369" t="s">
        <v>54</v>
      </c>
      <c r="BG54" s="375" t="s">
        <v>54</v>
      </c>
      <c r="BH54" s="375" t="s">
        <v>54</v>
      </c>
      <c r="BI54" s="375" t="s">
        <v>54</v>
      </c>
      <c r="BJ54" s="375" t="s">
        <v>54</v>
      </c>
      <c r="BK54" s="497" t="s">
        <v>54</v>
      </c>
      <c r="BL54" s="375" t="s">
        <v>54</v>
      </c>
      <c r="BM54" s="375" t="s">
        <v>54</v>
      </c>
      <c r="BN54" s="375" t="s">
        <v>54</v>
      </c>
      <c r="BO54" s="375" t="s">
        <v>54</v>
      </c>
      <c r="BP54" s="375" t="s">
        <v>54</v>
      </c>
      <c r="BQ54" s="375" t="s">
        <v>54</v>
      </c>
      <c r="BR54" s="375" t="s">
        <v>54</v>
      </c>
      <c r="BS54" s="375" t="s">
        <v>54</v>
      </c>
      <c r="BT54" s="375" t="s">
        <v>54</v>
      </c>
      <c r="BU54" s="370" t="s">
        <v>54</v>
      </c>
      <c r="BV54" s="375" t="s">
        <v>54</v>
      </c>
      <c r="BW54" s="375" t="s">
        <v>54</v>
      </c>
      <c r="BX54" s="375" t="s">
        <v>54</v>
      </c>
      <c r="BY54" s="375" t="s">
        <v>54</v>
      </c>
      <c r="BZ54" s="375" t="s">
        <v>54</v>
      </c>
      <c r="CA54" s="375" t="s">
        <v>54</v>
      </c>
      <c r="CB54" s="375" t="s">
        <v>54</v>
      </c>
      <c r="CC54" s="375" t="s">
        <v>54</v>
      </c>
      <c r="CD54" s="375" t="s">
        <v>54</v>
      </c>
      <c r="CE54" s="370" t="s">
        <v>54</v>
      </c>
      <c r="CF54" s="375" t="s">
        <v>54</v>
      </c>
      <c r="CG54" s="375" t="s">
        <v>54</v>
      </c>
      <c r="CH54" s="375" t="s">
        <v>54</v>
      </c>
      <c r="CI54" s="370" t="s">
        <v>54</v>
      </c>
      <c r="CJ54" s="375" t="s">
        <v>54</v>
      </c>
      <c r="CK54" s="375" t="s">
        <v>54</v>
      </c>
      <c r="CL54" s="375" t="s">
        <v>54</v>
      </c>
      <c r="CM54" s="473" t="s">
        <v>2951</v>
      </c>
      <c r="CN54" s="479" t="s">
        <v>2892</v>
      </c>
      <c r="CO54" s="473" t="s">
        <v>1975</v>
      </c>
      <c r="CP54" s="473" t="s">
        <v>1975</v>
      </c>
      <c r="CQ54" s="465" t="s">
        <v>2982</v>
      </c>
      <c r="CR54" s="473" t="s">
        <v>3027</v>
      </c>
      <c r="CS54" s="465" t="s">
        <v>52</v>
      </c>
      <c r="CT54" s="465" t="s">
        <v>54</v>
      </c>
      <c r="CU54" s="465" t="s">
        <v>54</v>
      </c>
      <c r="CV54" s="465" t="s">
        <v>54</v>
      </c>
      <c r="CW54" s="465" t="s">
        <v>54</v>
      </c>
      <c r="CX54" s="465" t="s">
        <v>54</v>
      </c>
      <c r="CY54" s="465" t="s">
        <v>54</v>
      </c>
      <c r="CZ54" s="465" t="s">
        <v>54</v>
      </c>
      <c r="DA54" s="465" t="s">
        <v>54</v>
      </c>
      <c r="DB54" s="500" t="s">
        <v>54</v>
      </c>
      <c r="DC54" s="465" t="s">
        <v>54</v>
      </c>
      <c r="DD54" s="465" t="s">
        <v>54</v>
      </c>
      <c r="DE54" s="465" t="s">
        <v>54</v>
      </c>
      <c r="DF54" s="465" t="s">
        <v>54</v>
      </c>
      <c r="DG54" s="465" t="s">
        <v>54</v>
      </c>
      <c r="DH54" s="465" t="s">
        <v>54</v>
      </c>
      <c r="DI54" s="465" t="s">
        <v>54</v>
      </c>
      <c r="DJ54" s="465" t="s">
        <v>54</v>
      </c>
      <c r="DK54" s="465" t="s">
        <v>54</v>
      </c>
      <c r="DL54" s="465" t="s">
        <v>54</v>
      </c>
      <c r="DM54" s="365" t="s">
        <v>54</v>
      </c>
      <c r="DN54" s="465" t="s">
        <v>54</v>
      </c>
      <c r="DO54" s="365" t="s">
        <v>54</v>
      </c>
      <c r="DP54" s="365" t="s">
        <v>54</v>
      </c>
      <c r="DQ54" s="365" t="s">
        <v>54</v>
      </c>
      <c r="DR54" s="365" t="s">
        <v>54</v>
      </c>
      <c r="DS54" s="365" t="s">
        <v>54</v>
      </c>
      <c r="DT54" s="365" t="s">
        <v>54</v>
      </c>
      <c r="DU54" s="365" t="s">
        <v>54</v>
      </c>
      <c r="DV54" s="365" t="s">
        <v>54</v>
      </c>
      <c r="DW54" s="365" t="s">
        <v>54</v>
      </c>
      <c r="DX54" s="465" t="s">
        <v>54</v>
      </c>
      <c r="DY54" s="365" t="s">
        <v>54</v>
      </c>
      <c r="DZ54" s="465" t="s">
        <v>54</v>
      </c>
      <c r="EA54" s="365" t="s">
        <v>54</v>
      </c>
      <c r="EB54" s="365" t="s">
        <v>54</v>
      </c>
      <c r="EC54" s="365" t="s">
        <v>54</v>
      </c>
      <c r="ED54" s="365" t="s">
        <v>54</v>
      </c>
      <c r="EE54" s="365" t="s">
        <v>54</v>
      </c>
      <c r="EF54" s="365" t="s">
        <v>54</v>
      </c>
      <c r="EG54" s="365" t="s">
        <v>54</v>
      </c>
      <c r="EH54" s="365" t="s">
        <v>54</v>
      </c>
      <c r="EI54" s="365" t="s">
        <v>54</v>
      </c>
      <c r="EJ54" s="365" t="s">
        <v>54</v>
      </c>
      <c r="EK54" s="365" t="s">
        <v>54</v>
      </c>
      <c r="EL54" s="365" t="s">
        <v>54</v>
      </c>
      <c r="EM54" s="365" t="s">
        <v>54</v>
      </c>
      <c r="EN54" s="365" t="s">
        <v>54</v>
      </c>
      <c r="EO54" s="365" t="s">
        <v>54</v>
      </c>
      <c r="EP54" s="365" t="s">
        <v>54</v>
      </c>
      <c r="EQ54" s="365" t="s">
        <v>54</v>
      </c>
      <c r="ER54" s="365" t="s">
        <v>54</v>
      </c>
      <c r="ES54" s="365" t="s">
        <v>54</v>
      </c>
      <c r="ET54" s="365" t="s">
        <v>54</v>
      </c>
      <c r="EU54" s="365" t="s">
        <v>54</v>
      </c>
    </row>
    <row r="55" spans="1:151" s="385" customFormat="1" ht="19.95" customHeight="1">
      <c r="A55" s="474"/>
      <c r="B55" s="474"/>
      <c r="C55" s="474"/>
      <c r="D55" s="466"/>
      <c r="E55" s="470"/>
      <c r="F55" s="466"/>
      <c r="G55" s="466"/>
      <c r="H55" s="466"/>
      <c r="I55" s="466"/>
      <c r="J55" s="466"/>
      <c r="K55" s="466"/>
      <c r="L55" s="470"/>
      <c r="M55" s="466"/>
      <c r="N55" s="470"/>
      <c r="O55" s="466"/>
      <c r="P55" s="542"/>
      <c r="Q55" s="470"/>
      <c r="R55" s="375" t="s">
        <v>54</v>
      </c>
      <c r="S55" s="367" t="s">
        <v>54</v>
      </c>
      <c r="T55" s="367" t="s">
        <v>54</v>
      </c>
      <c r="U55" s="368" t="s">
        <v>54</v>
      </c>
      <c r="V55" s="368" t="s">
        <v>54</v>
      </c>
      <c r="W55" s="368" t="s">
        <v>54</v>
      </c>
      <c r="X55" s="518"/>
      <c r="Y55" s="369" t="s">
        <v>54</v>
      </c>
      <c r="Z55" s="520"/>
      <c r="AA55" s="370" t="s">
        <v>54</v>
      </c>
      <c r="AB55" s="466"/>
      <c r="AC55" s="375" t="s">
        <v>54</v>
      </c>
      <c r="AD55" s="466"/>
      <c r="AE55" s="369" t="s">
        <v>54</v>
      </c>
      <c r="AF55" s="369" t="s">
        <v>54</v>
      </c>
      <c r="AG55" s="368" t="s">
        <v>54</v>
      </c>
      <c r="AH55" s="368" t="s">
        <v>54</v>
      </c>
      <c r="AI55" s="368" t="s">
        <v>54</v>
      </c>
      <c r="AJ55" s="515"/>
      <c r="AK55" s="515"/>
      <c r="AL55" s="515"/>
      <c r="AM55" s="515"/>
      <c r="AN55" s="515"/>
      <c r="AO55" s="515"/>
      <c r="AP55" s="375" t="s">
        <v>54</v>
      </c>
      <c r="AQ55" s="474"/>
      <c r="AR55" s="375" t="s">
        <v>54</v>
      </c>
      <c r="AS55" s="382" t="s">
        <v>54</v>
      </c>
      <c r="AT55" s="382" t="s">
        <v>54</v>
      </c>
      <c r="AU55" s="375" t="s">
        <v>54</v>
      </c>
      <c r="AV55" s="375" t="s">
        <v>54</v>
      </c>
      <c r="AW55" s="375" t="s">
        <v>54</v>
      </c>
      <c r="AX55" s="375" t="s">
        <v>54</v>
      </c>
      <c r="AY55" s="383" t="s">
        <v>54</v>
      </c>
      <c r="AZ55" s="369" t="s">
        <v>54</v>
      </c>
      <c r="BA55" s="518"/>
      <c r="BB55" s="369" t="s">
        <v>54</v>
      </c>
      <c r="BC55" s="474"/>
      <c r="BD55" s="369" t="s">
        <v>54</v>
      </c>
      <c r="BE55" s="369" t="s">
        <v>54</v>
      </c>
      <c r="BF55" s="369" t="s">
        <v>54</v>
      </c>
      <c r="BG55" s="375" t="s">
        <v>54</v>
      </c>
      <c r="BH55" s="375" t="s">
        <v>54</v>
      </c>
      <c r="BI55" s="375" t="s">
        <v>54</v>
      </c>
      <c r="BJ55" s="375" t="s">
        <v>54</v>
      </c>
      <c r="BK55" s="498"/>
      <c r="BL55" s="375" t="s">
        <v>54</v>
      </c>
      <c r="BM55" s="375" t="s">
        <v>54</v>
      </c>
      <c r="BN55" s="375" t="s">
        <v>54</v>
      </c>
      <c r="BO55" s="375" t="s">
        <v>54</v>
      </c>
      <c r="BP55" s="375" t="s">
        <v>54</v>
      </c>
      <c r="BQ55" s="375" t="s">
        <v>54</v>
      </c>
      <c r="BR55" s="375" t="s">
        <v>54</v>
      </c>
      <c r="BS55" s="375" t="s">
        <v>54</v>
      </c>
      <c r="BT55" s="375" t="s">
        <v>54</v>
      </c>
      <c r="BU55" s="370" t="s">
        <v>54</v>
      </c>
      <c r="BV55" s="375" t="s">
        <v>54</v>
      </c>
      <c r="BW55" s="375" t="s">
        <v>54</v>
      </c>
      <c r="BX55" s="375" t="s">
        <v>54</v>
      </c>
      <c r="BY55" s="375" t="s">
        <v>54</v>
      </c>
      <c r="BZ55" s="375" t="s">
        <v>54</v>
      </c>
      <c r="CA55" s="375" t="s">
        <v>54</v>
      </c>
      <c r="CB55" s="375" t="s">
        <v>54</v>
      </c>
      <c r="CC55" s="375" t="s">
        <v>54</v>
      </c>
      <c r="CD55" s="375" t="s">
        <v>54</v>
      </c>
      <c r="CE55" s="370" t="s">
        <v>54</v>
      </c>
      <c r="CF55" s="375" t="s">
        <v>54</v>
      </c>
      <c r="CG55" s="375" t="s">
        <v>54</v>
      </c>
      <c r="CH55" s="375" t="s">
        <v>54</v>
      </c>
      <c r="CI55" s="370" t="s">
        <v>54</v>
      </c>
      <c r="CJ55" s="375" t="s">
        <v>54</v>
      </c>
      <c r="CK55" s="375" t="s">
        <v>54</v>
      </c>
      <c r="CL55" s="375" t="s">
        <v>54</v>
      </c>
      <c r="CM55" s="474"/>
      <c r="CN55" s="479"/>
      <c r="CO55" s="467"/>
      <c r="CP55" s="467"/>
      <c r="CQ55" s="466"/>
      <c r="CR55" s="467"/>
      <c r="CS55" s="466"/>
      <c r="CT55" s="466"/>
      <c r="CU55" s="466"/>
      <c r="CV55" s="466"/>
      <c r="CW55" s="466"/>
      <c r="CX55" s="466"/>
      <c r="CY55" s="466"/>
      <c r="CZ55" s="466"/>
      <c r="DA55" s="466"/>
      <c r="DB55" s="471"/>
      <c r="DC55" s="466"/>
      <c r="DD55" s="466"/>
      <c r="DE55" s="466"/>
      <c r="DF55" s="466"/>
      <c r="DG55" s="466"/>
      <c r="DH55" s="466"/>
      <c r="DI55" s="466"/>
      <c r="DJ55" s="466"/>
      <c r="DK55" s="466"/>
      <c r="DL55" s="466"/>
      <c r="DM55" s="365" t="s">
        <v>54</v>
      </c>
      <c r="DN55" s="466"/>
      <c r="DO55" s="365" t="s">
        <v>54</v>
      </c>
      <c r="DP55" s="365" t="s">
        <v>54</v>
      </c>
      <c r="DQ55" s="365" t="s">
        <v>54</v>
      </c>
      <c r="DR55" s="365" t="s">
        <v>54</v>
      </c>
      <c r="DS55" s="365" t="s">
        <v>54</v>
      </c>
      <c r="DT55" s="365" t="s">
        <v>54</v>
      </c>
      <c r="DU55" s="365" t="s">
        <v>54</v>
      </c>
      <c r="DV55" s="365" t="s">
        <v>54</v>
      </c>
      <c r="DW55" s="365" t="s">
        <v>54</v>
      </c>
      <c r="DX55" s="466"/>
      <c r="DY55" s="365" t="s">
        <v>54</v>
      </c>
      <c r="DZ55" s="466"/>
      <c r="EA55" s="365" t="s">
        <v>54</v>
      </c>
      <c r="EB55" s="365" t="s">
        <v>54</v>
      </c>
      <c r="EC55" s="365" t="s">
        <v>54</v>
      </c>
      <c r="ED55" s="365" t="s">
        <v>54</v>
      </c>
      <c r="EE55" s="365" t="s">
        <v>54</v>
      </c>
      <c r="EF55" s="365" t="s">
        <v>54</v>
      </c>
      <c r="EG55" s="365" t="s">
        <v>54</v>
      </c>
      <c r="EH55" s="365" t="s">
        <v>54</v>
      </c>
      <c r="EI55" s="365" t="s">
        <v>54</v>
      </c>
      <c r="EJ55" s="365" t="s">
        <v>54</v>
      </c>
      <c r="EK55" s="365" t="s">
        <v>54</v>
      </c>
      <c r="EL55" s="365" t="s">
        <v>54</v>
      </c>
      <c r="EM55" s="365" t="s">
        <v>54</v>
      </c>
      <c r="EN55" s="365" t="s">
        <v>54</v>
      </c>
      <c r="EO55" s="365" t="s">
        <v>54</v>
      </c>
      <c r="EP55" s="365" t="s">
        <v>54</v>
      </c>
      <c r="EQ55" s="365" t="s">
        <v>54</v>
      </c>
      <c r="ER55" s="365" t="s">
        <v>54</v>
      </c>
      <c r="ES55" s="365" t="s">
        <v>54</v>
      </c>
      <c r="ET55" s="365" t="s">
        <v>54</v>
      </c>
      <c r="EU55" s="365" t="s">
        <v>54</v>
      </c>
    </row>
    <row r="56" spans="1:151" s="385" customFormat="1" ht="19.95" customHeight="1">
      <c r="A56" s="474"/>
      <c r="B56" s="474"/>
      <c r="C56" s="474"/>
      <c r="D56" s="467"/>
      <c r="E56" s="471"/>
      <c r="F56" s="467"/>
      <c r="G56" s="467"/>
      <c r="H56" s="467"/>
      <c r="I56" s="467"/>
      <c r="J56" s="467"/>
      <c r="K56" s="467"/>
      <c r="L56" s="471"/>
      <c r="M56" s="467"/>
      <c r="N56" s="471"/>
      <c r="O56" s="467"/>
      <c r="P56" s="542"/>
      <c r="Q56" s="471"/>
      <c r="R56" s="375" t="s">
        <v>54</v>
      </c>
      <c r="S56" s="367" t="s">
        <v>54</v>
      </c>
      <c r="T56" s="367" t="s">
        <v>54</v>
      </c>
      <c r="U56" s="368" t="s">
        <v>54</v>
      </c>
      <c r="V56" s="368" t="s">
        <v>54</v>
      </c>
      <c r="W56" s="368" t="s">
        <v>54</v>
      </c>
      <c r="X56" s="518"/>
      <c r="Y56" s="369" t="s">
        <v>54</v>
      </c>
      <c r="Z56" s="520"/>
      <c r="AA56" s="370" t="s">
        <v>54</v>
      </c>
      <c r="AB56" s="467"/>
      <c r="AC56" s="375" t="s">
        <v>54</v>
      </c>
      <c r="AD56" s="467"/>
      <c r="AE56" s="369" t="s">
        <v>54</v>
      </c>
      <c r="AF56" s="369" t="s">
        <v>54</v>
      </c>
      <c r="AG56" s="368" t="s">
        <v>54</v>
      </c>
      <c r="AH56" s="368" t="s">
        <v>54</v>
      </c>
      <c r="AI56" s="368" t="s">
        <v>54</v>
      </c>
      <c r="AJ56" s="515"/>
      <c r="AK56" s="515"/>
      <c r="AL56" s="515"/>
      <c r="AM56" s="515"/>
      <c r="AN56" s="515"/>
      <c r="AO56" s="515"/>
      <c r="AP56" s="375" t="s">
        <v>54</v>
      </c>
      <c r="AQ56" s="474"/>
      <c r="AR56" s="375" t="s">
        <v>54</v>
      </c>
      <c r="AS56" s="382" t="s">
        <v>54</v>
      </c>
      <c r="AT56" s="382" t="s">
        <v>54</v>
      </c>
      <c r="AU56" s="375" t="s">
        <v>54</v>
      </c>
      <c r="AV56" s="375" t="s">
        <v>54</v>
      </c>
      <c r="AW56" s="375" t="s">
        <v>54</v>
      </c>
      <c r="AX56" s="375" t="s">
        <v>54</v>
      </c>
      <c r="AY56" s="383" t="s">
        <v>54</v>
      </c>
      <c r="AZ56" s="369" t="s">
        <v>54</v>
      </c>
      <c r="BA56" s="518"/>
      <c r="BB56" s="369" t="s">
        <v>54</v>
      </c>
      <c r="BC56" s="474"/>
      <c r="BD56" s="369" t="s">
        <v>54</v>
      </c>
      <c r="BE56" s="369" t="s">
        <v>54</v>
      </c>
      <c r="BF56" s="369" t="s">
        <v>54</v>
      </c>
      <c r="BG56" s="375" t="s">
        <v>54</v>
      </c>
      <c r="BH56" s="375" t="s">
        <v>54</v>
      </c>
      <c r="BI56" s="375" t="s">
        <v>54</v>
      </c>
      <c r="BJ56" s="375" t="s">
        <v>54</v>
      </c>
      <c r="BK56" s="498"/>
      <c r="BL56" s="375" t="s">
        <v>54</v>
      </c>
      <c r="BM56" s="375" t="s">
        <v>54</v>
      </c>
      <c r="BN56" s="375" t="s">
        <v>54</v>
      </c>
      <c r="BO56" s="375" t="s">
        <v>54</v>
      </c>
      <c r="BP56" s="375" t="s">
        <v>54</v>
      </c>
      <c r="BQ56" s="375" t="s">
        <v>54</v>
      </c>
      <c r="BR56" s="375" t="s">
        <v>54</v>
      </c>
      <c r="BS56" s="375" t="s">
        <v>54</v>
      </c>
      <c r="BT56" s="375" t="s">
        <v>54</v>
      </c>
      <c r="BU56" s="370" t="s">
        <v>54</v>
      </c>
      <c r="BV56" s="375" t="s">
        <v>54</v>
      </c>
      <c r="BW56" s="375" t="s">
        <v>54</v>
      </c>
      <c r="BX56" s="375" t="s">
        <v>54</v>
      </c>
      <c r="BY56" s="375" t="s">
        <v>54</v>
      </c>
      <c r="BZ56" s="375" t="s">
        <v>54</v>
      </c>
      <c r="CA56" s="375" t="s">
        <v>54</v>
      </c>
      <c r="CB56" s="375" t="s">
        <v>54</v>
      </c>
      <c r="CC56" s="375" t="s">
        <v>54</v>
      </c>
      <c r="CD56" s="375" t="s">
        <v>54</v>
      </c>
      <c r="CE56" s="370" t="s">
        <v>54</v>
      </c>
      <c r="CF56" s="375" t="s">
        <v>54</v>
      </c>
      <c r="CG56" s="375" t="s">
        <v>54</v>
      </c>
      <c r="CH56" s="375" t="s">
        <v>54</v>
      </c>
      <c r="CI56" s="370" t="s">
        <v>54</v>
      </c>
      <c r="CJ56" s="375" t="s">
        <v>54</v>
      </c>
      <c r="CK56" s="375" t="s">
        <v>54</v>
      </c>
      <c r="CL56" s="375" t="s">
        <v>54</v>
      </c>
      <c r="CM56" s="474"/>
      <c r="CN56" s="479"/>
      <c r="CO56" s="467"/>
      <c r="CP56" s="467"/>
      <c r="CQ56" s="467"/>
      <c r="CR56" s="467"/>
      <c r="CS56" s="467"/>
      <c r="CT56" s="467"/>
      <c r="CU56" s="467"/>
      <c r="CV56" s="467"/>
      <c r="CW56" s="467"/>
      <c r="CX56" s="467"/>
      <c r="CY56" s="467"/>
      <c r="CZ56" s="467"/>
      <c r="DA56" s="467"/>
      <c r="DB56" s="471"/>
      <c r="DC56" s="467"/>
      <c r="DD56" s="467"/>
      <c r="DE56" s="467"/>
      <c r="DF56" s="467"/>
      <c r="DG56" s="467"/>
      <c r="DH56" s="467"/>
      <c r="DI56" s="467"/>
      <c r="DJ56" s="467"/>
      <c r="DK56" s="467"/>
      <c r="DL56" s="467"/>
      <c r="DM56" s="365" t="s">
        <v>54</v>
      </c>
      <c r="DN56" s="467"/>
      <c r="DO56" s="365" t="s">
        <v>54</v>
      </c>
      <c r="DP56" s="365" t="s">
        <v>54</v>
      </c>
      <c r="DQ56" s="365" t="s">
        <v>54</v>
      </c>
      <c r="DR56" s="365" t="s">
        <v>54</v>
      </c>
      <c r="DS56" s="365" t="s">
        <v>54</v>
      </c>
      <c r="DT56" s="365" t="s">
        <v>54</v>
      </c>
      <c r="DU56" s="365" t="s">
        <v>54</v>
      </c>
      <c r="DV56" s="365" t="s">
        <v>54</v>
      </c>
      <c r="DW56" s="365" t="s">
        <v>54</v>
      </c>
      <c r="DX56" s="467"/>
      <c r="DY56" s="365" t="s">
        <v>54</v>
      </c>
      <c r="DZ56" s="467"/>
      <c r="EA56" s="365" t="s">
        <v>54</v>
      </c>
      <c r="EB56" s="365" t="s">
        <v>54</v>
      </c>
      <c r="EC56" s="365" t="s">
        <v>54</v>
      </c>
      <c r="ED56" s="365" t="s">
        <v>54</v>
      </c>
      <c r="EE56" s="365" t="s">
        <v>54</v>
      </c>
      <c r="EF56" s="365" t="s">
        <v>54</v>
      </c>
      <c r="EG56" s="365" t="s">
        <v>54</v>
      </c>
      <c r="EH56" s="365" t="s">
        <v>54</v>
      </c>
      <c r="EI56" s="365" t="s">
        <v>54</v>
      </c>
      <c r="EJ56" s="365" t="s">
        <v>54</v>
      </c>
      <c r="EK56" s="365" t="s">
        <v>54</v>
      </c>
      <c r="EL56" s="365" t="s">
        <v>54</v>
      </c>
      <c r="EM56" s="365" t="s">
        <v>54</v>
      </c>
      <c r="EN56" s="365" t="s">
        <v>54</v>
      </c>
      <c r="EO56" s="365" t="s">
        <v>54</v>
      </c>
      <c r="EP56" s="365" t="s">
        <v>54</v>
      </c>
      <c r="EQ56" s="365" t="s">
        <v>54</v>
      </c>
      <c r="ER56" s="365" t="s">
        <v>54</v>
      </c>
      <c r="ES56" s="365" t="s">
        <v>54</v>
      </c>
      <c r="ET56" s="365" t="s">
        <v>54</v>
      </c>
      <c r="EU56" s="365" t="s">
        <v>54</v>
      </c>
    </row>
    <row r="57" spans="1:151" s="385" customFormat="1" ht="19.95" customHeight="1">
      <c r="A57" s="475"/>
      <c r="B57" s="475"/>
      <c r="C57" s="475"/>
      <c r="D57" s="468"/>
      <c r="E57" s="472"/>
      <c r="F57" s="468"/>
      <c r="G57" s="468"/>
      <c r="H57" s="468"/>
      <c r="I57" s="468"/>
      <c r="J57" s="468"/>
      <c r="K57" s="468"/>
      <c r="L57" s="472"/>
      <c r="M57" s="468"/>
      <c r="N57" s="472"/>
      <c r="O57" s="468"/>
      <c r="P57" s="543"/>
      <c r="Q57" s="472"/>
      <c r="R57" s="375" t="s">
        <v>54</v>
      </c>
      <c r="S57" s="367" t="s">
        <v>52</v>
      </c>
      <c r="T57" s="367" t="s">
        <v>54</v>
      </c>
      <c r="U57" s="368" t="s">
        <v>54</v>
      </c>
      <c r="V57" s="368" t="s">
        <v>54</v>
      </c>
      <c r="W57" s="368" t="s">
        <v>54</v>
      </c>
      <c r="X57" s="518"/>
      <c r="Y57" s="369" t="s">
        <v>54</v>
      </c>
      <c r="Z57" s="520"/>
      <c r="AA57" s="370" t="s">
        <v>54</v>
      </c>
      <c r="AB57" s="468"/>
      <c r="AC57" s="375" t="s">
        <v>54</v>
      </c>
      <c r="AD57" s="468"/>
      <c r="AE57" s="369" t="s">
        <v>54</v>
      </c>
      <c r="AF57" s="369" t="s">
        <v>54</v>
      </c>
      <c r="AG57" s="368" t="s">
        <v>54</v>
      </c>
      <c r="AH57" s="368" t="s">
        <v>54</v>
      </c>
      <c r="AI57" s="368" t="s">
        <v>54</v>
      </c>
      <c r="AJ57" s="516"/>
      <c r="AK57" s="516"/>
      <c r="AL57" s="516"/>
      <c r="AM57" s="516"/>
      <c r="AN57" s="516"/>
      <c r="AO57" s="516"/>
      <c r="AP57" s="375" t="s">
        <v>54</v>
      </c>
      <c r="AQ57" s="475"/>
      <c r="AR57" s="375" t="s">
        <v>54</v>
      </c>
      <c r="AS57" s="382" t="s">
        <v>54</v>
      </c>
      <c r="AT57" s="382" t="s">
        <v>54</v>
      </c>
      <c r="AU57" s="375" t="s">
        <v>54</v>
      </c>
      <c r="AV57" s="375" t="s">
        <v>54</v>
      </c>
      <c r="AW57" s="375" t="s">
        <v>54</v>
      </c>
      <c r="AX57" s="375" t="s">
        <v>54</v>
      </c>
      <c r="AY57" s="383" t="s">
        <v>54</v>
      </c>
      <c r="AZ57" s="369" t="s">
        <v>54</v>
      </c>
      <c r="BA57" s="518"/>
      <c r="BB57" s="369" t="s">
        <v>54</v>
      </c>
      <c r="BC57" s="475"/>
      <c r="BD57" s="369" t="s">
        <v>54</v>
      </c>
      <c r="BE57" s="369" t="s">
        <v>54</v>
      </c>
      <c r="BF57" s="369" t="s">
        <v>54</v>
      </c>
      <c r="BG57" s="375" t="s">
        <v>54</v>
      </c>
      <c r="BH57" s="375" t="s">
        <v>54</v>
      </c>
      <c r="BI57" s="375" t="s">
        <v>54</v>
      </c>
      <c r="BJ57" s="375" t="s">
        <v>54</v>
      </c>
      <c r="BK57" s="499"/>
      <c r="BL57" s="375" t="s">
        <v>54</v>
      </c>
      <c r="BM57" s="375" t="s">
        <v>54</v>
      </c>
      <c r="BN57" s="375" t="s">
        <v>54</v>
      </c>
      <c r="BO57" s="375" t="s">
        <v>54</v>
      </c>
      <c r="BP57" s="375" t="s">
        <v>54</v>
      </c>
      <c r="BQ57" s="375" t="s">
        <v>54</v>
      </c>
      <c r="BR57" s="375" t="s">
        <v>54</v>
      </c>
      <c r="BS57" s="375" t="s">
        <v>54</v>
      </c>
      <c r="BT57" s="375" t="s">
        <v>54</v>
      </c>
      <c r="BU57" s="370" t="s">
        <v>54</v>
      </c>
      <c r="BV57" s="375" t="s">
        <v>54</v>
      </c>
      <c r="BW57" s="375" t="s">
        <v>54</v>
      </c>
      <c r="BX57" s="375" t="s">
        <v>54</v>
      </c>
      <c r="BY57" s="375" t="s">
        <v>54</v>
      </c>
      <c r="BZ57" s="375" t="s">
        <v>54</v>
      </c>
      <c r="CA57" s="375" t="s">
        <v>54</v>
      </c>
      <c r="CB57" s="375" t="s">
        <v>54</v>
      </c>
      <c r="CC57" s="375" t="s">
        <v>54</v>
      </c>
      <c r="CD57" s="375" t="s">
        <v>54</v>
      </c>
      <c r="CE57" s="370" t="s">
        <v>54</v>
      </c>
      <c r="CF57" s="375" t="s">
        <v>54</v>
      </c>
      <c r="CG57" s="375" t="s">
        <v>54</v>
      </c>
      <c r="CH57" s="375" t="s">
        <v>54</v>
      </c>
      <c r="CI57" s="370" t="s">
        <v>54</v>
      </c>
      <c r="CJ57" s="375" t="s">
        <v>54</v>
      </c>
      <c r="CK57" s="375" t="s">
        <v>54</v>
      </c>
      <c r="CL57" s="375" t="s">
        <v>54</v>
      </c>
      <c r="CM57" s="475"/>
      <c r="CN57" s="479"/>
      <c r="CO57" s="532"/>
      <c r="CP57" s="532"/>
      <c r="CQ57" s="468"/>
      <c r="CR57" s="532"/>
      <c r="CS57" s="468"/>
      <c r="CT57" s="468"/>
      <c r="CU57" s="468"/>
      <c r="CV57" s="468"/>
      <c r="CW57" s="468"/>
      <c r="CX57" s="468"/>
      <c r="CY57" s="468"/>
      <c r="CZ57" s="468"/>
      <c r="DA57" s="468"/>
      <c r="DB57" s="529"/>
      <c r="DC57" s="468"/>
      <c r="DD57" s="468"/>
      <c r="DE57" s="468"/>
      <c r="DF57" s="468"/>
      <c r="DG57" s="468"/>
      <c r="DH57" s="468"/>
      <c r="DI57" s="468"/>
      <c r="DJ57" s="468"/>
      <c r="DK57" s="468"/>
      <c r="DL57" s="468"/>
      <c r="DM57" s="365" t="s">
        <v>54</v>
      </c>
      <c r="DN57" s="468"/>
      <c r="DO57" s="365" t="s">
        <v>54</v>
      </c>
      <c r="DP57" s="365" t="s">
        <v>54</v>
      </c>
      <c r="DQ57" s="365" t="s">
        <v>54</v>
      </c>
      <c r="DR57" s="365" t="s">
        <v>54</v>
      </c>
      <c r="DS57" s="365" t="s">
        <v>54</v>
      </c>
      <c r="DT57" s="365" t="s">
        <v>54</v>
      </c>
      <c r="DU57" s="365" t="s">
        <v>54</v>
      </c>
      <c r="DV57" s="365" t="s">
        <v>54</v>
      </c>
      <c r="DW57" s="365" t="s">
        <v>54</v>
      </c>
      <c r="DX57" s="468"/>
      <c r="DY57" s="365" t="s">
        <v>54</v>
      </c>
      <c r="DZ57" s="468"/>
      <c r="EA57" s="365" t="s">
        <v>54</v>
      </c>
      <c r="EB57" s="365" t="s">
        <v>54</v>
      </c>
      <c r="EC57" s="365" t="s">
        <v>54</v>
      </c>
      <c r="ED57" s="365" t="s">
        <v>54</v>
      </c>
      <c r="EE57" s="365" t="s">
        <v>54</v>
      </c>
      <c r="EF57" s="365" t="s">
        <v>54</v>
      </c>
      <c r="EG57" s="365" t="s">
        <v>54</v>
      </c>
      <c r="EH57" s="365" t="s">
        <v>54</v>
      </c>
      <c r="EI57" s="365" t="s">
        <v>54</v>
      </c>
      <c r="EJ57" s="365" t="s">
        <v>54</v>
      </c>
      <c r="EK57" s="365" t="s">
        <v>54</v>
      </c>
      <c r="EL57" s="365" t="s">
        <v>54</v>
      </c>
      <c r="EM57" s="365" t="s">
        <v>54</v>
      </c>
      <c r="EN57" s="365" t="s">
        <v>54</v>
      </c>
      <c r="EO57" s="365" t="s">
        <v>54</v>
      </c>
      <c r="EP57" s="365" t="s">
        <v>54</v>
      </c>
      <c r="EQ57" s="365" t="s">
        <v>54</v>
      </c>
      <c r="ER57" s="365" t="s">
        <v>54</v>
      </c>
      <c r="ES57" s="365" t="s">
        <v>54</v>
      </c>
      <c r="ET57" s="365" t="s">
        <v>54</v>
      </c>
      <c r="EU57" s="365" t="s">
        <v>54</v>
      </c>
    </row>
    <row r="58" spans="1:151" s="385" customFormat="1" ht="19.95" customHeight="1">
      <c r="A58" s="473">
        <v>7</v>
      </c>
      <c r="B58" s="473">
        <v>7</v>
      </c>
      <c r="C58" s="473" t="s">
        <v>2734</v>
      </c>
      <c r="D58" s="465" t="s">
        <v>2835</v>
      </c>
      <c r="E58" s="530" t="s">
        <v>2856</v>
      </c>
      <c r="F58" s="531" t="s">
        <v>2782</v>
      </c>
      <c r="G58" s="465" t="s">
        <v>2983</v>
      </c>
      <c r="H58" s="465" t="s">
        <v>2862</v>
      </c>
      <c r="I58" s="531" t="s">
        <v>2783</v>
      </c>
      <c r="J58" s="465" t="s">
        <v>52</v>
      </c>
      <c r="K58" s="525" t="s">
        <v>3489</v>
      </c>
      <c r="L58" s="469" t="s">
        <v>3554</v>
      </c>
      <c r="M58" s="465" t="s">
        <v>2953</v>
      </c>
      <c r="N58" s="469" t="s">
        <v>3554</v>
      </c>
      <c r="O58" s="465" t="s">
        <v>2953</v>
      </c>
      <c r="P58" s="556" t="s">
        <v>52</v>
      </c>
      <c r="Q58" s="469">
        <v>1</v>
      </c>
      <c r="R58" s="375" t="s">
        <v>52</v>
      </c>
      <c r="S58" s="367" t="s">
        <v>52</v>
      </c>
      <c r="T58" s="367" t="s">
        <v>52</v>
      </c>
      <c r="U58" s="368" t="s">
        <v>52</v>
      </c>
      <c r="V58" s="368" t="s">
        <v>52</v>
      </c>
      <c r="W58" s="368">
        <v>22</v>
      </c>
      <c r="X58" s="517">
        <v>22</v>
      </c>
      <c r="Y58" s="369" t="s">
        <v>52</v>
      </c>
      <c r="Z58" s="519" t="s">
        <v>52</v>
      </c>
      <c r="AA58" s="370">
        <v>22</v>
      </c>
      <c r="AB58" s="465">
        <v>22</v>
      </c>
      <c r="AC58" s="375" t="s">
        <v>52</v>
      </c>
      <c r="AD58" s="465" t="s">
        <v>52</v>
      </c>
      <c r="AE58" s="369">
        <v>72</v>
      </c>
      <c r="AF58" s="369" t="s">
        <v>2934</v>
      </c>
      <c r="AG58" s="368" t="s">
        <v>52</v>
      </c>
      <c r="AH58" s="368" t="s">
        <v>52</v>
      </c>
      <c r="AI58" s="368" t="s">
        <v>52</v>
      </c>
      <c r="AJ58" s="476" t="s">
        <v>54</v>
      </c>
      <c r="AK58" s="476" t="s">
        <v>54</v>
      </c>
      <c r="AL58" s="476" t="s">
        <v>54</v>
      </c>
      <c r="AM58" s="476" t="s">
        <v>54</v>
      </c>
      <c r="AN58" s="476" t="s">
        <v>54</v>
      </c>
      <c r="AO58" s="476" t="s">
        <v>54</v>
      </c>
      <c r="AP58" s="375" t="s">
        <v>54</v>
      </c>
      <c r="AQ58" s="473" t="s">
        <v>54</v>
      </c>
      <c r="AR58" s="375" t="s">
        <v>54</v>
      </c>
      <c r="AS58" s="382" t="s">
        <v>54</v>
      </c>
      <c r="AT58" s="382" t="s">
        <v>54</v>
      </c>
      <c r="AU58" s="375" t="s">
        <v>54</v>
      </c>
      <c r="AV58" s="375" t="s">
        <v>54</v>
      </c>
      <c r="AW58" s="375" t="s">
        <v>54</v>
      </c>
      <c r="AX58" s="375" t="s">
        <v>54</v>
      </c>
      <c r="AY58" s="383" t="s">
        <v>54</v>
      </c>
      <c r="AZ58" s="369" t="s">
        <v>54</v>
      </c>
      <c r="BA58" s="517" t="s">
        <v>54</v>
      </c>
      <c r="BB58" s="369" t="s">
        <v>54</v>
      </c>
      <c r="BC58" s="473" t="s">
        <v>54</v>
      </c>
      <c r="BD58" s="369" t="s">
        <v>54</v>
      </c>
      <c r="BE58" s="369" t="s">
        <v>54</v>
      </c>
      <c r="BF58" s="369" t="s">
        <v>54</v>
      </c>
      <c r="BG58" s="375" t="s">
        <v>54</v>
      </c>
      <c r="BH58" s="375" t="s">
        <v>54</v>
      </c>
      <c r="BI58" s="375" t="s">
        <v>54</v>
      </c>
      <c r="BJ58" s="375" t="s">
        <v>54</v>
      </c>
      <c r="BK58" s="497" t="s">
        <v>54</v>
      </c>
      <c r="BL58" s="375" t="s">
        <v>54</v>
      </c>
      <c r="BM58" s="375" t="s">
        <v>54</v>
      </c>
      <c r="BN58" s="375" t="s">
        <v>54</v>
      </c>
      <c r="BO58" s="375" t="s">
        <v>54</v>
      </c>
      <c r="BP58" s="375" t="s">
        <v>54</v>
      </c>
      <c r="BQ58" s="375" t="s">
        <v>54</v>
      </c>
      <c r="BR58" s="375" t="s">
        <v>54</v>
      </c>
      <c r="BS58" s="375" t="s">
        <v>54</v>
      </c>
      <c r="BT58" s="375" t="s">
        <v>54</v>
      </c>
      <c r="BU58" s="370" t="s">
        <v>54</v>
      </c>
      <c r="BV58" s="375" t="s">
        <v>54</v>
      </c>
      <c r="BW58" s="375" t="s">
        <v>54</v>
      </c>
      <c r="BX58" s="375" t="s">
        <v>54</v>
      </c>
      <c r="BY58" s="375" t="s">
        <v>54</v>
      </c>
      <c r="BZ58" s="375" t="s">
        <v>54</v>
      </c>
      <c r="CA58" s="375" t="s">
        <v>54</v>
      </c>
      <c r="CB58" s="375" t="s">
        <v>54</v>
      </c>
      <c r="CC58" s="375" t="s">
        <v>54</v>
      </c>
      <c r="CD58" s="375" t="s">
        <v>54</v>
      </c>
      <c r="CE58" s="370" t="s">
        <v>54</v>
      </c>
      <c r="CF58" s="375" t="s">
        <v>54</v>
      </c>
      <c r="CG58" s="375" t="s">
        <v>54</v>
      </c>
      <c r="CH58" s="375" t="s">
        <v>54</v>
      </c>
      <c r="CI58" s="370" t="s">
        <v>54</v>
      </c>
      <c r="CJ58" s="375" t="s">
        <v>54</v>
      </c>
      <c r="CK58" s="375" t="s">
        <v>54</v>
      </c>
      <c r="CL58" s="375" t="s">
        <v>54</v>
      </c>
      <c r="CM58" s="473" t="s">
        <v>2950</v>
      </c>
      <c r="CN58" s="479" t="s">
        <v>2900</v>
      </c>
      <c r="CO58" s="473" t="s">
        <v>1975</v>
      </c>
      <c r="CP58" s="473" t="s">
        <v>1975</v>
      </c>
      <c r="CQ58" s="465" t="s">
        <v>2969</v>
      </c>
      <c r="CR58" s="473" t="s">
        <v>3028</v>
      </c>
      <c r="CS58" s="465" t="s">
        <v>52</v>
      </c>
      <c r="CT58" s="465" t="s">
        <v>54</v>
      </c>
      <c r="CU58" s="465" t="s">
        <v>54</v>
      </c>
      <c r="CV58" s="465" t="s">
        <v>54</v>
      </c>
      <c r="CW58" s="465" t="s">
        <v>54</v>
      </c>
      <c r="CX58" s="465" t="s">
        <v>54</v>
      </c>
      <c r="CY58" s="465" t="s">
        <v>54</v>
      </c>
      <c r="CZ58" s="465" t="s">
        <v>54</v>
      </c>
      <c r="DA58" s="465" t="s">
        <v>54</v>
      </c>
      <c r="DB58" s="500" t="s">
        <v>54</v>
      </c>
      <c r="DC58" s="465" t="s">
        <v>54</v>
      </c>
      <c r="DD58" s="465" t="s">
        <v>54</v>
      </c>
      <c r="DE58" s="465" t="s">
        <v>54</v>
      </c>
      <c r="DF58" s="465" t="s">
        <v>54</v>
      </c>
      <c r="DG58" s="465" t="s">
        <v>54</v>
      </c>
      <c r="DH58" s="465" t="s">
        <v>54</v>
      </c>
      <c r="DI58" s="465" t="s">
        <v>54</v>
      </c>
      <c r="DJ58" s="465" t="s">
        <v>54</v>
      </c>
      <c r="DK58" s="465" t="s">
        <v>54</v>
      </c>
      <c r="DL58" s="465" t="s">
        <v>54</v>
      </c>
      <c r="DM58" s="365" t="s">
        <v>54</v>
      </c>
      <c r="DN58" s="465" t="s">
        <v>54</v>
      </c>
      <c r="DO58" s="365" t="s">
        <v>54</v>
      </c>
      <c r="DP58" s="365" t="s">
        <v>54</v>
      </c>
      <c r="DQ58" s="365" t="s">
        <v>54</v>
      </c>
      <c r="DR58" s="365" t="s">
        <v>54</v>
      </c>
      <c r="DS58" s="365" t="s">
        <v>54</v>
      </c>
      <c r="DT58" s="365" t="s">
        <v>54</v>
      </c>
      <c r="DU58" s="365" t="s">
        <v>54</v>
      </c>
      <c r="DV58" s="365" t="s">
        <v>54</v>
      </c>
      <c r="DW58" s="365" t="s">
        <v>54</v>
      </c>
      <c r="DX58" s="465" t="s">
        <v>54</v>
      </c>
      <c r="DY58" s="365" t="s">
        <v>54</v>
      </c>
      <c r="DZ58" s="465" t="s">
        <v>54</v>
      </c>
      <c r="EA58" s="365" t="s">
        <v>54</v>
      </c>
      <c r="EB58" s="365" t="s">
        <v>54</v>
      </c>
      <c r="EC58" s="365" t="s">
        <v>54</v>
      </c>
      <c r="ED58" s="365" t="s">
        <v>54</v>
      </c>
      <c r="EE58" s="365" t="s">
        <v>54</v>
      </c>
      <c r="EF58" s="365" t="s">
        <v>54</v>
      </c>
      <c r="EG58" s="365" t="s">
        <v>54</v>
      </c>
      <c r="EH58" s="365" t="s">
        <v>54</v>
      </c>
      <c r="EI58" s="365" t="s">
        <v>54</v>
      </c>
      <c r="EJ58" s="365" t="s">
        <v>54</v>
      </c>
      <c r="EK58" s="365" t="s">
        <v>54</v>
      </c>
      <c r="EL58" s="365" t="s">
        <v>54</v>
      </c>
      <c r="EM58" s="365" t="s">
        <v>54</v>
      </c>
      <c r="EN58" s="365" t="s">
        <v>54</v>
      </c>
      <c r="EO58" s="365" t="s">
        <v>54</v>
      </c>
      <c r="EP58" s="365" t="s">
        <v>54</v>
      </c>
      <c r="EQ58" s="365" t="s">
        <v>54</v>
      </c>
      <c r="ER58" s="365" t="s">
        <v>54</v>
      </c>
      <c r="ES58" s="365" t="s">
        <v>54</v>
      </c>
      <c r="ET58" s="365" t="s">
        <v>54</v>
      </c>
      <c r="EU58" s="365" t="s">
        <v>54</v>
      </c>
    </row>
    <row r="59" spans="1:151" s="385" customFormat="1" ht="19.95" customHeight="1">
      <c r="A59" s="474"/>
      <c r="B59" s="474"/>
      <c r="C59" s="474"/>
      <c r="D59" s="466"/>
      <c r="E59" s="470"/>
      <c r="F59" s="466"/>
      <c r="G59" s="466"/>
      <c r="H59" s="466"/>
      <c r="I59" s="466"/>
      <c r="J59" s="466"/>
      <c r="K59" s="466"/>
      <c r="L59" s="470"/>
      <c r="M59" s="466"/>
      <c r="N59" s="470"/>
      <c r="O59" s="466"/>
      <c r="P59" s="557"/>
      <c r="Q59" s="470"/>
      <c r="R59" s="375" t="s">
        <v>54</v>
      </c>
      <c r="S59" s="367" t="s">
        <v>54</v>
      </c>
      <c r="T59" s="367" t="s">
        <v>54</v>
      </c>
      <c r="U59" s="368" t="s">
        <v>54</v>
      </c>
      <c r="V59" s="368" t="s">
        <v>54</v>
      </c>
      <c r="W59" s="368" t="s">
        <v>54</v>
      </c>
      <c r="X59" s="518"/>
      <c r="Y59" s="369" t="s">
        <v>54</v>
      </c>
      <c r="Z59" s="520"/>
      <c r="AA59" s="370" t="s">
        <v>54</v>
      </c>
      <c r="AB59" s="466"/>
      <c r="AC59" s="375" t="s">
        <v>54</v>
      </c>
      <c r="AD59" s="466"/>
      <c r="AE59" s="369" t="s">
        <v>54</v>
      </c>
      <c r="AF59" s="369" t="s">
        <v>54</v>
      </c>
      <c r="AG59" s="368" t="s">
        <v>54</v>
      </c>
      <c r="AH59" s="368" t="s">
        <v>54</v>
      </c>
      <c r="AI59" s="368" t="s">
        <v>54</v>
      </c>
      <c r="AJ59" s="515"/>
      <c r="AK59" s="515"/>
      <c r="AL59" s="515"/>
      <c r="AM59" s="515"/>
      <c r="AN59" s="515"/>
      <c r="AO59" s="515"/>
      <c r="AP59" s="375" t="s">
        <v>54</v>
      </c>
      <c r="AQ59" s="474"/>
      <c r="AR59" s="375" t="s">
        <v>54</v>
      </c>
      <c r="AS59" s="382" t="s">
        <v>54</v>
      </c>
      <c r="AT59" s="382" t="s">
        <v>54</v>
      </c>
      <c r="AU59" s="375" t="s">
        <v>54</v>
      </c>
      <c r="AV59" s="375" t="s">
        <v>54</v>
      </c>
      <c r="AW59" s="375" t="s">
        <v>54</v>
      </c>
      <c r="AX59" s="375" t="s">
        <v>54</v>
      </c>
      <c r="AY59" s="383" t="s">
        <v>54</v>
      </c>
      <c r="AZ59" s="369" t="s">
        <v>54</v>
      </c>
      <c r="BA59" s="518"/>
      <c r="BB59" s="369" t="s">
        <v>54</v>
      </c>
      <c r="BC59" s="474"/>
      <c r="BD59" s="369" t="s">
        <v>54</v>
      </c>
      <c r="BE59" s="369" t="s">
        <v>54</v>
      </c>
      <c r="BF59" s="369" t="s">
        <v>54</v>
      </c>
      <c r="BG59" s="375" t="s">
        <v>54</v>
      </c>
      <c r="BH59" s="375" t="s">
        <v>54</v>
      </c>
      <c r="BI59" s="375" t="s">
        <v>54</v>
      </c>
      <c r="BJ59" s="375" t="s">
        <v>54</v>
      </c>
      <c r="BK59" s="498"/>
      <c r="BL59" s="375" t="s">
        <v>54</v>
      </c>
      <c r="BM59" s="375" t="s">
        <v>54</v>
      </c>
      <c r="BN59" s="375" t="s">
        <v>54</v>
      </c>
      <c r="BO59" s="375" t="s">
        <v>54</v>
      </c>
      <c r="BP59" s="375" t="s">
        <v>54</v>
      </c>
      <c r="BQ59" s="375" t="s">
        <v>54</v>
      </c>
      <c r="BR59" s="375" t="s">
        <v>54</v>
      </c>
      <c r="BS59" s="375" t="s">
        <v>54</v>
      </c>
      <c r="BT59" s="375" t="s">
        <v>54</v>
      </c>
      <c r="BU59" s="370" t="s">
        <v>54</v>
      </c>
      <c r="BV59" s="375" t="s">
        <v>54</v>
      </c>
      <c r="BW59" s="375" t="s">
        <v>54</v>
      </c>
      <c r="BX59" s="375" t="s">
        <v>54</v>
      </c>
      <c r="BY59" s="375" t="s">
        <v>54</v>
      </c>
      <c r="BZ59" s="375" t="s">
        <v>54</v>
      </c>
      <c r="CA59" s="375" t="s">
        <v>54</v>
      </c>
      <c r="CB59" s="375" t="s">
        <v>54</v>
      </c>
      <c r="CC59" s="375" t="s">
        <v>54</v>
      </c>
      <c r="CD59" s="375" t="s">
        <v>54</v>
      </c>
      <c r="CE59" s="370" t="s">
        <v>54</v>
      </c>
      <c r="CF59" s="375" t="s">
        <v>54</v>
      </c>
      <c r="CG59" s="375" t="s">
        <v>54</v>
      </c>
      <c r="CH59" s="375" t="s">
        <v>54</v>
      </c>
      <c r="CI59" s="370" t="s">
        <v>54</v>
      </c>
      <c r="CJ59" s="375" t="s">
        <v>54</v>
      </c>
      <c r="CK59" s="375" t="s">
        <v>54</v>
      </c>
      <c r="CL59" s="375" t="s">
        <v>54</v>
      </c>
      <c r="CM59" s="474"/>
      <c r="CN59" s="479"/>
      <c r="CO59" s="467"/>
      <c r="CP59" s="467"/>
      <c r="CQ59" s="466"/>
      <c r="CR59" s="467"/>
      <c r="CS59" s="466"/>
      <c r="CT59" s="466"/>
      <c r="CU59" s="466"/>
      <c r="CV59" s="466"/>
      <c r="CW59" s="466"/>
      <c r="CX59" s="466"/>
      <c r="CY59" s="466"/>
      <c r="CZ59" s="466"/>
      <c r="DA59" s="466"/>
      <c r="DB59" s="471"/>
      <c r="DC59" s="466"/>
      <c r="DD59" s="466"/>
      <c r="DE59" s="466"/>
      <c r="DF59" s="466"/>
      <c r="DG59" s="466"/>
      <c r="DH59" s="466"/>
      <c r="DI59" s="466"/>
      <c r="DJ59" s="466"/>
      <c r="DK59" s="466"/>
      <c r="DL59" s="466"/>
      <c r="DM59" s="365" t="s">
        <v>54</v>
      </c>
      <c r="DN59" s="466"/>
      <c r="DO59" s="365" t="s">
        <v>54</v>
      </c>
      <c r="DP59" s="365" t="s">
        <v>54</v>
      </c>
      <c r="DQ59" s="365" t="s">
        <v>54</v>
      </c>
      <c r="DR59" s="365" t="s">
        <v>54</v>
      </c>
      <c r="DS59" s="365" t="s">
        <v>54</v>
      </c>
      <c r="DT59" s="365" t="s">
        <v>54</v>
      </c>
      <c r="DU59" s="365" t="s">
        <v>54</v>
      </c>
      <c r="DV59" s="365" t="s">
        <v>54</v>
      </c>
      <c r="DW59" s="365" t="s">
        <v>54</v>
      </c>
      <c r="DX59" s="466"/>
      <c r="DY59" s="365" t="s">
        <v>54</v>
      </c>
      <c r="DZ59" s="466"/>
      <c r="EA59" s="365" t="s">
        <v>54</v>
      </c>
      <c r="EB59" s="365" t="s">
        <v>54</v>
      </c>
      <c r="EC59" s="365" t="s">
        <v>54</v>
      </c>
      <c r="ED59" s="365" t="s">
        <v>54</v>
      </c>
      <c r="EE59" s="365" t="s">
        <v>54</v>
      </c>
      <c r="EF59" s="365" t="s">
        <v>54</v>
      </c>
      <c r="EG59" s="365" t="s">
        <v>54</v>
      </c>
      <c r="EH59" s="365" t="s">
        <v>54</v>
      </c>
      <c r="EI59" s="365" t="s">
        <v>54</v>
      </c>
      <c r="EJ59" s="365" t="s">
        <v>54</v>
      </c>
      <c r="EK59" s="365" t="s">
        <v>54</v>
      </c>
      <c r="EL59" s="365" t="s">
        <v>54</v>
      </c>
      <c r="EM59" s="365" t="s">
        <v>54</v>
      </c>
      <c r="EN59" s="365" t="s">
        <v>54</v>
      </c>
      <c r="EO59" s="365" t="s">
        <v>54</v>
      </c>
      <c r="EP59" s="365" t="s">
        <v>54</v>
      </c>
      <c r="EQ59" s="365" t="s">
        <v>54</v>
      </c>
      <c r="ER59" s="365" t="s">
        <v>54</v>
      </c>
      <c r="ES59" s="365" t="s">
        <v>54</v>
      </c>
      <c r="ET59" s="365" t="s">
        <v>54</v>
      </c>
      <c r="EU59" s="365" t="s">
        <v>54</v>
      </c>
    </row>
    <row r="60" spans="1:151" s="385" customFormat="1" ht="19.95" customHeight="1">
      <c r="A60" s="474"/>
      <c r="B60" s="474"/>
      <c r="C60" s="474"/>
      <c r="D60" s="467"/>
      <c r="E60" s="471"/>
      <c r="F60" s="467"/>
      <c r="G60" s="467"/>
      <c r="H60" s="467"/>
      <c r="I60" s="467"/>
      <c r="J60" s="467"/>
      <c r="K60" s="467"/>
      <c r="L60" s="471"/>
      <c r="M60" s="467"/>
      <c r="N60" s="471"/>
      <c r="O60" s="467"/>
      <c r="P60" s="558"/>
      <c r="Q60" s="471"/>
      <c r="R60" s="375" t="s">
        <v>54</v>
      </c>
      <c r="S60" s="367" t="s">
        <v>54</v>
      </c>
      <c r="T60" s="367" t="s">
        <v>54</v>
      </c>
      <c r="U60" s="368" t="s">
        <v>54</v>
      </c>
      <c r="V60" s="368" t="s">
        <v>54</v>
      </c>
      <c r="W60" s="368" t="s">
        <v>54</v>
      </c>
      <c r="X60" s="518"/>
      <c r="Y60" s="369" t="s">
        <v>54</v>
      </c>
      <c r="Z60" s="520"/>
      <c r="AA60" s="370" t="s">
        <v>54</v>
      </c>
      <c r="AB60" s="467"/>
      <c r="AC60" s="375" t="s">
        <v>54</v>
      </c>
      <c r="AD60" s="467"/>
      <c r="AE60" s="369" t="s">
        <v>54</v>
      </c>
      <c r="AF60" s="369" t="s">
        <v>54</v>
      </c>
      <c r="AG60" s="368" t="s">
        <v>54</v>
      </c>
      <c r="AH60" s="368" t="s">
        <v>54</v>
      </c>
      <c r="AI60" s="368" t="s">
        <v>54</v>
      </c>
      <c r="AJ60" s="515"/>
      <c r="AK60" s="515"/>
      <c r="AL60" s="515"/>
      <c r="AM60" s="515"/>
      <c r="AN60" s="515"/>
      <c r="AO60" s="515"/>
      <c r="AP60" s="375" t="s">
        <v>54</v>
      </c>
      <c r="AQ60" s="474"/>
      <c r="AR60" s="375" t="s">
        <v>54</v>
      </c>
      <c r="AS60" s="382" t="s">
        <v>54</v>
      </c>
      <c r="AT60" s="382" t="s">
        <v>54</v>
      </c>
      <c r="AU60" s="375" t="s">
        <v>54</v>
      </c>
      <c r="AV60" s="375" t="s">
        <v>54</v>
      </c>
      <c r="AW60" s="375" t="s">
        <v>54</v>
      </c>
      <c r="AX60" s="375" t="s">
        <v>54</v>
      </c>
      <c r="AY60" s="383" t="s">
        <v>54</v>
      </c>
      <c r="AZ60" s="369" t="s">
        <v>54</v>
      </c>
      <c r="BA60" s="518"/>
      <c r="BB60" s="369" t="s">
        <v>54</v>
      </c>
      <c r="BC60" s="474"/>
      <c r="BD60" s="369" t="s">
        <v>54</v>
      </c>
      <c r="BE60" s="369" t="s">
        <v>54</v>
      </c>
      <c r="BF60" s="369" t="s">
        <v>54</v>
      </c>
      <c r="BG60" s="375" t="s">
        <v>54</v>
      </c>
      <c r="BH60" s="375" t="s">
        <v>54</v>
      </c>
      <c r="BI60" s="375" t="s">
        <v>54</v>
      </c>
      <c r="BJ60" s="375" t="s">
        <v>54</v>
      </c>
      <c r="BK60" s="498"/>
      <c r="BL60" s="375" t="s">
        <v>54</v>
      </c>
      <c r="BM60" s="375" t="s">
        <v>54</v>
      </c>
      <c r="BN60" s="375" t="s">
        <v>54</v>
      </c>
      <c r="BO60" s="375" t="s">
        <v>54</v>
      </c>
      <c r="BP60" s="375" t="s">
        <v>54</v>
      </c>
      <c r="BQ60" s="375" t="s">
        <v>54</v>
      </c>
      <c r="BR60" s="375" t="s">
        <v>54</v>
      </c>
      <c r="BS60" s="375" t="s">
        <v>54</v>
      </c>
      <c r="BT60" s="375" t="s">
        <v>54</v>
      </c>
      <c r="BU60" s="370" t="s">
        <v>54</v>
      </c>
      <c r="BV60" s="375" t="s">
        <v>54</v>
      </c>
      <c r="BW60" s="375" t="s">
        <v>54</v>
      </c>
      <c r="BX60" s="375" t="s">
        <v>54</v>
      </c>
      <c r="BY60" s="375" t="s">
        <v>54</v>
      </c>
      <c r="BZ60" s="375" t="s">
        <v>54</v>
      </c>
      <c r="CA60" s="375" t="s">
        <v>54</v>
      </c>
      <c r="CB60" s="375" t="s">
        <v>54</v>
      </c>
      <c r="CC60" s="375" t="s">
        <v>54</v>
      </c>
      <c r="CD60" s="375" t="s">
        <v>54</v>
      </c>
      <c r="CE60" s="370" t="s">
        <v>54</v>
      </c>
      <c r="CF60" s="375" t="s">
        <v>54</v>
      </c>
      <c r="CG60" s="375" t="s">
        <v>54</v>
      </c>
      <c r="CH60" s="375" t="s">
        <v>54</v>
      </c>
      <c r="CI60" s="370" t="s">
        <v>54</v>
      </c>
      <c r="CJ60" s="375" t="s">
        <v>54</v>
      </c>
      <c r="CK60" s="375" t="s">
        <v>54</v>
      </c>
      <c r="CL60" s="375" t="s">
        <v>54</v>
      </c>
      <c r="CM60" s="474"/>
      <c r="CN60" s="479"/>
      <c r="CO60" s="467"/>
      <c r="CP60" s="467"/>
      <c r="CQ60" s="467"/>
      <c r="CR60" s="467"/>
      <c r="CS60" s="467"/>
      <c r="CT60" s="467"/>
      <c r="CU60" s="467"/>
      <c r="CV60" s="467"/>
      <c r="CW60" s="467"/>
      <c r="CX60" s="467"/>
      <c r="CY60" s="467"/>
      <c r="CZ60" s="467"/>
      <c r="DA60" s="467"/>
      <c r="DB60" s="471"/>
      <c r="DC60" s="467"/>
      <c r="DD60" s="467"/>
      <c r="DE60" s="467"/>
      <c r="DF60" s="467"/>
      <c r="DG60" s="467"/>
      <c r="DH60" s="467"/>
      <c r="DI60" s="467"/>
      <c r="DJ60" s="467"/>
      <c r="DK60" s="467"/>
      <c r="DL60" s="467"/>
      <c r="DM60" s="365" t="s">
        <v>54</v>
      </c>
      <c r="DN60" s="467"/>
      <c r="DO60" s="365" t="s">
        <v>54</v>
      </c>
      <c r="DP60" s="365" t="s">
        <v>54</v>
      </c>
      <c r="DQ60" s="365" t="s">
        <v>54</v>
      </c>
      <c r="DR60" s="365" t="s">
        <v>54</v>
      </c>
      <c r="DS60" s="365" t="s">
        <v>54</v>
      </c>
      <c r="DT60" s="365" t="s">
        <v>54</v>
      </c>
      <c r="DU60" s="365" t="s">
        <v>54</v>
      </c>
      <c r="DV60" s="365" t="s">
        <v>54</v>
      </c>
      <c r="DW60" s="365" t="s">
        <v>54</v>
      </c>
      <c r="DX60" s="467"/>
      <c r="DY60" s="365" t="s">
        <v>54</v>
      </c>
      <c r="DZ60" s="467"/>
      <c r="EA60" s="365" t="s">
        <v>54</v>
      </c>
      <c r="EB60" s="365" t="s">
        <v>54</v>
      </c>
      <c r="EC60" s="365" t="s">
        <v>54</v>
      </c>
      <c r="ED60" s="365" t="s">
        <v>54</v>
      </c>
      <c r="EE60" s="365" t="s">
        <v>54</v>
      </c>
      <c r="EF60" s="365" t="s">
        <v>54</v>
      </c>
      <c r="EG60" s="365" t="s">
        <v>54</v>
      </c>
      <c r="EH60" s="365" t="s">
        <v>54</v>
      </c>
      <c r="EI60" s="365" t="s">
        <v>54</v>
      </c>
      <c r="EJ60" s="365" t="s">
        <v>54</v>
      </c>
      <c r="EK60" s="365" t="s">
        <v>54</v>
      </c>
      <c r="EL60" s="365" t="s">
        <v>54</v>
      </c>
      <c r="EM60" s="365" t="s">
        <v>54</v>
      </c>
      <c r="EN60" s="365" t="s">
        <v>54</v>
      </c>
      <c r="EO60" s="365" t="s">
        <v>54</v>
      </c>
      <c r="EP60" s="365" t="s">
        <v>54</v>
      </c>
      <c r="EQ60" s="365" t="s">
        <v>54</v>
      </c>
      <c r="ER60" s="365" t="s">
        <v>54</v>
      </c>
      <c r="ES60" s="365" t="s">
        <v>54</v>
      </c>
      <c r="ET60" s="365" t="s">
        <v>54</v>
      </c>
      <c r="EU60" s="365" t="s">
        <v>54</v>
      </c>
    </row>
    <row r="61" spans="1:151" s="385" customFormat="1" ht="19.95" customHeight="1">
      <c r="A61" s="475"/>
      <c r="B61" s="475"/>
      <c r="C61" s="475"/>
      <c r="D61" s="468"/>
      <c r="E61" s="472"/>
      <c r="F61" s="468"/>
      <c r="G61" s="468"/>
      <c r="H61" s="468"/>
      <c r="I61" s="468"/>
      <c r="J61" s="468"/>
      <c r="K61" s="468"/>
      <c r="L61" s="472"/>
      <c r="M61" s="468"/>
      <c r="N61" s="472"/>
      <c r="O61" s="468"/>
      <c r="P61" s="559"/>
      <c r="Q61" s="472"/>
      <c r="R61" s="375" t="s">
        <v>54</v>
      </c>
      <c r="S61" s="367" t="s">
        <v>52</v>
      </c>
      <c r="T61" s="367" t="s">
        <v>54</v>
      </c>
      <c r="U61" s="368" t="s">
        <v>54</v>
      </c>
      <c r="V61" s="368" t="s">
        <v>54</v>
      </c>
      <c r="W61" s="368" t="s">
        <v>54</v>
      </c>
      <c r="X61" s="518"/>
      <c r="Y61" s="369" t="s">
        <v>54</v>
      </c>
      <c r="Z61" s="520"/>
      <c r="AA61" s="370" t="s">
        <v>54</v>
      </c>
      <c r="AB61" s="468"/>
      <c r="AC61" s="375" t="s">
        <v>54</v>
      </c>
      <c r="AD61" s="468"/>
      <c r="AE61" s="369" t="s">
        <v>54</v>
      </c>
      <c r="AF61" s="369" t="s">
        <v>54</v>
      </c>
      <c r="AG61" s="368" t="s">
        <v>54</v>
      </c>
      <c r="AH61" s="368" t="s">
        <v>54</v>
      </c>
      <c r="AI61" s="368" t="s">
        <v>54</v>
      </c>
      <c r="AJ61" s="516"/>
      <c r="AK61" s="516"/>
      <c r="AL61" s="516"/>
      <c r="AM61" s="516"/>
      <c r="AN61" s="516"/>
      <c r="AO61" s="516"/>
      <c r="AP61" s="375" t="s">
        <v>54</v>
      </c>
      <c r="AQ61" s="475"/>
      <c r="AR61" s="375" t="s">
        <v>54</v>
      </c>
      <c r="AS61" s="382" t="s">
        <v>54</v>
      </c>
      <c r="AT61" s="382" t="s">
        <v>54</v>
      </c>
      <c r="AU61" s="375" t="s">
        <v>54</v>
      </c>
      <c r="AV61" s="375" t="s">
        <v>54</v>
      </c>
      <c r="AW61" s="375" t="s">
        <v>54</v>
      </c>
      <c r="AX61" s="375" t="s">
        <v>54</v>
      </c>
      <c r="AY61" s="383" t="s">
        <v>54</v>
      </c>
      <c r="AZ61" s="369" t="s">
        <v>54</v>
      </c>
      <c r="BA61" s="518"/>
      <c r="BB61" s="369" t="s">
        <v>54</v>
      </c>
      <c r="BC61" s="475"/>
      <c r="BD61" s="369" t="s">
        <v>54</v>
      </c>
      <c r="BE61" s="369" t="s">
        <v>54</v>
      </c>
      <c r="BF61" s="369" t="s">
        <v>54</v>
      </c>
      <c r="BG61" s="375" t="s">
        <v>54</v>
      </c>
      <c r="BH61" s="375" t="s">
        <v>54</v>
      </c>
      <c r="BI61" s="375" t="s">
        <v>54</v>
      </c>
      <c r="BJ61" s="375" t="s">
        <v>54</v>
      </c>
      <c r="BK61" s="499"/>
      <c r="BL61" s="375" t="s">
        <v>54</v>
      </c>
      <c r="BM61" s="375" t="s">
        <v>54</v>
      </c>
      <c r="BN61" s="375" t="s">
        <v>54</v>
      </c>
      <c r="BO61" s="375" t="s">
        <v>54</v>
      </c>
      <c r="BP61" s="375" t="s">
        <v>54</v>
      </c>
      <c r="BQ61" s="375" t="s">
        <v>54</v>
      </c>
      <c r="BR61" s="375" t="s">
        <v>54</v>
      </c>
      <c r="BS61" s="375" t="s">
        <v>54</v>
      </c>
      <c r="BT61" s="375" t="s">
        <v>54</v>
      </c>
      <c r="BU61" s="370" t="s">
        <v>54</v>
      </c>
      <c r="BV61" s="375" t="s">
        <v>54</v>
      </c>
      <c r="BW61" s="375" t="s">
        <v>54</v>
      </c>
      <c r="BX61" s="375" t="s">
        <v>54</v>
      </c>
      <c r="BY61" s="375" t="s">
        <v>54</v>
      </c>
      <c r="BZ61" s="375" t="s">
        <v>54</v>
      </c>
      <c r="CA61" s="375" t="s">
        <v>54</v>
      </c>
      <c r="CB61" s="375" t="s">
        <v>54</v>
      </c>
      <c r="CC61" s="375" t="s">
        <v>54</v>
      </c>
      <c r="CD61" s="375" t="s">
        <v>54</v>
      </c>
      <c r="CE61" s="370" t="s">
        <v>54</v>
      </c>
      <c r="CF61" s="375" t="s">
        <v>54</v>
      </c>
      <c r="CG61" s="375" t="s">
        <v>54</v>
      </c>
      <c r="CH61" s="375" t="s">
        <v>54</v>
      </c>
      <c r="CI61" s="370" t="s">
        <v>54</v>
      </c>
      <c r="CJ61" s="375" t="s">
        <v>54</v>
      </c>
      <c r="CK61" s="375" t="s">
        <v>54</v>
      </c>
      <c r="CL61" s="375" t="s">
        <v>54</v>
      </c>
      <c r="CM61" s="475"/>
      <c r="CN61" s="479"/>
      <c r="CO61" s="532"/>
      <c r="CP61" s="532"/>
      <c r="CQ61" s="468"/>
      <c r="CR61" s="532"/>
      <c r="CS61" s="468"/>
      <c r="CT61" s="468"/>
      <c r="CU61" s="468"/>
      <c r="CV61" s="468"/>
      <c r="CW61" s="468"/>
      <c r="CX61" s="468"/>
      <c r="CY61" s="468"/>
      <c r="CZ61" s="468"/>
      <c r="DA61" s="468"/>
      <c r="DB61" s="529"/>
      <c r="DC61" s="468"/>
      <c r="DD61" s="468"/>
      <c r="DE61" s="468"/>
      <c r="DF61" s="468"/>
      <c r="DG61" s="468"/>
      <c r="DH61" s="468"/>
      <c r="DI61" s="468"/>
      <c r="DJ61" s="468"/>
      <c r="DK61" s="468"/>
      <c r="DL61" s="468"/>
      <c r="DM61" s="365" t="s">
        <v>54</v>
      </c>
      <c r="DN61" s="468"/>
      <c r="DO61" s="365" t="s">
        <v>54</v>
      </c>
      <c r="DP61" s="365" t="s">
        <v>54</v>
      </c>
      <c r="DQ61" s="365" t="s">
        <v>54</v>
      </c>
      <c r="DR61" s="365" t="s">
        <v>54</v>
      </c>
      <c r="DS61" s="365" t="s">
        <v>54</v>
      </c>
      <c r="DT61" s="365" t="s">
        <v>54</v>
      </c>
      <c r="DU61" s="365" t="s">
        <v>54</v>
      </c>
      <c r="DV61" s="365" t="s">
        <v>54</v>
      </c>
      <c r="DW61" s="365" t="s">
        <v>54</v>
      </c>
      <c r="DX61" s="468"/>
      <c r="DY61" s="365" t="s">
        <v>54</v>
      </c>
      <c r="DZ61" s="468"/>
      <c r="EA61" s="365" t="s">
        <v>54</v>
      </c>
      <c r="EB61" s="365" t="s">
        <v>54</v>
      </c>
      <c r="EC61" s="365" t="s">
        <v>54</v>
      </c>
      <c r="ED61" s="365" t="s">
        <v>54</v>
      </c>
      <c r="EE61" s="365" t="s">
        <v>54</v>
      </c>
      <c r="EF61" s="365" t="s">
        <v>54</v>
      </c>
      <c r="EG61" s="365" t="s">
        <v>54</v>
      </c>
      <c r="EH61" s="365" t="s">
        <v>54</v>
      </c>
      <c r="EI61" s="365" t="s">
        <v>54</v>
      </c>
      <c r="EJ61" s="365" t="s">
        <v>54</v>
      </c>
      <c r="EK61" s="365" t="s">
        <v>54</v>
      </c>
      <c r="EL61" s="365" t="s">
        <v>54</v>
      </c>
      <c r="EM61" s="365" t="s">
        <v>54</v>
      </c>
      <c r="EN61" s="365" t="s">
        <v>54</v>
      </c>
      <c r="EO61" s="365" t="s">
        <v>54</v>
      </c>
      <c r="EP61" s="365" t="s">
        <v>54</v>
      </c>
      <c r="EQ61" s="365" t="s">
        <v>54</v>
      </c>
      <c r="ER61" s="365" t="s">
        <v>54</v>
      </c>
      <c r="ES61" s="365" t="s">
        <v>54</v>
      </c>
      <c r="ET61" s="365" t="s">
        <v>54</v>
      </c>
      <c r="EU61" s="365" t="s">
        <v>54</v>
      </c>
    </row>
    <row r="62" spans="1:151" s="385" customFormat="1" ht="19.95" customHeight="1">
      <c r="A62" s="473">
        <v>8</v>
      </c>
      <c r="B62" s="473">
        <v>8</v>
      </c>
      <c r="C62" s="473" t="s">
        <v>2734</v>
      </c>
      <c r="D62" s="465" t="s">
        <v>2836</v>
      </c>
      <c r="E62" s="530" t="s">
        <v>2856</v>
      </c>
      <c r="F62" s="531" t="s">
        <v>2784</v>
      </c>
      <c r="G62" s="465" t="s">
        <v>2929</v>
      </c>
      <c r="H62" s="465" t="s">
        <v>2863</v>
      </c>
      <c r="I62" s="465" t="s">
        <v>2785</v>
      </c>
      <c r="J62" s="465" t="s">
        <v>52</v>
      </c>
      <c r="K62" s="525" t="s">
        <v>3490</v>
      </c>
      <c r="L62" s="469" t="s">
        <v>3554</v>
      </c>
      <c r="M62" s="465" t="s">
        <v>2953</v>
      </c>
      <c r="N62" s="469" t="s">
        <v>3554</v>
      </c>
      <c r="O62" s="465" t="s">
        <v>2913</v>
      </c>
      <c r="P62" s="526" t="s">
        <v>2962</v>
      </c>
      <c r="Q62" s="469">
        <v>1</v>
      </c>
      <c r="R62" s="375" t="s">
        <v>2889</v>
      </c>
      <c r="S62" s="367" t="s">
        <v>52</v>
      </c>
      <c r="T62" s="367" t="s">
        <v>2711</v>
      </c>
      <c r="U62" s="368" t="s">
        <v>52</v>
      </c>
      <c r="V62" s="368" t="s">
        <v>52</v>
      </c>
      <c r="W62" s="368">
        <v>13</v>
      </c>
      <c r="X62" s="517">
        <v>13</v>
      </c>
      <c r="Y62" s="369">
        <v>71</v>
      </c>
      <c r="Z62" s="519">
        <v>71</v>
      </c>
      <c r="AA62" s="370">
        <v>13</v>
      </c>
      <c r="AB62" s="465">
        <v>13</v>
      </c>
      <c r="AC62" s="375" t="s">
        <v>52</v>
      </c>
      <c r="AD62" s="465" t="s">
        <v>52</v>
      </c>
      <c r="AE62" s="369" t="s">
        <v>52</v>
      </c>
      <c r="AF62" s="369" t="s">
        <v>2934</v>
      </c>
      <c r="AG62" s="368" t="s">
        <v>52</v>
      </c>
      <c r="AH62" s="368" t="s">
        <v>52</v>
      </c>
      <c r="AI62" s="368" t="s">
        <v>52</v>
      </c>
      <c r="AJ62" s="476" t="s">
        <v>54</v>
      </c>
      <c r="AK62" s="476" t="s">
        <v>54</v>
      </c>
      <c r="AL62" s="476" t="s">
        <v>54</v>
      </c>
      <c r="AM62" s="476" t="s">
        <v>54</v>
      </c>
      <c r="AN62" s="476" t="s">
        <v>54</v>
      </c>
      <c r="AO62" s="476" t="s">
        <v>54</v>
      </c>
      <c r="AP62" s="375" t="s">
        <v>54</v>
      </c>
      <c r="AQ62" s="473" t="s">
        <v>54</v>
      </c>
      <c r="AR62" s="375" t="s">
        <v>54</v>
      </c>
      <c r="AS62" s="382" t="s">
        <v>54</v>
      </c>
      <c r="AT62" s="382" t="s">
        <v>54</v>
      </c>
      <c r="AU62" s="375" t="s">
        <v>54</v>
      </c>
      <c r="AV62" s="375" t="s">
        <v>54</v>
      </c>
      <c r="AW62" s="375" t="s">
        <v>54</v>
      </c>
      <c r="AX62" s="375" t="s">
        <v>54</v>
      </c>
      <c r="AY62" s="383" t="s">
        <v>54</v>
      </c>
      <c r="AZ62" s="369" t="s">
        <v>54</v>
      </c>
      <c r="BA62" s="517" t="s">
        <v>54</v>
      </c>
      <c r="BB62" s="369" t="s">
        <v>54</v>
      </c>
      <c r="BC62" s="473" t="s">
        <v>54</v>
      </c>
      <c r="BD62" s="369" t="s">
        <v>54</v>
      </c>
      <c r="BE62" s="369" t="s">
        <v>54</v>
      </c>
      <c r="BF62" s="369" t="s">
        <v>54</v>
      </c>
      <c r="BG62" s="375" t="s">
        <v>54</v>
      </c>
      <c r="BH62" s="375" t="s">
        <v>54</v>
      </c>
      <c r="BI62" s="375" t="s">
        <v>54</v>
      </c>
      <c r="BJ62" s="375" t="s">
        <v>54</v>
      </c>
      <c r="BK62" s="497" t="s">
        <v>54</v>
      </c>
      <c r="BL62" s="375" t="s">
        <v>54</v>
      </c>
      <c r="BM62" s="375" t="s">
        <v>54</v>
      </c>
      <c r="BN62" s="375" t="s">
        <v>54</v>
      </c>
      <c r="BO62" s="375" t="s">
        <v>54</v>
      </c>
      <c r="BP62" s="375" t="s">
        <v>54</v>
      </c>
      <c r="BQ62" s="375" t="s">
        <v>54</v>
      </c>
      <c r="BR62" s="375" t="s">
        <v>54</v>
      </c>
      <c r="BS62" s="375" t="s">
        <v>54</v>
      </c>
      <c r="BT62" s="375" t="s">
        <v>54</v>
      </c>
      <c r="BU62" s="370" t="s">
        <v>54</v>
      </c>
      <c r="BV62" s="375" t="s">
        <v>54</v>
      </c>
      <c r="BW62" s="375" t="s">
        <v>54</v>
      </c>
      <c r="BX62" s="375" t="s">
        <v>54</v>
      </c>
      <c r="BY62" s="375" t="s">
        <v>54</v>
      </c>
      <c r="BZ62" s="375" t="s">
        <v>54</v>
      </c>
      <c r="CA62" s="375" t="s">
        <v>54</v>
      </c>
      <c r="CB62" s="375" t="s">
        <v>54</v>
      </c>
      <c r="CC62" s="375" t="s">
        <v>54</v>
      </c>
      <c r="CD62" s="375" t="s">
        <v>54</v>
      </c>
      <c r="CE62" s="370" t="s">
        <v>54</v>
      </c>
      <c r="CF62" s="375" t="s">
        <v>54</v>
      </c>
      <c r="CG62" s="375" t="s">
        <v>54</v>
      </c>
      <c r="CH62" s="375" t="s">
        <v>54</v>
      </c>
      <c r="CI62" s="370" t="s">
        <v>54</v>
      </c>
      <c r="CJ62" s="375" t="s">
        <v>54</v>
      </c>
      <c r="CK62" s="375" t="s">
        <v>54</v>
      </c>
      <c r="CL62" s="375" t="s">
        <v>54</v>
      </c>
      <c r="CM62" s="473" t="s">
        <v>2951</v>
      </c>
      <c r="CN62" s="479" t="s">
        <v>2893</v>
      </c>
      <c r="CO62" s="473" t="s">
        <v>1975</v>
      </c>
      <c r="CP62" s="473" t="s">
        <v>1975</v>
      </c>
      <c r="CQ62" s="465" t="s">
        <v>13</v>
      </c>
      <c r="CR62" s="473" t="s">
        <v>2984</v>
      </c>
      <c r="CS62" s="465" t="s">
        <v>52</v>
      </c>
      <c r="CT62" s="465" t="s">
        <v>54</v>
      </c>
      <c r="CU62" s="465" t="s">
        <v>54</v>
      </c>
      <c r="CV62" s="465" t="s">
        <v>54</v>
      </c>
      <c r="CW62" s="465" t="s">
        <v>54</v>
      </c>
      <c r="CX62" s="465" t="s">
        <v>54</v>
      </c>
      <c r="CY62" s="465" t="s">
        <v>54</v>
      </c>
      <c r="CZ62" s="465" t="s">
        <v>54</v>
      </c>
      <c r="DA62" s="465" t="s">
        <v>54</v>
      </c>
      <c r="DB62" s="500" t="s">
        <v>54</v>
      </c>
      <c r="DC62" s="465" t="s">
        <v>54</v>
      </c>
      <c r="DD62" s="465" t="s">
        <v>54</v>
      </c>
      <c r="DE62" s="465" t="s">
        <v>54</v>
      </c>
      <c r="DF62" s="465" t="s">
        <v>54</v>
      </c>
      <c r="DG62" s="465" t="s">
        <v>54</v>
      </c>
      <c r="DH62" s="465" t="s">
        <v>54</v>
      </c>
      <c r="DI62" s="465" t="s">
        <v>54</v>
      </c>
      <c r="DJ62" s="465" t="s">
        <v>54</v>
      </c>
      <c r="DK62" s="465" t="s">
        <v>54</v>
      </c>
      <c r="DL62" s="465" t="s">
        <v>54</v>
      </c>
      <c r="DM62" s="365" t="s">
        <v>54</v>
      </c>
      <c r="DN62" s="465" t="s">
        <v>54</v>
      </c>
      <c r="DO62" s="365" t="s">
        <v>54</v>
      </c>
      <c r="DP62" s="365" t="s">
        <v>54</v>
      </c>
      <c r="DQ62" s="365" t="s">
        <v>54</v>
      </c>
      <c r="DR62" s="365" t="s">
        <v>54</v>
      </c>
      <c r="DS62" s="365" t="s">
        <v>54</v>
      </c>
      <c r="DT62" s="365" t="s">
        <v>54</v>
      </c>
      <c r="DU62" s="365" t="s">
        <v>54</v>
      </c>
      <c r="DV62" s="365" t="s">
        <v>54</v>
      </c>
      <c r="DW62" s="365" t="s">
        <v>54</v>
      </c>
      <c r="DX62" s="465" t="s">
        <v>54</v>
      </c>
      <c r="DY62" s="365" t="s">
        <v>54</v>
      </c>
      <c r="DZ62" s="465" t="s">
        <v>54</v>
      </c>
      <c r="EA62" s="365" t="s">
        <v>54</v>
      </c>
      <c r="EB62" s="365" t="s">
        <v>54</v>
      </c>
      <c r="EC62" s="365" t="s">
        <v>54</v>
      </c>
      <c r="ED62" s="365" t="s">
        <v>54</v>
      </c>
      <c r="EE62" s="365" t="s">
        <v>54</v>
      </c>
      <c r="EF62" s="365" t="s">
        <v>54</v>
      </c>
      <c r="EG62" s="365" t="s">
        <v>54</v>
      </c>
      <c r="EH62" s="365" t="s">
        <v>54</v>
      </c>
      <c r="EI62" s="365" t="s">
        <v>54</v>
      </c>
      <c r="EJ62" s="365" t="s">
        <v>54</v>
      </c>
      <c r="EK62" s="365" t="s">
        <v>54</v>
      </c>
      <c r="EL62" s="365" t="s">
        <v>54</v>
      </c>
      <c r="EM62" s="365" t="s">
        <v>54</v>
      </c>
      <c r="EN62" s="365" t="s">
        <v>54</v>
      </c>
      <c r="EO62" s="365" t="s">
        <v>54</v>
      </c>
      <c r="EP62" s="365" t="s">
        <v>54</v>
      </c>
      <c r="EQ62" s="365" t="s">
        <v>54</v>
      </c>
      <c r="ER62" s="365" t="s">
        <v>54</v>
      </c>
      <c r="ES62" s="365" t="s">
        <v>54</v>
      </c>
      <c r="ET62" s="365" t="s">
        <v>54</v>
      </c>
      <c r="EU62" s="365" t="s">
        <v>54</v>
      </c>
    </row>
    <row r="63" spans="1:151" s="385" customFormat="1" ht="19.95" customHeight="1">
      <c r="A63" s="474"/>
      <c r="B63" s="474"/>
      <c r="C63" s="474"/>
      <c r="D63" s="466"/>
      <c r="E63" s="470"/>
      <c r="F63" s="466"/>
      <c r="G63" s="466"/>
      <c r="H63" s="466"/>
      <c r="I63" s="466"/>
      <c r="J63" s="466"/>
      <c r="K63" s="466"/>
      <c r="L63" s="470"/>
      <c r="M63" s="466"/>
      <c r="N63" s="470"/>
      <c r="O63" s="466"/>
      <c r="P63" s="542"/>
      <c r="Q63" s="470"/>
      <c r="R63" s="375" t="s">
        <v>54</v>
      </c>
      <c r="S63" s="367" t="s">
        <v>54</v>
      </c>
      <c r="T63" s="367" t="s">
        <v>54</v>
      </c>
      <c r="U63" s="368" t="s">
        <v>54</v>
      </c>
      <c r="V63" s="368" t="s">
        <v>54</v>
      </c>
      <c r="W63" s="368" t="s">
        <v>54</v>
      </c>
      <c r="X63" s="518"/>
      <c r="Y63" s="369" t="s">
        <v>52</v>
      </c>
      <c r="Z63" s="520"/>
      <c r="AA63" s="370" t="s">
        <v>54</v>
      </c>
      <c r="AB63" s="466"/>
      <c r="AC63" s="375" t="s">
        <v>54</v>
      </c>
      <c r="AD63" s="466"/>
      <c r="AE63" s="369" t="s">
        <v>54</v>
      </c>
      <c r="AF63" s="369" t="s">
        <v>54</v>
      </c>
      <c r="AG63" s="368" t="s">
        <v>54</v>
      </c>
      <c r="AH63" s="368" t="s">
        <v>54</v>
      </c>
      <c r="AI63" s="368" t="s">
        <v>54</v>
      </c>
      <c r="AJ63" s="515"/>
      <c r="AK63" s="515"/>
      <c r="AL63" s="515"/>
      <c r="AM63" s="515"/>
      <c r="AN63" s="515"/>
      <c r="AO63" s="515"/>
      <c r="AP63" s="375" t="s">
        <v>54</v>
      </c>
      <c r="AQ63" s="474"/>
      <c r="AR63" s="375" t="s">
        <v>54</v>
      </c>
      <c r="AS63" s="382" t="s">
        <v>54</v>
      </c>
      <c r="AT63" s="382" t="s">
        <v>54</v>
      </c>
      <c r="AU63" s="375" t="s">
        <v>54</v>
      </c>
      <c r="AV63" s="375" t="s">
        <v>54</v>
      </c>
      <c r="AW63" s="375" t="s">
        <v>54</v>
      </c>
      <c r="AX63" s="375" t="s">
        <v>54</v>
      </c>
      <c r="AY63" s="383" t="s">
        <v>54</v>
      </c>
      <c r="AZ63" s="369" t="s">
        <v>54</v>
      </c>
      <c r="BA63" s="518"/>
      <c r="BB63" s="369" t="s">
        <v>54</v>
      </c>
      <c r="BC63" s="474"/>
      <c r="BD63" s="369" t="s">
        <v>54</v>
      </c>
      <c r="BE63" s="369" t="s">
        <v>54</v>
      </c>
      <c r="BF63" s="369" t="s">
        <v>54</v>
      </c>
      <c r="BG63" s="375" t="s">
        <v>54</v>
      </c>
      <c r="BH63" s="375" t="s">
        <v>54</v>
      </c>
      <c r="BI63" s="375" t="s">
        <v>54</v>
      </c>
      <c r="BJ63" s="375" t="s">
        <v>54</v>
      </c>
      <c r="BK63" s="498"/>
      <c r="BL63" s="375" t="s">
        <v>54</v>
      </c>
      <c r="BM63" s="375" t="s">
        <v>54</v>
      </c>
      <c r="BN63" s="375" t="s">
        <v>54</v>
      </c>
      <c r="BO63" s="375" t="s">
        <v>54</v>
      </c>
      <c r="BP63" s="375" t="s">
        <v>54</v>
      </c>
      <c r="BQ63" s="375" t="s">
        <v>54</v>
      </c>
      <c r="BR63" s="375" t="s">
        <v>54</v>
      </c>
      <c r="BS63" s="375" t="s">
        <v>54</v>
      </c>
      <c r="BT63" s="375" t="s">
        <v>54</v>
      </c>
      <c r="BU63" s="370" t="s">
        <v>54</v>
      </c>
      <c r="BV63" s="375" t="s">
        <v>54</v>
      </c>
      <c r="BW63" s="375" t="s">
        <v>54</v>
      </c>
      <c r="BX63" s="375" t="s">
        <v>54</v>
      </c>
      <c r="BY63" s="375" t="s">
        <v>54</v>
      </c>
      <c r="BZ63" s="375" t="s">
        <v>54</v>
      </c>
      <c r="CA63" s="375" t="s">
        <v>54</v>
      </c>
      <c r="CB63" s="375" t="s">
        <v>54</v>
      </c>
      <c r="CC63" s="375" t="s">
        <v>54</v>
      </c>
      <c r="CD63" s="375" t="s">
        <v>54</v>
      </c>
      <c r="CE63" s="370" t="s">
        <v>54</v>
      </c>
      <c r="CF63" s="375" t="s">
        <v>54</v>
      </c>
      <c r="CG63" s="375" t="s">
        <v>54</v>
      </c>
      <c r="CH63" s="375" t="s">
        <v>54</v>
      </c>
      <c r="CI63" s="370" t="s">
        <v>54</v>
      </c>
      <c r="CJ63" s="375" t="s">
        <v>54</v>
      </c>
      <c r="CK63" s="375" t="s">
        <v>54</v>
      </c>
      <c r="CL63" s="375" t="s">
        <v>54</v>
      </c>
      <c r="CM63" s="474"/>
      <c r="CN63" s="479"/>
      <c r="CO63" s="467"/>
      <c r="CP63" s="467"/>
      <c r="CQ63" s="466"/>
      <c r="CR63" s="467"/>
      <c r="CS63" s="466"/>
      <c r="CT63" s="466"/>
      <c r="CU63" s="466"/>
      <c r="CV63" s="466"/>
      <c r="CW63" s="466"/>
      <c r="CX63" s="466"/>
      <c r="CY63" s="466"/>
      <c r="CZ63" s="466"/>
      <c r="DA63" s="466"/>
      <c r="DB63" s="471"/>
      <c r="DC63" s="466"/>
      <c r="DD63" s="466"/>
      <c r="DE63" s="466"/>
      <c r="DF63" s="466"/>
      <c r="DG63" s="466"/>
      <c r="DH63" s="466"/>
      <c r="DI63" s="466"/>
      <c r="DJ63" s="466"/>
      <c r="DK63" s="466"/>
      <c r="DL63" s="466"/>
      <c r="DM63" s="365" t="s">
        <v>54</v>
      </c>
      <c r="DN63" s="466"/>
      <c r="DO63" s="365" t="s">
        <v>54</v>
      </c>
      <c r="DP63" s="365" t="s">
        <v>54</v>
      </c>
      <c r="DQ63" s="365" t="s">
        <v>54</v>
      </c>
      <c r="DR63" s="365" t="s">
        <v>54</v>
      </c>
      <c r="DS63" s="365" t="s">
        <v>54</v>
      </c>
      <c r="DT63" s="365" t="s">
        <v>54</v>
      </c>
      <c r="DU63" s="365" t="s">
        <v>54</v>
      </c>
      <c r="DV63" s="365" t="s">
        <v>54</v>
      </c>
      <c r="DW63" s="365" t="s">
        <v>54</v>
      </c>
      <c r="DX63" s="466"/>
      <c r="DY63" s="365" t="s">
        <v>54</v>
      </c>
      <c r="DZ63" s="466"/>
      <c r="EA63" s="365" t="s">
        <v>54</v>
      </c>
      <c r="EB63" s="365" t="s">
        <v>54</v>
      </c>
      <c r="EC63" s="365" t="s">
        <v>54</v>
      </c>
      <c r="ED63" s="365" t="s">
        <v>54</v>
      </c>
      <c r="EE63" s="365" t="s">
        <v>54</v>
      </c>
      <c r="EF63" s="365" t="s">
        <v>54</v>
      </c>
      <c r="EG63" s="365" t="s">
        <v>54</v>
      </c>
      <c r="EH63" s="365" t="s">
        <v>54</v>
      </c>
      <c r="EI63" s="365" t="s">
        <v>54</v>
      </c>
      <c r="EJ63" s="365" t="s">
        <v>54</v>
      </c>
      <c r="EK63" s="365" t="s">
        <v>54</v>
      </c>
      <c r="EL63" s="365" t="s">
        <v>54</v>
      </c>
      <c r="EM63" s="365" t="s">
        <v>54</v>
      </c>
      <c r="EN63" s="365" t="s">
        <v>54</v>
      </c>
      <c r="EO63" s="365" t="s">
        <v>54</v>
      </c>
      <c r="EP63" s="365" t="s">
        <v>54</v>
      </c>
      <c r="EQ63" s="365" t="s">
        <v>54</v>
      </c>
      <c r="ER63" s="365" t="s">
        <v>54</v>
      </c>
      <c r="ES63" s="365" t="s">
        <v>54</v>
      </c>
      <c r="ET63" s="365" t="s">
        <v>54</v>
      </c>
      <c r="EU63" s="365" t="s">
        <v>54</v>
      </c>
    </row>
    <row r="64" spans="1:151" s="385" customFormat="1" ht="19.95" customHeight="1">
      <c r="A64" s="474"/>
      <c r="B64" s="474"/>
      <c r="C64" s="474"/>
      <c r="D64" s="467"/>
      <c r="E64" s="471"/>
      <c r="F64" s="467"/>
      <c r="G64" s="467"/>
      <c r="H64" s="467"/>
      <c r="I64" s="467"/>
      <c r="J64" s="467"/>
      <c r="K64" s="467"/>
      <c r="L64" s="471"/>
      <c r="M64" s="467"/>
      <c r="N64" s="471"/>
      <c r="O64" s="467"/>
      <c r="P64" s="542"/>
      <c r="Q64" s="471"/>
      <c r="R64" s="375" t="s">
        <v>54</v>
      </c>
      <c r="S64" s="367" t="s">
        <v>54</v>
      </c>
      <c r="T64" s="367" t="s">
        <v>54</v>
      </c>
      <c r="U64" s="368" t="s">
        <v>54</v>
      </c>
      <c r="V64" s="368" t="s">
        <v>54</v>
      </c>
      <c r="W64" s="368" t="s">
        <v>54</v>
      </c>
      <c r="X64" s="518"/>
      <c r="Y64" s="369" t="s">
        <v>54</v>
      </c>
      <c r="Z64" s="520"/>
      <c r="AA64" s="370" t="s">
        <v>54</v>
      </c>
      <c r="AB64" s="467"/>
      <c r="AC64" s="375" t="s">
        <v>54</v>
      </c>
      <c r="AD64" s="467"/>
      <c r="AE64" s="369" t="s">
        <v>54</v>
      </c>
      <c r="AF64" s="369" t="s">
        <v>54</v>
      </c>
      <c r="AG64" s="368" t="s">
        <v>54</v>
      </c>
      <c r="AH64" s="368" t="s">
        <v>54</v>
      </c>
      <c r="AI64" s="368" t="s">
        <v>54</v>
      </c>
      <c r="AJ64" s="515"/>
      <c r="AK64" s="515"/>
      <c r="AL64" s="515"/>
      <c r="AM64" s="515"/>
      <c r="AN64" s="515"/>
      <c r="AO64" s="515"/>
      <c r="AP64" s="375" t="s">
        <v>54</v>
      </c>
      <c r="AQ64" s="474"/>
      <c r="AR64" s="375" t="s">
        <v>54</v>
      </c>
      <c r="AS64" s="382" t="s">
        <v>54</v>
      </c>
      <c r="AT64" s="382" t="s">
        <v>54</v>
      </c>
      <c r="AU64" s="375" t="s">
        <v>54</v>
      </c>
      <c r="AV64" s="375" t="s">
        <v>54</v>
      </c>
      <c r="AW64" s="375" t="s">
        <v>54</v>
      </c>
      <c r="AX64" s="375" t="s">
        <v>54</v>
      </c>
      <c r="AY64" s="383" t="s">
        <v>54</v>
      </c>
      <c r="AZ64" s="369" t="s">
        <v>54</v>
      </c>
      <c r="BA64" s="518"/>
      <c r="BB64" s="369" t="s">
        <v>54</v>
      </c>
      <c r="BC64" s="474"/>
      <c r="BD64" s="369" t="s">
        <v>54</v>
      </c>
      <c r="BE64" s="369" t="s">
        <v>54</v>
      </c>
      <c r="BF64" s="369" t="s">
        <v>54</v>
      </c>
      <c r="BG64" s="375" t="s">
        <v>54</v>
      </c>
      <c r="BH64" s="375" t="s">
        <v>54</v>
      </c>
      <c r="BI64" s="375" t="s">
        <v>54</v>
      </c>
      <c r="BJ64" s="375" t="s">
        <v>54</v>
      </c>
      <c r="BK64" s="498"/>
      <c r="BL64" s="375" t="s">
        <v>54</v>
      </c>
      <c r="BM64" s="375" t="s">
        <v>54</v>
      </c>
      <c r="BN64" s="375" t="s">
        <v>54</v>
      </c>
      <c r="BO64" s="375" t="s">
        <v>54</v>
      </c>
      <c r="BP64" s="375" t="s">
        <v>54</v>
      </c>
      <c r="BQ64" s="375" t="s">
        <v>54</v>
      </c>
      <c r="BR64" s="375" t="s">
        <v>54</v>
      </c>
      <c r="BS64" s="375" t="s">
        <v>54</v>
      </c>
      <c r="BT64" s="375" t="s">
        <v>54</v>
      </c>
      <c r="BU64" s="370" t="s">
        <v>54</v>
      </c>
      <c r="BV64" s="375" t="s">
        <v>54</v>
      </c>
      <c r="BW64" s="375" t="s">
        <v>54</v>
      </c>
      <c r="BX64" s="375" t="s">
        <v>54</v>
      </c>
      <c r="BY64" s="375" t="s">
        <v>54</v>
      </c>
      <c r="BZ64" s="375" t="s">
        <v>54</v>
      </c>
      <c r="CA64" s="375" t="s">
        <v>54</v>
      </c>
      <c r="CB64" s="375" t="s">
        <v>54</v>
      </c>
      <c r="CC64" s="375" t="s">
        <v>54</v>
      </c>
      <c r="CD64" s="375" t="s">
        <v>54</v>
      </c>
      <c r="CE64" s="370" t="s">
        <v>54</v>
      </c>
      <c r="CF64" s="375" t="s">
        <v>54</v>
      </c>
      <c r="CG64" s="375" t="s">
        <v>54</v>
      </c>
      <c r="CH64" s="375" t="s">
        <v>54</v>
      </c>
      <c r="CI64" s="370" t="s">
        <v>54</v>
      </c>
      <c r="CJ64" s="375" t="s">
        <v>54</v>
      </c>
      <c r="CK64" s="375" t="s">
        <v>54</v>
      </c>
      <c r="CL64" s="375" t="s">
        <v>54</v>
      </c>
      <c r="CM64" s="474"/>
      <c r="CN64" s="479"/>
      <c r="CO64" s="467"/>
      <c r="CP64" s="467"/>
      <c r="CQ64" s="467"/>
      <c r="CR64" s="467"/>
      <c r="CS64" s="467"/>
      <c r="CT64" s="467"/>
      <c r="CU64" s="467"/>
      <c r="CV64" s="467"/>
      <c r="CW64" s="467"/>
      <c r="CX64" s="467"/>
      <c r="CY64" s="467"/>
      <c r="CZ64" s="467"/>
      <c r="DA64" s="467"/>
      <c r="DB64" s="471"/>
      <c r="DC64" s="467"/>
      <c r="DD64" s="467"/>
      <c r="DE64" s="467"/>
      <c r="DF64" s="467"/>
      <c r="DG64" s="467"/>
      <c r="DH64" s="467"/>
      <c r="DI64" s="467"/>
      <c r="DJ64" s="467"/>
      <c r="DK64" s="467"/>
      <c r="DL64" s="467"/>
      <c r="DM64" s="365" t="s">
        <v>54</v>
      </c>
      <c r="DN64" s="467"/>
      <c r="DO64" s="365" t="s">
        <v>54</v>
      </c>
      <c r="DP64" s="365" t="s">
        <v>54</v>
      </c>
      <c r="DQ64" s="365" t="s">
        <v>54</v>
      </c>
      <c r="DR64" s="365" t="s">
        <v>54</v>
      </c>
      <c r="DS64" s="365" t="s">
        <v>54</v>
      </c>
      <c r="DT64" s="365" t="s">
        <v>54</v>
      </c>
      <c r="DU64" s="365" t="s">
        <v>54</v>
      </c>
      <c r="DV64" s="365" t="s">
        <v>54</v>
      </c>
      <c r="DW64" s="365" t="s">
        <v>54</v>
      </c>
      <c r="DX64" s="467"/>
      <c r="DY64" s="365" t="s">
        <v>54</v>
      </c>
      <c r="DZ64" s="467"/>
      <c r="EA64" s="365" t="s">
        <v>54</v>
      </c>
      <c r="EB64" s="365" t="s">
        <v>54</v>
      </c>
      <c r="EC64" s="365" t="s">
        <v>54</v>
      </c>
      <c r="ED64" s="365" t="s">
        <v>54</v>
      </c>
      <c r="EE64" s="365" t="s">
        <v>54</v>
      </c>
      <c r="EF64" s="365" t="s">
        <v>54</v>
      </c>
      <c r="EG64" s="365" t="s">
        <v>54</v>
      </c>
      <c r="EH64" s="365" t="s">
        <v>54</v>
      </c>
      <c r="EI64" s="365" t="s">
        <v>54</v>
      </c>
      <c r="EJ64" s="365" t="s">
        <v>54</v>
      </c>
      <c r="EK64" s="365" t="s">
        <v>54</v>
      </c>
      <c r="EL64" s="365" t="s">
        <v>54</v>
      </c>
      <c r="EM64" s="365" t="s">
        <v>54</v>
      </c>
      <c r="EN64" s="365" t="s">
        <v>54</v>
      </c>
      <c r="EO64" s="365" t="s">
        <v>54</v>
      </c>
      <c r="EP64" s="365" t="s">
        <v>54</v>
      </c>
      <c r="EQ64" s="365" t="s">
        <v>54</v>
      </c>
      <c r="ER64" s="365" t="s">
        <v>54</v>
      </c>
      <c r="ES64" s="365" t="s">
        <v>54</v>
      </c>
      <c r="ET64" s="365" t="s">
        <v>54</v>
      </c>
      <c r="EU64" s="365" t="s">
        <v>54</v>
      </c>
    </row>
    <row r="65" spans="1:151" s="385" customFormat="1" ht="19.95" customHeight="1">
      <c r="A65" s="475"/>
      <c r="B65" s="475"/>
      <c r="C65" s="475"/>
      <c r="D65" s="468"/>
      <c r="E65" s="472"/>
      <c r="F65" s="468"/>
      <c r="G65" s="468"/>
      <c r="H65" s="468"/>
      <c r="I65" s="468"/>
      <c r="J65" s="468"/>
      <c r="K65" s="468"/>
      <c r="L65" s="472"/>
      <c r="M65" s="468"/>
      <c r="N65" s="472"/>
      <c r="O65" s="468"/>
      <c r="P65" s="543"/>
      <c r="Q65" s="472"/>
      <c r="R65" s="375" t="s">
        <v>54</v>
      </c>
      <c r="S65" s="367" t="s">
        <v>52</v>
      </c>
      <c r="T65" s="367" t="s">
        <v>54</v>
      </c>
      <c r="U65" s="368" t="s">
        <v>54</v>
      </c>
      <c r="V65" s="368" t="s">
        <v>54</v>
      </c>
      <c r="W65" s="368" t="s">
        <v>54</v>
      </c>
      <c r="X65" s="518"/>
      <c r="Y65" s="369" t="s">
        <v>54</v>
      </c>
      <c r="Z65" s="520"/>
      <c r="AA65" s="370" t="s">
        <v>54</v>
      </c>
      <c r="AB65" s="468"/>
      <c r="AC65" s="375" t="s">
        <v>54</v>
      </c>
      <c r="AD65" s="468"/>
      <c r="AE65" s="369" t="s">
        <v>54</v>
      </c>
      <c r="AF65" s="369" t="s">
        <v>54</v>
      </c>
      <c r="AG65" s="368" t="s">
        <v>54</v>
      </c>
      <c r="AH65" s="368" t="s">
        <v>54</v>
      </c>
      <c r="AI65" s="368" t="s">
        <v>54</v>
      </c>
      <c r="AJ65" s="516"/>
      <c r="AK65" s="516"/>
      <c r="AL65" s="516"/>
      <c r="AM65" s="516"/>
      <c r="AN65" s="516"/>
      <c r="AO65" s="516"/>
      <c r="AP65" s="375" t="s">
        <v>54</v>
      </c>
      <c r="AQ65" s="475"/>
      <c r="AR65" s="375" t="s">
        <v>54</v>
      </c>
      <c r="AS65" s="382" t="s">
        <v>54</v>
      </c>
      <c r="AT65" s="382" t="s">
        <v>54</v>
      </c>
      <c r="AU65" s="375" t="s">
        <v>54</v>
      </c>
      <c r="AV65" s="375" t="s">
        <v>54</v>
      </c>
      <c r="AW65" s="375" t="s">
        <v>54</v>
      </c>
      <c r="AX65" s="375" t="s">
        <v>54</v>
      </c>
      <c r="AY65" s="383" t="s">
        <v>54</v>
      </c>
      <c r="AZ65" s="369" t="s">
        <v>54</v>
      </c>
      <c r="BA65" s="518"/>
      <c r="BB65" s="369" t="s">
        <v>54</v>
      </c>
      <c r="BC65" s="475"/>
      <c r="BD65" s="369" t="s">
        <v>54</v>
      </c>
      <c r="BE65" s="369" t="s">
        <v>54</v>
      </c>
      <c r="BF65" s="369" t="s">
        <v>54</v>
      </c>
      <c r="BG65" s="375" t="s">
        <v>54</v>
      </c>
      <c r="BH65" s="375" t="s">
        <v>54</v>
      </c>
      <c r="BI65" s="375" t="s">
        <v>54</v>
      </c>
      <c r="BJ65" s="375" t="s">
        <v>54</v>
      </c>
      <c r="BK65" s="499"/>
      <c r="BL65" s="375" t="s">
        <v>54</v>
      </c>
      <c r="BM65" s="375" t="s">
        <v>54</v>
      </c>
      <c r="BN65" s="375" t="s">
        <v>54</v>
      </c>
      <c r="BO65" s="375" t="s">
        <v>54</v>
      </c>
      <c r="BP65" s="375" t="s">
        <v>54</v>
      </c>
      <c r="BQ65" s="375" t="s">
        <v>54</v>
      </c>
      <c r="BR65" s="375" t="s">
        <v>54</v>
      </c>
      <c r="BS65" s="375" t="s">
        <v>54</v>
      </c>
      <c r="BT65" s="375" t="s">
        <v>54</v>
      </c>
      <c r="BU65" s="370" t="s">
        <v>54</v>
      </c>
      <c r="BV65" s="375" t="s">
        <v>54</v>
      </c>
      <c r="BW65" s="375" t="s">
        <v>54</v>
      </c>
      <c r="BX65" s="375" t="s">
        <v>54</v>
      </c>
      <c r="BY65" s="375" t="s">
        <v>54</v>
      </c>
      <c r="BZ65" s="375" t="s">
        <v>54</v>
      </c>
      <c r="CA65" s="375" t="s">
        <v>54</v>
      </c>
      <c r="CB65" s="375" t="s">
        <v>54</v>
      </c>
      <c r="CC65" s="375" t="s">
        <v>54</v>
      </c>
      <c r="CD65" s="375" t="s">
        <v>54</v>
      </c>
      <c r="CE65" s="370" t="s">
        <v>54</v>
      </c>
      <c r="CF65" s="375" t="s">
        <v>54</v>
      </c>
      <c r="CG65" s="375" t="s">
        <v>54</v>
      </c>
      <c r="CH65" s="375" t="s">
        <v>54</v>
      </c>
      <c r="CI65" s="370" t="s">
        <v>54</v>
      </c>
      <c r="CJ65" s="375" t="s">
        <v>54</v>
      </c>
      <c r="CK65" s="375" t="s">
        <v>54</v>
      </c>
      <c r="CL65" s="375" t="s">
        <v>54</v>
      </c>
      <c r="CM65" s="475"/>
      <c r="CN65" s="479"/>
      <c r="CO65" s="532"/>
      <c r="CP65" s="532"/>
      <c r="CQ65" s="468"/>
      <c r="CR65" s="532"/>
      <c r="CS65" s="468"/>
      <c r="CT65" s="468"/>
      <c r="CU65" s="468"/>
      <c r="CV65" s="468"/>
      <c r="CW65" s="468"/>
      <c r="CX65" s="468"/>
      <c r="CY65" s="468"/>
      <c r="CZ65" s="468"/>
      <c r="DA65" s="468"/>
      <c r="DB65" s="529"/>
      <c r="DC65" s="468"/>
      <c r="DD65" s="468"/>
      <c r="DE65" s="468"/>
      <c r="DF65" s="468"/>
      <c r="DG65" s="468"/>
      <c r="DH65" s="468"/>
      <c r="DI65" s="468"/>
      <c r="DJ65" s="468"/>
      <c r="DK65" s="468"/>
      <c r="DL65" s="468"/>
      <c r="DM65" s="365" t="s">
        <v>54</v>
      </c>
      <c r="DN65" s="468"/>
      <c r="DO65" s="365" t="s">
        <v>54</v>
      </c>
      <c r="DP65" s="365" t="s">
        <v>54</v>
      </c>
      <c r="DQ65" s="365" t="s">
        <v>54</v>
      </c>
      <c r="DR65" s="365" t="s">
        <v>54</v>
      </c>
      <c r="DS65" s="365" t="s">
        <v>54</v>
      </c>
      <c r="DT65" s="365" t="s">
        <v>54</v>
      </c>
      <c r="DU65" s="365" t="s">
        <v>54</v>
      </c>
      <c r="DV65" s="365" t="s">
        <v>54</v>
      </c>
      <c r="DW65" s="365" t="s">
        <v>54</v>
      </c>
      <c r="DX65" s="468"/>
      <c r="DY65" s="365" t="s">
        <v>54</v>
      </c>
      <c r="DZ65" s="468"/>
      <c r="EA65" s="365" t="s">
        <v>54</v>
      </c>
      <c r="EB65" s="365" t="s">
        <v>54</v>
      </c>
      <c r="EC65" s="365" t="s">
        <v>54</v>
      </c>
      <c r="ED65" s="365" t="s">
        <v>54</v>
      </c>
      <c r="EE65" s="365" t="s">
        <v>54</v>
      </c>
      <c r="EF65" s="365" t="s">
        <v>54</v>
      </c>
      <c r="EG65" s="365" t="s">
        <v>54</v>
      </c>
      <c r="EH65" s="365" t="s">
        <v>54</v>
      </c>
      <c r="EI65" s="365" t="s">
        <v>54</v>
      </c>
      <c r="EJ65" s="365" t="s">
        <v>54</v>
      </c>
      <c r="EK65" s="365" t="s">
        <v>54</v>
      </c>
      <c r="EL65" s="365" t="s">
        <v>54</v>
      </c>
      <c r="EM65" s="365" t="s">
        <v>54</v>
      </c>
      <c r="EN65" s="365" t="s">
        <v>54</v>
      </c>
      <c r="EO65" s="365" t="s">
        <v>54</v>
      </c>
      <c r="EP65" s="365" t="s">
        <v>54</v>
      </c>
      <c r="EQ65" s="365" t="s">
        <v>54</v>
      </c>
      <c r="ER65" s="365" t="s">
        <v>54</v>
      </c>
      <c r="ES65" s="365" t="s">
        <v>54</v>
      </c>
      <c r="ET65" s="365" t="s">
        <v>54</v>
      </c>
      <c r="EU65" s="365" t="s">
        <v>54</v>
      </c>
    </row>
    <row r="66" spans="1:151" s="385" customFormat="1" ht="19.95" customHeight="1">
      <c r="A66" s="473">
        <v>9</v>
      </c>
      <c r="B66" s="473">
        <v>9</v>
      </c>
      <c r="C66" s="473" t="s">
        <v>2734</v>
      </c>
      <c r="D66" s="465" t="s">
        <v>2837</v>
      </c>
      <c r="E66" s="530" t="s">
        <v>2856</v>
      </c>
      <c r="F66" s="531" t="s">
        <v>2786</v>
      </c>
      <c r="G66" s="465" t="s">
        <v>2989</v>
      </c>
      <c r="H66" s="465" t="s">
        <v>2864</v>
      </c>
      <c r="I66" s="531" t="s">
        <v>2787</v>
      </c>
      <c r="J66" s="465" t="s">
        <v>52</v>
      </c>
      <c r="K66" s="525" t="s">
        <v>3491</v>
      </c>
      <c r="L66" s="469" t="s">
        <v>3554</v>
      </c>
      <c r="M66" s="465" t="s">
        <v>3011</v>
      </c>
      <c r="N66" s="469" t="s">
        <v>3554</v>
      </c>
      <c r="O66" s="465" t="s">
        <v>2914</v>
      </c>
      <c r="P66" s="526" t="s">
        <v>2962</v>
      </c>
      <c r="Q66" s="469">
        <v>1</v>
      </c>
      <c r="R66" s="375" t="s">
        <v>2890</v>
      </c>
      <c r="S66" s="367" t="s">
        <v>52</v>
      </c>
      <c r="T66" s="367" t="s">
        <v>2711</v>
      </c>
      <c r="U66" s="368" t="s">
        <v>52</v>
      </c>
      <c r="V66" s="368" t="s">
        <v>52</v>
      </c>
      <c r="W66" s="368">
        <v>30</v>
      </c>
      <c r="X66" s="517">
        <v>30</v>
      </c>
      <c r="Y66" s="369" t="s">
        <v>52</v>
      </c>
      <c r="Z66" s="519" t="s">
        <v>52</v>
      </c>
      <c r="AA66" s="370">
        <v>30</v>
      </c>
      <c r="AB66" s="465">
        <v>30</v>
      </c>
      <c r="AC66" s="375">
        <v>21</v>
      </c>
      <c r="AD66" s="465">
        <v>21</v>
      </c>
      <c r="AE66" s="369">
        <v>72</v>
      </c>
      <c r="AF66" s="369" t="s">
        <v>2938</v>
      </c>
      <c r="AG66" s="368" t="s">
        <v>52</v>
      </c>
      <c r="AH66" s="368" t="s">
        <v>52</v>
      </c>
      <c r="AI66" s="368" t="s">
        <v>52</v>
      </c>
      <c r="AJ66" s="476" t="s">
        <v>54</v>
      </c>
      <c r="AK66" s="476" t="s">
        <v>54</v>
      </c>
      <c r="AL66" s="476" t="s">
        <v>54</v>
      </c>
      <c r="AM66" s="476" t="s">
        <v>54</v>
      </c>
      <c r="AN66" s="476" t="s">
        <v>54</v>
      </c>
      <c r="AO66" s="476" t="s">
        <v>54</v>
      </c>
      <c r="AP66" s="375" t="s">
        <v>54</v>
      </c>
      <c r="AQ66" s="473" t="s">
        <v>54</v>
      </c>
      <c r="AR66" s="375" t="s">
        <v>54</v>
      </c>
      <c r="AS66" s="382" t="s">
        <v>54</v>
      </c>
      <c r="AT66" s="382" t="s">
        <v>54</v>
      </c>
      <c r="AU66" s="375" t="s">
        <v>54</v>
      </c>
      <c r="AV66" s="375" t="s">
        <v>54</v>
      </c>
      <c r="AW66" s="375" t="s">
        <v>54</v>
      </c>
      <c r="AX66" s="375" t="s">
        <v>54</v>
      </c>
      <c r="AY66" s="383" t="s">
        <v>54</v>
      </c>
      <c r="AZ66" s="369" t="s">
        <v>54</v>
      </c>
      <c r="BA66" s="517" t="s">
        <v>54</v>
      </c>
      <c r="BB66" s="369" t="s">
        <v>54</v>
      </c>
      <c r="BC66" s="473" t="s">
        <v>54</v>
      </c>
      <c r="BD66" s="369" t="s">
        <v>54</v>
      </c>
      <c r="BE66" s="369" t="s">
        <v>54</v>
      </c>
      <c r="BF66" s="369" t="s">
        <v>54</v>
      </c>
      <c r="BG66" s="375" t="s">
        <v>54</v>
      </c>
      <c r="BH66" s="375" t="s">
        <v>54</v>
      </c>
      <c r="BI66" s="375" t="s">
        <v>54</v>
      </c>
      <c r="BJ66" s="375" t="s">
        <v>54</v>
      </c>
      <c r="BK66" s="473" t="s">
        <v>54</v>
      </c>
      <c r="BL66" s="375" t="s">
        <v>54</v>
      </c>
      <c r="BM66" s="375" t="s">
        <v>54</v>
      </c>
      <c r="BN66" s="375" t="s">
        <v>54</v>
      </c>
      <c r="BO66" s="375" t="s">
        <v>54</v>
      </c>
      <c r="BP66" s="375" t="s">
        <v>54</v>
      </c>
      <c r="BQ66" s="375" t="s">
        <v>54</v>
      </c>
      <c r="BR66" s="375" t="s">
        <v>54</v>
      </c>
      <c r="BS66" s="375" t="s">
        <v>54</v>
      </c>
      <c r="BT66" s="375" t="s">
        <v>54</v>
      </c>
      <c r="BU66" s="370" t="s">
        <v>54</v>
      </c>
      <c r="BV66" s="375" t="s">
        <v>54</v>
      </c>
      <c r="BW66" s="375" t="s">
        <v>54</v>
      </c>
      <c r="BX66" s="375" t="s">
        <v>54</v>
      </c>
      <c r="BY66" s="375" t="s">
        <v>54</v>
      </c>
      <c r="BZ66" s="375" t="s">
        <v>54</v>
      </c>
      <c r="CA66" s="375" t="s">
        <v>54</v>
      </c>
      <c r="CB66" s="375" t="s">
        <v>54</v>
      </c>
      <c r="CC66" s="375" t="s">
        <v>54</v>
      </c>
      <c r="CD66" s="375" t="s">
        <v>54</v>
      </c>
      <c r="CE66" s="370" t="s">
        <v>54</v>
      </c>
      <c r="CF66" s="375" t="s">
        <v>54</v>
      </c>
      <c r="CG66" s="375" t="s">
        <v>54</v>
      </c>
      <c r="CH66" s="375" t="s">
        <v>54</v>
      </c>
      <c r="CI66" s="370" t="s">
        <v>54</v>
      </c>
      <c r="CJ66" s="375" t="s">
        <v>54</v>
      </c>
      <c r="CK66" s="375" t="s">
        <v>54</v>
      </c>
      <c r="CL66" s="375" t="s">
        <v>54</v>
      </c>
      <c r="CM66" s="473" t="s">
        <v>2951</v>
      </c>
      <c r="CN66" s="479" t="s">
        <v>2893</v>
      </c>
      <c r="CO66" s="473" t="s">
        <v>1975</v>
      </c>
      <c r="CP66" s="473" t="s">
        <v>1975</v>
      </c>
      <c r="CQ66" s="465" t="s">
        <v>13</v>
      </c>
      <c r="CR66" s="473" t="s">
        <v>3029</v>
      </c>
      <c r="CS66" s="465" t="s">
        <v>52</v>
      </c>
      <c r="CT66" s="465" t="s">
        <v>54</v>
      </c>
      <c r="CU66" s="465" t="s">
        <v>54</v>
      </c>
      <c r="CV66" s="465" t="s">
        <v>54</v>
      </c>
      <c r="CW66" s="465" t="s">
        <v>54</v>
      </c>
      <c r="CX66" s="465" t="s">
        <v>54</v>
      </c>
      <c r="CY66" s="465" t="s">
        <v>54</v>
      </c>
      <c r="CZ66" s="465" t="s">
        <v>54</v>
      </c>
      <c r="DA66" s="465" t="s">
        <v>54</v>
      </c>
      <c r="DB66" s="500" t="s">
        <v>54</v>
      </c>
      <c r="DC66" s="465" t="s">
        <v>54</v>
      </c>
      <c r="DD66" s="465" t="s">
        <v>54</v>
      </c>
      <c r="DE66" s="465" t="s">
        <v>54</v>
      </c>
      <c r="DF66" s="465" t="s">
        <v>54</v>
      </c>
      <c r="DG66" s="465" t="s">
        <v>54</v>
      </c>
      <c r="DH66" s="465" t="s">
        <v>54</v>
      </c>
      <c r="DI66" s="465" t="s">
        <v>54</v>
      </c>
      <c r="DJ66" s="465" t="s">
        <v>54</v>
      </c>
      <c r="DK66" s="465" t="s">
        <v>54</v>
      </c>
      <c r="DL66" s="465" t="s">
        <v>54</v>
      </c>
      <c r="DM66" s="365" t="s">
        <v>54</v>
      </c>
      <c r="DN66" s="465" t="s">
        <v>54</v>
      </c>
      <c r="DO66" s="365" t="s">
        <v>54</v>
      </c>
      <c r="DP66" s="365" t="s">
        <v>54</v>
      </c>
      <c r="DQ66" s="365" t="s">
        <v>54</v>
      </c>
      <c r="DR66" s="365" t="s">
        <v>54</v>
      </c>
      <c r="DS66" s="365" t="s">
        <v>54</v>
      </c>
      <c r="DT66" s="365" t="s">
        <v>54</v>
      </c>
      <c r="DU66" s="365" t="s">
        <v>54</v>
      </c>
      <c r="DV66" s="365" t="s">
        <v>54</v>
      </c>
      <c r="DW66" s="365" t="s">
        <v>54</v>
      </c>
      <c r="DX66" s="465" t="s">
        <v>54</v>
      </c>
      <c r="DY66" s="365" t="s">
        <v>54</v>
      </c>
      <c r="DZ66" s="465" t="s">
        <v>54</v>
      </c>
      <c r="EA66" s="365" t="s">
        <v>54</v>
      </c>
      <c r="EB66" s="365" t="s">
        <v>54</v>
      </c>
      <c r="EC66" s="365" t="s">
        <v>54</v>
      </c>
      <c r="ED66" s="365" t="s">
        <v>54</v>
      </c>
      <c r="EE66" s="365" t="s">
        <v>54</v>
      </c>
      <c r="EF66" s="365" t="s">
        <v>54</v>
      </c>
      <c r="EG66" s="365" t="s">
        <v>54</v>
      </c>
      <c r="EH66" s="365" t="s">
        <v>54</v>
      </c>
      <c r="EI66" s="365" t="s">
        <v>54</v>
      </c>
      <c r="EJ66" s="365" t="s">
        <v>54</v>
      </c>
      <c r="EK66" s="365" t="s">
        <v>54</v>
      </c>
      <c r="EL66" s="365" t="s">
        <v>54</v>
      </c>
      <c r="EM66" s="365" t="s">
        <v>54</v>
      </c>
      <c r="EN66" s="365" t="s">
        <v>54</v>
      </c>
      <c r="EO66" s="365" t="s">
        <v>54</v>
      </c>
      <c r="EP66" s="365" t="s">
        <v>54</v>
      </c>
      <c r="EQ66" s="365" t="s">
        <v>54</v>
      </c>
      <c r="ER66" s="365" t="s">
        <v>54</v>
      </c>
      <c r="ES66" s="365" t="s">
        <v>54</v>
      </c>
      <c r="ET66" s="365" t="s">
        <v>54</v>
      </c>
      <c r="EU66" s="365" t="s">
        <v>54</v>
      </c>
    </row>
    <row r="67" spans="1:151" s="385" customFormat="1" ht="19.95" customHeight="1">
      <c r="A67" s="474"/>
      <c r="B67" s="474"/>
      <c r="C67" s="474"/>
      <c r="D67" s="466"/>
      <c r="E67" s="470"/>
      <c r="F67" s="466"/>
      <c r="G67" s="466"/>
      <c r="H67" s="466"/>
      <c r="I67" s="466"/>
      <c r="J67" s="466"/>
      <c r="K67" s="466"/>
      <c r="L67" s="470"/>
      <c r="M67" s="466"/>
      <c r="N67" s="470"/>
      <c r="O67" s="466"/>
      <c r="P67" s="542"/>
      <c r="Q67" s="470"/>
      <c r="R67" s="375" t="s">
        <v>54</v>
      </c>
      <c r="S67" s="367" t="s">
        <v>54</v>
      </c>
      <c r="T67" s="367" t="s">
        <v>54</v>
      </c>
      <c r="U67" s="368" t="s">
        <v>54</v>
      </c>
      <c r="V67" s="368" t="s">
        <v>54</v>
      </c>
      <c r="W67" s="368" t="s">
        <v>54</v>
      </c>
      <c r="X67" s="518"/>
      <c r="Y67" s="369" t="s">
        <v>54</v>
      </c>
      <c r="Z67" s="520"/>
      <c r="AA67" s="370" t="s">
        <v>54</v>
      </c>
      <c r="AB67" s="466"/>
      <c r="AC67" s="375" t="s">
        <v>54</v>
      </c>
      <c r="AD67" s="466"/>
      <c r="AE67" s="369" t="s">
        <v>54</v>
      </c>
      <c r="AF67" s="369" t="s">
        <v>54</v>
      </c>
      <c r="AG67" s="368" t="s">
        <v>54</v>
      </c>
      <c r="AH67" s="368" t="s">
        <v>54</v>
      </c>
      <c r="AI67" s="368" t="s">
        <v>54</v>
      </c>
      <c r="AJ67" s="515"/>
      <c r="AK67" s="515"/>
      <c r="AL67" s="515"/>
      <c r="AM67" s="515"/>
      <c r="AN67" s="515"/>
      <c r="AO67" s="515"/>
      <c r="AP67" s="375" t="s">
        <v>54</v>
      </c>
      <c r="AQ67" s="474"/>
      <c r="AR67" s="375" t="s">
        <v>54</v>
      </c>
      <c r="AS67" s="382" t="s">
        <v>54</v>
      </c>
      <c r="AT67" s="382" t="s">
        <v>54</v>
      </c>
      <c r="AU67" s="375" t="s">
        <v>54</v>
      </c>
      <c r="AV67" s="375" t="s">
        <v>54</v>
      </c>
      <c r="AW67" s="375" t="s">
        <v>54</v>
      </c>
      <c r="AX67" s="375" t="s">
        <v>54</v>
      </c>
      <c r="AY67" s="383" t="s">
        <v>54</v>
      </c>
      <c r="AZ67" s="369" t="s">
        <v>54</v>
      </c>
      <c r="BA67" s="518"/>
      <c r="BB67" s="369" t="s">
        <v>54</v>
      </c>
      <c r="BC67" s="474"/>
      <c r="BD67" s="369" t="s">
        <v>54</v>
      </c>
      <c r="BE67" s="369" t="s">
        <v>54</v>
      </c>
      <c r="BF67" s="369" t="s">
        <v>54</v>
      </c>
      <c r="BG67" s="375" t="s">
        <v>54</v>
      </c>
      <c r="BH67" s="375" t="s">
        <v>54</v>
      </c>
      <c r="BI67" s="375" t="s">
        <v>54</v>
      </c>
      <c r="BJ67" s="375" t="s">
        <v>54</v>
      </c>
      <c r="BK67" s="474"/>
      <c r="BL67" s="375" t="s">
        <v>54</v>
      </c>
      <c r="BM67" s="375" t="s">
        <v>54</v>
      </c>
      <c r="BN67" s="375" t="s">
        <v>54</v>
      </c>
      <c r="BO67" s="375" t="s">
        <v>54</v>
      </c>
      <c r="BP67" s="375" t="s">
        <v>54</v>
      </c>
      <c r="BQ67" s="375" t="s">
        <v>54</v>
      </c>
      <c r="BR67" s="375" t="s">
        <v>54</v>
      </c>
      <c r="BS67" s="375" t="s">
        <v>54</v>
      </c>
      <c r="BT67" s="375" t="s">
        <v>54</v>
      </c>
      <c r="BU67" s="370" t="s">
        <v>54</v>
      </c>
      <c r="BV67" s="375" t="s">
        <v>54</v>
      </c>
      <c r="BW67" s="375" t="s">
        <v>54</v>
      </c>
      <c r="BX67" s="375" t="s">
        <v>54</v>
      </c>
      <c r="BY67" s="375" t="s">
        <v>54</v>
      </c>
      <c r="BZ67" s="375" t="s">
        <v>54</v>
      </c>
      <c r="CA67" s="375" t="s">
        <v>54</v>
      </c>
      <c r="CB67" s="375" t="s">
        <v>54</v>
      </c>
      <c r="CC67" s="375" t="s">
        <v>54</v>
      </c>
      <c r="CD67" s="375" t="s">
        <v>54</v>
      </c>
      <c r="CE67" s="370" t="s">
        <v>54</v>
      </c>
      <c r="CF67" s="375" t="s">
        <v>54</v>
      </c>
      <c r="CG67" s="375" t="s">
        <v>54</v>
      </c>
      <c r="CH67" s="375" t="s">
        <v>54</v>
      </c>
      <c r="CI67" s="370" t="s">
        <v>54</v>
      </c>
      <c r="CJ67" s="375" t="s">
        <v>54</v>
      </c>
      <c r="CK67" s="375" t="s">
        <v>54</v>
      </c>
      <c r="CL67" s="375" t="s">
        <v>54</v>
      </c>
      <c r="CM67" s="474"/>
      <c r="CN67" s="479"/>
      <c r="CO67" s="467"/>
      <c r="CP67" s="467"/>
      <c r="CQ67" s="466"/>
      <c r="CR67" s="467"/>
      <c r="CS67" s="466"/>
      <c r="CT67" s="466"/>
      <c r="CU67" s="466"/>
      <c r="CV67" s="466"/>
      <c r="CW67" s="466"/>
      <c r="CX67" s="466"/>
      <c r="CY67" s="466"/>
      <c r="CZ67" s="466"/>
      <c r="DA67" s="466"/>
      <c r="DB67" s="471"/>
      <c r="DC67" s="466"/>
      <c r="DD67" s="466"/>
      <c r="DE67" s="466"/>
      <c r="DF67" s="466"/>
      <c r="DG67" s="466"/>
      <c r="DH67" s="466"/>
      <c r="DI67" s="466"/>
      <c r="DJ67" s="466"/>
      <c r="DK67" s="466"/>
      <c r="DL67" s="466"/>
      <c r="DM67" s="365" t="s">
        <v>54</v>
      </c>
      <c r="DN67" s="466"/>
      <c r="DO67" s="365" t="s">
        <v>54</v>
      </c>
      <c r="DP67" s="365" t="s">
        <v>54</v>
      </c>
      <c r="DQ67" s="365" t="s">
        <v>54</v>
      </c>
      <c r="DR67" s="365" t="s">
        <v>54</v>
      </c>
      <c r="DS67" s="365" t="s">
        <v>54</v>
      </c>
      <c r="DT67" s="365" t="s">
        <v>54</v>
      </c>
      <c r="DU67" s="365" t="s">
        <v>54</v>
      </c>
      <c r="DV67" s="365" t="s">
        <v>54</v>
      </c>
      <c r="DW67" s="365" t="s">
        <v>54</v>
      </c>
      <c r="DX67" s="466"/>
      <c r="DY67" s="365" t="s">
        <v>54</v>
      </c>
      <c r="DZ67" s="466"/>
      <c r="EA67" s="365" t="s">
        <v>54</v>
      </c>
      <c r="EB67" s="365" t="s">
        <v>54</v>
      </c>
      <c r="EC67" s="365" t="s">
        <v>54</v>
      </c>
      <c r="ED67" s="365" t="s">
        <v>54</v>
      </c>
      <c r="EE67" s="365" t="s">
        <v>54</v>
      </c>
      <c r="EF67" s="365" t="s">
        <v>54</v>
      </c>
      <c r="EG67" s="365" t="s">
        <v>54</v>
      </c>
      <c r="EH67" s="365" t="s">
        <v>54</v>
      </c>
      <c r="EI67" s="365" t="s">
        <v>54</v>
      </c>
      <c r="EJ67" s="365" t="s">
        <v>54</v>
      </c>
      <c r="EK67" s="365" t="s">
        <v>54</v>
      </c>
      <c r="EL67" s="365" t="s">
        <v>54</v>
      </c>
      <c r="EM67" s="365" t="s">
        <v>54</v>
      </c>
      <c r="EN67" s="365" t="s">
        <v>54</v>
      </c>
      <c r="EO67" s="365" t="s">
        <v>54</v>
      </c>
      <c r="EP67" s="365" t="s">
        <v>54</v>
      </c>
      <c r="EQ67" s="365" t="s">
        <v>54</v>
      </c>
      <c r="ER67" s="365" t="s">
        <v>54</v>
      </c>
      <c r="ES67" s="365" t="s">
        <v>54</v>
      </c>
      <c r="ET67" s="365" t="s">
        <v>54</v>
      </c>
      <c r="EU67" s="365" t="s">
        <v>54</v>
      </c>
    </row>
    <row r="68" spans="1:151" s="385" customFormat="1" ht="19.95" customHeight="1">
      <c r="A68" s="474"/>
      <c r="B68" s="474"/>
      <c r="C68" s="474"/>
      <c r="D68" s="467"/>
      <c r="E68" s="471"/>
      <c r="F68" s="467"/>
      <c r="G68" s="467"/>
      <c r="H68" s="467"/>
      <c r="I68" s="467"/>
      <c r="J68" s="467"/>
      <c r="K68" s="467"/>
      <c r="L68" s="471"/>
      <c r="M68" s="467"/>
      <c r="N68" s="471"/>
      <c r="O68" s="467"/>
      <c r="P68" s="542"/>
      <c r="Q68" s="471"/>
      <c r="R68" s="375" t="s">
        <v>54</v>
      </c>
      <c r="S68" s="367" t="s">
        <v>54</v>
      </c>
      <c r="T68" s="367" t="s">
        <v>54</v>
      </c>
      <c r="U68" s="368" t="s">
        <v>54</v>
      </c>
      <c r="V68" s="368" t="s">
        <v>54</v>
      </c>
      <c r="W68" s="368" t="s">
        <v>54</v>
      </c>
      <c r="X68" s="518"/>
      <c r="Y68" s="369" t="s">
        <v>54</v>
      </c>
      <c r="Z68" s="520"/>
      <c r="AA68" s="370" t="s">
        <v>54</v>
      </c>
      <c r="AB68" s="467"/>
      <c r="AC68" s="375" t="s">
        <v>54</v>
      </c>
      <c r="AD68" s="467"/>
      <c r="AE68" s="369" t="s">
        <v>54</v>
      </c>
      <c r="AF68" s="369" t="s">
        <v>54</v>
      </c>
      <c r="AG68" s="368" t="s">
        <v>54</v>
      </c>
      <c r="AH68" s="368" t="s">
        <v>54</v>
      </c>
      <c r="AI68" s="368" t="s">
        <v>54</v>
      </c>
      <c r="AJ68" s="515"/>
      <c r="AK68" s="515"/>
      <c r="AL68" s="515"/>
      <c r="AM68" s="515"/>
      <c r="AN68" s="515"/>
      <c r="AO68" s="515"/>
      <c r="AP68" s="375" t="s">
        <v>54</v>
      </c>
      <c r="AQ68" s="474"/>
      <c r="AR68" s="375" t="s">
        <v>54</v>
      </c>
      <c r="AS68" s="382" t="s">
        <v>54</v>
      </c>
      <c r="AT68" s="382" t="s">
        <v>54</v>
      </c>
      <c r="AU68" s="375" t="s">
        <v>54</v>
      </c>
      <c r="AV68" s="375" t="s">
        <v>54</v>
      </c>
      <c r="AW68" s="375" t="s">
        <v>54</v>
      </c>
      <c r="AX68" s="375" t="s">
        <v>54</v>
      </c>
      <c r="AY68" s="383" t="s">
        <v>54</v>
      </c>
      <c r="AZ68" s="369" t="s">
        <v>54</v>
      </c>
      <c r="BA68" s="518"/>
      <c r="BB68" s="369" t="s">
        <v>54</v>
      </c>
      <c r="BC68" s="474"/>
      <c r="BD68" s="369" t="s">
        <v>54</v>
      </c>
      <c r="BE68" s="369" t="s">
        <v>54</v>
      </c>
      <c r="BF68" s="369" t="s">
        <v>54</v>
      </c>
      <c r="BG68" s="375" t="s">
        <v>54</v>
      </c>
      <c r="BH68" s="375" t="s">
        <v>54</v>
      </c>
      <c r="BI68" s="375" t="s">
        <v>54</v>
      </c>
      <c r="BJ68" s="375" t="s">
        <v>54</v>
      </c>
      <c r="BK68" s="474"/>
      <c r="BL68" s="375" t="s">
        <v>54</v>
      </c>
      <c r="BM68" s="375" t="s">
        <v>54</v>
      </c>
      <c r="BN68" s="375" t="s">
        <v>54</v>
      </c>
      <c r="BO68" s="375" t="s">
        <v>54</v>
      </c>
      <c r="BP68" s="375" t="s">
        <v>54</v>
      </c>
      <c r="BQ68" s="375" t="s">
        <v>54</v>
      </c>
      <c r="BR68" s="375" t="s">
        <v>54</v>
      </c>
      <c r="BS68" s="375" t="s">
        <v>54</v>
      </c>
      <c r="BT68" s="375" t="s">
        <v>54</v>
      </c>
      <c r="BU68" s="370" t="s">
        <v>54</v>
      </c>
      <c r="BV68" s="375" t="s">
        <v>54</v>
      </c>
      <c r="BW68" s="375" t="s">
        <v>54</v>
      </c>
      <c r="BX68" s="375" t="s">
        <v>54</v>
      </c>
      <c r="BY68" s="375" t="s">
        <v>54</v>
      </c>
      <c r="BZ68" s="375" t="s">
        <v>54</v>
      </c>
      <c r="CA68" s="375" t="s">
        <v>54</v>
      </c>
      <c r="CB68" s="375" t="s">
        <v>54</v>
      </c>
      <c r="CC68" s="375" t="s">
        <v>54</v>
      </c>
      <c r="CD68" s="375" t="s">
        <v>54</v>
      </c>
      <c r="CE68" s="370" t="s">
        <v>54</v>
      </c>
      <c r="CF68" s="375" t="s">
        <v>54</v>
      </c>
      <c r="CG68" s="375" t="s">
        <v>54</v>
      </c>
      <c r="CH68" s="375" t="s">
        <v>54</v>
      </c>
      <c r="CI68" s="370" t="s">
        <v>54</v>
      </c>
      <c r="CJ68" s="375" t="s">
        <v>54</v>
      </c>
      <c r="CK68" s="375" t="s">
        <v>54</v>
      </c>
      <c r="CL68" s="375" t="s">
        <v>54</v>
      </c>
      <c r="CM68" s="474"/>
      <c r="CN68" s="479"/>
      <c r="CO68" s="467"/>
      <c r="CP68" s="467"/>
      <c r="CQ68" s="467"/>
      <c r="CR68" s="467"/>
      <c r="CS68" s="467"/>
      <c r="CT68" s="467"/>
      <c r="CU68" s="467"/>
      <c r="CV68" s="467"/>
      <c r="CW68" s="467"/>
      <c r="CX68" s="467"/>
      <c r="CY68" s="467"/>
      <c r="CZ68" s="467"/>
      <c r="DA68" s="467"/>
      <c r="DB68" s="471"/>
      <c r="DC68" s="467"/>
      <c r="DD68" s="467"/>
      <c r="DE68" s="467"/>
      <c r="DF68" s="467"/>
      <c r="DG68" s="467"/>
      <c r="DH68" s="467"/>
      <c r="DI68" s="467"/>
      <c r="DJ68" s="467"/>
      <c r="DK68" s="467"/>
      <c r="DL68" s="467"/>
      <c r="DM68" s="365" t="s">
        <v>54</v>
      </c>
      <c r="DN68" s="467"/>
      <c r="DO68" s="365" t="s">
        <v>54</v>
      </c>
      <c r="DP68" s="365" t="s">
        <v>54</v>
      </c>
      <c r="DQ68" s="365" t="s">
        <v>54</v>
      </c>
      <c r="DR68" s="365" t="s">
        <v>54</v>
      </c>
      <c r="DS68" s="365" t="s">
        <v>54</v>
      </c>
      <c r="DT68" s="365" t="s">
        <v>54</v>
      </c>
      <c r="DU68" s="365" t="s">
        <v>54</v>
      </c>
      <c r="DV68" s="365" t="s">
        <v>54</v>
      </c>
      <c r="DW68" s="365" t="s">
        <v>54</v>
      </c>
      <c r="DX68" s="467"/>
      <c r="DY68" s="365" t="s">
        <v>54</v>
      </c>
      <c r="DZ68" s="467"/>
      <c r="EA68" s="365" t="s">
        <v>54</v>
      </c>
      <c r="EB68" s="365" t="s">
        <v>54</v>
      </c>
      <c r="EC68" s="365" t="s">
        <v>54</v>
      </c>
      <c r="ED68" s="365" t="s">
        <v>54</v>
      </c>
      <c r="EE68" s="365" t="s">
        <v>54</v>
      </c>
      <c r="EF68" s="365" t="s">
        <v>54</v>
      </c>
      <c r="EG68" s="365" t="s">
        <v>54</v>
      </c>
      <c r="EH68" s="365" t="s">
        <v>54</v>
      </c>
      <c r="EI68" s="365" t="s">
        <v>54</v>
      </c>
      <c r="EJ68" s="365" t="s">
        <v>54</v>
      </c>
      <c r="EK68" s="365" t="s">
        <v>54</v>
      </c>
      <c r="EL68" s="365" t="s">
        <v>54</v>
      </c>
      <c r="EM68" s="365" t="s">
        <v>54</v>
      </c>
      <c r="EN68" s="365" t="s">
        <v>54</v>
      </c>
      <c r="EO68" s="365" t="s">
        <v>54</v>
      </c>
      <c r="EP68" s="365" t="s">
        <v>54</v>
      </c>
      <c r="EQ68" s="365" t="s">
        <v>54</v>
      </c>
      <c r="ER68" s="365" t="s">
        <v>54</v>
      </c>
      <c r="ES68" s="365" t="s">
        <v>54</v>
      </c>
      <c r="ET68" s="365" t="s">
        <v>54</v>
      </c>
      <c r="EU68" s="365" t="s">
        <v>54</v>
      </c>
    </row>
    <row r="69" spans="1:151" s="385" customFormat="1" ht="19.95" customHeight="1">
      <c r="A69" s="475"/>
      <c r="B69" s="475"/>
      <c r="C69" s="475"/>
      <c r="D69" s="468"/>
      <c r="E69" s="472"/>
      <c r="F69" s="468"/>
      <c r="G69" s="468"/>
      <c r="H69" s="468"/>
      <c r="I69" s="468"/>
      <c r="J69" s="468"/>
      <c r="K69" s="468"/>
      <c r="L69" s="472"/>
      <c r="M69" s="468"/>
      <c r="N69" s="472"/>
      <c r="O69" s="468"/>
      <c r="P69" s="543"/>
      <c r="Q69" s="472"/>
      <c r="R69" s="375" t="s">
        <v>54</v>
      </c>
      <c r="S69" s="367" t="s">
        <v>52</v>
      </c>
      <c r="T69" s="367" t="s">
        <v>54</v>
      </c>
      <c r="U69" s="368" t="s">
        <v>54</v>
      </c>
      <c r="V69" s="368" t="s">
        <v>54</v>
      </c>
      <c r="W69" s="368" t="s">
        <v>54</v>
      </c>
      <c r="X69" s="518"/>
      <c r="Y69" s="369" t="s">
        <v>54</v>
      </c>
      <c r="Z69" s="520"/>
      <c r="AA69" s="370" t="s">
        <v>54</v>
      </c>
      <c r="AB69" s="468"/>
      <c r="AC69" s="375" t="s">
        <v>54</v>
      </c>
      <c r="AD69" s="468"/>
      <c r="AE69" s="369" t="s">
        <v>54</v>
      </c>
      <c r="AF69" s="369" t="s">
        <v>54</v>
      </c>
      <c r="AG69" s="368" t="s">
        <v>54</v>
      </c>
      <c r="AH69" s="368" t="s">
        <v>54</v>
      </c>
      <c r="AI69" s="368" t="s">
        <v>54</v>
      </c>
      <c r="AJ69" s="516"/>
      <c r="AK69" s="516"/>
      <c r="AL69" s="516"/>
      <c r="AM69" s="516"/>
      <c r="AN69" s="516"/>
      <c r="AO69" s="516"/>
      <c r="AP69" s="375" t="s">
        <v>54</v>
      </c>
      <c r="AQ69" s="475"/>
      <c r="AR69" s="375" t="s">
        <v>54</v>
      </c>
      <c r="AS69" s="382" t="s">
        <v>54</v>
      </c>
      <c r="AT69" s="382" t="s">
        <v>54</v>
      </c>
      <c r="AU69" s="375" t="s">
        <v>54</v>
      </c>
      <c r="AV69" s="375" t="s">
        <v>54</v>
      </c>
      <c r="AW69" s="375" t="s">
        <v>54</v>
      </c>
      <c r="AX69" s="375" t="s">
        <v>54</v>
      </c>
      <c r="AY69" s="383" t="s">
        <v>54</v>
      </c>
      <c r="AZ69" s="369" t="s">
        <v>54</v>
      </c>
      <c r="BA69" s="518"/>
      <c r="BB69" s="369" t="s">
        <v>54</v>
      </c>
      <c r="BC69" s="475"/>
      <c r="BD69" s="369" t="s">
        <v>54</v>
      </c>
      <c r="BE69" s="369" t="s">
        <v>54</v>
      </c>
      <c r="BF69" s="369" t="s">
        <v>54</v>
      </c>
      <c r="BG69" s="375" t="s">
        <v>54</v>
      </c>
      <c r="BH69" s="375" t="s">
        <v>54</v>
      </c>
      <c r="BI69" s="375" t="s">
        <v>54</v>
      </c>
      <c r="BJ69" s="375" t="s">
        <v>54</v>
      </c>
      <c r="BK69" s="475"/>
      <c r="BL69" s="375" t="s">
        <v>54</v>
      </c>
      <c r="BM69" s="375" t="s">
        <v>54</v>
      </c>
      <c r="BN69" s="375" t="s">
        <v>54</v>
      </c>
      <c r="BO69" s="375" t="s">
        <v>54</v>
      </c>
      <c r="BP69" s="375" t="s">
        <v>54</v>
      </c>
      <c r="BQ69" s="375" t="s">
        <v>54</v>
      </c>
      <c r="BR69" s="375" t="s">
        <v>54</v>
      </c>
      <c r="BS69" s="375" t="s">
        <v>54</v>
      </c>
      <c r="BT69" s="375" t="s">
        <v>54</v>
      </c>
      <c r="BU69" s="370" t="s">
        <v>54</v>
      </c>
      <c r="BV69" s="375" t="s">
        <v>54</v>
      </c>
      <c r="BW69" s="375" t="s">
        <v>54</v>
      </c>
      <c r="BX69" s="375" t="s">
        <v>54</v>
      </c>
      <c r="BY69" s="375" t="s">
        <v>54</v>
      </c>
      <c r="BZ69" s="375" t="s">
        <v>54</v>
      </c>
      <c r="CA69" s="375" t="s">
        <v>54</v>
      </c>
      <c r="CB69" s="375" t="s">
        <v>54</v>
      </c>
      <c r="CC69" s="375" t="s">
        <v>54</v>
      </c>
      <c r="CD69" s="375" t="s">
        <v>54</v>
      </c>
      <c r="CE69" s="370" t="s">
        <v>54</v>
      </c>
      <c r="CF69" s="375" t="s">
        <v>54</v>
      </c>
      <c r="CG69" s="375" t="s">
        <v>54</v>
      </c>
      <c r="CH69" s="375" t="s">
        <v>54</v>
      </c>
      <c r="CI69" s="370" t="s">
        <v>54</v>
      </c>
      <c r="CJ69" s="375" t="s">
        <v>54</v>
      </c>
      <c r="CK69" s="375" t="s">
        <v>54</v>
      </c>
      <c r="CL69" s="375" t="s">
        <v>54</v>
      </c>
      <c r="CM69" s="475"/>
      <c r="CN69" s="479"/>
      <c r="CO69" s="532"/>
      <c r="CP69" s="532"/>
      <c r="CQ69" s="468"/>
      <c r="CR69" s="532"/>
      <c r="CS69" s="468"/>
      <c r="CT69" s="468"/>
      <c r="CU69" s="468"/>
      <c r="CV69" s="468"/>
      <c r="CW69" s="468"/>
      <c r="CX69" s="468"/>
      <c r="CY69" s="468"/>
      <c r="CZ69" s="468"/>
      <c r="DA69" s="468"/>
      <c r="DB69" s="529"/>
      <c r="DC69" s="468"/>
      <c r="DD69" s="468"/>
      <c r="DE69" s="468"/>
      <c r="DF69" s="468"/>
      <c r="DG69" s="468"/>
      <c r="DH69" s="468"/>
      <c r="DI69" s="468"/>
      <c r="DJ69" s="468"/>
      <c r="DK69" s="468"/>
      <c r="DL69" s="468"/>
      <c r="DM69" s="365" t="s">
        <v>54</v>
      </c>
      <c r="DN69" s="468"/>
      <c r="DO69" s="365" t="s">
        <v>54</v>
      </c>
      <c r="DP69" s="365" t="s">
        <v>54</v>
      </c>
      <c r="DQ69" s="365" t="s">
        <v>54</v>
      </c>
      <c r="DR69" s="365" t="s">
        <v>54</v>
      </c>
      <c r="DS69" s="365" t="s">
        <v>54</v>
      </c>
      <c r="DT69" s="365" t="s">
        <v>54</v>
      </c>
      <c r="DU69" s="365" t="s">
        <v>54</v>
      </c>
      <c r="DV69" s="365" t="s">
        <v>54</v>
      </c>
      <c r="DW69" s="365" t="s">
        <v>54</v>
      </c>
      <c r="DX69" s="468"/>
      <c r="DY69" s="365" t="s">
        <v>54</v>
      </c>
      <c r="DZ69" s="468"/>
      <c r="EA69" s="365" t="s">
        <v>54</v>
      </c>
      <c r="EB69" s="365" t="s">
        <v>54</v>
      </c>
      <c r="EC69" s="365" t="s">
        <v>54</v>
      </c>
      <c r="ED69" s="365" t="s">
        <v>54</v>
      </c>
      <c r="EE69" s="365" t="s">
        <v>54</v>
      </c>
      <c r="EF69" s="365" t="s">
        <v>54</v>
      </c>
      <c r="EG69" s="365" t="s">
        <v>54</v>
      </c>
      <c r="EH69" s="365" t="s">
        <v>54</v>
      </c>
      <c r="EI69" s="365" t="s">
        <v>54</v>
      </c>
      <c r="EJ69" s="365" t="s">
        <v>54</v>
      </c>
      <c r="EK69" s="365" t="s">
        <v>54</v>
      </c>
      <c r="EL69" s="365" t="s">
        <v>54</v>
      </c>
      <c r="EM69" s="365" t="s">
        <v>54</v>
      </c>
      <c r="EN69" s="365" t="s">
        <v>54</v>
      </c>
      <c r="EO69" s="365" t="s">
        <v>54</v>
      </c>
      <c r="EP69" s="365" t="s">
        <v>54</v>
      </c>
      <c r="EQ69" s="365" t="s">
        <v>54</v>
      </c>
      <c r="ER69" s="365" t="s">
        <v>54</v>
      </c>
      <c r="ES69" s="365" t="s">
        <v>54</v>
      </c>
      <c r="ET69" s="365" t="s">
        <v>54</v>
      </c>
      <c r="EU69" s="365" t="s">
        <v>54</v>
      </c>
    </row>
    <row r="70" spans="1:151" s="385" customFormat="1" ht="19.95" customHeight="1">
      <c r="A70" s="473">
        <v>10</v>
      </c>
      <c r="B70" s="473">
        <v>10</v>
      </c>
      <c r="C70" s="473" t="s">
        <v>2734</v>
      </c>
      <c r="D70" s="465" t="s">
        <v>2838</v>
      </c>
      <c r="E70" s="530" t="s">
        <v>2856</v>
      </c>
      <c r="F70" s="531" t="s">
        <v>2788</v>
      </c>
      <c r="G70" s="465" t="s">
        <v>2930</v>
      </c>
      <c r="H70" s="465" t="s">
        <v>2865</v>
      </c>
      <c r="I70" s="531" t="s">
        <v>2789</v>
      </c>
      <c r="J70" s="465" t="s">
        <v>2790</v>
      </c>
      <c r="K70" s="525" t="s">
        <v>3492</v>
      </c>
      <c r="L70" s="469" t="s">
        <v>3554</v>
      </c>
      <c r="M70" s="465" t="s">
        <v>3470</v>
      </c>
      <c r="N70" s="469" t="s">
        <v>3554</v>
      </c>
      <c r="O70" s="465" t="s">
        <v>2915</v>
      </c>
      <c r="P70" s="526" t="s">
        <v>3014</v>
      </c>
      <c r="Q70" s="469">
        <v>1</v>
      </c>
      <c r="R70" s="375" t="s">
        <v>2890</v>
      </c>
      <c r="S70" s="367" t="s">
        <v>52</v>
      </c>
      <c r="T70" s="367" t="s">
        <v>2711</v>
      </c>
      <c r="U70" s="368" t="s">
        <v>52</v>
      </c>
      <c r="V70" s="368" t="s">
        <v>52</v>
      </c>
      <c r="W70" s="368" t="s">
        <v>52</v>
      </c>
      <c r="X70" s="517">
        <v>50</v>
      </c>
      <c r="Y70" s="369">
        <v>71</v>
      </c>
      <c r="Z70" s="519">
        <v>71</v>
      </c>
      <c r="AA70" s="370">
        <v>71</v>
      </c>
      <c r="AB70" s="465">
        <v>71</v>
      </c>
      <c r="AC70" s="375">
        <v>42</v>
      </c>
      <c r="AD70" s="465">
        <v>42</v>
      </c>
      <c r="AE70" s="369" t="s">
        <v>52</v>
      </c>
      <c r="AF70" s="369" t="s">
        <v>2934</v>
      </c>
      <c r="AG70" s="368" t="s">
        <v>52</v>
      </c>
      <c r="AH70" s="368" t="s">
        <v>52</v>
      </c>
      <c r="AI70" s="368" t="s">
        <v>52</v>
      </c>
      <c r="AJ70" s="476" t="s">
        <v>54</v>
      </c>
      <c r="AK70" s="476" t="s">
        <v>54</v>
      </c>
      <c r="AL70" s="476" t="s">
        <v>54</v>
      </c>
      <c r="AM70" s="476" t="s">
        <v>54</v>
      </c>
      <c r="AN70" s="476" t="s">
        <v>54</v>
      </c>
      <c r="AO70" s="476" t="s">
        <v>54</v>
      </c>
      <c r="AP70" s="375" t="s">
        <v>54</v>
      </c>
      <c r="AQ70" s="473" t="s">
        <v>54</v>
      </c>
      <c r="AR70" s="375" t="s">
        <v>54</v>
      </c>
      <c r="AS70" s="382" t="s">
        <v>54</v>
      </c>
      <c r="AT70" s="382" t="s">
        <v>54</v>
      </c>
      <c r="AU70" s="375" t="s">
        <v>54</v>
      </c>
      <c r="AV70" s="375" t="s">
        <v>54</v>
      </c>
      <c r="AW70" s="375" t="s">
        <v>54</v>
      </c>
      <c r="AX70" s="375" t="s">
        <v>54</v>
      </c>
      <c r="AY70" s="383" t="s">
        <v>54</v>
      </c>
      <c r="AZ70" s="369" t="s">
        <v>54</v>
      </c>
      <c r="BA70" s="517" t="s">
        <v>54</v>
      </c>
      <c r="BB70" s="369" t="s">
        <v>54</v>
      </c>
      <c r="BC70" s="473" t="s">
        <v>54</v>
      </c>
      <c r="BD70" s="369" t="s">
        <v>54</v>
      </c>
      <c r="BE70" s="369" t="s">
        <v>54</v>
      </c>
      <c r="BF70" s="369" t="s">
        <v>54</v>
      </c>
      <c r="BG70" s="375" t="s">
        <v>54</v>
      </c>
      <c r="BH70" s="375" t="s">
        <v>54</v>
      </c>
      <c r="BI70" s="375" t="s">
        <v>54</v>
      </c>
      <c r="BJ70" s="375" t="s">
        <v>54</v>
      </c>
      <c r="BK70" s="473" t="s">
        <v>54</v>
      </c>
      <c r="BL70" s="375" t="s">
        <v>54</v>
      </c>
      <c r="BM70" s="375" t="s">
        <v>54</v>
      </c>
      <c r="BN70" s="375" t="s">
        <v>54</v>
      </c>
      <c r="BO70" s="375" t="s">
        <v>54</v>
      </c>
      <c r="BP70" s="375" t="s">
        <v>54</v>
      </c>
      <c r="BQ70" s="375" t="s">
        <v>54</v>
      </c>
      <c r="BR70" s="375" t="s">
        <v>54</v>
      </c>
      <c r="BS70" s="375" t="s">
        <v>54</v>
      </c>
      <c r="BT70" s="375" t="s">
        <v>54</v>
      </c>
      <c r="BU70" s="370" t="s">
        <v>54</v>
      </c>
      <c r="BV70" s="375" t="s">
        <v>54</v>
      </c>
      <c r="BW70" s="375" t="s">
        <v>54</v>
      </c>
      <c r="BX70" s="375" t="s">
        <v>54</v>
      </c>
      <c r="BY70" s="375" t="s">
        <v>54</v>
      </c>
      <c r="BZ70" s="375" t="s">
        <v>54</v>
      </c>
      <c r="CA70" s="375" t="s">
        <v>54</v>
      </c>
      <c r="CB70" s="375" t="s">
        <v>54</v>
      </c>
      <c r="CC70" s="375" t="s">
        <v>54</v>
      </c>
      <c r="CD70" s="375" t="s">
        <v>54</v>
      </c>
      <c r="CE70" s="370" t="s">
        <v>54</v>
      </c>
      <c r="CF70" s="375" t="s">
        <v>54</v>
      </c>
      <c r="CG70" s="375" t="s">
        <v>54</v>
      </c>
      <c r="CH70" s="375" t="s">
        <v>54</v>
      </c>
      <c r="CI70" s="370" t="s">
        <v>54</v>
      </c>
      <c r="CJ70" s="375" t="s">
        <v>54</v>
      </c>
      <c r="CK70" s="375" t="s">
        <v>54</v>
      </c>
      <c r="CL70" s="375" t="s">
        <v>54</v>
      </c>
      <c r="CM70" s="473" t="s">
        <v>2951</v>
      </c>
      <c r="CN70" s="479" t="s">
        <v>2891</v>
      </c>
      <c r="CO70" s="473" t="s">
        <v>1975</v>
      </c>
      <c r="CP70" s="473" t="s">
        <v>1975</v>
      </c>
      <c r="CQ70" s="465" t="s">
        <v>13</v>
      </c>
      <c r="CR70" s="473" t="s">
        <v>3030</v>
      </c>
      <c r="CS70" s="465" t="s">
        <v>52</v>
      </c>
      <c r="CT70" s="465" t="s">
        <v>54</v>
      </c>
      <c r="CU70" s="465" t="s">
        <v>54</v>
      </c>
      <c r="CV70" s="465" t="s">
        <v>54</v>
      </c>
      <c r="CW70" s="465" t="s">
        <v>54</v>
      </c>
      <c r="CX70" s="465" t="s">
        <v>54</v>
      </c>
      <c r="CY70" s="465" t="s">
        <v>54</v>
      </c>
      <c r="CZ70" s="465" t="s">
        <v>54</v>
      </c>
      <c r="DA70" s="465" t="s">
        <v>54</v>
      </c>
      <c r="DB70" s="500" t="s">
        <v>54</v>
      </c>
      <c r="DC70" s="465" t="s">
        <v>54</v>
      </c>
      <c r="DD70" s="465" t="s">
        <v>54</v>
      </c>
      <c r="DE70" s="465" t="s">
        <v>54</v>
      </c>
      <c r="DF70" s="465" t="s">
        <v>54</v>
      </c>
      <c r="DG70" s="465" t="s">
        <v>54</v>
      </c>
      <c r="DH70" s="465" t="s">
        <v>54</v>
      </c>
      <c r="DI70" s="465" t="s">
        <v>54</v>
      </c>
      <c r="DJ70" s="465" t="s">
        <v>54</v>
      </c>
      <c r="DK70" s="465" t="s">
        <v>54</v>
      </c>
      <c r="DL70" s="465" t="s">
        <v>54</v>
      </c>
      <c r="DM70" s="365" t="s">
        <v>54</v>
      </c>
      <c r="DN70" s="465" t="s">
        <v>54</v>
      </c>
      <c r="DO70" s="365" t="s">
        <v>54</v>
      </c>
      <c r="DP70" s="365" t="s">
        <v>54</v>
      </c>
      <c r="DQ70" s="365" t="s">
        <v>54</v>
      </c>
      <c r="DR70" s="365" t="s">
        <v>54</v>
      </c>
      <c r="DS70" s="365" t="s">
        <v>54</v>
      </c>
      <c r="DT70" s="365" t="s">
        <v>54</v>
      </c>
      <c r="DU70" s="365" t="s">
        <v>54</v>
      </c>
      <c r="DV70" s="365" t="s">
        <v>54</v>
      </c>
      <c r="DW70" s="365" t="s">
        <v>54</v>
      </c>
      <c r="DX70" s="465" t="s">
        <v>54</v>
      </c>
      <c r="DY70" s="365" t="s">
        <v>54</v>
      </c>
      <c r="DZ70" s="465" t="s">
        <v>54</v>
      </c>
      <c r="EA70" s="365" t="s">
        <v>54</v>
      </c>
      <c r="EB70" s="365" t="s">
        <v>54</v>
      </c>
      <c r="EC70" s="365" t="s">
        <v>54</v>
      </c>
      <c r="ED70" s="365" t="s">
        <v>54</v>
      </c>
      <c r="EE70" s="365" t="s">
        <v>54</v>
      </c>
      <c r="EF70" s="365" t="s">
        <v>54</v>
      </c>
      <c r="EG70" s="365" t="s">
        <v>54</v>
      </c>
      <c r="EH70" s="365" t="s">
        <v>54</v>
      </c>
      <c r="EI70" s="365" t="s">
        <v>54</v>
      </c>
      <c r="EJ70" s="365" t="s">
        <v>54</v>
      </c>
      <c r="EK70" s="365" t="s">
        <v>54</v>
      </c>
      <c r="EL70" s="365" t="s">
        <v>54</v>
      </c>
      <c r="EM70" s="365" t="s">
        <v>54</v>
      </c>
      <c r="EN70" s="365" t="s">
        <v>54</v>
      </c>
      <c r="EO70" s="365" t="s">
        <v>54</v>
      </c>
      <c r="EP70" s="365" t="s">
        <v>54</v>
      </c>
      <c r="EQ70" s="365" t="s">
        <v>54</v>
      </c>
      <c r="ER70" s="365" t="s">
        <v>54</v>
      </c>
      <c r="ES70" s="365" t="s">
        <v>54</v>
      </c>
      <c r="ET70" s="365" t="s">
        <v>54</v>
      </c>
      <c r="EU70" s="365" t="s">
        <v>54</v>
      </c>
    </row>
    <row r="71" spans="1:151" s="385" customFormat="1" ht="19.95" customHeight="1">
      <c r="A71" s="474"/>
      <c r="B71" s="474"/>
      <c r="C71" s="474"/>
      <c r="D71" s="466"/>
      <c r="E71" s="470"/>
      <c r="F71" s="466"/>
      <c r="G71" s="466"/>
      <c r="H71" s="466"/>
      <c r="I71" s="466"/>
      <c r="J71" s="466"/>
      <c r="K71" s="466"/>
      <c r="L71" s="470"/>
      <c r="M71" s="466"/>
      <c r="N71" s="470"/>
      <c r="O71" s="466"/>
      <c r="P71" s="527"/>
      <c r="Q71" s="470"/>
      <c r="R71" s="375" t="s">
        <v>54</v>
      </c>
      <c r="S71" s="367" t="s">
        <v>54</v>
      </c>
      <c r="T71" s="367" t="s">
        <v>54</v>
      </c>
      <c r="U71" s="368" t="s">
        <v>54</v>
      </c>
      <c r="V71" s="368" t="s">
        <v>54</v>
      </c>
      <c r="W71" s="368" t="s">
        <v>54</v>
      </c>
      <c r="X71" s="518"/>
      <c r="Y71" s="369" t="s">
        <v>54</v>
      </c>
      <c r="Z71" s="520"/>
      <c r="AA71" s="370" t="s">
        <v>54</v>
      </c>
      <c r="AB71" s="466"/>
      <c r="AC71" s="375" t="s">
        <v>54</v>
      </c>
      <c r="AD71" s="466"/>
      <c r="AE71" s="369" t="s">
        <v>54</v>
      </c>
      <c r="AF71" s="369" t="s">
        <v>54</v>
      </c>
      <c r="AG71" s="368" t="s">
        <v>54</v>
      </c>
      <c r="AH71" s="368" t="s">
        <v>54</v>
      </c>
      <c r="AI71" s="368" t="s">
        <v>54</v>
      </c>
      <c r="AJ71" s="515"/>
      <c r="AK71" s="515"/>
      <c r="AL71" s="515"/>
      <c r="AM71" s="515"/>
      <c r="AN71" s="515"/>
      <c r="AO71" s="515"/>
      <c r="AP71" s="375" t="s">
        <v>54</v>
      </c>
      <c r="AQ71" s="474"/>
      <c r="AR71" s="375" t="s">
        <v>54</v>
      </c>
      <c r="AS71" s="382" t="s">
        <v>54</v>
      </c>
      <c r="AT71" s="382" t="s">
        <v>54</v>
      </c>
      <c r="AU71" s="375" t="s">
        <v>54</v>
      </c>
      <c r="AV71" s="375" t="s">
        <v>54</v>
      </c>
      <c r="AW71" s="375" t="s">
        <v>54</v>
      </c>
      <c r="AX71" s="375" t="s">
        <v>54</v>
      </c>
      <c r="AY71" s="383" t="s">
        <v>54</v>
      </c>
      <c r="AZ71" s="369" t="s">
        <v>54</v>
      </c>
      <c r="BA71" s="518"/>
      <c r="BB71" s="369" t="s">
        <v>54</v>
      </c>
      <c r="BC71" s="474"/>
      <c r="BD71" s="369" t="s">
        <v>54</v>
      </c>
      <c r="BE71" s="369" t="s">
        <v>54</v>
      </c>
      <c r="BF71" s="369" t="s">
        <v>54</v>
      </c>
      <c r="BG71" s="375" t="s">
        <v>54</v>
      </c>
      <c r="BH71" s="375" t="s">
        <v>54</v>
      </c>
      <c r="BI71" s="375" t="s">
        <v>54</v>
      </c>
      <c r="BJ71" s="375" t="s">
        <v>54</v>
      </c>
      <c r="BK71" s="474"/>
      <c r="BL71" s="375" t="s">
        <v>54</v>
      </c>
      <c r="BM71" s="375" t="s">
        <v>54</v>
      </c>
      <c r="BN71" s="375" t="s">
        <v>54</v>
      </c>
      <c r="BO71" s="375" t="s">
        <v>54</v>
      </c>
      <c r="BP71" s="375" t="s">
        <v>54</v>
      </c>
      <c r="BQ71" s="375" t="s">
        <v>54</v>
      </c>
      <c r="BR71" s="375" t="s">
        <v>54</v>
      </c>
      <c r="BS71" s="375" t="s">
        <v>54</v>
      </c>
      <c r="BT71" s="375" t="s">
        <v>54</v>
      </c>
      <c r="BU71" s="370" t="s">
        <v>54</v>
      </c>
      <c r="BV71" s="375" t="s">
        <v>54</v>
      </c>
      <c r="BW71" s="375" t="s">
        <v>54</v>
      </c>
      <c r="BX71" s="375" t="s">
        <v>54</v>
      </c>
      <c r="BY71" s="375" t="s">
        <v>54</v>
      </c>
      <c r="BZ71" s="375" t="s">
        <v>54</v>
      </c>
      <c r="CA71" s="375" t="s">
        <v>54</v>
      </c>
      <c r="CB71" s="375" t="s">
        <v>54</v>
      </c>
      <c r="CC71" s="375" t="s">
        <v>54</v>
      </c>
      <c r="CD71" s="375" t="s">
        <v>54</v>
      </c>
      <c r="CE71" s="370" t="s">
        <v>54</v>
      </c>
      <c r="CF71" s="375" t="s">
        <v>54</v>
      </c>
      <c r="CG71" s="375" t="s">
        <v>54</v>
      </c>
      <c r="CH71" s="375" t="s">
        <v>54</v>
      </c>
      <c r="CI71" s="370" t="s">
        <v>54</v>
      </c>
      <c r="CJ71" s="375" t="s">
        <v>54</v>
      </c>
      <c r="CK71" s="375" t="s">
        <v>54</v>
      </c>
      <c r="CL71" s="375" t="s">
        <v>54</v>
      </c>
      <c r="CM71" s="474"/>
      <c r="CN71" s="479"/>
      <c r="CO71" s="467"/>
      <c r="CP71" s="467"/>
      <c r="CQ71" s="466"/>
      <c r="CR71" s="467"/>
      <c r="CS71" s="466"/>
      <c r="CT71" s="466"/>
      <c r="CU71" s="466"/>
      <c r="CV71" s="466"/>
      <c r="CW71" s="466"/>
      <c r="CX71" s="466"/>
      <c r="CY71" s="466"/>
      <c r="CZ71" s="466"/>
      <c r="DA71" s="466"/>
      <c r="DB71" s="471"/>
      <c r="DC71" s="466"/>
      <c r="DD71" s="466"/>
      <c r="DE71" s="466"/>
      <c r="DF71" s="466"/>
      <c r="DG71" s="466"/>
      <c r="DH71" s="466"/>
      <c r="DI71" s="466"/>
      <c r="DJ71" s="466"/>
      <c r="DK71" s="466"/>
      <c r="DL71" s="466"/>
      <c r="DM71" s="365" t="s">
        <v>54</v>
      </c>
      <c r="DN71" s="466"/>
      <c r="DO71" s="365" t="s">
        <v>54</v>
      </c>
      <c r="DP71" s="365" t="s">
        <v>54</v>
      </c>
      <c r="DQ71" s="365" t="s">
        <v>54</v>
      </c>
      <c r="DR71" s="365" t="s">
        <v>54</v>
      </c>
      <c r="DS71" s="365" t="s">
        <v>54</v>
      </c>
      <c r="DT71" s="365" t="s">
        <v>54</v>
      </c>
      <c r="DU71" s="365" t="s">
        <v>54</v>
      </c>
      <c r="DV71" s="365" t="s">
        <v>54</v>
      </c>
      <c r="DW71" s="365" t="s">
        <v>54</v>
      </c>
      <c r="DX71" s="466"/>
      <c r="DY71" s="365" t="s">
        <v>54</v>
      </c>
      <c r="DZ71" s="466"/>
      <c r="EA71" s="365" t="s">
        <v>54</v>
      </c>
      <c r="EB71" s="365" t="s">
        <v>54</v>
      </c>
      <c r="EC71" s="365" t="s">
        <v>54</v>
      </c>
      <c r="ED71" s="365" t="s">
        <v>54</v>
      </c>
      <c r="EE71" s="365" t="s">
        <v>54</v>
      </c>
      <c r="EF71" s="365" t="s">
        <v>54</v>
      </c>
      <c r="EG71" s="365" t="s">
        <v>54</v>
      </c>
      <c r="EH71" s="365" t="s">
        <v>54</v>
      </c>
      <c r="EI71" s="365" t="s">
        <v>54</v>
      </c>
      <c r="EJ71" s="365" t="s">
        <v>54</v>
      </c>
      <c r="EK71" s="365" t="s">
        <v>54</v>
      </c>
      <c r="EL71" s="365" t="s">
        <v>54</v>
      </c>
      <c r="EM71" s="365" t="s">
        <v>54</v>
      </c>
      <c r="EN71" s="365" t="s">
        <v>54</v>
      </c>
      <c r="EO71" s="365" t="s">
        <v>54</v>
      </c>
      <c r="EP71" s="365" t="s">
        <v>54</v>
      </c>
      <c r="EQ71" s="365" t="s">
        <v>54</v>
      </c>
      <c r="ER71" s="365" t="s">
        <v>54</v>
      </c>
      <c r="ES71" s="365" t="s">
        <v>54</v>
      </c>
      <c r="ET71" s="365" t="s">
        <v>54</v>
      </c>
      <c r="EU71" s="365" t="s">
        <v>54</v>
      </c>
    </row>
    <row r="72" spans="1:151" s="385" customFormat="1" ht="19.95" customHeight="1">
      <c r="A72" s="474"/>
      <c r="B72" s="474"/>
      <c r="C72" s="474"/>
      <c r="D72" s="467"/>
      <c r="E72" s="471"/>
      <c r="F72" s="467"/>
      <c r="G72" s="467"/>
      <c r="H72" s="467"/>
      <c r="I72" s="467"/>
      <c r="J72" s="467"/>
      <c r="K72" s="467"/>
      <c r="L72" s="471"/>
      <c r="M72" s="467"/>
      <c r="N72" s="471"/>
      <c r="O72" s="467"/>
      <c r="P72" s="527"/>
      <c r="Q72" s="471"/>
      <c r="R72" s="375" t="s">
        <v>54</v>
      </c>
      <c r="S72" s="367" t="s">
        <v>54</v>
      </c>
      <c r="T72" s="367" t="s">
        <v>54</v>
      </c>
      <c r="U72" s="368" t="s">
        <v>54</v>
      </c>
      <c r="V72" s="368" t="s">
        <v>54</v>
      </c>
      <c r="W72" s="368" t="s">
        <v>54</v>
      </c>
      <c r="X72" s="518"/>
      <c r="Y72" s="369" t="s">
        <v>54</v>
      </c>
      <c r="Z72" s="520"/>
      <c r="AA72" s="370" t="s">
        <v>54</v>
      </c>
      <c r="AB72" s="467"/>
      <c r="AC72" s="375" t="s">
        <v>54</v>
      </c>
      <c r="AD72" s="467"/>
      <c r="AE72" s="369" t="s">
        <v>54</v>
      </c>
      <c r="AF72" s="369" t="s">
        <v>54</v>
      </c>
      <c r="AG72" s="368" t="s">
        <v>54</v>
      </c>
      <c r="AH72" s="368" t="s">
        <v>54</v>
      </c>
      <c r="AI72" s="368" t="s">
        <v>54</v>
      </c>
      <c r="AJ72" s="515"/>
      <c r="AK72" s="515"/>
      <c r="AL72" s="515"/>
      <c r="AM72" s="515"/>
      <c r="AN72" s="515"/>
      <c r="AO72" s="515"/>
      <c r="AP72" s="375" t="s">
        <v>54</v>
      </c>
      <c r="AQ72" s="474"/>
      <c r="AR72" s="375" t="s">
        <v>54</v>
      </c>
      <c r="AS72" s="382" t="s">
        <v>54</v>
      </c>
      <c r="AT72" s="382" t="s">
        <v>54</v>
      </c>
      <c r="AU72" s="375" t="s">
        <v>54</v>
      </c>
      <c r="AV72" s="375" t="s">
        <v>54</v>
      </c>
      <c r="AW72" s="375" t="s">
        <v>54</v>
      </c>
      <c r="AX72" s="375" t="s">
        <v>54</v>
      </c>
      <c r="AY72" s="383" t="s">
        <v>54</v>
      </c>
      <c r="AZ72" s="369" t="s">
        <v>54</v>
      </c>
      <c r="BA72" s="518"/>
      <c r="BB72" s="369" t="s">
        <v>54</v>
      </c>
      <c r="BC72" s="474"/>
      <c r="BD72" s="369" t="s">
        <v>54</v>
      </c>
      <c r="BE72" s="369" t="s">
        <v>54</v>
      </c>
      <c r="BF72" s="369" t="s">
        <v>54</v>
      </c>
      <c r="BG72" s="375" t="s">
        <v>54</v>
      </c>
      <c r="BH72" s="375" t="s">
        <v>54</v>
      </c>
      <c r="BI72" s="375" t="s">
        <v>54</v>
      </c>
      <c r="BJ72" s="375" t="s">
        <v>54</v>
      </c>
      <c r="BK72" s="474"/>
      <c r="BL72" s="375" t="s">
        <v>54</v>
      </c>
      <c r="BM72" s="375" t="s">
        <v>54</v>
      </c>
      <c r="BN72" s="375" t="s">
        <v>54</v>
      </c>
      <c r="BO72" s="375" t="s">
        <v>54</v>
      </c>
      <c r="BP72" s="375" t="s">
        <v>54</v>
      </c>
      <c r="BQ72" s="375" t="s">
        <v>54</v>
      </c>
      <c r="BR72" s="375" t="s">
        <v>54</v>
      </c>
      <c r="BS72" s="375" t="s">
        <v>54</v>
      </c>
      <c r="BT72" s="375" t="s">
        <v>54</v>
      </c>
      <c r="BU72" s="370" t="s">
        <v>54</v>
      </c>
      <c r="BV72" s="375" t="s">
        <v>54</v>
      </c>
      <c r="BW72" s="375" t="s">
        <v>54</v>
      </c>
      <c r="BX72" s="375" t="s">
        <v>54</v>
      </c>
      <c r="BY72" s="375" t="s">
        <v>54</v>
      </c>
      <c r="BZ72" s="375" t="s">
        <v>54</v>
      </c>
      <c r="CA72" s="375" t="s">
        <v>54</v>
      </c>
      <c r="CB72" s="375" t="s">
        <v>54</v>
      </c>
      <c r="CC72" s="375" t="s">
        <v>54</v>
      </c>
      <c r="CD72" s="375" t="s">
        <v>54</v>
      </c>
      <c r="CE72" s="370" t="s">
        <v>54</v>
      </c>
      <c r="CF72" s="375" t="s">
        <v>54</v>
      </c>
      <c r="CG72" s="375" t="s">
        <v>54</v>
      </c>
      <c r="CH72" s="375" t="s">
        <v>54</v>
      </c>
      <c r="CI72" s="370" t="s">
        <v>54</v>
      </c>
      <c r="CJ72" s="375" t="s">
        <v>54</v>
      </c>
      <c r="CK72" s="375" t="s">
        <v>54</v>
      </c>
      <c r="CL72" s="375" t="s">
        <v>54</v>
      </c>
      <c r="CM72" s="474"/>
      <c r="CN72" s="479"/>
      <c r="CO72" s="467"/>
      <c r="CP72" s="467"/>
      <c r="CQ72" s="467"/>
      <c r="CR72" s="467"/>
      <c r="CS72" s="467"/>
      <c r="CT72" s="467"/>
      <c r="CU72" s="467"/>
      <c r="CV72" s="467"/>
      <c r="CW72" s="467"/>
      <c r="CX72" s="467"/>
      <c r="CY72" s="467"/>
      <c r="CZ72" s="467"/>
      <c r="DA72" s="467"/>
      <c r="DB72" s="471"/>
      <c r="DC72" s="467"/>
      <c r="DD72" s="467"/>
      <c r="DE72" s="467"/>
      <c r="DF72" s="467"/>
      <c r="DG72" s="467"/>
      <c r="DH72" s="467"/>
      <c r="DI72" s="467"/>
      <c r="DJ72" s="467"/>
      <c r="DK72" s="467"/>
      <c r="DL72" s="467"/>
      <c r="DM72" s="365" t="s">
        <v>54</v>
      </c>
      <c r="DN72" s="467"/>
      <c r="DO72" s="365" t="s">
        <v>54</v>
      </c>
      <c r="DP72" s="365" t="s">
        <v>54</v>
      </c>
      <c r="DQ72" s="365" t="s">
        <v>54</v>
      </c>
      <c r="DR72" s="365" t="s">
        <v>54</v>
      </c>
      <c r="DS72" s="365" t="s">
        <v>54</v>
      </c>
      <c r="DT72" s="365" t="s">
        <v>54</v>
      </c>
      <c r="DU72" s="365" t="s">
        <v>54</v>
      </c>
      <c r="DV72" s="365" t="s">
        <v>54</v>
      </c>
      <c r="DW72" s="365" t="s">
        <v>54</v>
      </c>
      <c r="DX72" s="467"/>
      <c r="DY72" s="365" t="s">
        <v>54</v>
      </c>
      <c r="DZ72" s="467"/>
      <c r="EA72" s="365" t="s">
        <v>54</v>
      </c>
      <c r="EB72" s="365" t="s">
        <v>54</v>
      </c>
      <c r="EC72" s="365" t="s">
        <v>54</v>
      </c>
      <c r="ED72" s="365" t="s">
        <v>54</v>
      </c>
      <c r="EE72" s="365" t="s">
        <v>54</v>
      </c>
      <c r="EF72" s="365" t="s">
        <v>54</v>
      </c>
      <c r="EG72" s="365" t="s">
        <v>54</v>
      </c>
      <c r="EH72" s="365" t="s">
        <v>54</v>
      </c>
      <c r="EI72" s="365" t="s">
        <v>54</v>
      </c>
      <c r="EJ72" s="365" t="s">
        <v>54</v>
      </c>
      <c r="EK72" s="365" t="s">
        <v>54</v>
      </c>
      <c r="EL72" s="365" t="s">
        <v>54</v>
      </c>
      <c r="EM72" s="365" t="s">
        <v>54</v>
      </c>
      <c r="EN72" s="365" t="s">
        <v>54</v>
      </c>
      <c r="EO72" s="365" t="s">
        <v>54</v>
      </c>
      <c r="EP72" s="365" t="s">
        <v>54</v>
      </c>
      <c r="EQ72" s="365" t="s">
        <v>54</v>
      </c>
      <c r="ER72" s="365" t="s">
        <v>54</v>
      </c>
      <c r="ES72" s="365" t="s">
        <v>54</v>
      </c>
      <c r="ET72" s="365" t="s">
        <v>54</v>
      </c>
      <c r="EU72" s="365" t="s">
        <v>54</v>
      </c>
    </row>
    <row r="73" spans="1:151" s="385" customFormat="1" ht="19.95" customHeight="1">
      <c r="A73" s="475"/>
      <c r="B73" s="475"/>
      <c r="C73" s="475"/>
      <c r="D73" s="468"/>
      <c r="E73" s="472"/>
      <c r="F73" s="468"/>
      <c r="G73" s="468"/>
      <c r="H73" s="468"/>
      <c r="I73" s="468"/>
      <c r="J73" s="468"/>
      <c r="K73" s="468"/>
      <c r="L73" s="472"/>
      <c r="M73" s="468"/>
      <c r="N73" s="472"/>
      <c r="O73" s="468"/>
      <c r="P73" s="528"/>
      <c r="Q73" s="472"/>
      <c r="R73" s="375" t="s">
        <v>54</v>
      </c>
      <c r="S73" s="367" t="s">
        <v>52</v>
      </c>
      <c r="T73" s="367" t="s">
        <v>54</v>
      </c>
      <c r="U73" s="368" t="s">
        <v>54</v>
      </c>
      <c r="V73" s="368" t="s">
        <v>54</v>
      </c>
      <c r="W73" s="368" t="s">
        <v>54</v>
      </c>
      <c r="X73" s="518"/>
      <c r="Y73" s="369" t="s">
        <v>54</v>
      </c>
      <c r="Z73" s="520"/>
      <c r="AA73" s="370" t="s">
        <v>54</v>
      </c>
      <c r="AB73" s="468"/>
      <c r="AC73" s="375" t="s">
        <v>54</v>
      </c>
      <c r="AD73" s="468"/>
      <c r="AE73" s="369" t="s">
        <v>54</v>
      </c>
      <c r="AF73" s="369" t="s">
        <v>54</v>
      </c>
      <c r="AG73" s="368" t="s">
        <v>54</v>
      </c>
      <c r="AH73" s="368" t="s">
        <v>54</v>
      </c>
      <c r="AI73" s="368" t="s">
        <v>54</v>
      </c>
      <c r="AJ73" s="516"/>
      <c r="AK73" s="516"/>
      <c r="AL73" s="516"/>
      <c r="AM73" s="516"/>
      <c r="AN73" s="516"/>
      <c r="AO73" s="516"/>
      <c r="AP73" s="375" t="s">
        <v>54</v>
      </c>
      <c r="AQ73" s="475"/>
      <c r="AR73" s="375" t="s">
        <v>54</v>
      </c>
      <c r="AS73" s="382" t="s">
        <v>54</v>
      </c>
      <c r="AT73" s="382" t="s">
        <v>54</v>
      </c>
      <c r="AU73" s="375" t="s">
        <v>54</v>
      </c>
      <c r="AV73" s="375" t="s">
        <v>54</v>
      </c>
      <c r="AW73" s="375" t="s">
        <v>54</v>
      </c>
      <c r="AX73" s="375" t="s">
        <v>54</v>
      </c>
      <c r="AY73" s="383" t="s">
        <v>54</v>
      </c>
      <c r="AZ73" s="369" t="s">
        <v>54</v>
      </c>
      <c r="BA73" s="518"/>
      <c r="BB73" s="369" t="s">
        <v>54</v>
      </c>
      <c r="BC73" s="475"/>
      <c r="BD73" s="369" t="s">
        <v>54</v>
      </c>
      <c r="BE73" s="369" t="s">
        <v>54</v>
      </c>
      <c r="BF73" s="369" t="s">
        <v>54</v>
      </c>
      <c r="BG73" s="375" t="s">
        <v>54</v>
      </c>
      <c r="BH73" s="375" t="s">
        <v>54</v>
      </c>
      <c r="BI73" s="375" t="s">
        <v>54</v>
      </c>
      <c r="BJ73" s="375" t="s">
        <v>54</v>
      </c>
      <c r="BK73" s="475"/>
      <c r="BL73" s="375" t="s">
        <v>54</v>
      </c>
      <c r="BM73" s="375" t="s">
        <v>54</v>
      </c>
      <c r="BN73" s="375" t="s">
        <v>54</v>
      </c>
      <c r="BO73" s="375" t="s">
        <v>54</v>
      </c>
      <c r="BP73" s="375" t="s">
        <v>54</v>
      </c>
      <c r="BQ73" s="375" t="s">
        <v>54</v>
      </c>
      <c r="BR73" s="375" t="s">
        <v>54</v>
      </c>
      <c r="BS73" s="375" t="s">
        <v>54</v>
      </c>
      <c r="BT73" s="375" t="s">
        <v>54</v>
      </c>
      <c r="BU73" s="370" t="s">
        <v>54</v>
      </c>
      <c r="BV73" s="375" t="s">
        <v>54</v>
      </c>
      <c r="BW73" s="375" t="s">
        <v>54</v>
      </c>
      <c r="BX73" s="375" t="s">
        <v>54</v>
      </c>
      <c r="BY73" s="375" t="s">
        <v>54</v>
      </c>
      <c r="BZ73" s="375" t="s">
        <v>54</v>
      </c>
      <c r="CA73" s="375" t="s">
        <v>54</v>
      </c>
      <c r="CB73" s="375" t="s">
        <v>54</v>
      </c>
      <c r="CC73" s="375" t="s">
        <v>54</v>
      </c>
      <c r="CD73" s="375" t="s">
        <v>54</v>
      </c>
      <c r="CE73" s="370" t="s">
        <v>54</v>
      </c>
      <c r="CF73" s="375" t="s">
        <v>54</v>
      </c>
      <c r="CG73" s="375" t="s">
        <v>54</v>
      </c>
      <c r="CH73" s="375" t="s">
        <v>54</v>
      </c>
      <c r="CI73" s="370" t="s">
        <v>54</v>
      </c>
      <c r="CJ73" s="375" t="s">
        <v>54</v>
      </c>
      <c r="CK73" s="375" t="s">
        <v>54</v>
      </c>
      <c r="CL73" s="375" t="s">
        <v>54</v>
      </c>
      <c r="CM73" s="475"/>
      <c r="CN73" s="479"/>
      <c r="CO73" s="532"/>
      <c r="CP73" s="532"/>
      <c r="CQ73" s="468"/>
      <c r="CR73" s="532"/>
      <c r="CS73" s="468"/>
      <c r="CT73" s="468"/>
      <c r="CU73" s="468"/>
      <c r="CV73" s="468"/>
      <c r="CW73" s="468"/>
      <c r="CX73" s="468"/>
      <c r="CY73" s="468"/>
      <c r="CZ73" s="468"/>
      <c r="DA73" s="468"/>
      <c r="DB73" s="529"/>
      <c r="DC73" s="468"/>
      <c r="DD73" s="468"/>
      <c r="DE73" s="468"/>
      <c r="DF73" s="468"/>
      <c r="DG73" s="468"/>
      <c r="DH73" s="468"/>
      <c r="DI73" s="468"/>
      <c r="DJ73" s="468"/>
      <c r="DK73" s="468"/>
      <c r="DL73" s="468"/>
      <c r="DM73" s="365" t="s">
        <v>54</v>
      </c>
      <c r="DN73" s="468"/>
      <c r="DO73" s="365" t="s">
        <v>54</v>
      </c>
      <c r="DP73" s="365" t="s">
        <v>54</v>
      </c>
      <c r="DQ73" s="365" t="s">
        <v>54</v>
      </c>
      <c r="DR73" s="365" t="s">
        <v>54</v>
      </c>
      <c r="DS73" s="365" t="s">
        <v>54</v>
      </c>
      <c r="DT73" s="365" t="s">
        <v>54</v>
      </c>
      <c r="DU73" s="365" t="s">
        <v>54</v>
      </c>
      <c r="DV73" s="365" t="s">
        <v>54</v>
      </c>
      <c r="DW73" s="365" t="s">
        <v>54</v>
      </c>
      <c r="DX73" s="468"/>
      <c r="DY73" s="365" t="s">
        <v>54</v>
      </c>
      <c r="DZ73" s="468"/>
      <c r="EA73" s="365" t="s">
        <v>54</v>
      </c>
      <c r="EB73" s="365" t="s">
        <v>54</v>
      </c>
      <c r="EC73" s="365" t="s">
        <v>54</v>
      </c>
      <c r="ED73" s="365" t="s">
        <v>54</v>
      </c>
      <c r="EE73" s="365" t="s">
        <v>54</v>
      </c>
      <c r="EF73" s="365" t="s">
        <v>54</v>
      </c>
      <c r="EG73" s="365" t="s">
        <v>54</v>
      </c>
      <c r="EH73" s="365" t="s">
        <v>54</v>
      </c>
      <c r="EI73" s="365" t="s">
        <v>54</v>
      </c>
      <c r="EJ73" s="365" t="s">
        <v>54</v>
      </c>
      <c r="EK73" s="365" t="s">
        <v>54</v>
      </c>
      <c r="EL73" s="365" t="s">
        <v>54</v>
      </c>
      <c r="EM73" s="365" t="s">
        <v>54</v>
      </c>
      <c r="EN73" s="365" t="s">
        <v>54</v>
      </c>
      <c r="EO73" s="365" t="s">
        <v>54</v>
      </c>
      <c r="EP73" s="365" t="s">
        <v>54</v>
      </c>
      <c r="EQ73" s="365" t="s">
        <v>54</v>
      </c>
      <c r="ER73" s="365" t="s">
        <v>54</v>
      </c>
      <c r="ES73" s="365" t="s">
        <v>54</v>
      </c>
      <c r="ET73" s="365" t="s">
        <v>54</v>
      </c>
      <c r="EU73" s="365" t="s">
        <v>54</v>
      </c>
    </row>
    <row r="74" spans="1:151" s="385" customFormat="1" ht="19.95" customHeight="1">
      <c r="A74" s="473">
        <v>11</v>
      </c>
      <c r="B74" s="473">
        <v>11</v>
      </c>
      <c r="C74" s="473" t="s">
        <v>2734</v>
      </c>
      <c r="D74" s="465" t="s">
        <v>2839</v>
      </c>
      <c r="E74" s="530" t="s">
        <v>2856</v>
      </c>
      <c r="F74" s="531" t="s">
        <v>2791</v>
      </c>
      <c r="G74" s="465" t="s">
        <v>2990</v>
      </c>
      <c r="H74" s="465" t="s">
        <v>2866</v>
      </c>
      <c r="I74" s="531" t="s">
        <v>2792</v>
      </c>
      <c r="J74" s="465" t="s">
        <v>52</v>
      </c>
      <c r="K74" s="525" t="s">
        <v>3493</v>
      </c>
      <c r="L74" s="469" t="s">
        <v>3554</v>
      </c>
      <c r="M74" s="465" t="s">
        <v>2985</v>
      </c>
      <c r="N74" s="469" t="s">
        <v>3554</v>
      </c>
      <c r="O74" s="465" t="s">
        <v>2916</v>
      </c>
      <c r="P74" s="526" t="s">
        <v>3014</v>
      </c>
      <c r="Q74" s="469">
        <v>1</v>
      </c>
      <c r="R74" s="375" t="s">
        <v>2889</v>
      </c>
      <c r="S74" s="367" t="s">
        <v>52</v>
      </c>
      <c r="T74" s="367" t="s">
        <v>2711</v>
      </c>
      <c r="U74" s="375" t="s">
        <v>52</v>
      </c>
      <c r="V74" s="375" t="s">
        <v>52</v>
      </c>
      <c r="W74" s="375" t="s">
        <v>52</v>
      </c>
      <c r="X74" s="517">
        <v>11</v>
      </c>
      <c r="Y74" s="369">
        <v>68</v>
      </c>
      <c r="Z74" s="519">
        <v>68</v>
      </c>
      <c r="AA74" s="370">
        <v>68</v>
      </c>
      <c r="AB74" s="465">
        <v>68</v>
      </c>
      <c r="AC74" s="375">
        <v>6</v>
      </c>
      <c r="AD74" s="465">
        <v>6</v>
      </c>
      <c r="AE74" s="369" t="s">
        <v>52</v>
      </c>
      <c r="AF74" s="369" t="s">
        <v>2934</v>
      </c>
      <c r="AG74" s="368" t="s">
        <v>52</v>
      </c>
      <c r="AH74" s="368" t="s">
        <v>52</v>
      </c>
      <c r="AI74" s="368" t="s">
        <v>52</v>
      </c>
      <c r="AJ74" s="476" t="s">
        <v>54</v>
      </c>
      <c r="AK74" s="476" t="s">
        <v>54</v>
      </c>
      <c r="AL74" s="476" t="s">
        <v>54</v>
      </c>
      <c r="AM74" s="476" t="s">
        <v>54</v>
      </c>
      <c r="AN74" s="476" t="s">
        <v>54</v>
      </c>
      <c r="AO74" s="476" t="s">
        <v>54</v>
      </c>
      <c r="AP74" s="375" t="s">
        <v>54</v>
      </c>
      <c r="AQ74" s="473" t="s">
        <v>54</v>
      </c>
      <c r="AR74" s="375" t="s">
        <v>54</v>
      </c>
      <c r="AS74" s="382" t="s">
        <v>54</v>
      </c>
      <c r="AT74" s="382" t="s">
        <v>54</v>
      </c>
      <c r="AU74" s="375" t="s">
        <v>54</v>
      </c>
      <c r="AV74" s="375" t="s">
        <v>54</v>
      </c>
      <c r="AW74" s="375" t="s">
        <v>54</v>
      </c>
      <c r="AX74" s="375" t="s">
        <v>54</v>
      </c>
      <c r="AY74" s="383" t="s">
        <v>54</v>
      </c>
      <c r="AZ74" s="369" t="s">
        <v>54</v>
      </c>
      <c r="BA74" s="517" t="s">
        <v>54</v>
      </c>
      <c r="BB74" s="369" t="s">
        <v>54</v>
      </c>
      <c r="BC74" s="473" t="s">
        <v>54</v>
      </c>
      <c r="BD74" s="369" t="s">
        <v>54</v>
      </c>
      <c r="BE74" s="369" t="s">
        <v>54</v>
      </c>
      <c r="BF74" s="369" t="s">
        <v>54</v>
      </c>
      <c r="BG74" s="375" t="s">
        <v>54</v>
      </c>
      <c r="BH74" s="375" t="s">
        <v>54</v>
      </c>
      <c r="BI74" s="375" t="s">
        <v>54</v>
      </c>
      <c r="BJ74" s="375" t="s">
        <v>54</v>
      </c>
      <c r="BK74" s="473" t="s">
        <v>54</v>
      </c>
      <c r="BL74" s="375" t="s">
        <v>54</v>
      </c>
      <c r="BM74" s="375" t="s">
        <v>54</v>
      </c>
      <c r="BN74" s="375" t="s">
        <v>54</v>
      </c>
      <c r="BO74" s="375" t="s">
        <v>54</v>
      </c>
      <c r="BP74" s="375" t="s">
        <v>54</v>
      </c>
      <c r="BQ74" s="375" t="s">
        <v>54</v>
      </c>
      <c r="BR74" s="375" t="s">
        <v>54</v>
      </c>
      <c r="BS74" s="375" t="s">
        <v>54</v>
      </c>
      <c r="BT74" s="375" t="s">
        <v>54</v>
      </c>
      <c r="BU74" s="370" t="s">
        <v>54</v>
      </c>
      <c r="BV74" s="375" t="s">
        <v>54</v>
      </c>
      <c r="BW74" s="375" t="s">
        <v>54</v>
      </c>
      <c r="BX74" s="375" t="s">
        <v>54</v>
      </c>
      <c r="BY74" s="375" t="s">
        <v>54</v>
      </c>
      <c r="BZ74" s="375" t="s">
        <v>54</v>
      </c>
      <c r="CA74" s="375" t="s">
        <v>54</v>
      </c>
      <c r="CB74" s="375" t="s">
        <v>54</v>
      </c>
      <c r="CC74" s="375" t="s">
        <v>54</v>
      </c>
      <c r="CD74" s="375" t="s">
        <v>54</v>
      </c>
      <c r="CE74" s="370" t="s">
        <v>54</v>
      </c>
      <c r="CF74" s="375" t="s">
        <v>54</v>
      </c>
      <c r="CG74" s="375" t="s">
        <v>54</v>
      </c>
      <c r="CH74" s="375" t="s">
        <v>54</v>
      </c>
      <c r="CI74" s="370" t="s">
        <v>54</v>
      </c>
      <c r="CJ74" s="375" t="s">
        <v>54</v>
      </c>
      <c r="CK74" s="375" t="s">
        <v>54</v>
      </c>
      <c r="CL74" s="375" t="s">
        <v>54</v>
      </c>
      <c r="CM74" s="473" t="s">
        <v>3740</v>
      </c>
      <c r="CN74" s="479" t="s">
        <v>2893</v>
      </c>
      <c r="CO74" s="473" t="s">
        <v>1975</v>
      </c>
      <c r="CP74" s="473" t="s">
        <v>1975</v>
      </c>
      <c r="CQ74" s="465" t="s">
        <v>2986</v>
      </c>
      <c r="CR74" s="473" t="s">
        <v>3031</v>
      </c>
      <c r="CS74" s="465" t="s">
        <v>52</v>
      </c>
      <c r="CT74" s="465" t="s">
        <v>54</v>
      </c>
      <c r="CU74" s="465" t="s">
        <v>54</v>
      </c>
      <c r="CV74" s="465" t="s">
        <v>54</v>
      </c>
      <c r="CW74" s="465" t="s">
        <v>54</v>
      </c>
      <c r="CX74" s="465" t="s">
        <v>54</v>
      </c>
      <c r="CY74" s="465" t="s">
        <v>54</v>
      </c>
      <c r="CZ74" s="465" t="s">
        <v>54</v>
      </c>
      <c r="DA74" s="465" t="s">
        <v>54</v>
      </c>
      <c r="DB74" s="500" t="s">
        <v>54</v>
      </c>
      <c r="DC74" s="465" t="s">
        <v>54</v>
      </c>
      <c r="DD74" s="465" t="s">
        <v>54</v>
      </c>
      <c r="DE74" s="465" t="s">
        <v>54</v>
      </c>
      <c r="DF74" s="465" t="s">
        <v>54</v>
      </c>
      <c r="DG74" s="465" t="s">
        <v>54</v>
      </c>
      <c r="DH74" s="465" t="s">
        <v>54</v>
      </c>
      <c r="DI74" s="465" t="s">
        <v>54</v>
      </c>
      <c r="DJ74" s="465" t="s">
        <v>54</v>
      </c>
      <c r="DK74" s="465" t="s">
        <v>54</v>
      </c>
      <c r="DL74" s="465" t="s">
        <v>54</v>
      </c>
      <c r="DM74" s="365" t="s">
        <v>54</v>
      </c>
      <c r="DN74" s="465" t="s">
        <v>54</v>
      </c>
      <c r="DO74" s="365" t="s">
        <v>54</v>
      </c>
      <c r="DP74" s="365" t="s">
        <v>54</v>
      </c>
      <c r="DQ74" s="365" t="s">
        <v>54</v>
      </c>
      <c r="DR74" s="365" t="s">
        <v>54</v>
      </c>
      <c r="DS74" s="365" t="s">
        <v>54</v>
      </c>
      <c r="DT74" s="365" t="s">
        <v>54</v>
      </c>
      <c r="DU74" s="365" t="s">
        <v>54</v>
      </c>
      <c r="DV74" s="365" t="s">
        <v>54</v>
      </c>
      <c r="DW74" s="365" t="s">
        <v>54</v>
      </c>
      <c r="DX74" s="465" t="s">
        <v>54</v>
      </c>
      <c r="DY74" s="365" t="s">
        <v>54</v>
      </c>
      <c r="DZ74" s="465" t="s">
        <v>54</v>
      </c>
      <c r="EA74" s="365" t="s">
        <v>54</v>
      </c>
      <c r="EB74" s="365" t="s">
        <v>54</v>
      </c>
      <c r="EC74" s="365" t="s">
        <v>54</v>
      </c>
      <c r="ED74" s="365" t="s">
        <v>54</v>
      </c>
      <c r="EE74" s="365" t="s">
        <v>54</v>
      </c>
      <c r="EF74" s="365" t="s">
        <v>54</v>
      </c>
      <c r="EG74" s="365" t="s">
        <v>54</v>
      </c>
      <c r="EH74" s="365" t="s">
        <v>54</v>
      </c>
      <c r="EI74" s="365" t="s">
        <v>54</v>
      </c>
      <c r="EJ74" s="365" t="s">
        <v>54</v>
      </c>
      <c r="EK74" s="365" t="s">
        <v>54</v>
      </c>
      <c r="EL74" s="365" t="s">
        <v>54</v>
      </c>
      <c r="EM74" s="365" t="s">
        <v>54</v>
      </c>
      <c r="EN74" s="365" t="s">
        <v>54</v>
      </c>
      <c r="EO74" s="365" t="s">
        <v>54</v>
      </c>
      <c r="EP74" s="365" t="s">
        <v>54</v>
      </c>
      <c r="EQ74" s="365" t="s">
        <v>54</v>
      </c>
      <c r="ER74" s="365" t="s">
        <v>54</v>
      </c>
      <c r="ES74" s="365" t="s">
        <v>54</v>
      </c>
      <c r="ET74" s="365" t="s">
        <v>54</v>
      </c>
      <c r="EU74" s="365" t="s">
        <v>54</v>
      </c>
    </row>
    <row r="75" spans="1:151" s="385" customFormat="1" ht="19.95" customHeight="1">
      <c r="A75" s="474"/>
      <c r="B75" s="474"/>
      <c r="C75" s="474"/>
      <c r="D75" s="466"/>
      <c r="E75" s="470"/>
      <c r="F75" s="466"/>
      <c r="G75" s="466"/>
      <c r="H75" s="466"/>
      <c r="I75" s="466"/>
      <c r="J75" s="466"/>
      <c r="K75" s="466"/>
      <c r="L75" s="470"/>
      <c r="M75" s="466"/>
      <c r="N75" s="470"/>
      <c r="O75" s="466"/>
      <c r="P75" s="527"/>
      <c r="Q75" s="470"/>
      <c r="R75" s="375" t="s">
        <v>54</v>
      </c>
      <c r="S75" s="367" t="s">
        <v>54</v>
      </c>
      <c r="T75" s="367" t="s">
        <v>54</v>
      </c>
      <c r="U75" s="375" t="s">
        <v>54</v>
      </c>
      <c r="V75" s="375" t="s">
        <v>54</v>
      </c>
      <c r="W75" s="375" t="s">
        <v>54</v>
      </c>
      <c r="X75" s="518"/>
      <c r="Y75" s="369" t="s">
        <v>54</v>
      </c>
      <c r="Z75" s="520"/>
      <c r="AA75" s="370" t="s">
        <v>54</v>
      </c>
      <c r="AB75" s="466"/>
      <c r="AC75" s="375" t="s">
        <v>54</v>
      </c>
      <c r="AD75" s="466"/>
      <c r="AE75" s="369" t="s">
        <v>54</v>
      </c>
      <c r="AF75" s="369" t="s">
        <v>54</v>
      </c>
      <c r="AG75" s="368" t="s">
        <v>54</v>
      </c>
      <c r="AH75" s="368" t="s">
        <v>54</v>
      </c>
      <c r="AI75" s="368" t="s">
        <v>54</v>
      </c>
      <c r="AJ75" s="515"/>
      <c r="AK75" s="515"/>
      <c r="AL75" s="515"/>
      <c r="AM75" s="515"/>
      <c r="AN75" s="515"/>
      <c r="AO75" s="515"/>
      <c r="AP75" s="375" t="s">
        <v>54</v>
      </c>
      <c r="AQ75" s="474"/>
      <c r="AR75" s="375" t="s">
        <v>54</v>
      </c>
      <c r="AS75" s="382" t="s">
        <v>54</v>
      </c>
      <c r="AT75" s="382" t="s">
        <v>54</v>
      </c>
      <c r="AU75" s="375" t="s">
        <v>54</v>
      </c>
      <c r="AV75" s="375" t="s">
        <v>54</v>
      </c>
      <c r="AW75" s="375" t="s">
        <v>54</v>
      </c>
      <c r="AX75" s="375" t="s">
        <v>54</v>
      </c>
      <c r="AY75" s="383" t="s">
        <v>54</v>
      </c>
      <c r="AZ75" s="369" t="s">
        <v>54</v>
      </c>
      <c r="BA75" s="518"/>
      <c r="BB75" s="369" t="s">
        <v>54</v>
      </c>
      <c r="BC75" s="474"/>
      <c r="BD75" s="369" t="s">
        <v>54</v>
      </c>
      <c r="BE75" s="369" t="s">
        <v>54</v>
      </c>
      <c r="BF75" s="369" t="s">
        <v>54</v>
      </c>
      <c r="BG75" s="375" t="s">
        <v>54</v>
      </c>
      <c r="BH75" s="375" t="s">
        <v>54</v>
      </c>
      <c r="BI75" s="375" t="s">
        <v>54</v>
      </c>
      <c r="BJ75" s="375" t="s">
        <v>54</v>
      </c>
      <c r="BK75" s="474"/>
      <c r="BL75" s="375" t="s">
        <v>54</v>
      </c>
      <c r="BM75" s="375" t="s">
        <v>54</v>
      </c>
      <c r="BN75" s="375" t="s">
        <v>54</v>
      </c>
      <c r="BO75" s="375" t="s">
        <v>54</v>
      </c>
      <c r="BP75" s="375" t="s">
        <v>54</v>
      </c>
      <c r="BQ75" s="375" t="s">
        <v>54</v>
      </c>
      <c r="BR75" s="375" t="s">
        <v>54</v>
      </c>
      <c r="BS75" s="375" t="s">
        <v>54</v>
      </c>
      <c r="BT75" s="375" t="s">
        <v>54</v>
      </c>
      <c r="BU75" s="370" t="s">
        <v>54</v>
      </c>
      <c r="BV75" s="375" t="s">
        <v>54</v>
      </c>
      <c r="BW75" s="375" t="s">
        <v>54</v>
      </c>
      <c r="BX75" s="375" t="s">
        <v>54</v>
      </c>
      <c r="BY75" s="375" t="s">
        <v>54</v>
      </c>
      <c r="BZ75" s="375" t="s">
        <v>54</v>
      </c>
      <c r="CA75" s="375" t="s">
        <v>54</v>
      </c>
      <c r="CB75" s="375" t="s">
        <v>54</v>
      </c>
      <c r="CC75" s="375" t="s">
        <v>54</v>
      </c>
      <c r="CD75" s="375" t="s">
        <v>54</v>
      </c>
      <c r="CE75" s="370" t="s">
        <v>54</v>
      </c>
      <c r="CF75" s="375" t="s">
        <v>54</v>
      </c>
      <c r="CG75" s="375" t="s">
        <v>54</v>
      </c>
      <c r="CH75" s="375" t="s">
        <v>54</v>
      </c>
      <c r="CI75" s="370" t="s">
        <v>54</v>
      </c>
      <c r="CJ75" s="375" t="s">
        <v>54</v>
      </c>
      <c r="CK75" s="375" t="s">
        <v>54</v>
      </c>
      <c r="CL75" s="375" t="s">
        <v>54</v>
      </c>
      <c r="CM75" s="474"/>
      <c r="CN75" s="479"/>
      <c r="CO75" s="467"/>
      <c r="CP75" s="467"/>
      <c r="CQ75" s="466"/>
      <c r="CR75" s="467"/>
      <c r="CS75" s="466"/>
      <c r="CT75" s="466"/>
      <c r="CU75" s="466"/>
      <c r="CV75" s="466"/>
      <c r="CW75" s="466"/>
      <c r="CX75" s="466"/>
      <c r="CY75" s="466"/>
      <c r="CZ75" s="466"/>
      <c r="DA75" s="466"/>
      <c r="DB75" s="471"/>
      <c r="DC75" s="466"/>
      <c r="DD75" s="466"/>
      <c r="DE75" s="466"/>
      <c r="DF75" s="466"/>
      <c r="DG75" s="466"/>
      <c r="DH75" s="466"/>
      <c r="DI75" s="466"/>
      <c r="DJ75" s="466"/>
      <c r="DK75" s="466"/>
      <c r="DL75" s="466"/>
      <c r="DM75" s="365" t="s">
        <v>54</v>
      </c>
      <c r="DN75" s="466"/>
      <c r="DO75" s="365" t="s">
        <v>54</v>
      </c>
      <c r="DP75" s="365" t="s">
        <v>54</v>
      </c>
      <c r="DQ75" s="365" t="s">
        <v>54</v>
      </c>
      <c r="DR75" s="365" t="s">
        <v>54</v>
      </c>
      <c r="DS75" s="365" t="s">
        <v>54</v>
      </c>
      <c r="DT75" s="365" t="s">
        <v>54</v>
      </c>
      <c r="DU75" s="365" t="s">
        <v>54</v>
      </c>
      <c r="DV75" s="365" t="s">
        <v>54</v>
      </c>
      <c r="DW75" s="365" t="s">
        <v>54</v>
      </c>
      <c r="DX75" s="466"/>
      <c r="DY75" s="365" t="s">
        <v>54</v>
      </c>
      <c r="DZ75" s="466"/>
      <c r="EA75" s="365" t="s">
        <v>54</v>
      </c>
      <c r="EB75" s="365" t="s">
        <v>54</v>
      </c>
      <c r="EC75" s="365" t="s">
        <v>54</v>
      </c>
      <c r="ED75" s="365" t="s">
        <v>54</v>
      </c>
      <c r="EE75" s="365" t="s">
        <v>54</v>
      </c>
      <c r="EF75" s="365" t="s">
        <v>54</v>
      </c>
      <c r="EG75" s="365" t="s">
        <v>54</v>
      </c>
      <c r="EH75" s="365" t="s">
        <v>54</v>
      </c>
      <c r="EI75" s="365" t="s">
        <v>54</v>
      </c>
      <c r="EJ75" s="365" t="s">
        <v>54</v>
      </c>
      <c r="EK75" s="365" t="s">
        <v>54</v>
      </c>
      <c r="EL75" s="365" t="s">
        <v>54</v>
      </c>
      <c r="EM75" s="365" t="s">
        <v>54</v>
      </c>
      <c r="EN75" s="365" t="s">
        <v>54</v>
      </c>
      <c r="EO75" s="365" t="s">
        <v>54</v>
      </c>
      <c r="EP75" s="365" t="s">
        <v>54</v>
      </c>
      <c r="EQ75" s="365" t="s">
        <v>54</v>
      </c>
      <c r="ER75" s="365" t="s">
        <v>54</v>
      </c>
      <c r="ES75" s="365" t="s">
        <v>54</v>
      </c>
      <c r="ET75" s="365" t="s">
        <v>54</v>
      </c>
      <c r="EU75" s="365" t="s">
        <v>54</v>
      </c>
    </row>
    <row r="76" spans="1:151" s="385" customFormat="1" ht="19.95" customHeight="1">
      <c r="A76" s="474"/>
      <c r="B76" s="474"/>
      <c r="C76" s="474"/>
      <c r="D76" s="467"/>
      <c r="E76" s="471"/>
      <c r="F76" s="467"/>
      <c r="G76" s="467"/>
      <c r="H76" s="467"/>
      <c r="I76" s="467"/>
      <c r="J76" s="467"/>
      <c r="K76" s="467"/>
      <c r="L76" s="471"/>
      <c r="M76" s="467"/>
      <c r="N76" s="471"/>
      <c r="O76" s="467"/>
      <c r="P76" s="527"/>
      <c r="Q76" s="471"/>
      <c r="R76" s="375" t="s">
        <v>54</v>
      </c>
      <c r="S76" s="367" t="s">
        <v>54</v>
      </c>
      <c r="T76" s="367" t="s">
        <v>54</v>
      </c>
      <c r="U76" s="375" t="s">
        <v>54</v>
      </c>
      <c r="V76" s="375" t="s">
        <v>54</v>
      </c>
      <c r="W76" s="375" t="s">
        <v>54</v>
      </c>
      <c r="X76" s="518"/>
      <c r="Y76" s="369" t="s">
        <v>54</v>
      </c>
      <c r="Z76" s="520"/>
      <c r="AA76" s="370" t="s">
        <v>54</v>
      </c>
      <c r="AB76" s="467"/>
      <c r="AC76" s="375" t="s">
        <v>54</v>
      </c>
      <c r="AD76" s="467"/>
      <c r="AE76" s="369" t="s">
        <v>54</v>
      </c>
      <c r="AF76" s="369" t="s">
        <v>54</v>
      </c>
      <c r="AG76" s="368" t="s">
        <v>54</v>
      </c>
      <c r="AH76" s="368" t="s">
        <v>54</v>
      </c>
      <c r="AI76" s="368" t="s">
        <v>54</v>
      </c>
      <c r="AJ76" s="515"/>
      <c r="AK76" s="515"/>
      <c r="AL76" s="515"/>
      <c r="AM76" s="515"/>
      <c r="AN76" s="515"/>
      <c r="AO76" s="515"/>
      <c r="AP76" s="375" t="s">
        <v>54</v>
      </c>
      <c r="AQ76" s="474"/>
      <c r="AR76" s="375" t="s">
        <v>54</v>
      </c>
      <c r="AS76" s="382" t="s">
        <v>54</v>
      </c>
      <c r="AT76" s="382" t="s">
        <v>54</v>
      </c>
      <c r="AU76" s="375" t="s">
        <v>54</v>
      </c>
      <c r="AV76" s="375" t="s">
        <v>54</v>
      </c>
      <c r="AW76" s="375" t="s">
        <v>54</v>
      </c>
      <c r="AX76" s="375" t="s">
        <v>54</v>
      </c>
      <c r="AY76" s="383" t="s">
        <v>54</v>
      </c>
      <c r="AZ76" s="369" t="s">
        <v>54</v>
      </c>
      <c r="BA76" s="518"/>
      <c r="BB76" s="369" t="s">
        <v>54</v>
      </c>
      <c r="BC76" s="474"/>
      <c r="BD76" s="369" t="s">
        <v>54</v>
      </c>
      <c r="BE76" s="369" t="s">
        <v>54</v>
      </c>
      <c r="BF76" s="369" t="s">
        <v>54</v>
      </c>
      <c r="BG76" s="375" t="s">
        <v>54</v>
      </c>
      <c r="BH76" s="375" t="s">
        <v>54</v>
      </c>
      <c r="BI76" s="375" t="s">
        <v>54</v>
      </c>
      <c r="BJ76" s="375" t="s">
        <v>54</v>
      </c>
      <c r="BK76" s="474"/>
      <c r="BL76" s="375" t="s">
        <v>54</v>
      </c>
      <c r="BM76" s="375" t="s">
        <v>54</v>
      </c>
      <c r="BN76" s="375" t="s">
        <v>54</v>
      </c>
      <c r="BO76" s="375" t="s">
        <v>54</v>
      </c>
      <c r="BP76" s="375" t="s">
        <v>54</v>
      </c>
      <c r="BQ76" s="375" t="s">
        <v>54</v>
      </c>
      <c r="BR76" s="375" t="s">
        <v>54</v>
      </c>
      <c r="BS76" s="375" t="s">
        <v>54</v>
      </c>
      <c r="BT76" s="375" t="s">
        <v>54</v>
      </c>
      <c r="BU76" s="370" t="s">
        <v>54</v>
      </c>
      <c r="BV76" s="375" t="s">
        <v>54</v>
      </c>
      <c r="BW76" s="375" t="s">
        <v>54</v>
      </c>
      <c r="BX76" s="375" t="s">
        <v>54</v>
      </c>
      <c r="BY76" s="375" t="s">
        <v>54</v>
      </c>
      <c r="BZ76" s="375" t="s">
        <v>54</v>
      </c>
      <c r="CA76" s="375" t="s">
        <v>54</v>
      </c>
      <c r="CB76" s="375" t="s">
        <v>54</v>
      </c>
      <c r="CC76" s="375" t="s">
        <v>54</v>
      </c>
      <c r="CD76" s="375" t="s">
        <v>54</v>
      </c>
      <c r="CE76" s="370" t="s">
        <v>54</v>
      </c>
      <c r="CF76" s="375" t="s">
        <v>54</v>
      </c>
      <c r="CG76" s="375" t="s">
        <v>54</v>
      </c>
      <c r="CH76" s="375" t="s">
        <v>54</v>
      </c>
      <c r="CI76" s="370" t="s">
        <v>54</v>
      </c>
      <c r="CJ76" s="375" t="s">
        <v>54</v>
      </c>
      <c r="CK76" s="375" t="s">
        <v>54</v>
      </c>
      <c r="CL76" s="375" t="s">
        <v>54</v>
      </c>
      <c r="CM76" s="474"/>
      <c r="CN76" s="479"/>
      <c r="CO76" s="467"/>
      <c r="CP76" s="467"/>
      <c r="CQ76" s="467"/>
      <c r="CR76" s="467"/>
      <c r="CS76" s="467"/>
      <c r="CT76" s="467"/>
      <c r="CU76" s="467"/>
      <c r="CV76" s="467"/>
      <c r="CW76" s="467"/>
      <c r="CX76" s="467"/>
      <c r="CY76" s="467"/>
      <c r="CZ76" s="467"/>
      <c r="DA76" s="467"/>
      <c r="DB76" s="471"/>
      <c r="DC76" s="467"/>
      <c r="DD76" s="467"/>
      <c r="DE76" s="467"/>
      <c r="DF76" s="467"/>
      <c r="DG76" s="467"/>
      <c r="DH76" s="467"/>
      <c r="DI76" s="467"/>
      <c r="DJ76" s="467"/>
      <c r="DK76" s="467"/>
      <c r="DL76" s="467"/>
      <c r="DM76" s="365" t="s">
        <v>54</v>
      </c>
      <c r="DN76" s="467"/>
      <c r="DO76" s="365" t="s">
        <v>54</v>
      </c>
      <c r="DP76" s="365" t="s">
        <v>54</v>
      </c>
      <c r="DQ76" s="365" t="s">
        <v>54</v>
      </c>
      <c r="DR76" s="365" t="s">
        <v>54</v>
      </c>
      <c r="DS76" s="365" t="s">
        <v>54</v>
      </c>
      <c r="DT76" s="365" t="s">
        <v>54</v>
      </c>
      <c r="DU76" s="365" t="s">
        <v>54</v>
      </c>
      <c r="DV76" s="365" t="s">
        <v>54</v>
      </c>
      <c r="DW76" s="365" t="s">
        <v>54</v>
      </c>
      <c r="DX76" s="467"/>
      <c r="DY76" s="365" t="s">
        <v>54</v>
      </c>
      <c r="DZ76" s="467"/>
      <c r="EA76" s="365" t="s">
        <v>54</v>
      </c>
      <c r="EB76" s="365" t="s">
        <v>54</v>
      </c>
      <c r="EC76" s="365" t="s">
        <v>54</v>
      </c>
      <c r="ED76" s="365" t="s">
        <v>54</v>
      </c>
      <c r="EE76" s="365" t="s">
        <v>54</v>
      </c>
      <c r="EF76" s="365" t="s">
        <v>54</v>
      </c>
      <c r="EG76" s="365" t="s">
        <v>54</v>
      </c>
      <c r="EH76" s="365" t="s">
        <v>54</v>
      </c>
      <c r="EI76" s="365" t="s">
        <v>54</v>
      </c>
      <c r="EJ76" s="365" t="s">
        <v>54</v>
      </c>
      <c r="EK76" s="365" t="s">
        <v>54</v>
      </c>
      <c r="EL76" s="365" t="s">
        <v>54</v>
      </c>
      <c r="EM76" s="365" t="s">
        <v>54</v>
      </c>
      <c r="EN76" s="365" t="s">
        <v>54</v>
      </c>
      <c r="EO76" s="365" t="s">
        <v>54</v>
      </c>
      <c r="EP76" s="365" t="s">
        <v>54</v>
      </c>
      <c r="EQ76" s="365" t="s">
        <v>54</v>
      </c>
      <c r="ER76" s="365" t="s">
        <v>54</v>
      </c>
      <c r="ES76" s="365" t="s">
        <v>54</v>
      </c>
      <c r="ET76" s="365" t="s">
        <v>54</v>
      </c>
      <c r="EU76" s="365" t="s">
        <v>54</v>
      </c>
    </row>
    <row r="77" spans="1:151" s="385" customFormat="1" ht="19.95" customHeight="1">
      <c r="A77" s="475"/>
      <c r="B77" s="475"/>
      <c r="C77" s="475"/>
      <c r="D77" s="468"/>
      <c r="E77" s="472"/>
      <c r="F77" s="468"/>
      <c r="G77" s="468"/>
      <c r="H77" s="468"/>
      <c r="I77" s="468"/>
      <c r="J77" s="468"/>
      <c r="K77" s="468"/>
      <c r="L77" s="472"/>
      <c r="M77" s="468"/>
      <c r="N77" s="472"/>
      <c r="O77" s="468"/>
      <c r="P77" s="528"/>
      <c r="Q77" s="472"/>
      <c r="R77" s="375" t="s">
        <v>54</v>
      </c>
      <c r="S77" s="367" t="s">
        <v>52</v>
      </c>
      <c r="T77" s="367" t="s">
        <v>54</v>
      </c>
      <c r="U77" s="375" t="s">
        <v>54</v>
      </c>
      <c r="V77" s="375" t="s">
        <v>54</v>
      </c>
      <c r="W77" s="375" t="s">
        <v>54</v>
      </c>
      <c r="X77" s="518"/>
      <c r="Y77" s="369" t="s">
        <v>54</v>
      </c>
      <c r="Z77" s="520"/>
      <c r="AA77" s="370" t="s">
        <v>54</v>
      </c>
      <c r="AB77" s="468"/>
      <c r="AC77" s="375" t="s">
        <v>54</v>
      </c>
      <c r="AD77" s="468"/>
      <c r="AE77" s="369" t="s">
        <v>54</v>
      </c>
      <c r="AF77" s="369" t="s">
        <v>54</v>
      </c>
      <c r="AG77" s="368" t="s">
        <v>54</v>
      </c>
      <c r="AH77" s="368" t="s">
        <v>54</v>
      </c>
      <c r="AI77" s="368" t="s">
        <v>54</v>
      </c>
      <c r="AJ77" s="516"/>
      <c r="AK77" s="516"/>
      <c r="AL77" s="516"/>
      <c r="AM77" s="516"/>
      <c r="AN77" s="516"/>
      <c r="AO77" s="516"/>
      <c r="AP77" s="375" t="s">
        <v>54</v>
      </c>
      <c r="AQ77" s="475"/>
      <c r="AR77" s="375" t="s">
        <v>54</v>
      </c>
      <c r="AS77" s="382" t="s">
        <v>54</v>
      </c>
      <c r="AT77" s="382" t="s">
        <v>54</v>
      </c>
      <c r="AU77" s="375" t="s">
        <v>54</v>
      </c>
      <c r="AV77" s="375" t="s">
        <v>54</v>
      </c>
      <c r="AW77" s="375" t="s">
        <v>54</v>
      </c>
      <c r="AX77" s="375" t="s">
        <v>54</v>
      </c>
      <c r="AY77" s="383" t="s">
        <v>54</v>
      </c>
      <c r="AZ77" s="369" t="s">
        <v>54</v>
      </c>
      <c r="BA77" s="518"/>
      <c r="BB77" s="369" t="s">
        <v>54</v>
      </c>
      <c r="BC77" s="475"/>
      <c r="BD77" s="369" t="s">
        <v>54</v>
      </c>
      <c r="BE77" s="369" t="s">
        <v>54</v>
      </c>
      <c r="BF77" s="369" t="s">
        <v>54</v>
      </c>
      <c r="BG77" s="375" t="s">
        <v>54</v>
      </c>
      <c r="BH77" s="375" t="s">
        <v>54</v>
      </c>
      <c r="BI77" s="375" t="s">
        <v>54</v>
      </c>
      <c r="BJ77" s="375" t="s">
        <v>54</v>
      </c>
      <c r="BK77" s="475"/>
      <c r="BL77" s="375" t="s">
        <v>54</v>
      </c>
      <c r="BM77" s="375" t="s">
        <v>54</v>
      </c>
      <c r="BN77" s="375" t="s">
        <v>54</v>
      </c>
      <c r="BO77" s="375" t="s">
        <v>54</v>
      </c>
      <c r="BP77" s="375" t="s">
        <v>54</v>
      </c>
      <c r="BQ77" s="375" t="s">
        <v>54</v>
      </c>
      <c r="BR77" s="375" t="s">
        <v>54</v>
      </c>
      <c r="BS77" s="375" t="s">
        <v>54</v>
      </c>
      <c r="BT77" s="375" t="s">
        <v>54</v>
      </c>
      <c r="BU77" s="370" t="s">
        <v>54</v>
      </c>
      <c r="BV77" s="375" t="s">
        <v>54</v>
      </c>
      <c r="BW77" s="375" t="s">
        <v>54</v>
      </c>
      <c r="BX77" s="375" t="s">
        <v>54</v>
      </c>
      <c r="BY77" s="375" t="s">
        <v>54</v>
      </c>
      <c r="BZ77" s="375" t="s">
        <v>54</v>
      </c>
      <c r="CA77" s="375" t="s">
        <v>54</v>
      </c>
      <c r="CB77" s="375" t="s">
        <v>54</v>
      </c>
      <c r="CC77" s="375" t="s">
        <v>54</v>
      </c>
      <c r="CD77" s="375" t="s">
        <v>54</v>
      </c>
      <c r="CE77" s="370" t="s">
        <v>54</v>
      </c>
      <c r="CF77" s="375" t="s">
        <v>54</v>
      </c>
      <c r="CG77" s="375" t="s">
        <v>54</v>
      </c>
      <c r="CH77" s="375" t="s">
        <v>54</v>
      </c>
      <c r="CI77" s="370" t="s">
        <v>54</v>
      </c>
      <c r="CJ77" s="375" t="s">
        <v>54</v>
      </c>
      <c r="CK77" s="375" t="s">
        <v>54</v>
      </c>
      <c r="CL77" s="375" t="s">
        <v>54</v>
      </c>
      <c r="CM77" s="475"/>
      <c r="CN77" s="479"/>
      <c r="CO77" s="532"/>
      <c r="CP77" s="532"/>
      <c r="CQ77" s="468"/>
      <c r="CR77" s="532"/>
      <c r="CS77" s="468"/>
      <c r="CT77" s="468"/>
      <c r="CU77" s="468"/>
      <c r="CV77" s="468"/>
      <c r="CW77" s="468"/>
      <c r="CX77" s="468"/>
      <c r="CY77" s="468"/>
      <c r="CZ77" s="468"/>
      <c r="DA77" s="468"/>
      <c r="DB77" s="529"/>
      <c r="DC77" s="468"/>
      <c r="DD77" s="468"/>
      <c r="DE77" s="468"/>
      <c r="DF77" s="468"/>
      <c r="DG77" s="468"/>
      <c r="DH77" s="468"/>
      <c r="DI77" s="468"/>
      <c r="DJ77" s="468"/>
      <c r="DK77" s="468"/>
      <c r="DL77" s="468"/>
      <c r="DM77" s="365" t="s">
        <v>54</v>
      </c>
      <c r="DN77" s="468"/>
      <c r="DO77" s="365" t="s">
        <v>54</v>
      </c>
      <c r="DP77" s="365" t="s">
        <v>54</v>
      </c>
      <c r="DQ77" s="365" t="s">
        <v>54</v>
      </c>
      <c r="DR77" s="365" t="s">
        <v>54</v>
      </c>
      <c r="DS77" s="365" t="s">
        <v>54</v>
      </c>
      <c r="DT77" s="365" t="s">
        <v>54</v>
      </c>
      <c r="DU77" s="365" t="s">
        <v>54</v>
      </c>
      <c r="DV77" s="365" t="s">
        <v>54</v>
      </c>
      <c r="DW77" s="365" t="s">
        <v>54</v>
      </c>
      <c r="DX77" s="468"/>
      <c r="DY77" s="365" t="s">
        <v>54</v>
      </c>
      <c r="DZ77" s="468"/>
      <c r="EA77" s="365" t="s">
        <v>54</v>
      </c>
      <c r="EB77" s="365" t="s">
        <v>54</v>
      </c>
      <c r="EC77" s="365" t="s">
        <v>54</v>
      </c>
      <c r="ED77" s="365" t="s">
        <v>54</v>
      </c>
      <c r="EE77" s="365" t="s">
        <v>54</v>
      </c>
      <c r="EF77" s="365" t="s">
        <v>54</v>
      </c>
      <c r="EG77" s="365" t="s">
        <v>54</v>
      </c>
      <c r="EH77" s="365" t="s">
        <v>54</v>
      </c>
      <c r="EI77" s="365" t="s">
        <v>54</v>
      </c>
      <c r="EJ77" s="365" t="s">
        <v>54</v>
      </c>
      <c r="EK77" s="365" t="s">
        <v>54</v>
      </c>
      <c r="EL77" s="365" t="s">
        <v>54</v>
      </c>
      <c r="EM77" s="365" t="s">
        <v>54</v>
      </c>
      <c r="EN77" s="365" t="s">
        <v>54</v>
      </c>
      <c r="EO77" s="365" t="s">
        <v>54</v>
      </c>
      <c r="EP77" s="365" t="s">
        <v>54</v>
      </c>
      <c r="EQ77" s="365" t="s">
        <v>54</v>
      </c>
      <c r="ER77" s="365" t="s">
        <v>54</v>
      </c>
      <c r="ES77" s="365" t="s">
        <v>54</v>
      </c>
      <c r="ET77" s="365" t="s">
        <v>54</v>
      </c>
      <c r="EU77" s="365" t="s">
        <v>54</v>
      </c>
    </row>
    <row r="78" spans="1:151" s="385" customFormat="1" ht="19.95" customHeight="1">
      <c r="A78" s="473">
        <v>12</v>
      </c>
      <c r="B78" s="473">
        <v>12</v>
      </c>
      <c r="C78" s="473" t="s">
        <v>2734</v>
      </c>
      <c r="D78" s="465" t="s">
        <v>2840</v>
      </c>
      <c r="E78" s="530" t="s">
        <v>2856</v>
      </c>
      <c r="F78" s="531" t="s">
        <v>2793</v>
      </c>
      <c r="G78" s="465" t="s">
        <v>2991</v>
      </c>
      <c r="H78" s="465" t="s">
        <v>2682</v>
      </c>
      <c r="I78" s="531" t="s">
        <v>2794</v>
      </c>
      <c r="J78" s="465" t="s">
        <v>2988</v>
      </c>
      <c r="K78" s="525" t="s">
        <v>3494</v>
      </c>
      <c r="L78" s="469" t="s">
        <v>3554</v>
      </c>
      <c r="M78" s="465" t="s">
        <v>3471</v>
      </c>
      <c r="N78" s="469" t="s">
        <v>3554</v>
      </c>
      <c r="O78" s="465" t="s">
        <v>2917</v>
      </c>
      <c r="P78" s="526" t="s">
        <v>3014</v>
      </c>
      <c r="Q78" s="469">
        <v>2</v>
      </c>
      <c r="R78" s="375" t="s">
        <v>2692</v>
      </c>
      <c r="S78" s="367" t="s">
        <v>52</v>
      </c>
      <c r="T78" s="367" t="s">
        <v>2713</v>
      </c>
      <c r="U78" s="375" t="s">
        <v>52</v>
      </c>
      <c r="V78" s="375" t="s">
        <v>52</v>
      </c>
      <c r="W78" s="375">
        <v>129</v>
      </c>
      <c r="X78" s="517">
        <f>W78+W79</f>
        <v>255</v>
      </c>
      <c r="Y78" s="369">
        <v>70</v>
      </c>
      <c r="Z78" s="519">
        <f t="shared" ref="Z78" si="6">(Y78*W78+Y79*W79)/X78</f>
        <v>70.494117647058829</v>
      </c>
      <c r="AA78" s="370">
        <v>129</v>
      </c>
      <c r="AB78" s="465">
        <v>255</v>
      </c>
      <c r="AC78" s="375">
        <v>123</v>
      </c>
      <c r="AD78" s="465">
        <v>242</v>
      </c>
      <c r="AE78" s="369" t="s">
        <v>52</v>
      </c>
      <c r="AF78" s="369" t="s">
        <v>2939</v>
      </c>
      <c r="AG78" s="368" t="s">
        <v>52</v>
      </c>
      <c r="AH78" s="368" t="s">
        <v>52</v>
      </c>
      <c r="AI78" s="368" t="s">
        <v>52</v>
      </c>
      <c r="AJ78" s="476" t="s">
        <v>54</v>
      </c>
      <c r="AK78" s="476" t="s">
        <v>54</v>
      </c>
      <c r="AL78" s="476" t="s">
        <v>54</v>
      </c>
      <c r="AM78" s="476" t="s">
        <v>54</v>
      </c>
      <c r="AN78" s="476" t="s">
        <v>54</v>
      </c>
      <c r="AO78" s="476" t="s">
        <v>54</v>
      </c>
      <c r="AP78" s="375" t="s">
        <v>54</v>
      </c>
      <c r="AQ78" s="473" t="s">
        <v>54</v>
      </c>
      <c r="AR78" s="375" t="s">
        <v>54</v>
      </c>
      <c r="AS78" s="382" t="s">
        <v>54</v>
      </c>
      <c r="AT78" s="382" t="s">
        <v>54</v>
      </c>
      <c r="AU78" s="375" t="s">
        <v>54</v>
      </c>
      <c r="AV78" s="375" t="s">
        <v>54</v>
      </c>
      <c r="AW78" s="375" t="s">
        <v>54</v>
      </c>
      <c r="AX78" s="375" t="s">
        <v>54</v>
      </c>
      <c r="AY78" s="383" t="s">
        <v>54</v>
      </c>
      <c r="AZ78" s="369" t="s">
        <v>54</v>
      </c>
      <c r="BA78" s="517" t="s">
        <v>54</v>
      </c>
      <c r="BB78" s="369" t="s">
        <v>54</v>
      </c>
      <c r="BC78" s="473" t="s">
        <v>54</v>
      </c>
      <c r="BD78" s="369" t="s">
        <v>54</v>
      </c>
      <c r="BE78" s="369" t="s">
        <v>54</v>
      </c>
      <c r="BF78" s="369" t="s">
        <v>54</v>
      </c>
      <c r="BG78" s="375" t="s">
        <v>54</v>
      </c>
      <c r="BH78" s="375" t="s">
        <v>54</v>
      </c>
      <c r="BI78" s="375" t="s">
        <v>54</v>
      </c>
      <c r="BJ78" s="375" t="s">
        <v>54</v>
      </c>
      <c r="BK78" s="473" t="s">
        <v>54</v>
      </c>
      <c r="BL78" s="375" t="s">
        <v>54</v>
      </c>
      <c r="BM78" s="375" t="s">
        <v>54</v>
      </c>
      <c r="BN78" s="375" t="s">
        <v>54</v>
      </c>
      <c r="BO78" s="375" t="s">
        <v>54</v>
      </c>
      <c r="BP78" s="375" t="s">
        <v>54</v>
      </c>
      <c r="BQ78" s="375" t="s">
        <v>54</v>
      </c>
      <c r="BR78" s="375" t="s">
        <v>54</v>
      </c>
      <c r="BS78" s="375" t="s">
        <v>54</v>
      </c>
      <c r="BT78" s="375" t="s">
        <v>54</v>
      </c>
      <c r="BU78" s="370" t="s">
        <v>54</v>
      </c>
      <c r="BV78" s="375" t="s">
        <v>54</v>
      </c>
      <c r="BW78" s="375" t="s">
        <v>54</v>
      </c>
      <c r="BX78" s="375" t="s">
        <v>54</v>
      </c>
      <c r="BY78" s="375" t="s">
        <v>54</v>
      </c>
      <c r="BZ78" s="375" t="s">
        <v>54</v>
      </c>
      <c r="CA78" s="375" t="s">
        <v>54</v>
      </c>
      <c r="CB78" s="375" t="s">
        <v>54</v>
      </c>
      <c r="CC78" s="375" t="s">
        <v>54</v>
      </c>
      <c r="CD78" s="375" t="s">
        <v>54</v>
      </c>
      <c r="CE78" s="370" t="s">
        <v>54</v>
      </c>
      <c r="CF78" s="375" t="s">
        <v>54</v>
      </c>
      <c r="CG78" s="375" t="s">
        <v>54</v>
      </c>
      <c r="CH78" s="375" t="s">
        <v>54</v>
      </c>
      <c r="CI78" s="370" t="s">
        <v>54</v>
      </c>
      <c r="CJ78" s="375" t="s">
        <v>54</v>
      </c>
      <c r="CK78" s="375" t="s">
        <v>54</v>
      </c>
      <c r="CL78" s="375" t="s">
        <v>54</v>
      </c>
      <c r="CM78" s="473" t="s">
        <v>358</v>
      </c>
      <c r="CN78" s="479" t="s">
        <v>2716</v>
      </c>
      <c r="CO78" s="473" t="s">
        <v>1975</v>
      </c>
      <c r="CP78" s="473" t="s">
        <v>1996</v>
      </c>
      <c r="CQ78" s="465" t="s">
        <v>2987</v>
      </c>
      <c r="CR78" s="473" t="s">
        <v>3032</v>
      </c>
      <c r="CS78" s="465" t="s">
        <v>3033</v>
      </c>
      <c r="CT78" s="465" t="s">
        <v>54</v>
      </c>
      <c r="CU78" s="465" t="s">
        <v>54</v>
      </c>
      <c r="CV78" s="465" t="s">
        <v>54</v>
      </c>
      <c r="CW78" s="465" t="s">
        <v>54</v>
      </c>
      <c r="CX78" s="465" t="s">
        <v>54</v>
      </c>
      <c r="CY78" s="465" t="s">
        <v>54</v>
      </c>
      <c r="CZ78" s="465" t="s">
        <v>54</v>
      </c>
      <c r="DA78" s="465" t="s">
        <v>54</v>
      </c>
      <c r="DB78" s="500" t="s">
        <v>54</v>
      </c>
      <c r="DC78" s="465" t="s">
        <v>54</v>
      </c>
      <c r="DD78" s="465" t="s">
        <v>54</v>
      </c>
      <c r="DE78" s="465" t="s">
        <v>54</v>
      </c>
      <c r="DF78" s="465" t="s">
        <v>54</v>
      </c>
      <c r="DG78" s="465" t="s">
        <v>54</v>
      </c>
      <c r="DH78" s="465" t="s">
        <v>54</v>
      </c>
      <c r="DI78" s="465" t="s">
        <v>54</v>
      </c>
      <c r="DJ78" s="465" t="s">
        <v>54</v>
      </c>
      <c r="DK78" s="465" t="s">
        <v>54</v>
      </c>
      <c r="DL78" s="465" t="s">
        <v>54</v>
      </c>
      <c r="DM78" s="365" t="s">
        <v>54</v>
      </c>
      <c r="DN78" s="465" t="s">
        <v>54</v>
      </c>
      <c r="DO78" s="365" t="s">
        <v>54</v>
      </c>
      <c r="DP78" s="365" t="s">
        <v>54</v>
      </c>
      <c r="DQ78" s="365" t="s">
        <v>54</v>
      </c>
      <c r="DR78" s="365" t="s">
        <v>54</v>
      </c>
      <c r="DS78" s="365" t="s">
        <v>54</v>
      </c>
      <c r="DT78" s="365" t="s">
        <v>54</v>
      </c>
      <c r="DU78" s="365" t="s">
        <v>54</v>
      </c>
      <c r="DV78" s="365" t="s">
        <v>54</v>
      </c>
      <c r="DW78" s="365" t="s">
        <v>54</v>
      </c>
      <c r="DX78" s="465" t="s">
        <v>54</v>
      </c>
      <c r="DY78" s="365" t="s">
        <v>54</v>
      </c>
      <c r="DZ78" s="465" t="s">
        <v>54</v>
      </c>
      <c r="EA78" s="365" t="s">
        <v>54</v>
      </c>
      <c r="EB78" s="365" t="s">
        <v>54</v>
      </c>
      <c r="EC78" s="365" t="s">
        <v>54</v>
      </c>
      <c r="ED78" s="365" t="s">
        <v>54</v>
      </c>
      <c r="EE78" s="365" t="s">
        <v>54</v>
      </c>
      <c r="EF78" s="365" t="s">
        <v>54</v>
      </c>
      <c r="EG78" s="365" t="s">
        <v>54</v>
      </c>
      <c r="EH78" s="365" t="s">
        <v>54</v>
      </c>
      <c r="EI78" s="365" t="s">
        <v>54</v>
      </c>
      <c r="EJ78" s="365" t="s">
        <v>54</v>
      </c>
      <c r="EK78" s="365" t="s">
        <v>54</v>
      </c>
      <c r="EL78" s="365" t="s">
        <v>54</v>
      </c>
      <c r="EM78" s="365" t="s">
        <v>54</v>
      </c>
      <c r="EN78" s="365" t="s">
        <v>54</v>
      </c>
      <c r="EO78" s="365" t="s">
        <v>54</v>
      </c>
      <c r="EP78" s="365" t="s">
        <v>54</v>
      </c>
      <c r="EQ78" s="365" t="s">
        <v>54</v>
      </c>
      <c r="ER78" s="365" t="s">
        <v>54</v>
      </c>
      <c r="ES78" s="365" t="s">
        <v>54</v>
      </c>
      <c r="ET78" s="365" t="s">
        <v>54</v>
      </c>
      <c r="EU78" s="365" t="s">
        <v>54</v>
      </c>
    </row>
    <row r="79" spans="1:151" s="385" customFormat="1" ht="19.95" customHeight="1">
      <c r="A79" s="474"/>
      <c r="B79" s="474"/>
      <c r="C79" s="474"/>
      <c r="D79" s="466"/>
      <c r="E79" s="470"/>
      <c r="F79" s="466"/>
      <c r="G79" s="466"/>
      <c r="H79" s="466"/>
      <c r="I79" s="466"/>
      <c r="J79" s="466"/>
      <c r="K79" s="466"/>
      <c r="L79" s="470"/>
      <c r="M79" s="466"/>
      <c r="N79" s="470"/>
      <c r="O79" s="466"/>
      <c r="P79" s="527"/>
      <c r="Q79" s="470"/>
      <c r="R79" s="375" t="s">
        <v>3557</v>
      </c>
      <c r="S79" s="367" t="s">
        <v>52</v>
      </c>
      <c r="T79" s="367" t="s">
        <v>2714</v>
      </c>
      <c r="U79" s="375" t="s">
        <v>52</v>
      </c>
      <c r="V79" s="375" t="s">
        <v>52</v>
      </c>
      <c r="W79" s="375">
        <v>126</v>
      </c>
      <c r="X79" s="518"/>
      <c r="Y79" s="369">
        <v>71</v>
      </c>
      <c r="Z79" s="520"/>
      <c r="AA79" s="370">
        <v>126</v>
      </c>
      <c r="AB79" s="466"/>
      <c r="AC79" s="375">
        <v>119</v>
      </c>
      <c r="AD79" s="466"/>
      <c r="AE79" s="369" t="s">
        <v>52</v>
      </c>
      <c r="AF79" s="369" t="s">
        <v>2940</v>
      </c>
      <c r="AG79" s="368" t="s">
        <v>52</v>
      </c>
      <c r="AH79" s="368" t="s">
        <v>52</v>
      </c>
      <c r="AI79" s="368" t="s">
        <v>52</v>
      </c>
      <c r="AJ79" s="515"/>
      <c r="AK79" s="515"/>
      <c r="AL79" s="515"/>
      <c r="AM79" s="515"/>
      <c r="AN79" s="515"/>
      <c r="AO79" s="515"/>
      <c r="AP79" s="375" t="s">
        <v>54</v>
      </c>
      <c r="AQ79" s="474"/>
      <c r="AR79" s="375" t="s">
        <v>54</v>
      </c>
      <c r="AS79" s="382" t="s">
        <v>54</v>
      </c>
      <c r="AT79" s="382" t="s">
        <v>54</v>
      </c>
      <c r="AU79" s="375" t="s">
        <v>54</v>
      </c>
      <c r="AV79" s="375" t="s">
        <v>54</v>
      </c>
      <c r="AW79" s="375" t="s">
        <v>54</v>
      </c>
      <c r="AX79" s="375" t="s">
        <v>54</v>
      </c>
      <c r="AY79" s="383" t="s">
        <v>54</v>
      </c>
      <c r="AZ79" s="369" t="s">
        <v>54</v>
      </c>
      <c r="BA79" s="518"/>
      <c r="BB79" s="369" t="s">
        <v>54</v>
      </c>
      <c r="BC79" s="474"/>
      <c r="BD79" s="369" t="s">
        <v>54</v>
      </c>
      <c r="BE79" s="369" t="s">
        <v>54</v>
      </c>
      <c r="BF79" s="369" t="s">
        <v>54</v>
      </c>
      <c r="BG79" s="375" t="s">
        <v>54</v>
      </c>
      <c r="BH79" s="375" t="s">
        <v>54</v>
      </c>
      <c r="BI79" s="375" t="s">
        <v>54</v>
      </c>
      <c r="BJ79" s="375" t="s">
        <v>54</v>
      </c>
      <c r="BK79" s="474"/>
      <c r="BL79" s="375" t="s">
        <v>54</v>
      </c>
      <c r="BM79" s="375" t="s">
        <v>54</v>
      </c>
      <c r="BN79" s="375" t="s">
        <v>54</v>
      </c>
      <c r="BO79" s="375" t="s">
        <v>54</v>
      </c>
      <c r="BP79" s="375" t="s">
        <v>54</v>
      </c>
      <c r="BQ79" s="375" t="s">
        <v>54</v>
      </c>
      <c r="BR79" s="375" t="s">
        <v>54</v>
      </c>
      <c r="BS79" s="375" t="s">
        <v>54</v>
      </c>
      <c r="BT79" s="375" t="s">
        <v>54</v>
      </c>
      <c r="BU79" s="370" t="s">
        <v>54</v>
      </c>
      <c r="BV79" s="375" t="s">
        <v>54</v>
      </c>
      <c r="BW79" s="375" t="s">
        <v>54</v>
      </c>
      <c r="BX79" s="375" t="s">
        <v>54</v>
      </c>
      <c r="BY79" s="375" t="s">
        <v>54</v>
      </c>
      <c r="BZ79" s="375" t="s">
        <v>54</v>
      </c>
      <c r="CA79" s="375" t="s">
        <v>54</v>
      </c>
      <c r="CB79" s="375" t="s">
        <v>54</v>
      </c>
      <c r="CC79" s="375" t="s">
        <v>54</v>
      </c>
      <c r="CD79" s="375" t="s">
        <v>54</v>
      </c>
      <c r="CE79" s="370" t="s">
        <v>54</v>
      </c>
      <c r="CF79" s="375" t="s">
        <v>54</v>
      </c>
      <c r="CG79" s="375" t="s">
        <v>54</v>
      </c>
      <c r="CH79" s="375" t="s">
        <v>54</v>
      </c>
      <c r="CI79" s="370" t="s">
        <v>54</v>
      </c>
      <c r="CJ79" s="375" t="s">
        <v>54</v>
      </c>
      <c r="CK79" s="375" t="s">
        <v>54</v>
      </c>
      <c r="CL79" s="375" t="s">
        <v>54</v>
      </c>
      <c r="CM79" s="474"/>
      <c r="CN79" s="479"/>
      <c r="CO79" s="467"/>
      <c r="CP79" s="467"/>
      <c r="CQ79" s="466"/>
      <c r="CR79" s="467"/>
      <c r="CS79" s="466"/>
      <c r="CT79" s="466"/>
      <c r="CU79" s="466"/>
      <c r="CV79" s="466"/>
      <c r="CW79" s="466"/>
      <c r="CX79" s="466"/>
      <c r="CY79" s="466"/>
      <c r="CZ79" s="466"/>
      <c r="DA79" s="466"/>
      <c r="DB79" s="471"/>
      <c r="DC79" s="466"/>
      <c r="DD79" s="466"/>
      <c r="DE79" s="466"/>
      <c r="DF79" s="466"/>
      <c r="DG79" s="466"/>
      <c r="DH79" s="466"/>
      <c r="DI79" s="466"/>
      <c r="DJ79" s="466"/>
      <c r="DK79" s="466"/>
      <c r="DL79" s="466"/>
      <c r="DM79" s="365" t="s">
        <v>54</v>
      </c>
      <c r="DN79" s="466"/>
      <c r="DO79" s="365" t="s">
        <v>54</v>
      </c>
      <c r="DP79" s="365" t="s">
        <v>54</v>
      </c>
      <c r="DQ79" s="365" t="s">
        <v>54</v>
      </c>
      <c r="DR79" s="365" t="s">
        <v>54</v>
      </c>
      <c r="DS79" s="365" t="s">
        <v>54</v>
      </c>
      <c r="DT79" s="365" t="s">
        <v>54</v>
      </c>
      <c r="DU79" s="365" t="s">
        <v>54</v>
      </c>
      <c r="DV79" s="365" t="s">
        <v>54</v>
      </c>
      <c r="DW79" s="365" t="s">
        <v>54</v>
      </c>
      <c r="DX79" s="466"/>
      <c r="DY79" s="365" t="s">
        <v>54</v>
      </c>
      <c r="DZ79" s="466"/>
      <c r="EA79" s="365" t="s">
        <v>54</v>
      </c>
      <c r="EB79" s="365" t="s">
        <v>54</v>
      </c>
      <c r="EC79" s="365" t="s">
        <v>54</v>
      </c>
      <c r="ED79" s="365" t="s">
        <v>54</v>
      </c>
      <c r="EE79" s="365" t="s">
        <v>54</v>
      </c>
      <c r="EF79" s="365" t="s">
        <v>54</v>
      </c>
      <c r="EG79" s="365" t="s">
        <v>54</v>
      </c>
      <c r="EH79" s="365" t="s">
        <v>54</v>
      </c>
      <c r="EI79" s="365" t="s">
        <v>54</v>
      </c>
      <c r="EJ79" s="365" t="s">
        <v>54</v>
      </c>
      <c r="EK79" s="365" t="s">
        <v>54</v>
      </c>
      <c r="EL79" s="365" t="s">
        <v>54</v>
      </c>
      <c r="EM79" s="365" t="s">
        <v>54</v>
      </c>
      <c r="EN79" s="365" t="s">
        <v>54</v>
      </c>
      <c r="EO79" s="365" t="s">
        <v>54</v>
      </c>
      <c r="EP79" s="365" t="s">
        <v>54</v>
      </c>
      <c r="EQ79" s="365" t="s">
        <v>54</v>
      </c>
      <c r="ER79" s="365" t="s">
        <v>54</v>
      </c>
      <c r="ES79" s="365" t="s">
        <v>54</v>
      </c>
      <c r="ET79" s="365" t="s">
        <v>54</v>
      </c>
      <c r="EU79" s="365" t="s">
        <v>54</v>
      </c>
    </row>
    <row r="80" spans="1:151" s="385" customFormat="1" ht="19.95" customHeight="1">
      <c r="A80" s="474"/>
      <c r="B80" s="474"/>
      <c r="C80" s="474"/>
      <c r="D80" s="467"/>
      <c r="E80" s="471"/>
      <c r="F80" s="467"/>
      <c r="G80" s="467"/>
      <c r="H80" s="467"/>
      <c r="I80" s="467"/>
      <c r="J80" s="467"/>
      <c r="K80" s="467"/>
      <c r="L80" s="471"/>
      <c r="M80" s="467"/>
      <c r="N80" s="471"/>
      <c r="O80" s="467"/>
      <c r="P80" s="527"/>
      <c r="Q80" s="471"/>
      <c r="R80" s="375" t="s">
        <v>54</v>
      </c>
      <c r="S80" s="367" t="s">
        <v>54</v>
      </c>
      <c r="T80" s="367" t="s">
        <v>54</v>
      </c>
      <c r="U80" s="375" t="s">
        <v>54</v>
      </c>
      <c r="V80" s="375" t="s">
        <v>54</v>
      </c>
      <c r="W80" s="375" t="s">
        <v>54</v>
      </c>
      <c r="X80" s="518"/>
      <c r="Y80" s="369" t="s">
        <v>54</v>
      </c>
      <c r="Z80" s="520"/>
      <c r="AA80" s="370" t="s">
        <v>54</v>
      </c>
      <c r="AB80" s="467"/>
      <c r="AC80" s="375" t="s">
        <v>54</v>
      </c>
      <c r="AD80" s="467"/>
      <c r="AE80" s="369" t="s">
        <v>54</v>
      </c>
      <c r="AF80" s="369" t="s">
        <v>54</v>
      </c>
      <c r="AG80" s="368" t="s">
        <v>54</v>
      </c>
      <c r="AH80" s="368" t="s">
        <v>54</v>
      </c>
      <c r="AI80" s="368" t="s">
        <v>54</v>
      </c>
      <c r="AJ80" s="515"/>
      <c r="AK80" s="515"/>
      <c r="AL80" s="515"/>
      <c r="AM80" s="515"/>
      <c r="AN80" s="515"/>
      <c r="AO80" s="515"/>
      <c r="AP80" s="375" t="s">
        <v>54</v>
      </c>
      <c r="AQ80" s="474"/>
      <c r="AR80" s="375" t="s">
        <v>54</v>
      </c>
      <c r="AS80" s="382" t="s">
        <v>54</v>
      </c>
      <c r="AT80" s="382" t="s">
        <v>54</v>
      </c>
      <c r="AU80" s="375" t="s">
        <v>54</v>
      </c>
      <c r="AV80" s="375" t="s">
        <v>54</v>
      </c>
      <c r="AW80" s="375" t="s">
        <v>54</v>
      </c>
      <c r="AX80" s="375" t="s">
        <v>54</v>
      </c>
      <c r="AY80" s="383" t="s">
        <v>54</v>
      </c>
      <c r="AZ80" s="369" t="s">
        <v>54</v>
      </c>
      <c r="BA80" s="518"/>
      <c r="BB80" s="369" t="s">
        <v>54</v>
      </c>
      <c r="BC80" s="474"/>
      <c r="BD80" s="369" t="s">
        <v>54</v>
      </c>
      <c r="BE80" s="369" t="s">
        <v>54</v>
      </c>
      <c r="BF80" s="369" t="s">
        <v>54</v>
      </c>
      <c r="BG80" s="375" t="s">
        <v>54</v>
      </c>
      <c r="BH80" s="375" t="s">
        <v>54</v>
      </c>
      <c r="BI80" s="375" t="s">
        <v>54</v>
      </c>
      <c r="BJ80" s="375" t="s">
        <v>54</v>
      </c>
      <c r="BK80" s="474"/>
      <c r="BL80" s="375" t="s">
        <v>54</v>
      </c>
      <c r="BM80" s="375" t="s">
        <v>54</v>
      </c>
      <c r="BN80" s="375" t="s">
        <v>54</v>
      </c>
      <c r="BO80" s="375" t="s">
        <v>54</v>
      </c>
      <c r="BP80" s="375" t="s">
        <v>54</v>
      </c>
      <c r="BQ80" s="375" t="s">
        <v>54</v>
      </c>
      <c r="BR80" s="375" t="s">
        <v>54</v>
      </c>
      <c r="BS80" s="375" t="s">
        <v>54</v>
      </c>
      <c r="BT80" s="375" t="s">
        <v>54</v>
      </c>
      <c r="BU80" s="370" t="s">
        <v>54</v>
      </c>
      <c r="BV80" s="375" t="s">
        <v>54</v>
      </c>
      <c r="BW80" s="375" t="s">
        <v>54</v>
      </c>
      <c r="BX80" s="375" t="s">
        <v>54</v>
      </c>
      <c r="BY80" s="375" t="s">
        <v>54</v>
      </c>
      <c r="BZ80" s="375" t="s">
        <v>54</v>
      </c>
      <c r="CA80" s="375" t="s">
        <v>54</v>
      </c>
      <c r="CB80" s="375" t="s">
        <v>54</v>
      </c>
      <c r="CC80" s="375" t="s">
        <v>54</v>
      </c>
      <c r="CD80" s="375" t="s">
        <v>54</v>
      </c>
      <c r="CE80" s="370" t="s">
        <v>54</v>
      </c>
      <c r="CF80" s="375" t="s">
        <v>54</v>
      </c>
      <c r="CG80" s="375" t="s">
        <v>54</v>
      </c>
      <c r="CH80" s="375" t="s">
        <v>54</v>
      </c>
      <c r="CI80" s="370" t="s">
        <v>54</v>
      </c>
      <c r="CJ80" s="375" t="s">
        <v>54</v>
      </c>
      <c r="CK80" s="375" t="s">
        <v>54</v>
      </c>
      <c r="CL80" s="375" t="s">
        <v>54</v>
      </c>
      <c r="CM80" s="474"/>
      <c r="CN80" s="479"/>
      <c r="CO80" s="467"/>
      <c r="CP80" s="467"/>
      <c r="CQ80" s="467"/>
      <c r="CR80" s="467"/>
      <c r="CS80" s="467"/>
      <c r="CT80" s="467"/>
      <c r="CU80" s="467"/>
      <c r="CV80" s="467"/>
      <c r="CW80" s="467"/>
      <c r="CX80" s="467"/>
      <c r="CY80" s="467"/>
      <c r="CZ80" s="467"/>
      <c r="DA80" s="467"/>
      <c r="DB80" s="471"/>
      <c r="DC80" s="467"/>
      <c r="DD80" s="467"/>
      <c r="DE80" s="467"/>
      <c r="DF80" s="467"/>
      <c r="DG80" s="467"/>
      <c r="DH80" s="467"/>
      <c r="DI80" s="467"/>
      <c r="DJ80" s="467"/>
      <c r="DK80" s="467"/>
      <c r="DL80" s="467"/>
      <c r="DM80" s="365" t="s">
        <v>54</v>
      </c>
      <c r="DN80" s="467"/>
      <c r="DO80" s="365" t="s">
        <v>54</v>
      </c>
      <c r="DP80" s="365" t="s">
        <v>54</v>
      </c>
      <c r="DQ80" s="365" t="s">
        <v>54</v>
      </c>
      <c r="DR80" s="365" t="s">
        <v>54</v>
      </c>
      <c r="DS80" s="365" t="s">
        <v>54</v>
      </c>
      <c r="DT80" s="365" t="s">
        <v>54</v>
      </c>
      <c r="DU80" s="365" t="s">
        <v>54</v>
      </c>
      <c r="DV80" s="365" t="s">
        <v>54</v>
      </c>
      <c r="DW80" s="365" t="s">
        <v>54</v>
      </c>
      <c r="DX80" s="467"/>
      <c r="DY80" s="365" t="s">
        <v>54</v>
      </c>
      <c r="DZ80" s="467"/>
      <c r="EA80" s="365" t="s">
        <v>54</v>
      </c>
      <c r="EB80" s="365" t="s">
        <v>54</v>
      </c>
      <c r="EC80" s="365" t="s">
        <v>54</v>
      </c>
      <c r="ED80" s="365" t="s">
        <v>54</v>
      </c>
      <c r="EE80" s="365" t="s">
        <v>54</v>
      </c>
      <c r="EF80" s="365" t="s">
        <v>54</v>
      </c>
      <c r="EG80" s="365" t="s">
        <v>54</v>
      </c>
      <c r="EH80" s="365" t="s">
        <v>54</v>
      </c>
      <c r="EI80" s="365" t="s">
        <v>54</v>
      </c>
      <c r="EJ80" s="365" t="s">
        <v>54</v>
      </c>
      <c r="EK80" s="365" t="s">
        <v>54</v>
      </c>
      <c r="EL80" s="365" t="s">
        <v>54</v>
      </c>
      <c r="EM80" s="365" t="s">
        <v>54</v>
      </c>
      <c r="EN80" s="365" t="s">
        <v>54</v>
      </c>
      <c r="EO80" s="365" t="s">
        <v>54</v>
      </c>
      <c r="EP80" s="365" t="s">
        <v>54</v>
      </c>
      <c r="EQ80" s="365" t="s">
        <v>54</v>
      </c>
      <c r="ER80" s="365" t="s">
        <v>54</v>
      </c>
      <c r="ES80" s="365" t="s">
        <v>54</v>
      </c>
      <c r="ET80" s="365" t="s">
        <v>54</v>
      </c>
      <c r="EU80" s="365" t="s">
        <v>54</v>
      </c>
    </row>
    <row r="81" spans="1:151" s="385" customFormat="1" ht="19.95" customHeight="1">
      <c r="A81" s="475"/>
      <c r="B81" s="475"/>
      <c r="C81" s="475"/>
      <c r="D81" s="468"/>
      <c r="E81" s="472"/>
      <c r="F81" s="468"/>
      <c r="G81" s="468"/>
      <c r="H81" s="468"/>
      <c r="I81" s="468"/>
      <c r="J81" s="468"/>
      <c r="K81" s="468"/>
      <c r="L81" s="472"/>
      <c r="M81" s="468"/>
      <c r="N81" s="472"/>
      <c r="O81" s="468"/>
      <c r="P81" s="528"/>
      <c r="Q81" s="472"/>
      <c r="R81" s="375" t="s">
        <v>54</v>
      </c>
      <c r="S81" s="367" t="s">
        <v>52</v>
      </c>
      <c r="T81" s="367" t="s">
        <v>54</v>
      </c>
      <c r="U81" s="375" t="s">
        <v>54</v>
      </c>
      <c r="V81" s="375" t="s">
        <v>54</v>
      </c>
      <c r="W81" s="375" t="s">
        <v>54</v>
      </c>
      <c r="X81" s="518"/>
      <c r="Y81" s="369" t="s">
        <v>54</v>
      </c>
      <c r="Z81" s="520"/>
      <c r="AA81" s="370" t="s">
        <v>54</v>
      </c>
      <c r="AB81" s="468"/>
      <c r="AC81" s="375" t="s">
        <v>54</v>
      </c>
      <c r="AD81" s="468"/>
      <c r="AE81" s="369" t="s">
        <v>54</v>
      </c>
      <c r="AF81" s="369" t="s">
        <v>54</v>
      </c>
      <c r="AG81" s="368" t="s">
        <v>54</v>
      </c>
      <c r="AH81" s="368" t="s">
        <v>54</v>
      </c>
      <c r="AI81" s="368" t="s">
        <v>54</v>
      </c>
      <c r="AJ81" s="516"/>
      <c r="AK81" s="516"/>
      <c r="AL81" s="516"/>
      <c r="AM81" s="516"/>
      <c r="AN81" s="516"/>
      <c r="AO81" s="516"/>
      <c r="AP81" s="375" t="s">
        <v>54</v>
      </c>
      <c r="AQ81" s="475"/>
      <c r="AR81" s="375" t="s">
        <v>54</v>
      </c>
      <c r="AS81" s="382" t="s">
        <v>54</v>
      </c>
      <c r="AT81" s="382" t="s">
        <v>54</v>
      </c>
      <c r="AU81" s="375" t="s">
        <v>54</v>
      </c>
      <c r="AV81" s="375" t="s">
        <v>54</v>
      </c>
      <c r="AW81" s="375" t="s">
        <v>54</v>
      </c>
      <c r="AX81" s="375" t="s">
        <v>54</v>
      </c>
      <c r="AY81" s="383" t="s">
        <v>54</v>
      </c>
      <c r="AZ81" s="369" t="s">
        <v>54</v>
      </c>
      <c r="BA81" s="518"/>
      <c r="BB81" s="369" t="s">
        <v>54</v>
      </c>
      <c r="BC81" s="475"/>
      <c r="BD81" s="369" t="s">
        <v>54</v>
      </c>
      <c r="BE81" s="369" t="s">
        <v>54</v>
      </c>
      <c r="BF81" s="369" t="s">
        <v>54</v>
      </c>
      <c r="BG81" s="375" t="s">
        <v>54</v>
      </c>
      <c r="BH81" s="375" t="s">
        <v>54</v>
      </c>
      <c r="BI81" s="375" t="s">
        <v>54</v>
      </c>
      <c r="BJ81" s="375" t="s">
        <v>54</v>
      </c>
      <c r="BK81" s="475"/>
      <c r="BL81" s="375" t="s">
        <v>54</v>
      </c>
      <c r="BM81" s="375" t="s">
        <v>54</v>
      </c>
      <c r="BN81" s="375" t="s">
        <v>54</v>
      </c>
      <c r="BO81" s="375" t="s">
        <v>54</v>
      </c>
      <c r="BP81" s="375" t="s">
        <v>54</v>
      </c>
      <c r="BQ81" s="375" t="s">
        <v>54</v>
      </c>
      <c r="BR81" s="375" t="s">
        <v>54</v>
      </c>
      <c r="BS81" s="375" t="s">
        <v>54</v>
      </c>
      <c r="BT81" s="375" t="s">
        <v>54</v>
      </c>
      <c r="BU81" s="370" t="s">
        <v>54</v>
      </c>
      <c r="BV81" s="375" t="s">
        <v>54</v>
      </c>
      <c r="BW81" s="375" t="s">
        <v>54</v>
      </c>
      <c r="BX81" s="375" t="s">
        <v>54</v>
      </c>
      <c r="BY81" s="375" t="s">
        <v>54</v>
      </c>
      <c r="BZ81" s="375" t="s">
        <v>54</v>
      </c>
      <c r="CA81" s="375" t="s">
        <v>54</v>
      </c>
      <c r="CB81" s="375" t="s">
        <v>54</v>
      </c>
      <c r="CC81" s="375" t="s">
        <v>54</v>
      </c>
      <c r="CD81" s="375" t="s">
        <v>54</v>
      </c>
      <c r="CE81" s="370" t="s">
        <v>54</v>
      </c>
      <c r="CF81" s="375" t="s">
        <v>54</v>
      </c>
      <c r="CG81" s="375" t="s">
        <v>54</v>
      </c>
      <c r="CH81" s="375" t="s">
        <v>54</v>
      </c>
      <c r="CI81" s="370" t="s">
        <v>54</v>
      </c>
      <c r="CJ81" s="375" t="s">
        <v>54</v>
      </c>
      <c r="CK81" s="375" t="s">
        <v>54</v>
      </c>
      <c r="CL81" s="375" t="s">
        <v>54</v>
      </c>
      <c r="CM81" s="475"/>
      <c r="CN81" s="479"/>
      <c r="CO81" s="532"/>
      <c r="CP81" s="532"/>
      <c r="CQ81" s="468"/>
      <c r="CR81" s="532"/>
      <c r="CS81" s="468"/>
      <c r="CT81" s="468"/>
      <c r="CU81" s="468"/>
      <c r="CV81" s="468"/>
      <c r="CW81" s="468"/>
      <c r="CX81" s="468"/>
      <c r="CY81" s="468"/>
      <c r="CZ81" s="468"/>
      <c r="DA81" s="468"/>
      <c r="DB81" s="529"/>
      <c r="DC81" s="468"/>
      <c r="DD81" s="468"/>
      <c r="DE81" s="468"/>
      <c r="DF81" s="468"/>
      <c r="DG81" s="468"/>
      <c r="DH81" s="468"/>
      <c r="DI81" s="468"/>
      <c r="DJ81" s="468"/>
      <c r="DK81" s="468"/>
      <c r="DL81" s="468"/>
      <c r="DM81" s="365" t="s">
        <v>54</v>
      </c>
      <c r="DN81" s="468"/>
      <c r="DO81" s="365" t="s">
        <v>54</v>
      </c>
      <c r="DP81" s="365" t="s">
        <v>54</v>
      </c>
      <c r="DQ81" s="365" t="s">
        <v>54</v>
      </c>
      <c r="DR81" s="365" t="s">
        <v>54</v>
      </c>
      <c r="DS81" s="365" t="s">
        <v>54</v>
      </c>
      <c r="DT81" s="365" t="s">
        <v>54</v>
      </c>
      <c r="DU81" s="365" t="s">
        <v>54</v>
      </c>
      <c r="DV81" s="365" t="s">
        <v>54</v>
      </c>
      <c r="DW81" s="365" t="s">
        <v>54</v>
      </c>
      <c r="DX81" s="468"/>
      <c r="DY81" s="365" t="s">
        <v>54</v>
      </c>
      <c r="DZ81" s="468"/>
      <c r="EA81" s="365" t="s">
        <v>54</v>
      </c>
      <c r="EB81" s="365" t="s">
        <v>54</v>
      </c>
      <c r="EC81" s="365" t="s">
        <v>54</v>
      </c>
      <c r="ED81" s="365" t="s">
        <v>54</v>
      </c>
      <c r="EE81" s="365" t="s">
        <v>54</v>
      </c>
      <c r="EF81" s="365" t="s">
        <v>54</v>
      </c>
      <c r="EG81" s="365" t="s">
        <v>54</v>
      </c>
      <c r="EH81" s="365" t="s">
        <v>54</v>
      </c>
      <c r="EI81" s="365" t="s">
        <v>54</v>
      </c>
      <c r="EJ81" s="365" t="s">
        <v>54</v>
      </c>
      <c r="EK81" s="365" t="s">
        <v>54</v>
      </c>
      <c r="EL81" s="365" t="s">
        <v>54</v>
      </c>
      <c r="EM81" s="365" t="s">
        <v>54</v>
      </c>
      <c r="EN81" s="365" t="s">
        <v>54</v>
      </c>
      <c r="EO81" s="365" t="s">
        <v>54</v>
      </c>
      <c r="EP81" s="365" t="s">
        <v>54</v>
      </c>
      <c r="EQ81" s="365" t="s">
        <v>54</v>
      </c>
      <c r="ER81" s="365" t="s">
        <v>54</v>
      </c>
      <c r="ES81" s="365" t="s">
        <v>54</v>
      </c>
      <c r="ET81" s="365" t="s">
        <v>54</v>
      </c>
      <c r="EU81" s="365" t="s">
        <v>54</v>
      </c>
    </row>
    <row r="82" spans="1:151" s="385" customFormat="1" ht="19.95" customHeight="1">
      <c r="A82" s="473">
        <v>13</v>
      </c>
      <c r="B82" s="473">
        <v>13</v>
      </c>
      <c r="C82" s="473" t="s">
        <v>2734</v>
      </c>
      <c r="D82" s="465" t="s">
        <v>2841</v>
      </c>
      <c r="E82" s="530" t="s">
        <v>2856</v>
      </c>
      <c r="F82" s="531" t="s">
        <v>2795</v>
      </c>
      <c r="G82" s="465" t="s">
        <v>2992</v>
      </c>
      <c r="H82" s="465" t="s">
        <v>2867</v>
      </c>
      <c r="I82" s="531" t="s">
        <v>2796</v>
      </c>
      <c r="J82" s="465" t="s">
        <v>2797</v>
      </c>
      <c r="K82" s="525" t="s">
        <v>3495</v>
      </c>
      <c r="L82" s="469" t="s">
        <v>3554</v>
      </c>
      <c r="M82" s="465" t="s">
        <v>3472</v>
      </c>
      <c r="N82" s="469" t="s">
        <v>3554</v>
      </c>
      <c r="O82" s="465" t="s">
        <v>2918</v>
      </c>
      <c r="P82" s="526" t="s">
        <v>3014</v>
      </c>
      <c r="Q82" s="469">
        <v>1</v>
      </c>
      <c r="R82" s="375" t="s">
        <v>2885</v>
      </c>
      <c r="S82" s="367" t="s">
        <v>52</v>
      </c>
      <c r="T82" s="367" t="s">
        <v>2711</v>
      </c>
      <c r="U82" s="375" t="s">
        <v>52</v>
      </c>
      <c r="V82" s="375" t="s">
        <v>52</v>
      </c>
      <c r="W82" s="375" t="s">
        <v>52</v>
      </c>
      <c r="X82" s="517">
        <v>61</v>
      </c>
      <c r="Y82" s="369">
        <v>72</v>
      </c>
      <c r="Z82" s="519">
        <v>72</v>
      </c>
      <c r="AA82" s="370">
        <v>72</v>
      </c>
      <c r="AB82" s="465">
        <v>72</v>
      </c>
      <c r="AC82" s="375">
        <v>23</v>
      </c>
      <c r="AD82" s="465">
        <v>23</v>
      </c>
      <c r="AE82" s="369" t="s">
        <v>52</v>
      </c>
      <c r="AF82" s="369" t="s">
        <v>2941</v>
      </c>
      <c r="AG82" s="368" t="s">
        <v>52</v>
      </c>
      <c r="AH82" s="368" t="s">
        <v>52</v>
      </c>
      <c r="AI82" s="368" t="s">
        <v>52</v>
      </c>
      <c r="AJ82" s="476" t="s">
        <v>54</v>
      </c>
      <c r="AK82" s="476" t="s">
        <v>54</v>
      </c>
      <c r="AL82" s="476" t="s">
        <v>54</v>
      </c>
      <c r="AM82" s="476" t="s">
        <v>54</v>
      </c>
      <c r="AN82" s="476" t="s">
        <v>54</v>
      </c>
      <c r="AO82" s="476" t="s">
        <v>54</v>
      </c>
      <c r="AP82" s="375" t="s">
        <v>54</v>
      </c>
      <c r="AQ82" s="473" t="s">
        <v>54</v>
      </c>
      <c r="AR82" s="375" t="s">
        <v>54</v>
      </c>
      <c r="AS82" s="382" t="s">
        <v>54</v>
      </c>
      <c r="AT82" s="382" t="s">
        <v>54</v>
      </c>
      <c r="AU82" s="375" t="s">
        <v>54</v>
      </c>
      <c r="AV82" s="375" t="s">
        <v>54</v>
      </c>
      <c r="AW82" s="375" t="s">
        <v>54</v>
      </c>
      <c r="AX82" s="375" t="s">
        <v>54</v>
      </c>
      <c r="AY82" s="383" t="s">
        <v>54</v>
      </c>
      <c r="AZ82" s="369" t="s">
        <v>54</v>
      </c>
      <c r="BA82" s="517" t="s">
        <v>54</v>
      </c>
      <c r="BB82" s="369" t="s">
        <v>54</v>
      </c>
      <c r="BC82" s="473" t="s">
        <v>54</v>
      </c>
      <c r="BD82" s="369" t="s">
        <v>54</v>
      </c>
      <c r="BE82" s="369" t="s">
        <v>54</v>
      </c>
      <c r="BF82" s="369" t="s">
        <v>54</v>
      </c>
      <c r="BG82" s="375" t="s">
        <v>54</v>
      </c>
      <c r="BH82" s="375" t="s">
        <v>54</v>
      </c>
      <c r="BI82" s="375" t="s">
        <v>54</v>
      </c>
      <c r="BJ82" s="375" t="s">
        <v>54</v>
      </c>
      <c r="BK82" s="473" t="s">
        <v>54</v>
      </c>
      <c r="BL82" s="375" t="s">
        <v>54</v>
      </c>
      <c r="BM82" s="375" t="s">
        <v>54</v>
      </c>
      <c r="BN82" s="375" t="s">
        <v>54</v>
      </c>
      <c r="BO82" s="375" t="s">
        <v>54</v>
      </c>
      <c r="BP82" s="375" t="s">
        <v>54</v>
      </c>
      <c r="BQ82" s="375" t="s">
        <v>54</v>
      </c>
      <c r="BR82" s="375" t="s">
        <v>54</v>
      </c>
      <c r="BS82" s="375" t="s">
        <v>54</v>
      </c>
      <c r="BT82" s="375" t="s">
        <v>54</v>
      </c>
      <c r="BU82" s="370" t="s">
        <v>54</v>
      </c>
      <c r="BV82" s="375" t="s">
        <v>54</v>
      </c>
      <c r="BW82" s="375" t="s">
        <v>54</v>
      </c>
      <c r="BX82" s="375" t="s">
        <v>54</v>
      </c>
      <c r="BY82" s="375" t="s">
        <v>54</v>
      </c>
      <c r="BZ82" s="375" t="s">
        <v>54</v>
      </c>
      <c r="CA82" s="375" t="s">
        <v>54</v>
      </c>
      <c r="CB82" s="375" t="s">
        <v>54</v>
      </c>
      <c r="CC82" s="375" t="s">
        <v>54</v>
      </c>
      <c r="CD82" s="375" t="s">
        <v>54</v>
      </c>
      <c r="CE82" s="370" t="s">
        <v>54</v>
      </c>
      <c r="CF82" s="375" t="s">
        <v>54</v>
      </c>
      <c r="CG82" s="375" t="s">
        <v>54</v>
      </c>
      <c r="CH82" s="375" t="s">
        <v>54</v>
      </c>
      <c r="CI82" s="370" t="s">
        <v>54</v>
      </c>
      <c r="CJ82" s="375" t="s">
        <v>54</v>
      </c>
      <c r="CK82" s="375" t="s">
        <v>54</v>
      </c>
      <c r="CL82" s="375" t="s">
        <v>54</v>
      </c>
      <c r="CM82" s="473" t="s">
        <v>2951</v>
      </c>
      <c r="CN82" s="479" t="s">
        <v>2894</v>
      </c>
      <c r="CO82" s="473" t="s">
        <v>1975</v>
      </c>
      <c r="CP82" s="473" t="s">
        <v>1975</v>
      </c>
      <c r="CQ82" s="465" t="s">
        <v>2969</v>
      </c>
      <c r="CR82" s="473" t="s">
        <v>3035</v>
      </c>
      <c r="CS82" s="465" t="s">
        <v>52</v>
      </c>
      <c r="CT82" s="465" t="s">
        <v>54</v>
      </c>
      <c r="CU82" s="465" t="s">
        <v>54</v>
      </c>
      <c r="CV82" s="465" t="s">
        <v>54</v>
      </c>
      <c r="CW82" s="465" t="s">
        <v>54</v>
      </c>
      <c r="CX82" s="465" t="s">
        <v>54</v>
      </c>
      <c r="CY82" s="465" t="s">
        <v>54</v>
      </c>
      <c r="CZ82" s="465" t="s">
        <v>54</v>
      </c>
      <c r="DA82" s="465" t="s">
        <v>54</v>
      </c>
      <c r="DB82" s="500" t="s">
        <v>54</v>
      </c>
      <c r="DC82" s="465" t="s">
        <v>54</v>
      </c>
      <c r="DD82" s="465" t="s">
        <v>54</v>
      </c>
      <c r="DE82" s="465" t="s">
        <v>54</v>
      </c>
      <c r="DF82" s="465" t="s">
        <v>54</v>
      </c>
      <c r="DG82" s="465" t="s">
        <v>54</v>
      </c>
      <c r="DH82" s="465" t="s">
        <v>54</v>
      </c>
      <c r="DI82" s="465" t="s">
        <v>54</v>
      </c>
      <c r="DJ82" s="465" t="s">
        <v>54</v>
      </c>
      <c r="DK82" s="465" t="s">
        <v>54</v>
      </c>
      <c r="DL82" s="465" t="s">
        <v>54</v>
      </c>
      <c r="DM82" s="365" t="s">
        <v>54</v>
      </c>
      <c r="DN82" s="465" t="s">
        <v>54</v>
      </c>
      <c r="DO82" s="365" t="s">
        <v>54</v>
      </c>
      <c r="DP82" s="365" t="s">
        <v>54</v>
      </c>
      <c r="DQ82" s="365" t="s">
        <v>54</v>
      </c>
      <c r="DR82" s="365" t="s">
        <v>54</v>
      </c>
      <c r="DS82" s="365" t="s">
        <v>54</v>
      </c>
      <c r="DT82" s="365" t="s">
        <v>54</v>
      </c>
      <c r="DU82" s="365" t="s">
        <v>54</v>
      </c>
      <c r="DV82" s="365" t="s">
        <v>54</v>
      </c>
      <c r="DW82" s="365" t="s">
        <v>54</v>
      </c>
      <c r="DX82" s="465" t="s">
        <v>54</v>
      </c>
      <c r="DY82" s="365" t="s">
        <v>54</v>
      </c>
      <c r="DZ82" s="465" t="s">
        <v>54</v>
      </c>
      <c r="EA82" s="365" t="s">
        <v>54</v>
      </c>
      <c r="EB82" s="365" t="s">
        <v>54</v>
      </c>
      <c r="EC82" s="365" t="s">
        <v>54</v>
      </c>
      <c r="ED82" s="365" t="s">
        <v>54</v>
      </c>
      <c r="EE82" s="365" t="s">
        <v>54</v>
      </c>
      <c r="EF82" s="365" t="s">
        <v>54</v>
      </c>
      <c r="EG82" s="365" t="s">
        <v>54</v>
      </c>
      <c r="EH82" s="365" t="s">
        <v>54</v>
      </c>
      <c r="EI82" s="365" t="s">
        <v>54</v>
      </c>
      <c r="EJ82" s="365" t="s">
        <v>54</v>
      </c>
      <c r="EK82" s="365" t="s">
        <v>54</v>
      </c>
      <c r="EL82" s="365" t="s">
        <v>54</v>
      </c>
      <c r="EM82" s="365" t="s">
        <v>54</v>
      </c>
      <c r="EN82" s="365" t="s">
        <v>54</v>
      </c>
      <c r="EO82" s="365" t="s">
        <v>54</v>
      </c>
      <c r="EP82" s="365" t="s">
        <v>54</v>
      </c>
      <c r="EQ82" s="365" t="s">
        <v>54</v>
      </c>
      <c r="ER82" s="365" t="s">
        <v>54</v>
      </c>
      <c r="ES82" s="365" t="s">
        <v>54</v>
      </c>
      <c r="ET82" s="365" t="s">
        <v>54</v>
      </c>
      <c r="EU82" s="365" t="s">
        <v>54</v>
      </c>
    </row>
    <row r="83" spans="1:151" s="385" customFormat="1" ht="19.95" customHeight="1">
      <c r="A83" s="474"/>
      <c r="B83" s="474"/>
      <c r="C83" s="474"/>
      <c r="D83" s="466"/>
      <c r="E83" s="470"/>
      <c r="F83" s="466"/>
      <c r="G83" s="466"/>
      <c r="H83" s="466"/>
      <c r="I83" s="466"/>
      <c r="J83" s="466"/>
      <c r="K83" s="466"/>
      <c r="L83" s="470"/>
      <c r="M83" s="466"/>
      <c r="N83" s="470"/>
      <c r="O83" s="466"/>
      <c r="P83" s="527"/>
      <c r="Q83" s="470"/>
      <c r="R83" s="375" t="s">
        <v>54</v>
      </c>
      <c r="S83" s="367" t="s">
        <v>54</v>
      </c>
      <c r="T83" s="367" t="s">
        <v>54</v>
      </c>
      <c r="U83" s="375" t="s">
        <v>54</v>
      </c>
      <c r="V83" s="375" t="s">
        <v>54</v>
      </c>
      <c r="W83" s="375" t="s">
        <v>54</v>
      </c>
      <c r="X83" s="518"/>
      <c r="Y83" s="369" t="s">
        <v>54</v>
      </c>
      <c r="Z83" s="520"/>
      <c r="AA83" s="370" t="s">
        <v>54</v>
      </c>
      <c r="AB83" s="466"/>
      <c r="AC83" s="375" t="s">
        <v>54</v>
      </c>
      <c r="AD83" s="466"/>
      <c r="AE83" s="369" t="s">
        <v>54</v>
      </c>
      <c r="AF83" s="369" t="s">
        <v>54</v>
      </c>
      <c r="AG83" s="368" t="s">
        <v>54</v>
      </c>
      <c r="AH83" s="368" t="s">
        <v>54</v>
      </c>
      <c r="AI83" s="368" t="s">
        <v>54</v>
      </c>
      <c r="AJ83" s="515"/>
      <c r="AK83" s="515"/>
      <c r="AL83" s="515"/>
      <c r="AM83" s="515"/>
      <c r="AN83" s="515"/>
      <c r="AO83" s="515"/>
      <c r="AP83" s="375" t="s">
        <v>54</v>
      </c>
      <c r="AQ83" s="474"/>
      <c r="AR83" s="375" t="s">
        <v>54</v>
      </c>
      <c r="AS83" s="382" t="s">
        <v>54</v>
      </c>
      <c r="AT83" s="382" t="s">
        <v>54</v>
      </c>
      <c r="AU83" s="375" t="s">
        <v>54</v>
      </c>
      <c r="AV83" s="375" t="s">
        <v>54</v>
      </c>
      <c r="AW83" s="375" t="s">
        <v>54</v>
      </c>
      <c r="AX83" s="375" t="s">
        <v>54</v>
      </c>
      <c r="AY83" s="383" t="s">
        <v>54</v>
      </c>
      <c r="AZ83" s="369" t="s">
        <v>54</v>
      </c>
      <c r="BA83" s="518"/>
      <c r="BB83" s="369" t="s">
        <v>54</v>
      </c>
      <c r="BC83" s="474"/>
      <c r="BD83" s="369" t="s">
        <v>54</v>
      </c>
      <c r="BE83" s="369" t="s">
        <v>54</v>
      </c>
      <c r="BF83" s="369" t="s">
        <v>54</v>
      </c>
      <c r="BG83" s="375" t="s">
        <v>54</v>
      </c>
      <c r="BH83" s="375" t="s">
        <v>54</v>
      </c>
      <c r="BI83" s="375" t="s">
        <v>54</v>
      </c>
      <c r="BJ83" s="375" t="s">
        <v>54</v>
      </c>
      <c r="BK83" s="474"/>
      <c r="BL83" s="375" t="s">
        <v>54</v>
      </c>
      <c r="BM83" s="375" t="s">
        <v>54</v>
      </c>
      <c r="BN83" s="375" t="s">
        <v>54</v>
      </c>
      <c r="BO83" s="375" t="s">
        <v>54</v>
      </c>
      <c r="BP83" s="375" t="s">
        <v>54</v>
      </c>
      <c r="BQ83" s="375" t="s">
        <v>54</v>
      </c>
      <c r="BR83" s="375" t="s">
        <v>54</v>
      </c>
      <c r="BS83" s="375" t="s">
        <v>54</v>
      </c>
      <c r="BT83" s="375" t="s">
        <v>54</v>
      </c>
      <c r="BU83" s="370" t="s">
        <v>54</v>
      </c>
      <c r="BV83" s="375" t="s">
        <v>54</v>
      </c>
      <c r="BW83" s="375" t="s">
        <v>54</v>
      </c>
      <c r="BX83" s="375" t="s">
        <v>54</v>
      </c>
      <c r="BY83" s="375" t="s">
        <v>54</v>
      </c>
      <c r="BZ83" s="375" t="s">
        <v>54</v>
      </c>
      <c r="CA83" s="375" t="s">
        <v>54</v>
      </c>
      <c r="CB83" s="375" t="s">
        <v>54</v>
      </c>
      <c r="CC83" s="375" t="s">
        <v>54</v>
      </c>
      <c r="CD83" s="375" t="s">
        <v>54</v>
      </c>
      <c r="CE83" s="370" t="s">
        <v>54</v>
      </c>
      <c r="CF83" s="375" t="s">
        <v>54</v>
      </c>
      <c r="CG83" s="375" t="s">
        <v>54</v>
      </c>
      <c r="CH83" s="375" t="s">
        <v>54</v>
      </c>
      <c r="CI83" s="370" t="s">
        <v>54</v>
      </c>
      <c r="CJ83" s="375" t="s">
        <v>54</v>
      </c>
      <c r="CK83" s="375" t="s">
        <v>54</v>
      </c>
      <c r="CL83" s="375" t="s">
        <v>54</v>
      </c>
      <c r="CM83" s="474"/>
      <c r="CN83" s="479"/>
      <c r="CO83" s="467"/>
      <c r="CP83" s="467"/>
      <c r="CQ83" s="466"/>
      <c r="CR83" s="467"/>
      <c r="CS83" s="466"/>
      <c r="CT83" s="466"/>
      <c r="CU83" s="466"/>
      <c r="CV83" s="466"/>
      <c r="CW83" s="466"/>
      <c r="CX83" s="466"/>
      <c r="CY83" s="466"/>
      <c r="CZ83" s="466"/>
      <c r="DA83" s="466"/>
      <c r="DB83" s="471"/>
      <c r="DC83" s="466"/>
      <c r="DD83" s="466"/>
      <c r="DE83" s="466"/>
      <c r="DF83" s="466"/>
      <c r="DG83" s="466"/>
      <c r="DH83" s="466"/>
      <c r="DI83" s="466"/>
      <c r="DJ83" s="466"/>
      <c r="DK83" s="466"/>
      <c r="DL83" s="466"/>
      <c r="DM83" s="365" t="s">
        <v>54</v>
      </c>
      <c r="DN83" s="466"/>
      <c r="DO83" s="365" t="s">
        <v>54</v>
      </c>
      <c r="DP83" s="365" t="s">
        <v>54</v>
      </c>
      <c r="DQ83" s="365" t="s">
        <v>54</v>
      </c>
      <c r="DR83" s="365" t="s">
        <v>54</v>
      </c>
      <c r="DS83" s="365" t="s">
        <v>54</v>
      </c>
      <c r="DT83" s="365" t="s">
        <v>54</v>
      </c>
      <c r="DU83" s="365" t="s">
        <v>54</v>
      </c>
      <c r="DV83" s="365" t="s">
        <v>54</v>
      </c>
      <c r="DW83" s="365" t="s">
        <v>54</v>
      </c>
      <c r="DX83" s="466"/>
      <c r="DY83" s="365" t="s">
        <v>54</v>
      </c>
      <c r="DZ83" s="466"/>
      <c r="EA83" s="365" t="s">
        <v>54</v>
      </c>
      <c r="EB83" s="365" t="s">
        <v>54</v>
      </c>
      <c r="EC83" s="365" t="s">
        <v>54</v>
      </c>
      <c r="ED83" s="365" t="s">
        <v>54</v>
      </c>
      <c r="EE83" s="365" t="s">
        <v>54</v>
      </c>
      <c r="EF83" s="365" t="s">
        <v>54</v>
      </c>
      <c r="EG83" s="365" t="s">
        <v>54</v>
      </c>
      <c r="EH83" s="365" t="s">
        <v>54</v>
      </c>
      <c r="EI83" s="365" t="s">
        <v>54</v>
      </c>
      <c r="EJ83" s="365" t="s">
        <v>54</v>
      </c>
      <c r="EK83" s="365" t="s">
        <v>54</v>
      </c>
      <c r="EL83" s="365" t="s">
        <v>54</v>
      </c>
      <c r="EM83" s="365" t="s">
        <v>54</v>
      </c>
      <c r="EN83" s="365" t="s">
        <v>54</v>
      </c>
      <c r="EO83" s="365" t="s">
        <v>54</v>
      </c>
      <c r="EP83" s="365" t="s">
        <v>54</v>
      </c>
      <c r="EQ83" s="365" t="s">
        <v>54</v>
      </c>
      <c r="ER83" s="365" t="s">
        <v>54</v>
      </c>
      <c r="ES83" s="365" t="s">
        <v>54</v>
      </c>
      <c r="ET83" s="365" t="s">
        <v>54</v>
      </c>
      <c r="EU83" s="365" t="s">
        <v>54</v>
      </c>
    </row>
    <row r="84" spans="1:151" s="385" customFormat="1" ht="19.95" customHeight="1">
      <c r="A84" s="474"/>
      <c r="B84" s="474"/>
      <c r="C84" s="474"/>
      <c r="D84" s="467"/>
      <c r="E84" s="471"/>
      <c r="F84" s="467"/>
      <c r="G84" s="467"/>
      <c r="H84" s="467"/>
      <c r="I84" s="467"/>
      <c r="J84" s="467"/>
      <c r="K84" s="467"/>
      <c r="L84" s="471"/>
      <c r="M84" s="467"/>
      <c r="N84" s="471"/>
      <c r="O84" s="467"/>
      <c r="P84" s="527"/>
      <c r="Q84" s="471"/>
      <c r="R84" s="375" t="s">
        <v>54</v>
      </c>
      <c r="S84" s="367" t="s">
        <v>54</v>
      </c>
      <c r="T84" s="367" t="s">
        <v>54</v>
      </c>
      <c r="U84" s="375" t="s">
        <v>54</v>
      </c>
      <c r="V84" s="375" t="s">
        <v>54</v>
      </c>
      <c r="W84" s="375" t="s">
        <v>54</v>
      </c>
      <c r="X84" s="518"/>
      <c r="Y84" s="369" t="s">
        <v>54</v>
      </c>
      <c r="Z84" s="520"/>
      <c r="AA84" s="370" t="s">
        <v>54</v>
      </c>
      <c r="AB84" s="467"/>
      <c r="AC84" s="375" t="s">
        <v>54</v>
      </c>
      <c r="AD84" s="467"/>
      <c r="AE84" s="369" t="s">
        <v>54</v>
      </c>
      <c r="AF84" s="369" t="s">
        <v>54</v>
      </c>
      <c r="AG84" s="368" t="s">
        <v>54</v>
      </c>
      <c r="AH84" s="368" t="s">
        <v>54</v>
      </c>
      <c r="AI84" s="368" t="s">
        <v>54</v>
      </c>
      <c r="AJ84" s="515"/>
      <c r="AK84" s="515"/>
      <c r="AL84" s="515"/>
      <c r="AM84" s="515"/>
      <c r="AN84" s="515"/>
      <c r="AO84" s="515"/>
      <c r="AP84" s="375" t="s">
        <v>54</v>
      </c>
      <c r="AQ84" s="474"/>
      <c r="AR84" s="375" t="s">
        <v>54</v>
      </c>
      <c r="AS84" s="382" t="s">
        <v>54</v>
      </c>
      <c r="AT84" s="382" t="s">
        <v>54</v>
      </c>
      <c r="AU84" s="375" t="s">
        <v>54</v>
      </c>
      <c r="AV84" s="375" t="s">
        <v>54</v>
      </c>
      <c r="AW84" s="375" t="s">
        <v>54</v>
      </c>
      <c r="AX84" s="375" t="s">
        <v>54</v>
      </c>
      <c r="AY84" s="383" t="s">
        <v>54</v>
      </c>
      <c r="AZ84" s="369" t="s">
        <v>54</v>
      </c>
      <c r="BA84" s="518"/>
      <c r="BB84" s="369" t="s">
        <v>54</v>
      </c>
      <c r="BC84" s="474"/>
      <c r="BD84" s="369" t="s">
        <v>54</v>
      </c>
      <c r="BE84" s="369" t="s">
        <v>54</v>
      </c>
      <c r="BF84" s="369" t="s">
        <v>54</v>
      </c>
      <c r="BG84" s="375" t="s">
        <v>54</v>
      </c>
      <c r="BH84" s="375" t="s">
        <v>54</v>
      </c>
      <c r="BI84" s="375" t="s">
        <v>54</v>
      </c>
      <c r="BJ84" s="375" t="s">
        <v>54</v>
      </c>
      <c r="BK84" s="474"/>
      <c r="BL84" s="375" t="s">
        <v>54</v>
      </c>
      <c r="BM84" s="375" t="s">
        <v>54</v>
      </c>
      <c r="BN84" s="375" t="s">
        <v>54</v>
      </c>
      <c r="BO84" s="375" t="s">
        <v>54</v>
      </c>
      <c r="BP84" s="375" t="s">
        <v>54</v>
      </c>
      <c r="BQ84" s="375" t="s">
        <v>54</v>
      </c>
      <c r="BR84" s="375" t="s">
        <v>54</v>
      </c>
      <c r="BS84" s="375" t="s">
        <v>54</v>
      </c>
      <c r="BT84" s="375" t="s">
        <v>54</v>
      </c>
      <c r="BU84" s="370" t="s">
        <v>54</v>
      </c>
      <c r="BV84" s="375" t="s">
        <v>54</v>
      </c>
      <c r="BW84" s="375" t="s">
        <v>54</v>
      </c>
      <c r="BX84" s="375" t="s">
        <v>54</v>
      </c>
      <c r="BY84" s="375" t="s">
        <v>54</v>
      </c>
      <c r="BZ84" s="375" t="s">
        <v>54</v>
      </c>
      <c r="CA84" s="375" t="s">
        <v>54</v>
      </c>
      <c r="CB84" s="375" t="s">
        <v>54</v>
      </c>
      <c r="CC84" s="375" t="s">
        <v>54</v>
      </c>
      <c r="CD84" s="375" t="s">
        <v>54</v>
      </c>
      <c r="CE84" s="370" t="s">
        <v>54</v>
      </c>
      <c r="CF84" s="375" t="s">
        <v>54</v>
      </c>
      <c r="CG84" s="375" t="s">
        <v>54</v>
      </c>
      <c r="CH84" s="375" t="s">
        <v>54</v>
      </c>
      <c r="CI84" s="370" t="s">
        <v>54</v>
      </c>
      <c r="CJ84" s="375" t="s">
        <v>54</v>
      </c>
      <c r="CK84" s="375" t="s">
        <v>54</v>
      </c>
      <c r="CL84" s="375" t="s">
        <v>54</v>
      </c>
      <c r="CM84" s="474"/>
      <c r="CN84" s="479"/>
      <c r="CO84" s="467"/>
      <c r="CP84" s="467"/>
      <c r="CQ84" s="467"/>
      <c r="CR84" s="467"/>
      <c r="CS84" s="467"/>
      <c r="CT84" s="467"/>
      <c r="CU84" s="467"/>
      <c r="CV84" s="467"/>
      <c r="CW84" s="467"/>
      <c r="CX84" s="467"/>
      <c r="CY84" s="467"/>
      <c r="CZ84" s="467"/>
      <c r="DA84" s="467"/>
      <c r="DB84" s="471"/>
      <c r="DC84" s="467"/>
      <c r="DD84" s="467"/>
      <c r="DE84" s="467"/>
      <c r="DF84" s="467"/>
      <c r="DG84" s="467"/>
      <c r="DH84" s="467"/>
      <c r="DI84" s="467"/>
      <c r="DJ84" s="467"/>
      <c r="DK84" s="467"/>
      <c r="DL84" s="467"/>
      <c r="DM84" s="365" t="s">
        <v>54</v>
      </c>
      <c r="DN84" s="467"/>
      <c r="DO84" s="365" t="s">
        <v>54</v>
      </c>
      <c r="DP84" s="365" t="s">
        <v>54</v>
      </c>
      <c r="DQ84" s="365" t="s">
        <v>54</v>
      </c>
      <c r="DR84" s="365" t="s">
        <v>54</v>
      </c>
      <c r="DS84" s="365" t="s">
        <v>54</v>
      </c>
      <c r="DT84" s="365" t="s">
        <v>54</v>
      </c>
      <c r="DU84" s="365" t="s">
        <v>54</v>
      </c>
      <c r="DV84" s="365" t="s">
        <v>54</v>
      </c>
      <c r="DW84" s="365" t="s">
        <v>54</v>
      </c>
      <c r="DX84" s="467"/>
      <c r="DY84" s="365" t="s">
        <v>54</v>
      </c>
      <c r="DZ84" s="467"/>
      <c r="EA84" s="365" t="s">
        <v>54</v>
      </c>
      <c r="EB84" s="365" t="s">
        <v>54</v>
      </c>
      <c r="EC84" s="365" t="s">
        <v>54</v>
      </c>
      <c r="ED84" s="365" t="s">
        <v>54</v>
      </c>
      <c r="EE84" s="365" t="s">
        <v>54</v>
      </c>
      <c r="EF84" s="365" t="s">
        <v>54</v>
      </c>
      <c r="EG84" s="365" t="s">
        <v>54</v>
      </c>
      <c r="EH84" s="365" t="s">
        <v>54</v>
      </c>
      <c r="EI84" s="365" t="s">
        <v>54</v>
      </c>
      <c r="EJ84" s="365" t="s">
        <v>54</v>
      </c>
      <c r="EK84" s="365" t="s">
        <v>54</v>
      </c>
      <c r="EL84" s="365" t="s">
        <v>54</v>
      </c>
      <c r="EM84" s="365" t="s">
        <v>54</v>
      </c>
      <c r="EN84" s="365" t="s">
        <v>54</v>
      </c>
      <c r="EO84" s="365" t="s">
        <v>54</v>
      </c>
      <c r="EP84" s="365" t="s">
        <v>54</v>
      </c>
      <c r="EQ84" s="365" t="s">
        <v>54</v>
      </c>
      <c r="ER84" s="365" t="s">
        <v>54</v>
      </c>
      <c r="ES84" s="365" t="s">
        <v>54</v>
      </c>
      <c r="ET84" s="365" t="s">
        <v>54</v>
      </c>
      <c r="EU84" s="365" t="s">
        <v>54</v>
      </c>
    </row>
    <row r="85" spans="1:151" s="385" customFormat="1" ht="19.95" customHeight="1">
      <c r="A85" s="475"/>
      <c r="B85" s="475"/>
      <c r="C85" s="475"/>
      <c r="D85" s="468"/>
      <c r="E85" s="472"/>
      <c r="F85" s="468"/>
      <c r="G85" s="468"/>
      <c r="H85" s="468"/>
      <c r="I85" s="468"/>
      <c r="J85" s="468"/>
      <c r="K85" s="468"/>
      <c r="L85" s="472"/>
      <c r="M85" s="468"/>
      <c r="N85" s="472"/>
      <c r="O85" s="468"/>
      <c r="P85" s="528"/>
      <c r="Q85" s="472"/>
      <c r="R85" s="375" t="s">
        <v>54</v>
      </c>
      <c r="S85" s="367" t="s">
        <v>52</v>
      </c>
      <c r="T85" s="367" t="s">
        <v>54</v>
      </c>
      <c r="U85" s="375" t="s">
        <v>54</v>
      </c>
      <c r="V85" s="375" t="s">
        <v>54</v>
      </c>
      <c r="W85" s="375" t="s">
        <v>54</v>
      </c>
      <c r="X85" s="518"/>
      <c r="Y85" s="369" t="s">
        <v>54</v>
      </c>
      <c r="Z85" s="520"/>
      <c r="AA85" s="370" t="s">
        <v>54</v>
      </c>
      <c r="AB85" s="468"/>
      <c r="AC85" s="375" t="s">
        <v>54</v>
      </c>
      <c r="AD85" s="468"/>
      <c r="AE85" s="369" t="s">
        <v>54</v>
      </c>
      <c r="AF85" s="369" t="s">
        <v>54</v>
      </c>
      <c r="AG85" s="368" t="s">
        <v>54</v>
      </c>
      <c r="AH85" s="368" t="s">
        <v>54</v>
      </c>
      <c r="AI85" s="368" t="s">
        <v>54</v>
      </c>
      <c r="AJ85" s="516"/>
      <c r="AK85" s="516"/>
      <c r="AL85" s="516"/>
      <c r="AM85" s="516"/>
      <c r="AN85" s="516"/>
      <c r="AO85" s="516"/>
      <c r="AP85" s="375" t="s">
        <v>54</v>
      </c>
      <c r="AQ85" s="475"/>
      <c r="AR85" s="375" t="s">
        <v>54</v>
      </c>
      <c r="AS85" s="382" t="s">
        <v>54</v>
      </c>
      <c r="AT85" s="382" t="s">
        <v>54</v>
      </c>
      <c r="AU85" s="375" t="s">
        <v>54</v>
      </c>
      <c r="AV85" s="375" t="s">
        <v>54</v>
      </c>
      <c r="AW85" s="375" t="s">
        <v>54</v>
      </c>
      <c r="AX85" s="375" t="s">
        <v>54</v>
      </c>
      <c r="AY85" s="383" t="s">
        <v>54</v>
      </c>
      <c r="AZ85" s="369" t="s">
        <v>54</v>
      </c>
      <c r="BA85" s="518"/>
      <c r="BB85" s="369" t="s">
        <v>54</v>
      </c>
      <c r="BC85" s="475"/>
      <c r="BD85" s="369" t="s">
        <v>54</v>
      </c>
      <c r="BE85" s="369" t="s">
        <v>54</v>
      </c>
      <c r="BF85" s="369" t="s">
        <v>54</v>
      </c>
      <c r="BG85" s="375" t="s">
        <v>54</v>
      </c>
      <c r="BH85" s="375" t="s">
        <v>54</v>
      </c>
      <c r="BI85" s="375" t="s">
        <v>54</v>
      </c>
      <c r="BJ85" s="375" t="s">
        <v>54</v>
      </c>
      <c r="BK85" s="475"/>
      <c r="BL85" s="375" t="s">
        <v>54</v>
      </c>
      <c r="BM85" s="375" t="s">
        <v>54</v>
      </c>
      <c r="BN85" s="375" t="s">
        <v>54</v>
      </c>
      <c r="BO85" s="375" t="s">
        <v>54</v>
      </c>
      <c r="BP85" s="375" t="s">
        <v>54</v>
      </c>
      <c r="BQ85" s="375" t="s">
        <v>54</v>
      </c>
      <c r="BR85" s="375" t="s">
        <v>54</v>
      </c>
      <c r="BS85" s="375" t="s">
        <v>54</v>
      </c>
      <c r="BT85" s="375" t="s">
        <v>54</v>
      </c>
      <c r="BU85" s="370" t="s">
        <v>54</v>
      </c>
      <c r="BV85" s="375" t="s">
        <v>54</v>
      </c>
      <c r="BW85" s="375" t="s">
        <v>54</v>
      </c>
      <c r="BX85" s="375" t="s">
        <v>54</v>
      </c>
      <c r="BY85" s="375" t="s">
        <v>54</v>
      </c>
      <c r="BZ85" s="375" t="s">
        <v>54</v>
      </c>
      <c r="CA85" s="375" t="s">
        <v>54</v>
      </c>
      <c r="CB85" s="375" t="s">
        <v>54</v>
      </c>
      <c r="CC85" s="375" t="s">
        <v>54</v>
      </c>
      <c r="CD85" s="375" t="s">
        <v>54</v>
      </c>
      <c r="CE85" s="370" t="s">
        <v>54</v>
      </c>
      <c r="CF85" s="375" t="s">
        <v>54</v>
      </c>
      <c r="CG85" s="375" t="s">
        <v>54</v>
      </c>
      <c r="CH85" s="375" t="s">
        <v>54</v>
      </c>
      <c r="CI85" s="370" t="s">
        <v>54</v>
      </c>
      <c r="CJ85" s="375" t="s">
        <v>54</v>
      </c>
      <c r="CK85" s="375" t="s">
        <v>54</v>
      </c>
      <c r="CL85" s="375" t="s">
        <v>54</v>
      </c>
      <c r="CM85" s="475"/>
      <c r="CN85" s="479"/>
      <c r="CO85" s="532"/>
      <c r="CP85" s="532"/>
      <c r="CQ85" s="468"/>
      <c r="CR85" s="532"/>
      <c r="CS85" s="468"/>
      <c r="CT85" s="468"/>
      <c r="CU85" s="468"/>
      <c r="CV85" s="468"/>
      <c r="CW85" s="468"/>
      <c r="CX85" s="468"/>
      <c r="CY85" s="468"/>
      <c r="CZ85" s="468"/>
      <c r="DA85" s="468"/>
      <c r="DB85" s="529"/>
      <c r="DC85" s="468"/>
      <c r="DD85" s="468"/>
      <c r="DE85" s="468"/>
      <c r="DF85" s="468"/>
      <c r="DG85" s="468"/>
      <c r="DH85" s="468"/>
      <c r="DI85" s="468"/>
      <c r="DJ85" s="468"/>
      <c r="DK85" s="468"/>
      <c r="DL85" s="468"/>
      <c r="DM85" s="365" t="s">
        <v>54</v>
      </c>
      <c r="DN85" s="468"/>
      <c r="DO85" s="365" t="s">
        <v>54</v>
      </c>
      <c r="DP85" s="365" t="s">
        <v>54</v>
      </c>
      <c r="DQ85" s="365" t="s">
        <v>54</v>
      </c>
      <c r="DR85" s="365" t="s">
        <v>54</v>
      </c>
      <c r="DS85" s="365" t="s">
        <v>54</v>
      </c>
      <c r="DT85" s="365" t="s">
        <v>54</v>
      </c>
      <c r="DU85" s="365" t="s">
        <v>54</v>
      </c>
      <c r="DV85" s="365" t="s">
        <v>54</v>
      </c>
      <c r="DW85" s="365" t="s">
        <v>54</v>
      </c>
      <c r="DX85" s="468"/>
      <c r="DY85" s="365" t="s">
        <v>54</v>
      </c>
      <c r="DZ85" s="468"/>
      <c r="EA85" s="365" t="s">
        <v>54</v>
      </c>
      <c r="EB85" s="365" t="s">
        <v>54</v>
      </c>
      <c r="EC85" s="365" t="s">
        <v>54</v>
      </c>
      <c r="ED85" s="365" t="s">
        <v>54</v>
      </c>
      <c r="EE85" s="365" t="s">
        <v>54</v>
      </c>
      <c r="EF85" s="365" t="s">
        <v>54</v>
      </c>
      <c r="EG85" s="365" t="s">
        <v>54</v>
      </c>
      <c r="EH85" s="365" t="s">
        <v>54</v>
      </c>
      <c r="EI85" s="365" t="s">
        <v>54</v>
      </c>
      <c r="EJ85" s="365" t="s">
        <v>54</v>
      </c>
      <c r="EK85" s="365" t="s">
        <v>54</v>
      </c>
      <c r="EL85" s="365" t="s">
        <v>54</v>
      </c>
      <c r="EM85" s="365" t="s">
        <v>54</v>
      </c>
      <c r="EN85" s="365" t="s">
        <v>54</v>
      </c>
      <c r="EO85" s="365" t="s">
        <v>54</v>
      </c>
      <c r="EP85" s="365" t="s">
        <v>54</v>
      </c>
      <c r="EQ85" s="365" t="s">
        <v>54</v>
      </c>
      <c r="ER85" s="365" t="s">
        <v>54</v>
      </c>
      <c r="ES85" s="365" t="s">
        <v>54</v>
      </c>
      <c r="ET85" s="365" t="s">
        <v>54</v>
      </c>
      <c r="EU85" s="365" t="s">
        <v>54</v>
      </c>
    </row>
    <row r="86" spans="1:151" s="385" customFormat="1" ht="19.95" customHeight="1">
      <c r="A86" s="473">
        <v>14</v>
      </c>
      <c r="B86" s="473">
        <v>14</v>
      </c>
      <c r="C86" s="473" t="s">
        <v>2734</v>
      </c>
      <c r="D86" s="465" t="s">
        <v>2842</v>
      </c>
      <c r="E86" s="530" t="s">
        <v>2856</v>
      </c>
      <c r="F86" s="531" t="s">
        <v>2798</v>
      </c>
      <c r="G86" s="465" t="s">
        <v>2993</v>
      </c>
      <c r="H86" s="465" t="s">
        <v>2868</v>
      </c>
      <c r="I86" s="531" t="s">
        <v>2799</v>
      </c>
      <c r="J86" s="465" t="s">
        <v>52</v>
      </c>
      <c r="K86" s="525" t="s">
        <v>3496</v>
      </c>
      <c r="L86" s="469" t="s">
        <v>3554</v>
      </c>
      <c r="M86" s="465" t="s">
        <v>2953</v>
      </c>
      <c r="N86" s="469" t="s">
        <v>3554</v>
      </c>
      <c r="O86" s="465" t="s">
        <v>2919</v>
      </c>
      <c r="P86" s="526" t="s">
        <v>2962</v>
      </c>
      <c r="Q86" s="469">
        <v>1</v>
      </c>
      <c r="R86" s="367" t="s">
        <v>3732</v>
      </c>
      <c r="S86" s="367" t="s">
        <v>52</v>
      </c>
      <c r="T86" s="367" t="s">
        <v>2711</v>
      </c>
      <c r="U86" s="375" t="s">
        <v>52</v>
      </c>
      <c r="V86" s="375" t="s">
        <v>52</v>
      </c>
      <c r="W86" s="375">
        <v>30</v>
      </c>
      <c r="X86" s="517">
        <v>30</v>
      </c>
      <c r="Y86" s="369">
        <v>70.5</v>
      </c>
      <c r="Z86" s="519">
        <v>70.2</v>
      </c>
      <c r="AA86" s="370">
        <v>30</v>
      </c>
      <c r="AB86" s="465">
        <v>30</v>
      </c>
      <c r="AC86" s="375" t="s">
        <v>52</v>
      </c>
      <c r="AD86" s="465" t="s">
        <v>52</v>
      </c>
      <c r="AE86" s="369" t="s">
        <v>52</v>
      </c>
      <c r="AF86" s="369" t="s">
        <v>2934</v>
      </c>
      <c r="AG86" s="368" t="s">
        <v>52</v>
      </c>
      <c r="AH86" s="368" t="s">
        <v>52</v>
      </c>
      <c r="AI86" s="368" t="s">
        <v>52</v>
      </c>
      <c r="AJ86" s="476" t="s">
        <v>54</v>
      </c>
      <c r="AK86" s="476" t="s">
        <v>54</v>
      </c>
      <c r="AL86" s="476" t="s">
        <v>54</v>
      </c>
      <c r="AM86" s="476" t="s">
        <v>54</v>
      </c>
      <c r="AN86" s="476" t="s">
        <v>54</v>
      </c>
      <c r="AO86" s="476" t="s">
        <v>54</v>
      </c>
      <c r="AP86" s="375" t="s">
        <v>54</v>
      </c>
      <c r="AQ86" s="473" t="s">
        <v>54</v>
      </c>
      <c r="AR86" s="375" t="s">
        <v>54</v>
      </c>
      <c r="AS86" s="382" t="s">
        <v>54</v>
      </c>
      <c r="AT86" s="382" t="s">
        <v>54</v>
      </c>
      <c r="AU86" s="375" t="s">
        <v>54</v>
      </c>
      <c r="AV86" s="375" t="s">
        <v>54</v>
      </c>
      <c r="AW86" s="375" t="s">
        <v>54</v>
      </c>
      <c r="AX86" s="375" t="s">
        <v>54</v>
      </c>
      <c r="AY86" s="383" t="s">
        <v>54</v>
      </c>
      <c r="AZ86" s="369" t="s">
        <v>54</v>
      </c>
      <c r="BA86" s="517" t="s">
        <v>54</v>
      </c>
      <c r="BB86" s="369" t="s">
        <v>54</v>
      </c>
      <c r="BC86" s="473" t="s">
        <v>54</v>
      </c>
      <c r="BD86" s="369" t="s">
        <v>54</v>
      </c>
      <c r="BE86" s="369" t="s">
        <v>54</v>
      </c>
      <c r="BF86" s="369" t="s">
        <v>54</v>
      </c>
      <c r="BG86" s="375" t="s">
        <v>54</v>
      </c>
      <c r="BH86" s="375" t="s">
        <v>54</v>
      </c>
      <c r="BI86" s="375" t="s">
        <v>54</v>
      </c>
      <c r="BJ86" s="375" t="s">
        <v>54</v>
      </c>
      <c r="BK86" s="473" t="s">
        <v>54</v>
      </c>
      <c r="BL86" s="375" t="s">
        <v>54</v>
      </c>
      <c r="BM86" s="375" t="s">
        <v>54</v>
      </c>
      <c r="BN86" s="375" t="s">
        <v>54</v>
      </c>
      <c r="BO86" s="375" t="s">
        <v>54</v>
      </c>
      <c r="BP86" s="375" t="s">
        <v>54</v>
      </c>
      <c r="BQ86" s="375" t="s">
        <v>54</v>
      </c>
      <c r="BR86" s="375" t="s">
        <v>54</v>
      </c>
      <c r="BS86" s="375" t="s">
        <v>54</v>
      </c>
      <c r="BT86" s="375" t="s">
        <v>54</v>
      </c>
      <c r="BU86" s="370" t="s">
        <v>54</v>
      </c>
      <c r="BV86" s="375" t="s">
        <v>54</v>
      </c>
      <c r="BW86" s="375" t="s">
        <v>54</v>
      </c>
      <c r="BX86" s="375" t="s">
        <v>54</v>
      </c>
      <c r="BY86" s="375" t="s">
        <v>54</v>
      </c>
      <c r="BZ86" s="375" t="s">
        <v>54</v>
      </c>
      <c r="CA86" s="375" t="s">
        <v>54</v>
      </c>
      <c r="CB86" s="375" t="s">
        <v>54</v>
      </c>
      <c r="CC86" s="375" t="s">
        <v>54</v>
      </c>
      <c r="CD86" s="375" t="s">
        <v>54</v>
      </c>
      <c r="CE86" s="370" t="s">
        <v>54</v>
      </c>
      <c r="CF86" s="375" t="s">
        <v>54</v>
      </c>
      <c r="CG86" s="375" t="s">
        <v>54</v>
      </c>
      <c r="CH86" s="375" t="s">
        <v>54</v>
      </c>
      <c r="CI86" s="370" t="s">
        <v>54</v>
      </c>
      <c r="CJ86" s="375" t="s">
        <v>54</v>
      </c>
      <c r="CK86" s="375" t="s">
        <v>54</v>
      </c>
      <c r="CL86" s="375" t="s">
        <v>54</v>
      </c>
      <c r="CM86" s="473" t="s">
        <v>3740</v>
      </c>
      <c r="CN86" s="479" t="s">
        <v>2893</v>
      </c>
      <c r="CO86" s="473" t="s">
        <v>1975</v>
      </c>
      <c r="CP86" s="473" t="s">
        <v>1975</v>
      </c>
      <c r="CQ86" s="465" t="s">
        <v>13</v>
      </c>
      <c r="CR86" s="473" t="s">
        <v>3036</v>
      </c>
      <c r="CS86" s="465" t="s">
        <v>52</v>
      </c>
      <c r="CT86" s="465" t="s">
        <v>54</v>
      </c>
      <c r="CU86" s="465" t="s">
        <v>54</v>
      </c>
      <c r="CV86" s="465" t="s">
        <v>54</v>
      </c>
      <c r="CW86" s="465" t="s">
        <v>54</v>
      </c>
      <c r="CX86" s="465" t="s">
        <v>54</v>
      </c>
      <c r="CY86" s="465" t="s">
        <v>54</v>
      </c>
      <c r="CZ86" s="465" t="s">
        <v>54</v>
      </c>
      <c r="DA86" s="465" t="s">
        <v>54</v>
      </c>
      <c r="DB86" s="500" t="s">
        <v>54</v>
      </c>
      <c r="DC86" s="465" t="s">
        <v>54</v>
      </c>
      <c r="DD86" s="465" t="s">
        <v>54</v>
      </c>
      <c r="DE86" s="465" t="s">
        <v>54</v>
      </c>
      <c r="DF86" s="465" t="s">
        <v>54</v>
      </c>
      <c r="DG86" s="465" t="s">
        <v>54</v>
      </c>
      <c r="DH86" s="465" t="s">
        <v>54</v>
      </c>
      <c r="DI86" s="465" t="s">
        <v>54</v>
      </c>
      <c r="DJ86" s="465" t="s">
        <v>54</v>
      </c>
      <c r="DK86" s="465" t="s">
        <v>54</v>
      </c>
      <c r="DL86" s="465" t="s">
        <v>54</v>
      </c>
      <c r="DM86" s="365" t="s">
        <v>54</v>
      </c>
      <c r="DN86" s="465" t="s">
        <v>54</v>
      </c>
      <c r="DO86" s="365" t="s">
        <v>54</v>
      </c>
      <c r="DP86" s="365" t="s">
        <v>54</v>
      </c>
      <c r="DQ86" s="365" t="s">
        <v>54</v>
      </c>
      <c r="DR86" s="365" t="s">
        <v>54</v>
      </c>
      <c r="DS86" s="365" t="s">
        <v>54</v>
      </c>
      <c r="DT86" s="365" t="s">
        <v>54</v>
      </c>
      <c r="DU86" s="365" t="s">
        <v>54</v>
      </c>
      <c r="DV86" s="365" t="s">
        <v>54</v>
      </c>
      <c r="DW86" s="365" t="s">
        <v>54</v>
      </c>
      <c r="DX86" s="465" t="s">
        <v>54</v>
      </c>
      <c r="DY86" s="365" t="s">
        <v>54</v>
      </c>
      <c r="DZ86" s="465" t="s">
        <v>54</v>
      </c>
      <c r="EA86" s="365" t="s">
        <v>54</v>
      </c>
      <c r="EB86" s="365" t="s">
        <v>54</v>
      </c>
      <c r="EC86" s="365" t="s">
        <v>54</v>
      </c>
      <c r="ED86" s="365" t="s">
        <v>54</v>
      </c>
      <c r="EE86" s="365" t="s">
        <v>54</v>
      </c>
      <c r="EF86" s="365" t="s">
        <v>54</v>
      </c>
      <c r="EG86" s="365" t="s">
        <v>54</v>
      </c>
      <c r="EH86" s="365" t="s">
        <v>54</v>
      </c>
      <c r="EI86" s="365" t="s">
        <v>54</v>
      </c>
      <c r="EJ86" s="365" t="s">
        <v>54</v>
      </c>
      <c r="EK86" s="365" t="s">
        <v>54</v>
      </c>
      <c r="EL86" s="365" t="s">
        <v>54</v>
      </c>
      <c r="EM86" s="365" t="s">
        <v>54</v>
      </c>
      <c r="EN86" s="365" t="s">
        <v>54</v>
      </c>
      <c r="EO86" s="365" t="s">
        <v>54</v>
      </c>
      <c r="EP86" s="365" t="s">
        <v>54</v>
      </c>
      <c r="EQ86" s="365" t="s">
        <v>54</v>
      </c>
      <c r="ER86" s="365" t="s">
        <v>54</v>
      </c>
      <c r="ES86" s="365" t="s">
        <v>54</v>
      </c>
      <c r="ET86" s="365" t="s">
        <v>54</v>
      </c>
      <c r="EU86" s="365" t="s">
        <v>54</v>
      </c>
    </row>
    <row r="87" spans="1:151" s="385" customFormat="1" ht="19.95" customHeight="1">
      <c r="A87" s="474"/>
      <c r="B87" s="474"/>
      <c r="C87" s="474"/>
      <c r="D87" s="466"/>
      <c r="E87" s="470"/>
      <c r="F87" s="466"/>
      <c r="G87" s="466"/>
      <c r="H87" s="466"/>
      <c r="I87" s="466"/>
      <c r="J87" s="466"/>
      <c r="K87" s="466"/>
      <c r="L87" s="470"/>
      <c r="M87" s="466"/>
      <c r="N87" s="470"/>
      <c r="O87" s="466"/>
      <c r="P87" s="527"/>
      <c r="Q87" s="470"/>
      <c r="R87" s="375" t="s">
        <v>54</v>
      </c>
      <c r="S87" s="367" t="s">
        <v>54</v>
      </c>
      <c r="T87" s="367" t="s">
        <v>54</v>
      </c>
      <c r="U87" s="375" t="s">
        <v>54</v>
      </c>
      <c r="V87" s="375" t="s">
        <v>54</v>
      </c>
      <c r="W87" s="375" t="s">
        <v>54</v>
      </c>
      <c r="X87" s="518"/>
      <c r="Y87" s="369" t="s">
        <v>54</v>
      </c>
      <c r="Z87" s="520"/>
      <c r="AA87" s="370" t="s">
        <v>54</v>
      </c>
      <c r="AB87" s="466"/>
      <c r="AC87" s="375" t="s">
        <v>54</v>
      </c>
      <c r="AD87" s="466"/>
      <c r="AE87" s="369" t="s">
        <v>54</v>
      </c>
      <c r="AF87" s="369" t="s">
        <v>54</v>
      </c>
      <c r="AG87" s="368" t="s">
        <v>54</v>
      </c>
      <c r="AH87" s="368" t="s">
        <v>54</v>
      </c>
      <c r="AI87" s="368" t="s">
        <v>54</v>
      </c>
      <c r="AJ87" s="515"/>
      <c r="AK87" s="515"/>
      <c r="AL87" s="515"/>
      <c r="AM87" s="515"/>
      <c r="AN87" s="515"/>
      <c r="AO87" s="515"/>
      <c r="AP87" s="375" t="s">
        <v>54</v>
      </c>
      <c r="AQ87" s="474"/>
      <c r="AR87" s="375" t="s">
        <v>54</v>
      </c>
      <c r="AS87" s="382" t="s">
        <v>54</v>
      </c>
      <c r="AT87" s="382" t="s">
        <v>54</v>
      </c>
      <c r="AU87" s="375" t="s">
        <v>54</v>
      </c>
      <c r="AV87" s="375" t="s">
        <v>54</v>
      </c>
      <c r="AW87" s="375" t="s">
        <v>54</v>
      </c>
      <c r="AX87" s="375" t="s">
        <v>54</v>
      </c>
      <c r="AY87" s="383" t="s">
        <v>54</v>
      </c>
      <c r="AZ87" s="369" t="s">
        <v>54</v>
      </c>
      <c r="BA87" s="518"/>
      <c r="BB87" s="369" t="s">
        <v>54</v>
      </c>
      <c r="BC87" s="474"/>
      <c r="BD87" s="369" t="s">
        <v>54</v>
      </c>
      <c r="BE87" s="369" t="s">
        <v>54</v>
      </c>
      <c r="BF87" s="369" t="s">
        <v>54</v>
      </c>
      <c r="BG87" s="375" t="s">
        <v>54</v>
      </c>
      <c r="BH87" s="375" t="s">
        <v>54</v>
      </c>
      <c r="BI87" s="375" t="s">
        <v>54</v>
      </c>
      <c r="BJ87" s="375" t="s">
        <v>54</v>
      </c>
      <c r="BK87" s="474"/>
      <c r="BL87" s="375" t="s">
        <v>54</v>
      </c>
      <c r="BM87" s="375" t="s">
        <v>54</v>
      </c>
      <c r="BN87" s="375" t="s">
        <v>54</v>
      </c>
      <c r="BO87" s="375" t="s">
        <v>54</v>
      </c>
      <c r="BP87" s="375" t="s">
        <v>54</v>
      </c>
      <c r="BQ87" s="375" t="s">
        <v>54</v>
      </c>
      <c r="BR87" s="375" t="s">
        <v>54</v>
      </c>
      <c r="BS87" s="375" t="s">
        <v>54</v>
      </c>
      <c r="BT87" s="375" t="s">
        <v>54</v>
      </c>
      <c r="BU87" s="370" t="s">
        <v>54</v>
      </c>
      <c r="BV87" s="375" t="s">
        <v>54</v>
      </c>
      <c r="BW87" s="375" t="s">
        <v>54</v>
      </c>
      <c r="BX87" s="375" t="s">
        <v>54</v>
      </c>
      <c r="BY87" s="375" t="s">
        <v>54</v>
      </c>
      <c r="BZ87" s="375" t="s">
        <v>54</v>
      </c>
      <c r="CA87" s="375" t="s">
        <v>54</v>
      </c>
      <c r="CB87" s="375" t="s">
        <v>54</v>
      </c>
      <c r="CC87" s="375" t="s">
        <v>54</v>
      </c>
      <c r="CD87" s="375" t="s">
        <v>54</v>
      </c>
      <c r="CE87" s="370" t="s">
        <v>54</v>
      </c>
      <c r="CF87" s="375" t="s">
        <v>54</v>
      </c>
      <c r="CG87" s="375" t="s">
        <v>54</v>
      </c>
      <c r="CH87" s="375" t="s">
        <v>54</v>
      </c>
      <c r="CI87" s="370" t="s">
        <v>54</v>
      </c>
      <c r="CJ87" s="375" t="s">
        <v>54</v>
      </c>
      <c r="CK87" s="375" t="s">
        <v>54</v>
      </c>
      <c r="CL87" s="375" t="s">
        <v>54</v>
      </c>
      <c r="CM87" s="474"/>
      <c r="CN87" s="479"/>
      <c r="CO87" s="467"/>
      <c r="CP87" s="467"/>
      <c r="CQ87" s="466"/>
      <c r="CR87" s="467"/>
      <c r="CS87" s="466"/>
      <c r="CT87" s="466"/>
      <c r="CU87" s="466"/>
      <c r="CV87" s="466"/>
      <c r="CW87" s="466"/>
      <c r="CX87" s="466"/>
      <c r="CY87" s="466"/>
      <c r="CZ87" s="466"/>
      <c r="DA87" s="466"/>
      <c r="DB87" s="471"/>
      <c r="DC87" s="466"/>
      <c r="DD87" s="466"/>
      <c r="DE87" s="466"/>
      <c r="DF87" s="466"/>
      <c r="DG87" s="466"/>
      <c r="DH87" s="466"/>
      <c r="DI87" s="466"/>
      <c r="DJ87" s="466"/>
      <c r="DK87" s="466"/>
      <c r="DL87" s="466"/>
      <c r="DM87" s="365" t="s">
        <v>54</v>
      </c>
      <c r="DN87" s="466"/>
      <c r="DO87" s="365" t="s">
        <v>54</v>
      </c>
      <c r="DP87" s="365" t="s">
        <v>54</v>
      </c>
      <c r="DQ87" s="365" t="s">
        <v>54</v>
      </c>
      <c r="DR87" s="365" t="s">
        <v>54</v>
      </c>
      <c r="DS87" s="365" t="s">
        <v>54</v>
      </c>
      <c r="DT87" s="365" t="s">
        <v>54</v>
      </c>
      <c r="DU87" s="365" t="s">
        <v>54</v>
      </c>
      <c r="DV87" s="365" t="s">
        <v>54</v>
      </c>
      <c r="DW87" s="365" t="s">
        <v>54</v>
      </c>
      <c r="DX87" s="466"/>
      <c r="DY87" s="365" t="s">
        <v>54</v>
      </c>
      <c r="DZ87" s="466"/>
      <c r="EA87" s="365" t="s">
        <v>54</v>
      </c>
      <c r="EB87" s="365" t="s">
        <v>54</v>
      </c>
      <c r="EC87" s="365" t="s">
        <v>54</v>
      </c>
      <c r="ED87" s="365" t="s">
        <v>54</v>
      </c>
      <c r="EE87" s="365" t="s">
        <v>54</v>
      </c>
      <c r="EF87" s="365" t="s">
        <v>54</v>
      </c>
      <c r="EG87" s="365" t="s">
        <v>54</v>
      </c>
      <c r="EH87" s="365" t="s">
        <v>54</v>
      </c>
      <c r="EI87" s="365" t="s">
        <v>54</v>
      </c>
      <c r="EJ87" s="365" t="s">
        <v>54</v>
      </c>
      <c r="EK87" s="365" t="s">
        <v>54</v>
      </c>
      <c r="EL87" s="365" t="s">
        <v>54</v>
      </c>
      <c r="EM87" s="365" t="s">
        <v>54</v>
      </c>
      <c r="EN87" s="365" t="s">
        <v>54</v>
      </c>
      <c r="EO87" s="365" t="s">
        <v>54</v>
      </c>
      <c r="EP87" s="365" t="s">
        <v>54</v>
      </c>
      <c r="EQ87" s="365" t="s">
        <v>54</v>
      </c>
      <c r="ER87" s="365" t="s">
        <v>54</v>
      </c>
      <c r="ES87" s="365" t="s">
        <v>54</v>
      </c>
      <c r="ET87" s="365" t="s">
        <v>54</v>
      </c>
      <c r="EU87" s="365" t="s">
        <v>54</v>
      </c>
    </row>
    <row r="88" spans="1:151" s="385" customFormat="1" ht="19.95" customHeight="1">
      <c r="A88" s="474"/>
      <c r="B88" s="474"/>
      <c r="C88" s="474"/>
      <c r="D88" s="467"/>
      <c r="E88" s="471"/>
      <c r="F88" s="467"/>
      <c r="G88" s="467"/>
      <c r="H88" s="467"/>
      <c r="I88" s="467"/>
      <c r="J88" s="467"/>
      <c r="K88" s="467"/>
      <c r="L88" s="471"/>
      <c r="M88" s="467"/>
      <c r="N88" s="471"/>
      <c r="O88" s="467"/>
      <c r="P88" s="527"/>
      <c r="Q88" s="471"/>
      <c r="R88" s="375" t="s">
        <v>54</v>
      </c>
      <c r="S88" s="367" t="s">
        <v>54</v>
      </c>
      <c r="T88" s="367" t="s">
        <v>54</v>
      </c>
      <c r="U88" s="375" t="s">
        <v>54</v>
      </c>
      <c r="V88" s="375" t="s">
        <v>54</v>
      </c>
      <c r="W88" s="375" t="s">
        <v>54</v>
      </c>
      <c r="X88" s="518"/>
      <c r="Y88" s="369" t="s">
        <v>54</v>
      </c>
      <c r="Z88" s="520"/>
      <c r="AA88" s="370" t="s">
        <v>54</v>
      </c>
      <c r="AB88" s="467"/>
      <c r="AC88" s="375" t="s">
        <v>54</v>
      </c>
      <c r="AD88" s="467"/>
      <c r="AE88" s="369" t="s">
        <v>54</v>
      </c>
      <c r="AF88" s="369" t="s">
        <v>54</v>
      </c>
      <c r="AG88" s="368" t="s">
        <v>54</v>
      </c>
      <c r="AH88" s="368" t="s">
        <v>54</v>
      </c>
      <c r="AI88" s="368" t="s">
        <v>54</v>
      </c>
      <c r="AJ88" s="515"/>
      <c r="AK88" s="515"/>
      <c r="AL88" s="515"/>
      <c r="AM88" s="515"/>
      <c r="AN88" s="515"/>
      <c r="AO88" s="515"/>
      <c r="AP88" s="375" t="s">
        <v>54</v>
      </c>
      <c r="AQ88" s="474"/>
      <c r="AR88" s="375" t="s">
        <v>54</v>
      </c>
      <c r="AS88" s="382" t="s">
        <v>54</v>
      </c>
      <c r="AT88" s="382" t="s">
        <v>54</v>
      </c>
      <c r="AU88" s="375" t="s">
        <v>54</v>
      </c>
      <c r="AV88" s="375" t="s">
        <v>54</v>
      </c>
      <c r="AW88" s="375" t="s">
        <v>54</v>
      </c>
      <c r="AX88" s="375" t="s">
        <v>54</v>
      </c>
      <c r="AY88" s="383" t="s">
        <v>54</v>
      </c>
      <c r="AZ88" s="369" t="s">
        <v>54</v>
      </c>
      <c r="BA88" s="518"/>
      <c r="BB88" s="369" t="s">
        <v>54</v>
      </c>
      <c r="BC88" s="474"/>
      <c r="BD88" s="369" t="s">
        <v>54</v>
      </c>
      <c r="BE88" s="369" t="s">
        <v>54</v>
      </c>
      <c r="BF88" s="369" t="s">
        <v>54</v>
      </c>
      <c r="BG88" s="375" t="s">
        <v>54</v>
      </c>
      <c r="BH88" s="375" t="s">
        <v>54</v>
      </c>
      <c r="BI88" s="375" t="s">
        <v>54</v>
      </c>
      <c r="BJ88" s="375" t="s">
        <v>54</v>
      </c>
      <c r="BK88" s="474"/>
      <c r="BL88" s="375" t="s">
        <v>54</v>
      </c>
      <c r="BM88" s="375" t="s">
        <v>54</v>
      </c>
      <c r="BN88" s="375" t="s">
        <v>54</v>
      </c>
      <c r="BO88" s="375" t="s">
        <v>54</v>
      </c>
      <c r="BP88" s="375" t="s">
        <v>54</v>
      </c>
      <c r="BQ88" s="375" t="s">
        <v>54</v>
      </c>
      <c r="BR88" s="375" t="s">
        <v>54</v>
      </c>
      <c r="BS88" s="375" t="s">
        <v>54</v>
      </c>
      <c r="BT88" s="375" t="s">
        <v>54</v>
      </c>
      <c r="BU88" s="370" t="s">
        <v>54</v>
      </c>
      <c r="BV88" s="375" t="s">
        <v>54</v>
      </c>
      <c r="BW88" s="375" t="s">
        <v>54</v>
      </c>
      <c r="BX88" s="375" t="s">
        <v>54</v>
      </c>
      <c r="BY88" s="375" t="s">
        <v>54</v>
      </c>
      <c r="BZ88" s="375" t="s">
        <v>54</v>
      </c>
      <c r="CA88" s="375" t="s">
        <v>54</v>
      </c>
      <c r="CB88" s="375" t="s">
        <v>54</v>
      </c>
      <c r="CC88" s="375" t="s">
        <v>54</v>
      </c>
      <c r="CD88" s="375" t="s">
        <v>54</v>
      </c>
      <c r="CE88" s="370" t="s">
        <v>54</v>
      </c>
      <c r="CF88" s="375" t="s">
        <v>54</v>
      </c>
      <c r="CG88" s="375" t="s">
        <v>54</v>
      </c>
      <c r="CH88" s="375" t="s">
        <v>54</v>
      </c>
      <c r="CI88" s="370" t="s">
        <v>54</v>
      </c>
      <c r="CJ88" s="375" t="s">
        <v>54</v>
      </c>
      <c r="CK88" s="375" t="s">
        <v>54</v>
      </c>
      <c r="CL88" s="375" t="s">
        <v>54</v>
      </c>
      <c r="CM88" s="474"/>
      <c r="CN88" s="479"/>
      <c r="CO88" s="467"/>
      <c r="CP88" s="467"/>
      <c r="CQ88" s="467"/>
      <c r="CR88" s="467"/>
      <c r="CS88" s="467"/>
      <c r="CT88" s="467"/>
      <c r="CU88" s="467"/>
      <c r="CV88" s="467"/>
      <c r="CW88" s="467"/>
      <c r="CX88" s="467"/>
      <c r="CY88" s="467"/>
      <c r="CZ88" s="467"/>
      <c r="DA88" s="467"/>
      <c r="DB88" s="471"/>
      <c r="DC88" s="467"/>
      <c r="DD88" s="467"/>
      <c r="DE88" s="467"/>
      <c r="DF88" s="467"/>
      <c r="DG88" s="467"/>
      <c r="DH88" s="467"/>
      <c r="DI88" s="467"/>
      <c r="DJ88" s="467"/>
      <c r="DK88" s="467"/>
      <c r="DL88" s="467"/>
      <c r="DM88" s="365" t="s">
        <v>54</v>
      </c>
      <c r="DN88" s="467"/>
      <c r="DO88" s="365" t="s">
        <v>54</v>
      </c>
      <c r="DP88" s="365" t="s">
        <v>54</v>
      </c>
      <c r="DQ88" s="365" t="s">
        <v>54</v>
      </c>
      <c r="DR88" s="365" t="s">
        <v>54</v>
      </c>
      <c r="DS88" s="365" t="s">
        <v>54</v>
      </c>
      <c r="DT88" s="365" t="s">
        <v>54</v>
      </c>
      <c r="DU88" s="365" t="s">
        <v>54</v>
      </c>
      <c r="DV88" s="365" t="s">
        <v>54</v>
      </c>
      <c r="DW88" s="365" t="s">
        <v>54</v>
      </c>
      <c r="DX88" s="467"/>
      <c r="DY88" s="365" t="s">
        <v>54</v>
      </c>
      <c r="DZ88" s="467"/>
      <c r="EA88" s="365" t="s">
        <v>54</v>
      </c>
      <c r="EB88" s="365" t="s">
        <v>54</v>
      </c>
      <c r="EC88" s="365" t="s">
        <v>54</v>
      </c>
      <c r="ED88" s="365" t="s">
        <v>54</v>
      </c>
      <c r="EE88" s="365" t="s">
        <v>54</v>
      </c>
      <c r="EF88" s="365" t="s">
        <v>54</v>
      </c>
      <c r="EG88" s="365" t="s">
        <v>54</v>
      </c>
      <c r="EH88" s="365" t="s">
        <v>54</v>
      </c>
      <c r="EI88" s="365" t="s">
        <v>54</v>
      </c>
      <c r="EJ88" s="365" t="s">
        <v>54</v>
      </c>
      <c r="EK88" s="365" t="s">
        <v>54</v>
      </c>
      <c r="EL88" s="365" t="s">
        <v>54</v>
      </c>
      <c r="EM88" s="365" t="s">
        <v>54</v>
      </c>
      <c r="EN88" s="365" t="s">
        <v>54</v>
      </c>
      <c r="EO88" s="365" t="s">
        <v>54</v>
      </c>
      <c r="EP88" s="365" t="s">
        <v>54</v>
      </c>
      <c r="EQ88" s="365" t="s">
        <v>54</v>
      </c>
      <c r="ER88" s="365" t="s">
        <v>54</v>
      </c>
      <c r="ES88" s="365" t="s">
        <v>54</v>
      </c>
      <c r="ET88" s="365" t="s">
        <v>54</v>
      </c>
      <c r="EU88" s="365" t="s">
        <v>54</v>
      </c>
    </row>
    <row r="89" spans="1:151" s="385" customFormat="1" ht="19.95" customHeight="1">
      <c r="A89" s="475"/>
      <c r="B89" s="475"/>
      <c r="C89" s="475"/>
      <c r="D89" s="468"/>
      <c r="E89" s="472"/>
      <c r="F89" s="468"/>
      <c r="G89" s="468"/>
      <c r="H89" s="468"/>
      <c r="I89" s="468"/>
      <c r="J89" s="468"/>
      <c r="K89" s="468"/>
      <c r="L89" s="472"/>
      <c r="M89" s="468"/>
      <c r="N89" s="472"/>
      <c r="O89" s="468"/>
      <c r="P89" s="528"/>
      <c r="Q89" s="472"/>
      <c r="R89" s="375" t="s">
        <v>54</v>
      </c>
      <c r="S89" s="367" t="s">
        <v>52</v>
      </c>
      <c r="T89" s="367" t="s">
        <v>54</v>
      </c>
      <c r="U89" s="375" t="s">
        <v>54</v>
      </c>
      <c r="V89" s="375" t="s">
        <v>54</v>
      </c>
      <c r="W89" s="375" t="s">
        <v>54</v>
      </c>
      <c r="X89" s="518"/>
      <c r="Y89" s="369" t="s">
        <v>54</v>
      </c>
      <c r="Z89" s="520"/>
      <c r="AA89" s="370" t="s">
        <v>54</v>
      </c>
      <c r="AB89" s="468"/>
      <c r="AC89" s="375" t="s">
        <v>54</v>
      </c>
      <c r="AD89" s="468"/>
      <c r="AE89" s="369" t="s">
        <v>54</v>
      </c>
      <c r="AF89" s="369" t="s">
        <v>54</v>
      </c>
      <c r="AG89" s="368" t="s">
        <v>54</v>
      </c>
      <c r="AH89" s="368" t="s">
        <v>54</v>
      </c>
      <c r="AI89" s="368" t="s">
        <v>54</v>
      </c>
      <c r="AJ89" s="516"/>
      <c r="AK89" s="516"/>
      <c r="AL89" s="516"/>
      <c r="AM89" s="516"/>
      <c r="AN89" s="516"/>
      <c r="AO89" s="516"/>
      <c r="AP89" s="375" t="s">
        <v>54</v>
      </c>
      <c r="AQ89" s="475"/>
      <c r="AR89" s="375" t="s">
        <v>54</v>
      </c>
      <c r="AS89" s="382" t="s">
        <v>54</v>
      </c>
      <c r="AT89" s="382" t="s">
        <v>54</v>
      </c>
      <c r="AU89" s="375" t="s">
        <v>54</v>
      </c>
      <c r="AV89" s="375" t="s">
        <v>54</v>
      </c>
      <c r="AW89" s="375" t="s">
        <v>54</v>
      </c>
      <c r="AX89" s="375" t="s">
        <v>54</v>
      </c>
      <c r="AY89" s="383" t="s">
        <v>54</v>
      </c>
      <c r="AZ89" s="369" t="s">
        <v>54</v>
      </c>
      <c r="BA89" s="518"/>
      <c r="BB89" s="369" t="s">
        <v>54</v>
      </c>
      <c r="BC89" s="475"/>
      <c r="BD89" s="369" t="s">
        <v>54</v>
      </c>
      <c r="BE89" s="369" t="s">
        <v>54</v>
      </c>
      <c r="BF89" s="369" t="s">
        <v>54</v>
      </c>
      <c r="BG89" s="375" t="s">
        <v>54</v>
      </c>
      <c r="BH89" s="375" t="s">
        <v>54</v>
      </c>
      <c r="BI89" s="375" t="s">
        <v>54</v>
      </c>
      <c r="BJ89" s="375" t="s">
        <v>54</v>
      </c>
      <c r="BK89" s="475"/>
      <c r="BL89" s="375" t="s">
        <v>54</v>
      </c>
      <c r="BM89" s="375" t="s">
        <v>54</v>
      </c>
      <c r="BN89" s="375" t="s">
        <v>54</v>
      </c>
      <c r="BO89" s="375" t="s">
        <v>54</v>
      </c>
      <c r="BP89" s="375" t="s">
        <v>54</v>
      </c>
      <c r="BQ89" s="375" t="s">
        <v>54</v>
      </c>
      <c r="BR89" s="375" t="s">
        <v>54</v>
      </c>
      <c r="BS89" s="375" t="s">
        <v>54</v>
      </c>
      <c r="BT89" s="375" t="s">
        <v>54</v>
      </c>
      <c r="BU89" s="370" t="s">
        <v>54</v>
      </c>
      <c r="BV89" s="375" t="s">
        <v>54</v>
      </c>
      <c r="BW89" s="375" t="s">
        <v>54</v>
      </c>
      <c r="BX89" s="375" t="s">
        <v>54</v>
      </c>
      <c r="BY89" s="375" t="s">
        <v>54</v>
      </c>
      <c r="BZ89" s="375" t="s">
        <v>54</v>
      </c>
      <c r="CA89" s="375" t="s">
        <v>54</v>
      </c>
      <c r="CB89" s="375" t="s">
        <v>54</v>
      </c>
      <c r="CC89" s="375" t="s">
        <v>54</v>
      </c>
      <c r="CD89" s="375" t="s">
        <v>54</v>
      </c>
      <c r="CE89" s="370" t="s">
        <v>54</v>
      </c>
      <c r="CF89" s="375" t="s">
        <v>54</v>
      </c>
      <c r="CG89" s="375" t="s">
        <v>54</v>
      </c>
      <c r="CH89" s="375" t="s">
        <v>54</v>
      </c>
      <c r="CI89" s="370" t="s">
        <v>54</v>
      </c>
      <c r="CJ89" s="375" t="s">
        <v>54</v>
      </c>
      <c r="CK89" s="375" t="s">
        <v>54</v>
      </c>
      <c r="CL89" s="375" t="s">
        <v>54</v>
      </c>
      <c r="CM89" s="475"/>
      <c r="CN89" s="479"/>
      <c r="CO89" s="532"/>
      <c r="CP89" s="532"/>
      <c r="CQ89" s="468"/>
      <c r="CR89" s="532"/>
      <c r="CS89" s="468"/>
      <c r="CT89" s="468"/>
      <c r="CU89" s="468"/>
      <c r="CV89" s="468"/>
      <c r="CW89" s="468"/>
      <c r="CX89" s="468"/>
      <c r="CY89" s="468"/>
      <c r="CZ89" s="468"/>
      <c r="DA89" s="468"/>
      <c r="DB89" s="529"/>
      <c r="DC89" s="468"/>
      <c r="DD89" s="468"/>
      <c r="DE89" s="468"/>
      <c r="DF89" s="468"/>
      <c r="DG89" s="468"/>
      <c r="DH89" s="468"/>
      <c r="DI89" s="468"/>
      <c r="DJ89" s="468"/>
      <c r="DK89" s="468"/>
      <c r="DL89" s="468"/>
      <c r="DM89" s="365" t="s">
        <v>54</v>
      </c>
      <c r="DN89" s="468"/>
      <c r="DO89" s="365" t="s">
        <v>54</v>
      </c>
      <c r="DP89" s="365" t="s">
        <v>54</v>
      </c>
      <c r="DQ89" s="365" t="s">
        <v>54</v>
      </c>
      <c r="DR89" s="365" t="s">
        <v>54</v>
      </c>
      <c r="DS89" s="365" t="s">
        <v>54</v>
      </c>
      <c r="DT89" s="365" t="s">
        <v>54</v>
      </c>
      <c r="DU89" s="365" t="s">
        <v>54</v>
      </c>
      <c r="DV89" s="365" t="s">
        <v>54</v>
      </c>
      <c r="DW89" s="365" t="s">
        <v>54</v>
      </c>
      <c r="DX89" s="468"/>
      <c r="DY89" s="365" t="s">
        <v>54</v>
      </c>
      <c r="DZ89" s="468"/>
      <c r="EA89" s="365" t="s">
        <v>54</v>
      </c>
      <c r="EB89" s="365" t="s">
        <v>54</v>
      </c>
      <c r="EC89" s="365" t="s">
        <v>54</v>
      </c>
      <c r="ED89" s="365" t="s">
        <v>54</v>
      </c>
      <c r="EE89" s="365" t="s">
        <v>54</v>
      </c>
      <c r="EF89" s="365" t="s">
        <v>54</v>
      </c>
      <c r="EG89" s="365" t="s">
        <v>54</v>
      </c>
      <c r="EH89" s="365" t="s">
        <v>54</v>
      </c>
      <c r="EI89" s="365" t="s">
        <v>54</v>
      </c>
      <c r="EJ89" s="365" t="s">
        <v>54</v>
      </c>
      <c r="EK89" s="365" t="s">
        <v>54</v>
      </c>
      <c r="EL89" s="365" t="s">
        <v>54</v>
      </c>
      <c r="EM89" s="365" t="s">
        <v>54</v>
      </c>
      <c r="EN89" s="365" t="s">
        <v>54</v>
      </c>
      <c r="EO89" s="365" t="s">
        <v>54</v>
      </c>
      <c r="EP89" s="365" t="s">
        <v>54</v>
      </c>
      <c r="EQ89" s="365" t="s">
        <v>54</v>
      </c>
      <c r="ER89" s="365" t="s">
        <v>54</v>
      </c>
      <c r="ES89" s="365" t="s">
        <v>54</v>
      </c>
      <c r="ET89" s="365" t="s">
        <v>54</v>
      </c>
      <c r="EU89" s="365" t="s">
        <v>54</v>
      </c>
    </row>
    <row r="90" spans="1:151" s="385" customFormat="1" ht="19.95" customHeight="1">
      <c r="A90" s="473">
        <v>15</v>
      </c>
      <c r="B90" s="473">
        <v>15</v>
      </c>
      <c r="C90" s="473" t="s">
        <v>2734</v>
      </c>
      <c r="D90" s="465" t="s">
        <v>2843</v>
      </c>
      <c r="E90" s="530" t="s">
        <v>2856</v>
      </c>
      <c r="F90" s="531" t="s">
        <v>2800</v>
      </c>
      <c r="G90" s="465" t="s">
        <v>2994</v>
      </c>
      <c r="H90" s="465" t="s">
        <v>2869</v>
      </c>
      <c r="I90" s="531" t="s">
        <v>2801</v>
      </c>
      <c r="J90" s="465" t="s">
        <v>52</v>
      </c>
      <c r="K90" s="525" t="s">
        <v>3497</v>
      </c>
      <c r="L90" s="469" t="s">
        <v>3554</v>
      </c>
      <c r="M90" s="465" t="s">
        <v>3010</v>
      </c>
      <c r="N90" s="469" t="s">
        <v>3554</v>
      </c>
      <c r="O90" s="465" t="s">
        <v>2920</v>
      </c>
      <c r="P90" s="526" t="s">
        <v>2962</v>
      </c>
      <c r="Q90" s="469">
        <v>1</v>
      </c>
      <c r="R90" s="367" t="s">
        <v>3732</v>
      </c>
      <c r="S90" s="367" t="s">
        <v>52</v>
      </c>
      <c r="T90" s="367" t="s">
        <v>2711</v>
      </c>
      <c r="U90" s="375" t="s">
        <v>52</v>
      </c>
      <c r="V90" s="375" t="s">
        <v>52</v>
      </c>
      <c r="W90" s="375" t="s">
        <v>52</v>
      </c>
      <c r="X90" s="517">
        <v>228</v>
      </c>
      <c r="Y90" s="369">
        <v>72</v>
      </c>
      <c r="Z90" s="519">
        <v>72</v>
      </c>
      <c r="AA90" s="370">
        <v>72</v>
      </c>
      <c r="AB90" s="465">
        <v>72</v>
      </c>
      <c r="AC90" s="375" t="s">
        <v>52</v>
      </c>
      <c r="AD90" s="465" t="s">
        <v>52</v>
      </c>
      <c r="AE90" s="369">
        <v>72</v>
      </c>
      <c r="AF90" s="369" t="s">
        <v>2934</v>
      </c>
      <c r="AG90" s="368" t="s">
        <v>52</v>
      </c>
      <c r="AH90" s="368" t="s">
        <v>52</v>
      </c>
      <c r="AI90" s="368" t="s">
        <v>52</v>
      </c>
      <c r="AJ90" s="476" t="s">
        <v>54</v>
      </c>
      <c r="AK90" s="476" t="s">
        <v>54</v>
      </c>
      <c r="AL90" s="476" t="s">
        <v>54</v>
      </c>
      <c r="AM90" s="476" t="s">
        <v>54</v>
      </c>
      <c r="AN90" s="476" t="s">
        <v>54</v>
      </c>
      <c r="AO90" s="476" t="s">
        <v>54</v>
      </c>
      <c r="AP90" s="375" t="s">
        <v>54</v>
      </c>
      <c r="AQ90" s="473" t="s">
        <v>54</v>
      </c>
      <c r="AR90" s="375" t="s">
        <v>54</v>
      </c>
      <c r="AS90" s="382" t="s">
        <v>54</v>
      </c>
      <c r="AT90" s="382" t="s">
        <v>54</v>
      </c>
      <c r="AU90" s="375" t="s">
        <v>54</v>
      </c>
      <c r="AV90" s="375" t="s">
        <v>54</v>
      </c>
      <c r="AW90" s="375" t="s">
        <v>54</v>
      </c>
      <c r="AX90" s="375" t="s">
        <v>54</v>
      </c>
      <c r="AY90" s="383" t="s">
        <v>54</v>
      </c>
      <c r="AZ90" s="369" t="s">
        <v>54</v>
      </c>
      <c r="BA90" s="517" t="s">
        <v>54</v>
      </c>
      <c r="BB90" s="369" t="s">
        <v>54</v>
      </c>
      <c r="BC90" s="473" t="s">
        <v>54</v>
      </c>
      <c r="BD90" s="369" t="s">
        <v>54</v>
      </c>
      <c r="BE90" s="369" t="s">
        <v>54</v>
      </c>
      <c r="BF90" s="369" t="s">
        <v>54</v>
      </c>
      <c r="BG90" s="375" t="s">
        <v>54</v>
      </c>
      <c r="BH90" s="375" t="s">
        <v>54</v>
      </c>
      <c r="BI90" s="375" t="s">
        <v>54</v>
      </c>
      <c r="BJ90" s="375" t="s">
        <v>54</v>
      </c>
      <c r="BK90" s="473" t="s">
        <v>54</v>
      </c>
      <c r="BL90" s="375" t="s">
        <v>54</v>
      </c>
      <c r="BM90" s="375" t="s">
        <v>54</v>
      </c>
      <c r="BN90" s="375" t="s">
        <v>54</v>
      </c>
      <c r="BO90" s="375" t="s">
        <v>54</v>
      </c>
      <c r="BP90" s="375" t="s">
        <v>54</v>
      </c>
      <c r="BQ90" s="375" t="s">
        <v>54</v>
      </c>
      <c r="BR90" s="375" t="s">
        <v>54</v>
      </c>
      <c r="BS90" s="375" t="s">
        <v>54</v>
      </c>
      <c r="BT90" s="375" t="s">
        <v>54</v>
      </c>
      <c r="BU90" s="370" t="s">
        <v>54</v>
      </c>
      <c r="BV90" s="375" t="s">
        <v>54</v>
      </c>
      <c r="BW90" s="375" t="s">
        <v>54</v>
      </c>
      <c r="BX90" s="375" t="s">
        <v>54</v>
      </c>
      <c r="BY90" s="375" t="s">
        <v>54</v>
      </c>
      <c r="BZ90" s="375" t="s">
        <v>54</v>
      </c>
      <c r="CA90" s="375" t="s">
        <v>54</v>
      </c>
      <c r="CB90" s="375" t="s">
        <v>54</v>
      </c>
      <c r="CC90" s="375" t="s">
        <v>54</v>
      </c>
      <c r="CD90" s="375" t="s">
        <v>54</v>
      </c>
      <c r="CE90" s="370" t="s">
        <v>54</v>
      </c>
      <c r="CF90" s="375" t="s">
        <v>54</v>
      </c>
      <c r="CG90" s="375" t="s">
        <v>54</v>
      </c>
      <c r="CH90" s="375" t="s">
        <v>54</v>
      </c>
      <c r="CI90" s="370" t="s">
        <v>54</v>
      </c>
      <c r="CJ90" s="375" t="s">
        <v>54</v>
      </c>
      <c r="CK90" s="375" t="s">
        <v>54</v>
      </c>
      <c r="CL90" s="375" t="s">
        <v>54</v>
      </c>
      <c r="CM90" s="473" t="s">
        <v>2951</v>
      </c>
      <c r="CN90" s="479" t="s">
        <v>2902</v>
      </c>
      <c r="CO90" s="473" t="s">
        <v>1975</v>
      </c>
      <c r="CP90" s="473" t="s">
        <v>1975</v>
      </c>
      <c r="CQ90" s="465" t="s">
        <v>2969</v>
      </c>
      <c r="CR90" s="473" t="s">
        <v>3037</v>
      </c>
      <c r="CS90" s="465" t="s">
        <v>52</v>
      </c>
      <c r="CT90" s="465" t="s">
        <v>54</v>
      </c>
      <c r="CU90" s="465" t="s">
        <v>54</v>
      </c>
      <c r="CV90" s="465" t="s">
        <v>54</v>
      </c>
      <c r="CW90" s="465" t="s">
        <v>54</v>
      </c>
      <c r="CX90" s="465" t="s">
        <v>54</v>
      </c>
      <c r="CY90" s="465" t="s">
        <v>54</v>
      </c>
      <c r="CZ90" s="465" t="s">
        <v>54</v>
      </c>
      <c r="DA90" s="465" t="s">
        <v>54</v>
      </c>
      <c r="DB90" s="500" t="s">
        <v>54</v>
      </c>
      <c r="DC90" s="465" t="s">
        <v>54</v>
      </c>
      <c r="DD90" s="465" t="s">
        <v>54</v>
      </c>
      <c r="DE90" s="465" t="s">
        <v>54</v>
      </c>
      <c r="DF90" s="465" t="s">
        <v>54</v>
      </c>
      <c r="DG90" s="465" t="s">
        <v>54</v>
      </c>
      <c r="DH90" s="465" t="s">
        <v>54</v>
      </c>
      <c r="DI90" s="465" t="s">
        <v>54</v>
      </c>
      <c r="DJ90" s="465" t="s">
        <v>54</v>
      </c>
      <c r="DK90" s="465" t="s">
        <v>54</v>
      </c>
      <c r="DL90" s="465" t="s">
        <v>54</v>
      </c>
      <c r="DM90" s="365" t="s">
        <v>54</v>
      </c>
      <c r="DN90" s="465" t="s">
        <v>54</v>
      </c>
      <c r="DO90" s="365" t="s">
        <v>54</v>
      </c>
      <c r="DP90" s="365" t="s">
        <v>54</v>
      </c>
      <c r="DQ90" s="365" t="s">
        <v>54</v>
      </c>
      <c r="DR90" s="365" t="s">
        <v>54</v>
      </c>
      <c r="DS90" s="365" t="s">
        <v>54</v>
      </c>
      <c r="DT90" s="365" t="s">
        <v>54</v>
      </c>
      <c r="DU90" s="365" t="s">
        <v>54</v>
      </c>
      <c r="DV90" s="365" t="s">
        <v>54</v>
      </c>
      <c r="DW90" s="365" t="s">
        <v>54</v>
      </c>
      <c r="DX90" s="465" t="s">
        <v>54</v>
      </c>
      <c r="DY90" s="365" t="s">
        <v>54</v>
      </c>
      <c r="DZ90" s="465" t="s">
        <v>54</v>
      </c>
      <c r="EA90" s="365" t="s">
        <v>54</v>
      </c>
      <c r="EB90" s="365" t="s">
        <v>54</v>
      </c>
      <c r="EC90" s="365" t="s">
        <v>54</v>
      </c>
      <c r="ED90" s="365" t="s">
        <v>54</v>
      </c>
      <c r="EE90" s="365" t="s">
        <v>54</v>
      </c>
      <c r="EF90" s="365" t="s">
        <v>54</v>
      </c>
      <c r="EG90" s="365" t="s">
        <v>54</v>
      </c>
      <c r="EH90" s="365" t="s">
        <v>54</v>
      </c>
      <c r="EI90" s="365" t="s">
        <v>54</v>
      </c>
      <c r="EJ90" s="365" t="s">
        <v>54</v>
      </c>
      <c r="EK90" s="365" t="s">
        <v>54</v>
      </c>
      <c r="EL90" s="365" t="s">
        <v>54</v>
      </c>
      <c r="EM90" s="365" t="s">
        <v>54</v>
      </c>
      <c r="EN90" s="365" t="s">
        <v>54</v>
      </c>
      <c r="EO90" s="365" t="s">
        <v>54</v>
      </c>
      <c r="EP90" s="365" t="s">
        <v>54</v>
      </c>
      <c r="EQ90" s="365" t="s">
        <v>54</v>
      </c>
      <c r="ER90" s="365" t="s">
        <v>54</v>
      </c>
      <c r="ES90" s="365" t="s">
        <v>54</v>
      </c>
      <c r="ET90" s="365" t="s">
        <v>54</v>
      </c>
      <c r="EU90" s="365" t="s">
        <v>54</v>
      </c>
    </row>
    <row r="91" spans="1:151" s="385" customFormat="1" ht="19.95" customHeight="1">
      <c r="A91" s="474"/>
      <c r="B91" s="474"/>
      <c r="C91" s="474"/>
      <c r="D91" s="466"/>
      <c r="E91" s="470"/>
      <c r="F91" s="466"/>
      <c r="G91" s="466"/>
      <c r="H91" s="466"/>
      <c r="I91" s="466"/>
      <c r="J91" s="466"/>
      <c r="K91" s="466"/>
      <c r="L91" s="470"/>
      <c r="M91" s="466"/>
      <c r="N91" s="470"/>
      <c r="O91" s="466"/>
      <c r="P91" s="527"/>
      <c r="Q91" s="470"/>
      <c r="R91" s="375" t="s">
        <v>54</v>
      </c>
      <c r="S91" s="367" t="s">
        <v>54</v>
      </c>
      <c r="T91" s="367" t="s">
        <v>54</v>
      </c>
      <c r="U91" s="375" t="s">
        <v>54</v>
      </c>
      <c r="V91" s="375" t="s">
        <v>54</v>
      </c>
      <c r="W91" s="375" t="s">
        <v>54</v>
      </c>
      <c r="X91" s="518"/>
      <c r="Y91" s="369" t="s">
        <v>54</v>
      </c>
      <c r="Z91" s="520"/>
      <c r="AA91" s="370" t="s">
        <v>54</v>
      </c>
      <c r="AB91" s="466"/>
      <c r="AC91" s="375" t="s">
        <v>54</v>
      </c>
      <c r="AD91" s="466"/>
      <c r="AE91" s="369" t="s">
        <v>54</v>
      </c>
      <c r="AF91" s="369" t="s">
        <v>54</v>
      </c>
      <c r="AG91" s="368" t="s">
        <v>54</v>
      </c>
      <c r="AH91" s="368" t="s">
        <v>54</v>
      </c>
      <c r="AI91" s="368" t="s">
        <v>54</v>
      </c>
      <c r="AJ91" s="515"/>
      <c r="AK91" s="515"/>
      <c r="AL91" s="515"/>
      <c r="AM91" s="515"/>
      <c r="AN91" s="515"/>
      <c r="AO91" s="515"/>
      <c r="AP91" s="375" t="s">
        <v>54</v>
      </c>
      <c r="AQ91" s="474"/>
      <c r="AR91" s="375" t="s">
        <v>54</v>
      </c>
      <c r="AS91" s="382" t="s">
        <v>54</v>
      </c>
      <c r="AT91" s="382" t="s">
        <v>54</v>
      </c>
      <c r="AU91" s="375" t="s">
        <v>54</v>
      </c>
      <c r="AV91" s="375" t="s">
        <v>54</v>
      </c>
      <c r="AW91" s="375" t="s">
        <v>54</v>
      </c>
      <c r="AX91" s="375" t="s">
        <v>54</v>
      </c>
      <c r="AY91" s="383" t="s">
        <v>54</v>
      </c>
      <c r="AZ91" s="369" t="s">
        <v>54</v>
      </c>
      <c r="BA91" s="518"/>
      <c r="BB91" s="369" t="s">
        <v>54</v>
      </c>
      <c r="BC91" s="474"/>
      <c r="BD91" s="369" t="s">
        <v>54</v>
      </c>
      <c r="BE91" s="369" t="s">
        <v>54</v>
      </c>
      <c r="BF91" s="369" t="s">
        <v>54</v>
      </c>
      <c r="BG91" s="375" t="s">
        <v>54</v>
      </c>
      <c r="BH91" s="375" t="s">
        <v>54</v>
      </c>
      <c r="BI91" s="375" t="s">
        <v>54</v>
      </c>
      <c r="BJ91" s="375" t="s">
        <v>54</v>
      </c>
      <c r="BK91" s="474"/>
      <c r="BL91" s="375" t="s">
        <v>54</v>
      </c>
      <c r="BM91" s="375" t="s">
        <v>54</v>
      </c>
      <c r="BN91" s="375" t="s">
        <v>54</v>
      </c>
      <c r="BO91" s="375" t="s">
        <v>54</v>
      </c>
      <c r="BP91" s="375" t="s">
        <v>54</v>
      </c>
      <c r="BQ91" s="375" t="s">
        <v>54</v>
      </c>
      <c r="BR91" s="375" t="s">
        <v>54</v>
      </c>
      <c r="BS91" s="375" t="s">
        <v>54</v>
      </c>
      <c r="BT91" s="375" t="s">
        <v>54</v>
      </c>
      <c r="BU91" s="370" t="s">
        <v>54</v>
      </c>
      <c r="BV91" s="375" t="s">
        <v>54</v>
      </c>
      <c r="BW91" s="375" t="s">
        <v>54</v>
      </c>
      <c r="BX91" s="375" t="s">
        <v>54</v>
      </c>
      <c r="BY91" s="375" t="s">
        <v>54</v>
      </c>
      <c r="BZ91" s="375" t="s">
        <v>54</v>
      </c>
      <c r="CA91" s="375" t="s">
        <v>54</v>
      </c>
      <c r="CB91" s="375" t="s">
        <v>54</v>
      </c>
      <c r="CC91" s="375" t="s">
        <v>54</v>
      </c>
      <c r="CD91" s="375" t="s">
        <v>54</v>
      </c>
      <c r="CE91" s="370" t="s">
        <v>54</v>
      </c>
      <c r="CF91" s="375" t="s">
        <v>54</v>
      </c>
      <c r="CG91" s="375" t="s">
        <v>54</v>
      </c>
      <c r="CH91" s="375" t="s">
        <v>54</v>
      </c>
      <c r="CI91" s="370" t="s">
        <v>54</v>
      </c>
      <c r="CJ91" s="375" t="s">
        <v>54</v>
      </c>
      <c r="CK91" s="375" t="s">
        <v>54</v>
      </c>
      <c r="CL91" s="375" t="s">
        <v>54</v>
      </c>
      <c r="CM91" s="474"/>
      <c r="CN91" s="479"/>
      <c r="CO91" s="467"/>
      <c r="CP91" s="467"/>
      <c r="CQ91" s="466"/>
      <c r="CR91" s="467"/>
      <c r="CS91" s="466"/>
      <c r="CT91" s="466"/>
      <c r="CU91" s="466"/>
      <c r="CV91" s="466"/>
      <c r="CW91" s="466"/>
      <c r="CX91" s="466"/>
      <c r="CY91" s="466"/>
      <c r="CZ91" s="466"/>
      <c r="DA91" s="466"/>
      <c r="DB91" s="471"/>
      <c r="DC91" s="466"/>
      <c r="DD91" s="466"/>
      <c r="DE91" s="466"/>
      <c r="DF91" s="466"/>
      <c r="DG91" s="466"/>
      <c r="DH91" s="466"/>
      <c r="DI91" s="466"/>
      <c r="DJ91" s="466"/>
      <c r="DK91" s="466"/>
      <c r="DL91" s="466"/>
      <c r="DM91" s="365" t="s">
        <v>54</v>
      </c>
      <c r="DN91" s="466"/>
      <c r="DO91" s="365" t="s">
        <v>54</v>
      </c>
      <c r="DP91" s="365" t="s">
        <v>54</v>
      </c>
      <c r="DQ91" s="365" t="s">
        <v>54</v>
      </c>
      <c r="DR91" s="365" t="s">
        <v>54</v>
      </c>
      <c r="DS91" s="365" t="s">
        <v>54</v>
      </c>
      <c r="DT91" s="365" t="s">
        <v>54</v>
      </c>
      <c r="DU91" s="365" t="s">
        <v>54</v>
      </c>
      <c r="DV91" s="365" t="s">
        <v>54</v>
      </c>
      <c r="DW91" s="365" t="s">
        <v>54</v>
      </c>
      <c r="DX91" s="466"/>
      <c r="DY91" s="365" t="s">
        <v>54</v>
      </c>
      <c r="DZ91" s="466"/>
      <c r="EA91" s="365" t="s">
        <v>54</v>
      </c>
      <c r="EB91" s="365" t="s">
        <v>54</v>
      </c>
      <c r="EC91" s="365" t="s">
        <v>54</v>
      </c>
      <c r="ED91" s="365" t="s">
        <v>54</v>
      </c>
      <c r="EE91" s="365" t="s">
        <v>54</v>
      </c>
      <c r="EF91" s="365" t="s">
        <v>54</v>
      </c>
      <c r="EG91" s="365" t="s">
        <v>54</v>
      </c>
      <c r="EH91" s="365" t="s">
        <v>54</v>
      </c>
      <c r="EI91" s="365" t="s">
        <v>54</v>
      </c>
      <c r="EJ91" s="365" t="s">
        <v>54</v>
      </c>
      <c r="EK91" s="365" t="s">
        <v>54</v>
      </c>
      <c r="EL91" s="365" t="s">
        <v>54</v>
      </c>
      <c r="EM91" s="365" t="s">
        <v>54</v>
      </c>
      <c r="EN91" s="365" t="s">
        <v>54</v>
      </c>
      <c r="EO91" s="365" t="s">
        <v>54</v>
      </c>
      <c r="EP91" s="365" t="s">
        <v>54</v>
      </c>
      <c r="EQ91" s="365" t="s">
        <v>54</v>
      </c>
      <c r="ER91" s="365" t="s">
        <v>54</v>
      </c>
      <c r="ES91" s="365" t="s">
        <v>54</v>
      </c>
      <c r="ET91" s="365" t="s">
        <v>54</v>
      </c>
      <c r="EU91" s="365" t="s">
        <v>54</v>
      </c>
    </row>
    <row r="92" spans="1:151" s="385" customFormat="1" ht="19.95" customHeight="1">
      <c r="A92" s="474"/>
      <c r="B92" s="474"/>
      <c r="C92" s="474"/>
      <c r="D92" s="467"/>
      <c r="E92" s="471"/>
      <c r="F92" s="467"/>
      <c r="G92" s="467"/>
      <c r="H92" s="467"/>
      <c r="I92" s="467"/>
      <c r="J92" s="467"/>
      <c r="K92" s="467"/>
      <c r="L92" s="471"/>
      <c r="M92" s="467"/>
      <c r="N92" s="471"/>
      <c r="O92" s="467"/>
      <c r="P92" s="527"/>
      <c r="Q92" s="471"/>
      <c r="R92" s="375" t="s">
        <v>54</v>
      </c>
      <c r="S92" s="367" t="s">
        <v>54</v>
      </c>
      <c r="T92" s="367" t="s">
        <v>54</v>
      </c>
      <c r="U92" s="375" t="s">
        <v>54</v>
      </c>
      <c r="V92" s="375" t="s">
        <v>54</v>
      </c>
      <c r="W92" s="375" t="s">
        <v>54</v>
      </c>
      <c r="X92" s="518"/>
      <c r="Y92" s="369" t="s">
        <v>54</v>
      </c>
      <c r="Z92" s="520"/>
      <c r="AA92" s="370" t="s">
        <v>54</v>
      </c>
      <c r="AB92" s="467"/>
      <c r="AC92" s="375" t="s">
        <v>54</v>
      </c>
      <c r="AD92" s="467"/>
      <c r="AE92" s="369" t="s">
        <v>54</v>
      </c>
      <c r="AF92" s="369" t="s">
        <v>54</v>
      </c>
      <c r="AG92" s="368" t="s">
        <v>54</v>
      </c>
      <c r="AH92" s="368" t="s">
        <v>54</v>
      </c>
      <c r="AI92" s="368" t="s">
        <v>54</v>
      </c>
      <c r="AJ92" s="515"/>
      <c r="AK92" s="515"/>
      <c r="AL92" s="515"/>
      <c r="AM92" s="515"/>
      <c r="AN92" s="515"/>
      <c r="AO92" s="515"/>
      <c r="AP92" s="375" t="s">
        <v>54</v>
      </c>
      <c r="AQ92" s="474"/>
      <c r="AR92" s="375" t="s">
        <v>54</v>
      </c>
      <c r="AS92" s="382" t="s">
        <v>54</v>
      </c>
      <c r="AT92" s="382" t="s">
        <v>54</v>
      </c>
      <c r="AU92" s="375" t="s">
        <v>54</v>
      </c>
      <c r="AV92" s="375" t="s">
        <v>54</v>
      </c>
      <c r="AW92" s="375" t="s">
        <v>54</v>
      </c>
      <c r="AX92" s="375" t="s">
        <v>54</v>
      </c>
      <c r="AY92" s="383" t="s">
        <v>54</v>
      </c>
      <c r="AZ92" s="369" t="s">
        <v>54</v>
      </c>
      <c r="BA92" s="518"/>
      <c r="BB92" s="369" t="s">
        <v>54</v>
      </c>
      <c r="BC92" s="474"/>
      <c r="BD92" s="369" t="s">
        <v>54</v>
      </c>
      <c r="BE92" s="369" t="s">
        <v>54</v>
      </c>
      <c r="BF92" s="369" t="s">
        <v>54</v>
      </c>
      <c r="BG92" s="375" t="s">
        <v>54</v>
      </c>
      <c r="BH92" s="375" t="s">
        <v>54</v>
      </c>
      <c r="BI92" s="375" t="s">
        <v>54</v>
      </c>
      <c r="BJ92" s="375" t="s">
        <v>54</v>
      </c>
      <c r="BK92" s="474"/>
      <c r="BL92" s="375" t="s">
        <v>54</v>
      </c>
      <c r="BM92" s="375" t="s">
        <v>54</v>
      </c>
      <c r="BN92" s="375" t="s">
        <v>54</v>
      </c>
      <c r="BO92" s="375" t="s">
        <v>54</v>
      </c>
      <c r="BP92" s="375" t="s">
        <v>54</v>
      </c>
      <c r="BQ92" s="375" t="s">
        <v>54</v>
      </c>
      <c r="BR92" s="375" t="s">
        <v>54</v>
      </c>
      <c r="BS92" s="375" t="s">
        <v>54</v>
      </c>
      <c r="BT92" s="375" t="s">
        <v>54</v>
      </c>
      <c r="BU92" s="370" t="s">
        <v>54</v>
      </c>
      <c r="BV92" s="375" t="s">
        <v>54</v>
      </c>
      <c r="BW92" s="375" t="s">
        <v>54</v>
      </c>
      <c r="BX92" s="375" t="s">
        <v>54</v>
      </c>
      <c r="BY92" s="375" t="s">
        <v>54</v>
      </c>
      <c r="BZ92" s="375" t="s">
        <v>54</v>
      </c>
      <c r="CA92" s="375" t="s">
        <v>54</v>
      </c>
      <c r="CB92" s="375" t="s">
        <v>54</v>
      </c>
      <c r="CC92" s="375" t="s">
        <v>54</v>
      </c>
      <c r="CD92" s="375" t="s">
        <v>54</v>
      </c>
      <c r="CE92" s="370" t="s">
        <v>54</v>
      </c>
      <c r="CF92" s="375" t="s">
        <v>54</v>
      </c>
      <c r="CG92" s="375" t="s">
        <v>54</v>
      </c>
      <c r="CH92" s="375" t="s">
        <v>54</v>
      </c>
      <c r="CI92" s="370" t="s">
        <v>54</v>
      </c>
      <c r="CJ92" s="375" t="s">
        <v>54</v>
      </c>
      <c r="CK92" s="375" t="s">
        <v>54</v>
      </c>
      <c r="CL92" s="375" t="s">
        <v>54</v>
      </c>
      <c r="CM92" s="474"/>
      <c r="CN92" s="479"/>
      <c r="CO92" s="467"/>
      <c r="CP92" s="467"/>
      <c r="CQ92" s="467"/>
      <c r="CR92" s="467"/>
      <c r="CS92" s="467"/>
      <c r="CT92" s="467"/>
      <c r="CU92" s="467"/>
      <c r="CV92" s="467"/>
      <c r="CW92" s="467"/>
      <c r="CX92" s="467"/>
      <c r="CY92" s="467"/>
      <c r="CZ92" s="467"/>
      <c r="DA92" s="467"/>
      <c r="DB92" s="471"/>
      <c r="DC92" s="467"/>
      <c r="DD92" s="467"/>
      <c r="DE92" s="467"/>
      <c r="DF92" s="467"/>
      <c r="DG92" s="467"/>
      <c r="DH92" s="467"/>
      <c r="DI92" s="467"/>
      <c r="DJ92" s="467"/>
      <c r="DK92" s="467"/>
      <c r="DL92" s="467"/>
      <c r="DM92" s="365" t="s">
        <v>54</v>
      </c>
      <c r="DN92" s="467"/>
      <c r="DO92" s="365" t="s">
        <v>54</v>
      </c>
      <c r="DP92" s="365" t="s">
        <v>54</v>
      </c>
      <c r="DQ92" s="365" t="s">
        <v>54</v>
      </c>
      <c r="DR92" s="365" t="s">
        <v>54</v>
      </c>
      <c r="DS92" s="365" t="s">
        <v>54</v>
      </c>
      <c r="DT92" s="365" t="s">
        <v>54</v>
      </c>
      <c r="DU92" s="365" t="s">
        <v>54</v>
      </c>
      <c r="DV92" s="365" t="s">
        <v>54</v>
      </c>
      <c r="DW92" s="365" t="s">
        <v>54</v>
      </c>
      <c r="DX92" s="467"/>
      <c r="DY92" s="365" t="s">
        <v>54</v>
      </c>
      <c r="DZ92" s="467"/>
      <c r="EA92" s="365" t="s">
        <v>54</v>
      </c>
      <c r="EB92" s="365" t="s">
        <v>54</v>
      </c>
      <c r="EC92" s="365" t="s">
        <v>54</v>
      </c>
      <c r="ED92" s="365" t="s">
        <v>54</v>
      </c>
      <c r="EE92" s="365" t="s">
        <v>54</v>
      </c>
      <c r="EF92" s="365" t="s">
        <v>54</v>
      </c>
      <c r="EG92" s="365" t="s">
        <v>54</v>
      </c>
      <c r="EH92" s="365" t="s">
        <v>54</v>
      </c>
      <c r="EI92" s="365" t="s">
        <v>54</v>
      </c>
      <c r="EJ92" s="365" t="s">
        <v>54</v>
      </c>
      <c r="EK92" s="365" t="s">
        <v>54</v>
      </c>
      <c r="EL92" s="365" t="s">
        <v>54</v>
      </c>
      <c r="EM92" s="365" t="s">
        <v>54</v>
      </c>
      <c r="EN92" s="365" t="s">
        <v>54</v>
      </c>
      <c r="EO92" s="365" t="s">
        <v>54</v>
      </c>
      <c r="EP92" s="365" t="s">
        <v>54</v>
      </c>
      <c r="EQ92" s="365" t="s">
        <v>54</v>
      </c>
      <c r="ER92" s="365" t="s">
        <v>54</v>
      </c>
      <c r="ES92" s="365" t="s">
        <v>54</v>
      </c>
      <c r="ET92" s="365" t="s">
        <v>54</v>
      </c>
      <c r="EU92" s="365" t="s">
        <v>54</v>
      </c>
    </row>
    <row r="93" spans="1:151" s="385" customFormat="1" ht="19.95" customHeight="1">
      <c r="A93" s="475"/>
      <c r="B93" s="475"/>
      <c r="C93" s="475"/>
      <c r="D93" s="468"/>
      <c r="E93" s="472"/>
      <c r="F93" s="468"/>
      <c r="G93" s="468"/>
      <c r="H93" s="468"/>
      <c r="I93" s="468"/>
      <c r="J93" s="468"/>
      <c r="K93" s="468"/>
      <c r="L93" s="472"/>
      <c r="M93" s="468"/>
      <c r="N93" s="472"/>
      <c r="O93" s="468"/>
      <c r="P93" s="528"/>
      <c r="Q93" s="472"/>
      <c r="R93" s="375" t="s">
        <v>54</v>
      </c>
      <c r="S93" s="367" t="s">
        <v>52</v>
      </c>
      <c r="T93" s="367" t="s">
        <v>54</v>
      </c>
      <c r="U93" s="375" t="s">
        <v>54</v>
      </c>
      <c r="V93" s="375" t="s">
        <v>54</v>
      </c>
      <c r="W93" s="375" t="s">
        <v>54</v>
      </c>
      <c r="X93" s="518"/>
      <c r="Y93" s="369" t="s">
        <v>54</v>
      </c>
      <c r="Z93" s="520"/>
      <c r="AA93" s="370" t="s">
        <v>54</v>
      </c>
      <c r="AB93" s="468"/>
      <c r="AC93" s="375" t="s">
        <v>54</v>
      </c>
      <c r="AD93" s="468"/>
      <c r="AE93" s="369" t="s">
        <v>54</v>
      </c>
      <c r="AF93" s="369" t="s">
        <v>54</v>
      </c>
      <c r="AG93" s="368" t="s">
        <v>54</v>
      </c>
      <c r="AH93" s="368" t="s">
        <v>54</v>
      </c>
      <c r="AI93" s="368" t="s">
        <v>54</v>
      </c>
      <c r="AJ93" s="516"/>
      <c r="AK93" s="516"/>
      <c r="AL93" s="516"/>
      <c r="AM93" s="516"/>
      <c r="AN93" s="516"/>
      <c r="AO93" s="516"/>
      <c r="AP93" s="375" t="s">
        <v>54</v>
      </c>
      <c r="AQ93" s="475"/>
      <c r="AR93" s="375" t="s">
        <v>54</v>
      </c>
      <c r="AS93" s="382" t="s">
        <v>54</v>
      </c>
      <c r="AT93" s="382" t="s">
        <v>54</v>
      </c>
      <c r="AU93" s="375" t="s">
        <v>54</v>
      </c>
      <c r="AV93" s="375" t="s">
        <v>54</v>
      </c>
      <c r="AW93" s="375" t="s">
        <v>54</v>
      </c>
      <c r="AX93" s="375" t="s">
        <v>54</v>
      </c>
      <c r="AY93" s="383" t="s">
        <v>54</v>
      </c>
      <c r="AZ93" s="369" t="s">
        <v>54</v>
      </c>
      <c r="BA93" s="518"/>
      <c r="BB93" s="369" t="s">
        <v>54</v>
      </c>
      <c r="BC93" s="475"/>
      <c r="BD93" s="369" t="s">
        <v>54</v>
      </c>
      <c r="BE93" s="369" t="s">
        <v>54</v>
      </c>
      <c r="BF93" s="369" t="s">
        <v>54</v>
      </c>
      <c r="BG93" s="375" t="s">
        <v>54</v>
      </c>
      <c r="BH93" s="375" t="s">
        <v>54</v>
      </c>
      <c r="BI93" s="375" t="s">
        <v>54</v>
      </c>
      <c r="BJ93" s="375" t="s">
        <v>54</v>
      </c>
      <c r="BK93" s="475"/>
      <c r="BL93" s="375" t="s">
        <v>54</v>
      </c>
      <c r="BM93" s="375" t="s">
        <v>54</v>
      </c>
      <c r="BN93" s="375" t="s">
        <v>54</v>
      </c>
      <c r="BO93" s="375" t="s">
        <v>54</v>
      </c>
      <c r="BP93" s="375" t="s">
        <v>54</v>
      </c>
      <c r="BQ93" s="375" t="s">
        <v>54</v>
      </c>
      <c r="BR93" s="375" t="s">
        <v>54</v>
      </c>
      <c r="BS93" s="375" t="s">
        <v>54</v>
      </c>
      <c r="BT93" s="375" t="s">
        <v>54</v>
      </c>
      <c r="BU93" s="370" t="s">
        <v>54</v>
      </c>
      <c r="BV93" s="375" t="s">
        <v>54</v>
      </c>
      <c r="BW93" s="375" t="s">
        <v>54</v>
      </c>
      <c r="BX93" s="375" t="s">
        <v>54</v>
      </c>
      <c r="BY93" s="375" t="s">
        <v>54</v>
      </c>
      <c r="BZ93" s="375" t="s">
        <v>54</v>
      </c>
      <c r="CA93" s="375" t="s">
        <v>54</v>
      </c>
      <c r="CB93" s="375" t="s">
        <v>54</v>
      </c>
      <c r="CC93" s="375" t="s">
        <v>54</v>
      </c>
      <c r="CD93" s="375" t="s">
        <v>54</v>
      </c>
      <c r="CE93" s="370" t="s">
        <v>54</v>
      </c>
      <c r="CF93" s="375" t="s">
        <v>54</v>
      </c>
      <c r="CG93" s="375" t="s">
        <v>54</v>
      </c>
      <c r="CH93" s="375" t="s">
        <v>54</v>
      </c>
      <c r="CI93" s="370" t="s">
        <v>54</v>
      </c>
      <c r="CJ93" s="375" t="s">
        <v>54</v>
      </c>
      <c r="CK93" s="375" t="s">
        <v>54</v>
      </c>
      <c r="CL93" s="375" t="s">
        <v>54</v>
      </c>
      <c r="CM93" s="475"/>
      <c r="CN93" s="479"/>
      <c r="CO93" s="532"/>
      <c r="CP93" s="532"/>
      <c r="CQ93" s="468"/>
      <c r="CR93" s="532"/>
      <c r="CS93" s="468"/>
      <c r="CT93" s="468"/>
      <c r="CU93" s="468"/>
      <c r="CV93" s="468"/>
      <c r="CW93" s="468"/>
      <c r="CX93" s="468"/>
      <c r="CY93" s="468"/>
      <c r="CZ93" s="468"/>
      <c r="DA93" s="468"/>
      <c r="DB93" s="529"/>
      <c r="DC93" s="468"/>
      <c r="DD93" s="468"/>
      <c r="DE93" s="468"/>
      <c r="DF93" s="468"/>
      <c r="DG93" s="468"/>
      <c r="DH93" s="468"/>
      <c r="DI93" s="468"/>
      <c r="DJ93" s="468"/>
      <c r="DK93" s="468"/>
      <c r="DL93" s="468"/>
      <c r="DM93" s="365" t="s">
        <v>54</v>
      </c>
      <c r="DN93" s="468"/>
      <c r="DO93" s="365" t="s">
        <v>54</v>
      </c>
      <c r="DP93" s="365" t="s">
        <v>54</v>
      </c>
      <c r="DQ93" s="365" t="s">
        <v>54</v>
      </c>
      <c r="DR93" s="365" t="s">
        <v>54</v>
      </c>
      <c r="DS93" s="365" t="s">
        <v>54</v>
      </c>
      <c r="DT93" s="365" t="s">
        <v>54</v>
      </c>
      <c r="DU93" s="365" t="s">
        <v>54</v>
      </c>
      <c r="DV93" s="365" t="s">
        <v>54</v>
      </c>
      <c r="DW93" s="365" t="s">
        <v>54</v>
      </c>
      <c r="DX93" s="468"/>
      <c r="DY93" s="365" t="s">
        <v>54</v>
      </c>
      <c r="DZ93" s="468"/>
      <c r="EA93" s="365" t="s">
        <v>54</v>
      </c>
      <c r="EB93" s="365" t="s">
        <v>54</v>
      </c>
      <c r="EC93" s="365" t="s">
        <v>54</v>
      </c>
      <c r="ED93" s="365" t="s">
        <v>54</v>
      </c>
      <c r="EE93" s="365" t="s">
        <v>54</v>
      </c>
      <c r="EF93" s="365" t="s">
        <v>54</v>
      </c>
      <c r="EG93" s="365" t="s">
        <v>54</v>
      </c>
      <c r="EH93" s="365" t="s">
        <v>54</v>
      </c>
      <c r="EI93" s="365" t="s">
        <v>54</v>
      </c>
      <c r="EJ93" s="365" t="s">
        <v>54</v>
      </c>
      <c r="EK93" s="365" t="s">
        <v>54</v>
      </c>
      <c r="EL93" s="365" t="s">
        <v>54</v>
      </c>
      <c r="EM93" s="365" t="s">
        <v>54</v>
      </c>
      <c r="EN93" s="365" t="s">
        <v>54</v>
      </c>
      <c r="EO93" s="365" t="s">
        <v>54</v>
      </c>
      <c r="EP93" s="365" t="s">
        <v>54</v>
      </c>
      <c r="EQ93" s="365" t="s">
        <v>54</v>
      </c>
      <c r="ER93" s="365" t="s">
        <v>54</v>
      </c>
      <c r="ES93" s="365" t="s">
        <v>54</v>
      </c>
      <c r="ET93" s="365" t="s">
        <v>54</v>
      </c>
      <c r="EU93" s="365" t="s">
        <v>54</v>
      </c>
    </row>
    <row r="94" spans="1:151" s="385" customFormat="1" ht="19.95" customHeight="1">
      <c r="A94" s="473">
        <v>16</v>
      </c>
      <c r="B94" s="473">
        <v>16</v>
      </c>
      <c r="C94" s="473" t="s">
        <v>2734</v>
      </c>
      <c r="D94" s="465" t="s">
        <v>2870</v>
      </c>
      <c r="E94" s="530" t="s">
        <v>2856</v>
      </c>
      <c r="F94" s="531" t="s">
        <v>2802</v>
      </c>
      <c r="G94" s="465" t="s">
        <v>2995</v>
      </c>
      <c r="H94" s="465" t="s">
        <v>2871</v>
      </c>
      <c r="I94" s="531" t="s">
        <v>2803</v>
      </c>
      <c r="J94" s="465" t="s">
        <v>2988</v>
      </c>
      <c r="K94" s="525" t="s">
        <v>3498</v>
      </c>
      <c r="L94" s="469" t="s">
        <v>3554</v>
      </c>
      <c r="M94" s="465" t="s">
        <v>3471</v>
      </c>
      <c r="N94" s="469" t="s">
        <v>3554</v>
      </c>
      <c r="O94" s="465" t="s">
        <v>2917</v>
      </c>
      <c r="P94" s="526" t="s">
        <v>3014</v>
      </c>
      <c r="Q94" s="469">
        <v>2</v>
      </c>
      <c r="R94" s="375" t="s">
        <v>2692</v>
      </c>
      <c r="S94" s="367" t="s">
        <v>52</v>
      </c>
      <c r="T94" s="367" t="s">
        <v>2713</v>
      </c>
      <c r="U94" s="375" t="s">
        <v>52</v>
      </c>
      <c r="V94" s="375" t="s">
        <v>52</v>
      </c>
      <c r="W94" s="375" t="s">
        <v>52</v>
      </c>
      <c r="X94" s="517">
        <v>230</v>
      </c>
      <c r="Y94" s="369" t="s">
        <v>52</v>
      </c>
      <c r="Z94" s="519" t="s">
        <v>52</v>
      </c>
      <c r="AA94" s="370" t="s">
        <v>52</v>
      </c>
      <c r="AB94" s="465">
        <v>230</v>
      </c>
      <c r="AC94" s="375" t="s">
        <v>52</v>
      </c>
      <c r="AD94" s="465" t="s">
        <v>52</v>
      </c>
      <c r="AE94" s="369" t="s">
        <v>52</v>
      </c>
      <c r="AF94" s="369" t="s">
        <v>2934</v>
      </c>
      <c r="AG94" s="375" t="s">
        <v>52</v>
      </c>
      <c r="AH94" s="375" t="s">
        <v>52</v>
      </c>
      <c r="AI94" s="375" t="s">
        <v>52</v>
      </c>
      <c r="AJ94" s="476" t="s">
        <v>54</v>
      </c>
      <c r="AK94" s="476" t="s">
        <v>54</v>
      </c>
      <c r="AL94" s="476" t="s">
        <v>54</v>
      </c>
      <c r="AM94" s="476" t="s">
        <v>54</v>
      </c>
      <c r="AN94" s="476" t="s">
        <v>54</v>
      </c>
      <c r="AO94" s="476" t="s">
        <v>54</v>
      </c>
      <c r="AP94" s="375" t="s">
        <v>54</v>
      </c>
      <c r="AQ94" s="473" t="s">
        <v>54</v>
      </c>
      <c r="AR94" s="375" t="s">
        <v>54</v>
      </c>
      <c r="AS94" s="382" t="s">
        <v>54</v>
      </c>
      <c r="AT94" s="382" t="s">
        <v>54</v>
      </c>
      <c r="AU94" s="375" t="s">
        <v>54</v>
      </c>
      <c r="AV94" s="375" t="s">
        <v>54</v>
      </c>
      <c r="AW94" s="375" t="s">
        <v>54</v>
      </c>
      <c r="AX94" s="375" t="s">
        <v>54</v>
      </c>
      <c r="AY94" s="383" t="s">
        <v>54</v>
      </c>
      <c r="AZ94" s="369" t="s">
        <v>54</v>
      </c>
      <c r="BA94" s="517" t="s">
        <v>54</v>
      </c>
      <c r="BB94" s="369" t="s">
        <v>54</v>
      </c>
      <c r="BC94" s="473" t="s">
        <v>54</v>
      </c>
      <c r="BD94" s="369" t="s">
        <v>54</v>
      </c>
      <c r="BE94" s="369" t="s">
        <v>54</v>
      </c>
      <c r="BF94" s="369" t="s">
        <v>54</v>
      </c>
      <c r="BG94" s="375" t="s">
        <v>54</v>
      </c>
      <c r="BH94" s="375" t="s">
        <v>54</v>
      </c>
      <c r="BI94" s="375" t="s">
        <v>54</v>
      </c>
      <c r="BJ94" s="375" t="s">
        <v>54</v>
      </c>
      <c r="BK94" s="473" t="s">
        <v>54</v>
      </c>
      <c r="BL94" s="375" t="s">
        <v>54</v>
      </c>
      <c r="BM94" s="375" t="s">
        <v>54</v>
      </c>
      <c r="BN94" s="375" t="s">
        <v>54</v>
      </c>
      <c r="BO94" s="375" t="s">
        <v>54</v>
      </c>
      <c r="BP94" s="375" t="s">
        <v>54</v>
      </c>
      <c r="BQ94" s="375" t="s">
        <v>54</v>
      </c>
      <c r="BR94" s="375" t="s">
        <v>54</v>
      </c>
      <c r="BS94" s="375" t="s">
        <v>54</v>
      </c>
      <c r="BT94" s="375" t="s">
        <v>54</v>
      </c>
      <c r="BU94" s="370" t="s">
        <v>54</v>
      </c>
      <c r="BV94" s="375" t="s">
        <v>54</v>
      </c>
      <c r="BW94" s="375" t="s">
        <v>54</v>
      </c>
      <c r="BX94" s="375" t="s">
        <v>54</v>
      </c>
      <c r="BY94" s="375" t="s">
        <v>54</v>
      </c>
      <c r="BZ94" s="375" t="s">
        <v>54</v>
      </c>
      <c r="CA94" s="375" t="s">
        <v>54</v>
      </c>
      <c r="CB94" s="375" t="s">
        <v>54</v>
      </c>
      <c r="CC94" s="375" t="s">
        <v>54</v>
      </c>
      <c r="CD94" s="375" t="s">
        <v>54</v>
      </c>
      <c r="CE94" s="370" t="s">
        <v>54</v>
      </c>
      <c r="CF94" s="375" t="s">
        <v>54</v>
      </c>
      <c r="CG94" s="375" t="s">
        <v>54</v>
      </c>
      <c r="CH94" s="375" t="s">
        <v>54</v>
      </c>
      <c r="CI94" s="370" t="s">
        <v>54</v>
      </c>
      <c r="CJ94" s="375" t="s">
        <v>54</v>
      </c>
      <c r="CK94" s="375" t="s">
        <v>54</v>
      </c>
      <c r="CL94" s="375" t="s">
        <v>54</v>
      </c>
      <c r="CM94" s="473" t="s">
        <v>358</v>
      </c>
      <c r="CN94" s="479" t="s">
        <v>2716</v>
      </c>
      <c r="CO94" s="473" t="s">
        <v>1975</v>
      </c>
      <c r="CP94" s="473" t="s">
        <v>1996</v>
      </c>
      <c r="CQ94" s="465" t="s">
        <v>3005</v>
      </c>
      <c r="CR94" s="473" t="s">
        <v>3038</v>
      </c>
      <c r="CS94" s="465" t="s">
        <v>3039</v>
      </c>
      <c r="CT94" s="465" t="s">
        <v>54</v>
      </c>
      <c r="CU94" s="465" t="s">
        <v>54</v>
      </c>
      <c r="CV94" s="465" t="s">
        <v>54</v>
      </c>
      <c r="CW94" s="465" t="s">
        <v>54</v>
      </c>
      <c r="CX94" s="465" t="s">
        <v>54</v>
      </c>
      <c r="CY94" s="465" t="s">
        <v>54</v>
      </c>
      <c r="CZ94" s="465" t="s">
        <v>54</v>
      </c>
      <c r="DA94" s="465" t="s">
        <v>54</v>
      </c>
      <c r="DB94" s="500" t="s">
        <v>54</v>
      </c>
      <c r="DC94" s="465" t="s">
        <v>54</v>
      </c>
      <c r="DD94" s="465" t="s">
        <v>54</v>
      </c>
      <c r="DE94" s="465" t="s">
        <v>54</v>
      </c>
      <c r="DF94" s="465" t="s">
        <v>54</v>
      </c>
      <c r="DG94" s="465" t="s">
        <v>54</v>
      </c>
      <c r="DH94" s="465" t="s">
        <v>54</v>
      </c>
      <c r="DI94" s="465" t="s">
        <v>54</v>
      </c>
      <c r="DJ94" s="465" t="s">
        <v>54</v>
      </c>
      <c r="DK94" s="465" t="s">
        <v>54</v>
      </c>
      <c r="DL94" s="465" t="s">
        <v>54</v>
      </c>
      <c r="DM94" s="365" t="s">
        <v>54</v>
      </c>
      <c r="DN94" s="465" t="s">
        <v>54</v>
      </c>
      <c r="DO94" s="365" t="s">
        <v>54</v>
      </c>
      <c r="DP94" s="365" t="s">
        <v>54</v>
      </c>
      <c r="DQ94" s="365" t="s">
        <v>54</v>
      </c>
      <c r="DR94" s="365" t="s">
        <v>54</v>
      </c>
      <c r="DS94" s="365" t="s">
        <v>54</v>
      </c>
      <c r="DT94" s="365" t="s">
        <v>54</v>
      </c>
      <c r="DU94" s="365" t="s">
        <v>54</v>
      </c>
      <c r="DV94" s="365" t="s">
        <v>54</v>
      </c>
      <c r="DW94" s="365" t="s">
        <v>54</v>
      </c>
      <c r="DX94" s="465" t="s">
        <v>54</v>
      </c>
      <c r="DY94" s="365" t="s">
        <v>54</v>
      </c>
      <c r="DZ94" s="465" t="s">
        <v>54</v>
      </c>
      <c r="EA94" s="365" t="s">
        <v>54</v>
      </c>
      <c r="EB94" s="365" t="s">
        <v>54</v>
      </c>
      <c r="EC94" s="365" t="s">
        <v>54</v>
      </c>
      <c r="ED94" s="365" t="s">
        <v>54</v>
      </c>
      <c r="EE94" s="365" t="s">
        <v>54</v>
      </c>
      <c r="EF94" s="365" t="s">
        <v>54</v>
      </c>
      <c r="EG94" s="365" t="s">
        <v>54</v>
      </c>
      <c r="EH94" s="365" t="s">
        <v>54</v>
      </c>
      <c r="EI94" s="365" t="s">
        <v>54</v>
      </c>
      <c r="EJ94" s="365" t="s">
        <v>54</v>
      </c>
      <c r="EK94" s="365" t="s">
        <v>54</v>
      </c>
      <c r="EL94" s="365" t="s">
        <v>54</v>
      </c>
      <c r="EM94" s="365" t="s">
        <v>54</v>
      </c>
      <c r="EN94" s="365" t="s">
        <v>54</v>
      </c>
      <c r="EO94" s="365" t="s">
        <v>54</v>
      </c>
      <c r="EP94" s="365" t="s">
        <v>54</v>
      </c>
      <c r="EQ94" s="365" t="s">
        <v>54</v>
      </c>
      <c r="ER94" s="365" t="s">
        <v>54</v>
      </c>
      <c r="ES94" s="365" t="s">
        <v>54</v>
      </c>
      <c r="ET94" s="365" t="s">
        <v>54</v>
      </c>
      <c r="EU94" s="365" t="s">
        <v>54</v>
      </c>
    </row>
    <row r="95" spans="1:151" s="385" customFormat="1" ht="19.95" customHeight="1">
      <c r="A95" s="474"/>
      <c r="B95" s="474"/>
      <c r="C95" s="474"/>
      <c r="D95" s="466"/>
      <c r="E95" s="470"/>
      <c r="F95" s="466"/>
      <c r="G95" s="466"/>
      <c r="H95" s="466"/>
      <c r="I95" s="466"/>
      <c r="J95" s="466"/>
      <c r="K95" s="466"/>
      <c r="L95" s="470"/>
      <c r="M95" s="466"/>
      <c r="N95" s="470"/>
      <c r="O95" s="466"/>
      <c r="P95" s="527"/>
      <c r="Q95" s="470"/>
      <c r="R95" s="375" t="s">
        <v>3557</v>
      </c>
      <c r="S95" s="367" t="s">
        <v>52</v>
      </c>
      <c r="T95" s="367" t="s">
        <v>2714</v>
      </c>
      <c r="U95" s="375" t="s">
        <v>52</v>
      </c>
      <c r="V95" s="375" t="s">
        <v>52</v>
      </c>
      <c r="W95" s="375" t="s">
        <v>52</v>
      </c>
      <c r="X95" s="518"/>
      <c r="Y95" s="369" t="s">
        <v>52</v>
      </c>
      <c r="Z95" s="520"/>
      <c r="AA95" s="370" t="s">
        <v>52</v>
      </c>
      <c r="AB95" s="466"/>
      <c r="AC95" s="375" t="s">
        <v>52</v>
      </c>
      <c r="AD95" s="466"/>
      <c r="AE95" s="369" t="s">
        <v>52</v>
      </c>
      <c r="AF95" s="369" t="s">
        <v>52</v>
      </c>
      <c r="AG95" s="375" t="s">
        <v>52</v>
      </c>
      <c r="AH95" s="375" t="s">
        <v>52</v>
      </c>
      <c r="AI95" s="375" t="s">
        <v>52</v>
      </c>
      <c r="AJ95" s="515"/>
      <c r="AK95" s="515"/>
      <c r="AL95" s="515"/>
      <c r="AM95" s="515"/>
      <c r="AN95" s="515"/>
      <c r="AO95" s="515"/>
      <c r="AP95" s="375" t="s">
        <v>54</v>
      </c>
      <c r="AQ95" s="474"/>
      <c r="AR95" s="375" t="s">
        <v>54</v>
      </c>
      <c r="AS95" s="382" t="s">
        <v>54</v>
      </c>
      <c r="AT95" s="382" t="s">
        <v>54</v>
      </c>
      <c r="AU95" s="375" t="s">
        <v>54</v>
      </c>
      <c r="AV95" s="375" t="s">
        <v>54</v>
      </c>
      <c r="AW95" s="375" t="s">
        <v>54</v>
      </c>
      <c r="AX95" s="375" t="s">
        <v>54</v>
      </c>
      <c r="AY95" s="383" t="s">
        <v>54</v>
      </c>
      <c r="AZ95" s="369" t="s">
        <v>54</v>
      </c>
      <c r="BA95" s="518"/>
      <c r="BB95" s="369" t="s">
        <v>54</v>
      </c>
      <c r="BC95" s="474"/>
      <c r="BD95" s="369" t="s">
        <v>54</v>
      </c>
      <c r="BE95" s="369" t="s">
        <v>54</v>
      </c>
      <c r="BF95" s="369" t="s">
        <v>54</v>
      </c>
      <c r="BG95" s="375" t="s">
        <v>54</v>
      </c>
      <c r="BH95" s="375" t="s">
        <v>54</v>
      </c>
      <c r="BI95" s="375" t="s">
        <v>54</v>
      </c>
      <c r="BJ95" s="375" t="s">
        <v>54</v>
      </c>
      <c r="BK95" s="474"/>
      <c r="BL95" s="375" t="s">
        <v>54</v>
      </c>
      <c r="BM95" s="375" t="s">
        <v>54</v>
      </c>
      <c r="BN95" s="375" t="s">
        <v>54</v>
      </c>
      <c r="BO95" s="375" t="s">
        <v>54</v>
      </c>
      <c r="BP95" s="375" t="s">
        <v>54</v>
      </c>
      <c r="BQ95" s="375" t="s">
        <v>54</v>
      </c>
      <c r="BR95" s="375" t="s">
        <v>54</v>
      </c>
      <c r="BS95" s="375" t="s">
        <v>54</v>
      </c>
      <c r="BT95" s="375" t="s">
        <v>54</v>
      </c>
      <c r="BU95" s="370" t="s">
        <v>54</v>
      </c>
      <c r="BV95" s="375" t="s">
        <v>54</v>
      </c>
      <c r="BW95" s="375" t="s">
        <v>54</v>
      </c>
      <c r="BX95" s="375" t="s">
        <v>54</v>
      </c>
      <c r="BY95" s="375" t="s">
        <v>54</v>
      </c>
      <c r="BZ95" s="375" t="s">
        <v>54</v>
      </c>
      <c r="CA95" s="375" t="s">
        <v>54</v>
      </c>
      <c r="CB95" s="375" t="s">
        <v>54</v>
      </c>
      <c r="CC95" s="375" t="s">
        <v>54</v>
      </c>
      <c r="CD95" s="375" t="s">
        <v>54</v>
      </c>
      <c r="CE95" s="370" t="s">
        <v>54</v>
      </c>
      <c r="CF95" s="375" t="s">
        <v>54</v>
      </c>
      <c r="CG95" s="375" t="s">
        <v>54</v>
      </c>
      <c r="CH95" s="375" t="s">
        <v>54</v>
      </c>
      <c r="CI95" s="370" t="s">
        <v>54</v>
      </c>
      <c r="CJ95" s="375" t="s">
        <v>54</v>
      </c>
      <c r="CK95" s="375" t="s">
        <v>54</v>
      </c>
      <c r="CL95" s="375" t="s">
        <v>54</v>
      </c>
      <c r="CM95" s="474"/>
      <c r="CN95" s="479"/>
      <c r="CO95" s="467"/>
      <c r="CP95" s="467"/>
      <c r="CQ95" s="466"/>
      <c r="CR95" s="467"/>
      <c r="CS95" s="466"/>
      <c r="CT95" s="466"/>
      <c r="CU95" s="466"/>
      <c r="CV95" s="466"/>
      <c r="CW95" s="466"/>
      <c r="CX95" s="466"/>
      <c r="CY95" s="466"/>
      <c r="CZ95" s="466"/>
      <c r="DA95" s="466"/>
      <c r="DB95" s="471"/>
      <c r="DC95" s="466"/>
      <c r="DD95" s="466"/>
      <c r="DE95" s="466"/>
      <c r="DF95" s="466"/>
      <c r="DG95" s="466"/>
      <c r="DH95" s="466"/>
      <c r="DI95" s="466"/>
      <c r="DJ95" s="466"/>
      <c r="DK95" s="466"/>
      <c r="DL95" s="466"/>
      <c r="DM95" s="365" t="s">
        <v>54</v>
      </c>
      <c r="DN95" s="466"/>
      <c r="DO95" s="365" t="s">
        <v>54</v>
      </c>
      <c r="DP95" s="365" t="s">
        <v>54</v>
      </c>
      <c r="DQ95" s="365" t="s">
        <v>54</v>
      </c>
      <c r="DR95" s="365" t="s">
        <v>54</v>
      </c>
      <c r="DS95" s="365" t="s">
        <v>54</v>
      </c>
      <c r="DT95" s="365" t="s">
        <v>54</v>
      </c>
      <c r="DU95" s="365" t="s">
        <v>54</v>
      </c>
      <c r="DV95" s="365" t="s">
        <v>54</v>
      </c>
      <c r="DW95" s="365" t="s">
        <v>54</v>
      </c>
      <c r="DX95" s="466"/>
      <c r="DY95" s="365" t="s">
        <v>54</v>
      </c>
      <c r="DZ95" s="466"/>
      <c r="EA95" s="365" t="s">
        <v>54</v>
      </c>
      <c r="EB95" s="365" t="s">
        <v>54</v>
      </c>
      <c r="EC95" s="365" t="s">
        <v>54</v>
      </c>
      <c r="ED95" s="365" t="s">
        <v>54</v>
      </c>
      <c r="EE95" s="365" t="s">
        <v>54</v>
      </c>
      <c r="EF95" s="365" t="s">
        <v>54</v>
      </c>
      <c r="EG95" s="365" t="s">
        <v>54</v>
      </c>
      <c r="EH95" s="365" t="s">
        <v>54</v>
      </c>
      <c r="EI95" s="365" t="s">
        <v>54</v>
      </c>
      <c r="EJ95" s="365" t="s">
        <v>54</v>
      </c>
      <c r="EK95" s="365" t="s">
        <v>54</v>
      </c>
      <c r="EL95" s="365" t="s">
        <v>54</v>
      </c>
      <c r="EM95" s="365" t="s">
        <v>54</v>
      </c>
      <c r="EN95" s="365" t="s">
        <v>54</v>
      </c>
      <c r="EO95" s="365" t="s">
        <v>54</v>
      </c>
      <c r="EP95" s="365" t="s">
        <v>54</v>
      </c>
      <c r="EQ95" s="365" t="s">
        <v>54</v>
      </c>
      <c r="ER95" s="365" t="s">
        <v>54</v>
      </c>
      <c r="ES95" s="365" t="s">
        <v>54</v>
      </c>
      <c r="ET95" s="365" t="s">
        <v>54</v>
      </c>
      <c r="EU95" s="365" t="s">
        <v>54</v>
      </c>
    </row>
    <row r="96" spans="1:151" s="385" customFormat="1" ht="19.95" customHeight="1">
      <c r="A96" s="474"/>
      <c r="B96" s="474"/>
      <c r="C96" s="474"/>
      <c r="D96" s="467"/>
      <c r="E96" s="471"/>
      <c r="F96" s="467"/>
      <c r="G96" s="467"/>
      <c r="H96" s="467"/>
      <c r="I96" s="467"/>
      <c r="J96" s="467"/>
      <c r="K96" s="467"/>
      <c r="L96" s="471"/>
      <c r="M96" s="467"/>
      <c r="N96" s="471"/>
      <c r="O96" s="467"/>
      <c r="P96" s="527"/>
      <c r="Q96" s="471"/>
      <c r="R96" s="375" t="s">
        <v>54</v>
      </c>
      <c r="S96" s="367" t="s">
        <v>54</v>
      </c>
      <c r="T96" s="367" t="s">
        <v>54</v>
      </c>
      <c r="U96" s="375" t="s">
        <v>54</v>
      </c>
      <c r="V96" s="375" t="s">
        <v>54</v>
      </c>
      <c r="W96" s="375" t="s">
        <v>54</v>
      </c>
      <c r="X96" s="518"/>
      <c r="Y96" s="369" t="s">
        <v>54</v>
      </c>
      <c r="Z96" s="520"/>
      <c r="AA96" s="370" t="s">
        <v>54</v>
      </c>
      <c r="AB96" s="467"/>
      <c r="AC96" s="375" t="s">
        <v>54</v>
      </c>
      <c r="AD96" s="467"/>
      <c r="AE96" s="369" t="s">
        <v>54</v>
      </c>
      <c r="AF96" s="369" t="s">
        <v>54</v>
      </c>
      <c r="AG96" s="375" t="s">
        <v>54</v>
      </c>
      <c r="AH96" s="375" t="s">
        <v>54</v>
      </c>
      <c r="AI96" s="375" t="s">
        <v>54</v>
      </c>
      <c r="AJ96" s="515"/>
      <c r="AK96" s="515"/>
      <c r="AL96" s="515"/>
      <c r="AM96" s="515"/>
      <c r="AN96" s="515"/>
      <c r="AO96" s="515"/>
      <c r="AP96" s="375" t="s">
        <v>54</v>
      </c>
      <c r="AQ96" s="474"/>
      <c r="AR96" s="375" t="s">
        <v>54</v>
      </c>
      <c r="AS96" s="382" t="s">
        <v>54</v>
      </c>
      <c r="AT96" s="382" t="s">
        <v>54</v>
      </c>
      <c r="AU96" s="375" t="s">
        <v>54</v>
      </c>
      <c r="AV96" s="375" t="s">
        <v>54</v>
      </c>
      <c r="AW96" s="375" t="s">
        <v>54</v>
      </c>
      <c r="AX96" s="375" t="s">
        <v>54</v>
      </c>
      <c r="AY96" s="383" t="s">
        <v>54</v>
      </c>
      <c r="AZ96" s="369" t="s">
        <v>54</v>
      </c>
      <c r="BA96" s="518"/>
      <c r="BB96" s="369" t="s">
        <v>54</v>
      </c>
      <c r="BC96" s="474"/>
      <c r="BD96" s="369" t="s">
        <v>54</v>
      </c>
      <c r="BE96" s="369" t="s">
        <v>54</v>
      </c>
      <c r="BF96" s="369" t="s">
        <v>54</v>
      </c>
      <c r="BG96" s="375" t="s">
        <v>54</v>
      </c>
      <c r="BH96" s="375" t="s">
        <v>54</v>
      </c>
      <c r="BI96" s="375" t="s">
        <v>54</v>
      </c>
      <c r="BJ96" s="375" t="s">
        <v>54</v>
      </c>
      <c r="BK96" s="474"/>
      <c r="BL96" s="375" t="s">
        <v>54</v>
      </c>
      <c r="BM96" s="375" t="s">
        <v>54</v>
      </c>
      <c r="BN96" s="375" t="s">
        <v>54</v>
      </c>
      <c r="BO96" s="375" t="s">
        <v>54</v>
      </c>
      <c r="BP96" s="375" t="s">
        <v>54</v>
      </c>
      <c r="BQ96" s="375" t="s">
        <v>54</v>
      </c>
      <c r="BR96" s="375" t="s">
        <v>54</v>
      </c>
      <c r="BS96" s="375" t="s">
        <v>54</v>
      </c>
      <c r="BT96" s="375" t="s">
        <v>54</v>
      </c>
      <c r="BU96" s="370" t="s">
        <v>54</v>
      </c>
      <c r="BV96" s="375" t="s">
        <v>54</v>
      </c>
      <c r="BW96" s="375" t="s">
        <v>54</v>
      </c>
      <c r="BX96" s="375" t="s">
        <v>54</v>
      </c>
      <c r="BY96" s="375" t="s">
        <v>54</v>
      </c>
      <c r="BZ96" s="375" t="s">
        <v>54</v>
      </c>
      <c r="CA96" s="375" t="s">
        <v>54</v>
      </c>
      <c r="CB96" s="375" t="s">
        <v>54</v>
      </c>
      <c r="CC96" s="375" t="s">
        <v>54</v>
      </c>
      <c r="CD96" s="375" t="s">
        <v>54</v>
      </c>
      <c r="CE96" s="370" t="s">
        <v>54</v>
      </c>
      <c r="CF96" s="375" t="s">
        <v>54</v>
      </c>
      <c r="CG96" s="375" t="s">
        <v>54</v>
      </c>
      <c r="CH96" s="375" t="s">
        <v>54</v>
      </c>
      <c r="CI96" s="370" t="s">
        <v>54</v>
      </c>
      <c r="CJ96" s="375" t="s">
        <v>54</v>
      </c>
      <c r="CK96" s="375" t="s">
        <v>54</v>
      </c>
      <c r="CL96" s="375" t="s">
        <v>54</v>
      </c>
      <c r="CM96" s="474"/>
      <c r="CN96" s="479"/>
      <c r="CO96" s="467"/>
      <c r="CP96" s="467"/>
      <c r="CQ96" s="467"/>
      <c r="CR96" s="467"/>
      <c r="CS96" s="467"/>
      <c r="CT96" s="467"/>
      <c r="CU96" s="467"/>
      <c r="CV96" s="467"/>
      <c r="CW96" s="467"/>
      <c r="CX96" s="467"/>
      <c r="CY96" s="467"/>
      <c r="CZ96" s="467"/>
      <c r="DA96" s="467"/>
      <c r="DB96" s="471"/>
      <c r="DC96" s="467"/>
      <c r="DD96" s="467"/>
      <c r="DE96" s="467"/>
      <c r="DF96" s="467"/>
      <c r="DG96" s="467"/>
      <c r="DH96" s="467"/>
      <c r="DI96" s="467"/>
      <c r="DJ96" s="467"/>
      <c r="DK96" s="467"/>
      <c r="DL96" s="467"/>
      <c r="DM96" s="365" t="s">
        <v>54</v>
      </c>
      <c r="DN96" s="467"/>
      <c r="DO96" s="365" t="s">
        <v>54</v>
      </c>
      <c r="DP96" s="365" t="s">
        <v>54</v>
      </c>
      <c r="DQ96" s="365" t="s">
        <v>54</v>
      </c>
      <c r="DR96" s="365" t="s">
        <v>54</v>
      </c>
      <c r="DS96" s="365" t="s">
        <v>54</v>
      </c>
      <c r="DT96" s="365" t="s">
        <v>54</v>
      </c>
      <c r="DU96" s="365" t="s">
        <v>54</v>
      </c>
      <c r="DV96" s="365" t="s">
        <v>54</v>
      </c>
      <c r="DW96" s="365" t="s">
        <v>54</v>
      </c>
      <c r="DX96" s="467"/>
      <c r="DY96" s="365" t="s">
        <v>54</v>
      </c>
      <c r="DZ96" s="467"/>
      <c r="EA96" s="365" t="s">
        <v>54</v>
      </c>
      <c r="EB96" s="365" t="s">
        <v>54</v>
      </c>
      <c r="EC96" s="365" t="s">
        <v>54</v>
      </c>
      <c r="ED96" s="365" t="s">
        <v>54</v>
      </c>
      <c r="EE96" s="365" t="s">
        <v>54</v>
      </c>
      <c r="EF96" s="365" t="s">
        <v>54</v>
      </c>
      <c r="EG96" s="365" t="s">
        <v>54</v>
      </c>
      <c r="EH96" s="365" t="s">
        <v>54</v>
      </c>
      <c r="EI96" s="365" t="s">
        <v>54</v>
      </c>
      <c r="EJ96" s="365" t="s">
        <v>54</v>
      </c>
      <c r="EK96" s="365" t="s">
        <v>54</v>
      </c>
      <c r="EL96" s="365" t="s">
        <v>54</v>
      </c>
      <c r="EM96" s="365" t="s">
        <v>54</v>
      </c>
      <c r="EN96" s="365" t="s">
        <v>54</v>
      </c>
      <c r="EO96" s="365" t="s">
        <v>54</v>
      </c>
      <c r="EP96" s="365" t="s">
        <v>54</v>
      </c>
      <c r="EQ96" s="365" t="s">
        <v>54</v>
      </c>
      <c r="ER96" s="365" t="s">
        <v>54</v>
      </c>
      <c r="ES96" s="365" t="s">
        <v>54</v>
      </c>
      <c r="ET96" s="365" t="s">
        <v>54</v>
      </c>
      <c r="EU96" s="365" t="s">
        <v>54</v>
      </c>
    </row>
    <row r="97" spans="1:151" s="385" customFormat="1" ht="19.95" customHeight="1">
      <c r="A97" s="475"/>
      <c r="B97" s="475"/>
      <c r="C97" s="475"/>
      <c r="D97" s="468"/>
      <c r="E97" s="472"/>
      <c r="F97" s="468"/>
      <c r="G97" s="468"/>
      <c r="H97" s="468"/>
      <c r="I97" s="468"/>
      <c r="J97" s="468"/>
      <c r="K97" s="468"/>
      <c r="L97" s="472"/>
      <c r="M97" s="468"/>
      <c r="N97" s="472"/>
      <c r="O97" s="468"/>
      <c r="P97" s="528"/>
      <c r="Q97" s="472"/>
      <c r="R97" s="375" t="s">
        <v>54</v>
      </c>
      <c r="S97" s="367" t="s">
        <v>52</v>
      </c>
      <c r="T97" s="367" t="s">
        <v>54</v>
      </c>
      <c r="U97" s="375" t="s">
        <v>54</v>
      </c>
      <c r="V97" s="375" t="s">
        <v>54</v>
      </c>
      <c r="W97" s="375" t="s">
        <v>54</v>
      </c>
      <c r="X97" s="518"/>
      <c r="Y97" s="369" t="s">
        <v>54</v>
      </c>
      <c r="Z97" s="520"/>
      <c r="AA97" s="370" t="s">
        <v>54</v>
      </c>
      <c r="AB97" s="468"/>
      <c r="AC97" s="375" t="s">
        <v>54</v>
      </c>
      <c r="AD97" s="468"/>
      <c r="AE97" s="369" t="s">
        <v>54</v>
      </c>
      <c r="AF97" s="369" t="s">
        <v>54</v>
      </c>
      <c r="AG97" s="375" t="s">
        <v>54</v>
      </c>
      <c r="AH97" s="375" t="s">
        <v>54</v>
      </c>
      <c r="AI97" s="375" t="s">
        <v>54</v>
      </c>
      <c r="AJ97" s="516"/>
      <c r="AK97" s="516"/>
      <c r="AL97" s="516"/>
      <c r="AM97" s="516"/>
      <c r="AN97" s="516"/>
      <c r="AO97" s="516"/>
      <c r="AP97" s="375" t="s">
        <v>54</v>
      </c>
      <c r="AQ97" s="475"/>
      <c r="AR97" s="375" t="s">
        <v>54</v>
      </c>
      <c r="AS97" s="382" t="s">
        <v>54</v>
      </c>
      <c r="AT97" s="382" t="s">
        <v>54</v>
      </c>
      <c r="AU97" s="375" t="s">
        <v>54</v>
      </c>
      <c r="AV97" s="375" t="s">
        <v>54</v>
      </c>
      <c r="AW97" s="375" t="s">
        <v>54</v>
      </c>
      <c r="AX97" s="375" t="s">
        <v>54</v>
      </c>
      <c r="AY97" s="383" t="s">
        <v>54</v>
      </c>
      <c r="AZ97" s="369" t="s">
        <v>54</v>
      </c>
      <c r="BA97" s="518"/>
      <c r="BB97" s="369" t="s">
        <v>54</v>
      </c>
      <c r="BC97" s="475"/>
      <c r="BD97" s="369" t="s">
        <v>54</v>
      </c>
      <c r="BE97" s="369" t="s">
        <v>54</v>
      </c>
      <c r="BF97" s="369" t="s">
        <v>54</v>
      </c>
      <c r="BG97" s="375" t="s">
        <v>54</v>
      </c>
      <c r="BH97" s="375" t="s">
        <v>54</v>
      </c>
      <c r="BI97" s="375" t="s">
        <v>54</v>
      </c>
      <c r="BJ97" s="375" t="s">
        <v>54</v>
      </c>
      <c r="BK97" s="475"/>
      <c r="BL97" s="375" t="s">
        <v>54</v>
      </c>
      <c r="BM97" s="375" t="s">
        <v>54</v>
      </c>
      <c r="BN97" s="375" t="s">
        <v>54</v>
      </c>
      <c r="BO97" s="375" t="s">
        <v>54</v>
      </c>
      <c r="BP97" s="375" t="s">
        <v>54</v>
      </c>
      <c r="BQ97" s="375" t="s">
        <v>54</v>
      </c>
      <c r="BR97" s="375" t="s">
        <v>54</v>
      </c>
      <c r="BS97" s="375" t="s">
        <v>54</v>
      </c>
      <c r="BT97" s="375" t="s">
        <v>54</v>
      </c>
      <c r="BU97" s="370" t="s">
        <v>54</v>
      </c>
      <c r="BV97" s="375" t="s">
        <v>54</v>
      </c>
      <c r="BW97" s="375" t="s">
        <v>54</v>
      </c>
      <c r="BX97" s="375" t="s">
        <v>54</v>
      </c>
      <c r="BY97" s="375" t="s">
        <v>54</v>
      </c>
      <c r="BZ97" s="375" t="s">
        <v>54</v>
      </c>
      <c r="CA97" s="375" t="s">
        <v>54</v>
      </c>
      <c r="CB97" s="375" t="s">
        <v>54</v>
      </c>
      <c r="CC97" s="375" t="s">
        <v>54</v>
      </c>
      <c r="CD97" s="375" t="s">
        <v>54</v>
      </c>
      <c r="CE97" s="370" t="s">
        <v>54</v>
      </c>
      <c r="CF97" s="375" t="s">
        <v>54</v>
      </c>
      <c r="CG97" s="375" t="s">
        <v>54</v>
      </c>
      <c r="CH97" s="375" t="s">
        <v>54</v>
      </c>
      <c r="CI97" s="370" t="s">
        <v>54</v>
      </c>
      <c r="CJ97" s="375" t="s">
        <v>54</v>
      </c>
      <c r="CK97" s="375" t="s">
        <v>54</v>
      </c>
      <c r="CL97" s="375" t="s">
        <v>54</v>
      </c>
      <c r="CM97" s="475"/>
      <c r="CN97" s="479"/>
      <c r="CO97" s="532"/>
      <c r="CP97" s="532"/>
      <c r="CQ97" s="468"/>
      <c r="CR97" s="532"/>
      <c r="CS97" s="468"/>
      <c r="CT97" s="468"/>
      <c r="CU97" s="468"/>
      <c r="CV97" s="468"/>
      <c r="CW97" s="468"/>
      <c r="CX97" s="468"/>
      <c r="CY97" s="468"/>
      <c r="CZ97" s="468"/>
      <c r="DA97" s="468"/>
      <c r="DB97" s="529"/>
      <c r="DC97" s="468"/>
      <c r="DD97" s="468"/>
      <c r="DE97" s="468"/>
      <c r="DF97" s="468"/>
      <c r="DG97" s="468"/>
      <c r="DH97" s="468"/>
      <c r="DI97" s="468"/>
      <c r="DJ97" s="468"/>
      <c r="DK97" s="468"/>
      <c r="DL97" s="468"/>
      <c r="DM97" s="365" t="s">
        <v>54</v>
      </c>
      <c r="DN97" s="468"/>
      <c r="DO97" s="365" t="s">
        <v>54</v>
      </c>
      <c r="DP97" s="365" t="s">
        <v>54</v>
      </c>
      <c r="DQ97" s="365" t="s">
        <v>54</v>
      </c>
      <c r="DR97" s="365" t="s">
        <v>54</v>
      </c>
      <c r="DS97" s="365" t="s">
        <v>54</v>
      </c>
      <c r="DT97" s="365" t="s">
        <v>54</v>
      </c>
      <c r="DU97" s="365" t="s">
        <v>54</v>
      </c>
      <c r="DV97" s="365" t="s">
        <v>54</v>
      </c>
      <c r="DW97" s="365" t="s">
        <v>54</v>
      </c>
      <c r="DX97" s="468"/>
      <c r="DY97" s="365" t="s">
        <v>54</v>
      </c>
      <c r="DZ97" s="468"/>
      <c r="EA97" s="365" t="s">
        <v>54</v>
      </c>
      <c r="EB97" s="365" t="s">
        <v>54</v>
      </c>
      <c r="EC97" s="365" t="s">
        <v>54</v>
      </c>
      <c r="ED97" s="365" t="s">
        <v>54</v>
      </c>
      <c r="EE97" s="365" t="s">
        <v>54</v>
      </c>
      <c r="EF97" s="365" t="s">
        <v>54</v>
      </c>
      <c r="EG97" s="365" t="s">
        <v>54</v>
      </c>
      <c r="EH97" s="365" t="s">
        <v>54</v>
      </c>
      <c r="EI97" s="365" t="s">
        <v>54</v>
      </c>
      <c r="EJ97" s="365" t="s">
        <v>54</v>
      </c>
      <c r="EK97" s="365" t="s">
        <v>54</v>
      </c>
      <c r="EL97" s="365" t="s">
        <v>54</v>
      </c>
      <c r="EM97" s="365" t="s">
        <v>54</v>
      </c>
      <c r="EN97" s="365" t="s">
        <v>54</v>
      </c>
      <c r="EO97" s="365" t="s">
        <v>54</v>
      </c>
      <c r="EP97" s="365" t="s">
        <v>54</v>
      </c>
      <c r="EQ97" s="365" t="s">
        <v>54</v>
      </c>
      <c r="ER97" s="365" t="s">
        <v>54</v>
      </c>
      <c r="ES97" s="365" t="s">
        <v>54</v>
      </c>
      <c r="ET97" s="365" t="s">
        <v>54</v>
      </c>
      <c r="EU97" s="365" t="s">
        <v>54</v>
      </c>
    </row>
    <row r="98" spans="1:151" s="385" customFormat="1" ht="19.95" customHeight="1">
      <c r="A98" s="473">
        <v>17</v>
      </c>
      <c r="B98" s="473">
        <v>17</v>
      </c>
      <c r="C98" s="473" t="s">
        <v>2734</v>
      </c>
      <c r="D98" s="465" t="s">
        <v>2844</v>
      </c>
      <c r="E98" s="530" t="s">
        <v>2856</v>
      </c>
      <c r="F98" s="531" t="s">
        <v>2804</v>
      </c>
      <c r="G98" s="465" t="s">
        <v>2996</v>
      </c>
      <c r="H98" s="465" t="s">
        <v>2872</v>
      </c>
      <c r="I98" s="531" t="s">
        <v>2805</v>
      </c>
      <c r="J98" s="465" t="s">
        <v>2806</v>
      </c>
      <c r="K98" s="525" t="s">
        <v>3499</v>
      </c>
      <c r="L98" s="469" t="s">
        <v>3554</v>
      </c>
      <c r="M98" s="465" t="s">
        <v>3011</v>
      </c>
      <c r="N98" s="469" t="s">
        <v>3554</v>
      </c>
      <c r="O98" s="465" t="s">
        <v>2921</v>
      </c>
      <c r="P98" s="526" t="s">
        <v>3014</v>
      </c>
      <c r="Q98" s="469">
        <v>1</v>
      </c>
      <c r="R98" s="375" t="s">
        <v>3739</v>
      </c>
      <c r="S98" s="367" t="s">
        <v>52</v>
      </c>
      <c r="T98" s="367" t="s">
        <v>2711</v>
      </c>
      <c r="U98" s="375" t="s">
        <v>52</v>
      </c>
      <c r="V98" s="375" t="s">
        <v>52</v>
      </c>
      <c r="W98" s="375">
        <v>44</v>
      </c>
      <c r="X98" s="517">
        <v>44</v>
      </c>
      <c r="Y98" s="369">
        <v>69</v>
      </c>
      <c r="Z98" s="519">
        <v>69</v>
      </c>
      <c r="AA98" s="370">
        <v>44</v>
      </c>
      <c r="AB98" s="465">
        <v>44</v>
      </c>
      <c r="AC98" s="375" t="s">
        <v>52</v>
      </c>
      <c r="AD98" s="465" t="s">
        <v>52</v>
      </c>
      <c r="AE98" s="369" t="s">
        <v>52</v>
      </c>
      <c r="AF98" s="369" t="s">
        <v>2934</v>
      </c>
      <c r="AG98" s="368" t="s">
        <v>52</v>
      </c>
      <c r="AH98" s="368" t="s">
        <v>52</v>
      </c>
      <c r="AI98" s="368" t="s">
        <v>52</v>
      </c>
      <c r="AJ98" s="476" t="s">
        <v>54</v>
      </c>
      <c r="AK98" s="476" t="s">
        <v>54</v>
      </c>
      <c r="AL98" s="476" t="s">
        <v>54</v>
      </c>
      <c r="AM98" s="476" t="s">
        <v>54</v>
      </c>
      <c r="AN98" s="476" t="s">
        <v>54</v>
      </c>
      <c r="AO98" s="476" t="s">
        <v>54</v>
      </c>
      <c r="AP98" s="375" t="s">
        <v>54</v>
      </c>
      <c r="AQ98" s="473" t="s">
        <v>54</v>
      </c>
      <c r="AR98" s="375" t="s">
        <v>54</v>
      </c>
      <c r="AS98" s="382" t="s">
        <v>54</v>
      </c>
      <c r="AT98" s="382" t="s">
        <v>54</v>
      </c>
      <c r="AU98" s="375" t="s">
        <v>54</v>
      </c>
      <c r="AV98" s="375" t="s">
        <v>54</v>
      </c>
      <c r="AW98" s="375" t="s">
        <v>54</v>
      </c>
      <c r="AX98" s="375" t="s">
        <v>54</v>
      </c>
      <c r="AY98" s="383" t="s">
        <v>54</v>
      </c>
      <c r="AZ98" s="369" t="s">
        <v>54</v>
      </c>
      <c r="BA98" s="517" t="s">
        <v>54</v>
      </c>
      <c r="BB98" s="369" t="s">
        <v>54</v>
      </c>
      <c r="BC98" s="473" t="s">
        <v>54</v>
      </c>
      <c r="BD98" s="369" t="s">
        <v>54</v>
      </c>
      <c r="BE98" s="369" t="s">
        <v>54</v>
      </c>
      <c r="BF98" s="369" t="s">
        <v>54</v>
      </c>
      <c r="BG98" s="375" t="s">
        <v>54</v>
      </c>
      <c r="BH98" s="375" t="s">
        <v>54</v>
      </c>
      <c r="BI98" s="375" t="s">
        <v>54</v>
      </c>
      <c r="BJ98" s="375" t="s">
        <v>54</v>
      </c>
      <c r="BK98" s="473" t="s">
        <v>54</v>
      </c>
      <c r="BL98" s="375" t="s">
        <v>54</v>
      </c>
      <c r="BM98" s="375" t="s">
        <v>54</v>
      </c>
      <c r="BN98" s="375" t="s">
        <v>54</v>
      </c>
      <c r="BO98" s="375" t="s">
        <v>54</v>
      </c>
      <c r="BP98" s="375" t="s">
        <v>54</v>
      </c>
      <c r="BQ98" s="375" t="s">
        <v>54</v>
      </c>
      <c r="BR98" s="375" t="s">
        <v>54</v>
      </c>
      <c r="BS98" s="375" t="s">
        <v>54</v>
      </c>
      <c r="BT98" s="375" t="s">
        <v>54</v>
      </c>
      <c r="BU98" s="370" t="s">
        <v>54</v>
      </c>
      <c r="BV98" s="375" t="s">
        <v>54</v>
      </c>
      <c r="BW98" s="375" t="s">
        <v>54</v>
      </c>
      <c r="BX98" s="375" t="s">
        <v>54</v>
      </c>
      <c r="BY98" s="375" t="s">
        <v>54</v>
      </c>
      <c r="BZ98" s="375" t="s">
        <v>54</v>
      </c>
      <c r="CA98" s="375" t="s">
        <v>54</v>
      </c>
      <c r="CB98" s="375" t="s">
        <v>54</v>
      </c>
      <c r="CC98" s="375" t="s">
        <v>54</v>
      </c>
      <c r="CD98" s="375" t="s">
        <v>54</v>
      </c>
      <c r="CE98" s="370" t="s">
        <v>54</v>
      </c>
      <c r="CF98" s="375" t="s">
        <v>54</v>
      </c>
      <c r="CG98" s="375" t="s">
        <v>54</v>
      </c>
      <c r="CH98" s="375" t="s">
        <v>54</v>
      </c>
      <c r="CI98" s="370" t="s">
        <v>54</v>
      </c>
      <c r="CJ98" s="375" t="s">
        <v>54</v>
      </c>
      <c r="CK98" s="375" t="s">
        <v>54</v>
      </c>
      <c r="CL98" s="375" t="s">
        <v>54</v>
      </c>
      <c r="CM98" s="473" t="s">
        <v>2952</v>
      </c>
      <c r="CN98" s="479" t="s">
        <v>2899</v>
      </c>
      <c r="CO98" s="473" t="s">
        <v>1975</v>
      </c>
      <c r="CP98" s="473" t="s">
        <v>1975</v>
      </c>
      <c r="CQ98" s="465" t="s">
        <v>2969</v>
      </c>
      <c r="CR98" s="473" t="s">
        <v>3040</v>
      </c>
      <c r="CS98" s="465" t="s">
        <v>52</v>
      </c>
      <c r="CT98" s="465" t="s">
        <v>54</v>
      </c>
      <c r="CU98" s="465" t="s">
        <v>54</v>
      </c>
      <c r="CV98" s="465" t="s">
        <v>54</v>
      </c>
      <c r="CW98" s="465" t="s">
        <v>54</v>
      </c>
      <c r="CX98" s="465" t="s">
        <v>54</v>
      </c>
      <c r="CY98" s="465" t="s">
        <v>54</v>
      </c>
      <c r="CZ98" s="465" t="s">
        <v>54</v>
      </c>
      <c r="DA98" s="465" t="s">
        <v>54</v>
      </c>
      <c r="DB98" s="500" t="s">
        <v>54</v>
      </c>
      <c r="DC98" s="465" t="s">
        <v>54</v>
      </c>
      <c r="DD98" s="465" t="s">
        <v>54</v>
      </c>
      <c r="DE98" s="465" t="s">
        <v>54</v>
      </c>
      <c r="DF98" s="465" t="s">
        <v>54</v>
      </c>
      <c r="DG98" s="465" t="s">
        <v>54</v>
      </c>
      <c r="DH98" s="465" t="s">
        <v>54</v>
      </c>
      <c r="DI98" s="465" t="s">
        <v>54</v>
      </c>
      <c r="DJ98" s="465" t="s">
        <v>54</v>
      </c>
      <c r="DK98" s="465" t="s">
        <v>54</v>
      </c>
      <c r="DL98" s="465" t="s">
        <v>54</v>
      </c>
      <c r="DM98" s="365" t="s">
        <v>54</v>
      </c>
      <c r="DN98" s="465" t="s">
        <v>54</v>
      </c>
      <c r="DO98" s="365" t="s">
        <v>54</v>
      </c>
      <c r="DP98" s="365" t="s">
        <v>54</v>
      </c>
      <c r="DQ98" s="365" t="s">
        <v>54</v>
      </c>
      <c r="DR98" s="365" t="s">
        <v>54</v>
      </c>
      <c r="DS98" s="365" t="s">
        <v>54</v>
      </c>
      <c r="DT98" s="365" t="s">
        <v>54</v>
      </c>
      <c r="DU98" s="365" t="s">
        <v>54</v>
      </c>
      <c r="DV98" s="365" t="s">
        <v>54</v>
      </c>
      <c r="DW98" s="365" t="s">
        <v>54</v>
      </c>
      <c r="DX98" s="465" t="s">
        <v>54</v>
      </c>
      <c r="DY98" s="365" t="s">
        <v>54</v>
      </c>
      <c r="DZ98" s="465" t="s">
        <v>54</v>
      </c>
      <c r="EA98" s="365" t="s">
        <v>54</v>
      </c>
      <c r="EB98" s="365" t="s">
        <v>54</v>
      </c>
      <c r="EC98" s="365" t="s">
        <v>54</v>
      </c>
      <c r="ED98" s="365" t="s">
        <v>54</v>
      </c>
      <c r="EE98" s="365" t="s">
        <v>54</v>
      </c>
      <c r="EF98" s="365" t="s">
        <v>54</v>
      </c>
      <c r="EG98" s="365" t="s">
        <v>54</v>
      </c>
      <c r="EH98" s="365" t="s">
        <v>54</v>
      </c>
      <c r="EI98" s="365" t="s">
        <v>54</v>
      </c>
      <c r="EJ98" s="365" t="s">
        <v>54</v>
      </c>
      <c r="EK98" s="365" t="s">
        <v>54</v>
      </c>
      <c r="EL98" s="365" t="s">
        <v>54</v>
      </c>
      <c r="EM98" s="365" t="s">
        <v>54</v>
      </c>
      <c r="EN98" s="365" t="s">
        <v>54</v>
      </c>
      <c r="EO98" s="365" t="s">
        <v>54</v>
      </c>
      <c r="EP98" s="365" t="s">
        <v>54</v>
      </c>
      <c r="EQ98" s="365" t="s">
        <v>54</v>
      </c>
      <c r="ER98" s="365" t="s">
        <v>54</v>
      </c>
      <c r="ES98" s="365" t="s">
        <v>54</v>
      </c>
      <c r="ET98" s="365" t="s">
        <v>54</v>
      </c>
      <c r="EU98" s="365" t="s">
        <v>54</v>
      </c>
    </row>
    <row r="99" spans="1:151" s="385" customFormat="1" ht="19.95" customHeight="1">
      <c r="A99" s="474"/>
      <c r="B99" s="474"/>
      <c r="C99" s="474"/>
      <c r="D99" s="466"/>
      <c r="E99" s="470"/>
      <c r="F99" s="466"/>
      <c r="G99" s="466"/>
      <c r="H99" s="466"/>
      <c r="I99" s="466"/>
      <c r="J99" s="466"/>
      <c r="K99" s="466"/>
      <c r="L99" s="470"/>
      <c r="M99" s="466"/>
      <c r="N99" s="470"/>
      <c r="O99" s="466"/>
      <c r="P99" s="527"/>
      <c r="Q99" s="470"/>
      <c r="R99" s="375" t="s">
        <v>54</v>
      </c>
      <c r="S99" s="367" t="s">
        <v>54</v>
      </c>
      <c r="T99" s="367" t="s">
        <v>54</v>
      </c>
      <c r="U99" s="375" t="s">
        <v>54</v>
      </c>
      <c r="V99" s="375" t="s">
        <v>54</v>
      </c>
      <c r="W99" s="375" t="s">
        <v>54</v>
      </c>
      <c r="X99" s="518"/>
      <c r="Y99" s="369" t="s">
        <v>54</v>
      </c>
      <c r="Z99" s="520"/>
      <c r="AA99" s="370" t="s">
        <v>54</v>
      </c>
      <c r="AB99" s="466"/>
      <c r="AC99" s="375" t="s">
        <v>54</v>
      </c>
      <c r="AD99" s="466"/>
      <c r="AE99" s="369" t="s">
        <v>54</v>
      </c>
      <c r="AF99" s="369" t="s">
        <v>54</v>
      </c>
      <c r="AG99" s="368" t="s">
        <v>54</v>
      </c>
      <c r="AH99" s="368" t="s">
        <v>54</v>
      </c>
      <c r="AI99" s="368" t="s">
        <v>54</v>
      </c>
      <c r="AJ99" s="515"/>
      <c r="AK99" s="515"/>
      <c r="AL99" s="515"/>
      <c r="AM99" s="515"/>
      <c r="AN99" s="515"/>
      <c r="AO99" s="515"/>
      <c r="AP99" s="375" t="s">
        <v>54</v>
      </c>
      <c r="AQ99" s="474"/>
      <c r="AR99" s="375" t="s">
        <v>54</v>
      </c>
      <c r="AS99" s="382" t="s">
        <v>54</v>
      </c>
      <c r="AT99" s="382" t="s">
        <v>54</v>
      </c>
      <c r="AU99" s="375" t="s">
        <v>54</v>
      </c>
      <c r="AV99" s="375" t="s">
        <v>54</v>
      </c>
      <c r="AW99" s="375" t="s">
        <v>54</v>
      </c>
      <c r="AX99" s="375" t="s">
        <v>54</v>
      </c>
      <c r="AY99" s="383" t="s">
        <v>54</v>
      </c>
      <c r="AZ99" s="369" t="s">
        <v>54</v>
      </c>
      <c r="BA99" s="518"/>
      <c r="BB99" s="369" t="s">
        <v>54</v>
      </c>
      <c r="BC99" s="474"/>
      <c r="BD99" s="369" t="s">
        <v>54</v>
      </c>
      <c r="BE99" s="369" t="s">
        <v>54</v>
      </c>
      <c r="BF99" s="369" t="s">
        <v>54</v>
      </c>
      <c r="BG99" s="375" t="s">
        <v>54</v>
      </c>
      <c r="BH99" s="375" t="s">
        <v>54</v>
      </c>
      <c r="BI99" s="375" t="s">
        <v>54</v>
      </c>
      <c r="BJ99" s="375" t="s">
        <v>54</v>
      </c>
      <c r="BK99" s="474"/>
      <c r="BL99" s="375" t="s">
        <v>54</v>
      </c>
      <c r="BM99" s="375" t="s">
        <v>54</v>
      </c>
      <c r="BN99" s="375" t="s">
        <v>54</v>
      </c>
      <c r="BO99" s="375" t="s">
        <v>54</v>
      </c>
      <c r="BP99" s="375" t="s">
        <v>54</v>
      </c>
      <c r="BQ99" s="375" t="s">
        <v>54</v>
      </c>
      <c r="BR99" s="375" t="s">
        <v>54</v>
      </c>
      <c r="BS99" s="375" t="s">
        <v>54</v>
      </c>
      <c r="BT99" s="375" t="s">
        <v>54</v>
      </c>
      <c r="BU99" s="370" t="s">
        <v>54</v>
      </c>
      <c r="BV99" s="375" t="s">
        <v>54</v>
      </c>
      <c r="BW99" s="375" t="s">
        <v>54</v>
      </c>
      <c r="BX99" s="375" t="s">
        <v>54</v>
      </c>
      <c r="BY99" s="375" t="s">
        <v>54</v>
      </c>
      <c r="BZ99" s="375" t="s">
        <v>54</v>
      </c>
      <c r="CA99" s="375" t="s">
        <v>54</v>
      </c>
      <c r="CB99" s="375" t="s">
        <v>54</v>
      </c>
      <c r="CC99" s="375" t="s">
        <v>54</v>
      </c>
      <c r="CD99" s="375" t="s">
        <v>54</v>
      </c>
      <c r="CE99" s="370" t="s">
        <v>54</v>
      </c>
      <c r="CF99" s="375" t="s">
        <v>54</v>
      </c>
      <c r="CG99" s="375" t="s">
        <v>54</v>
      </c>
      <c r="CH99" s="375" t="s">
        <v>54</v>
      </c>
      <c r="CI99" s="370" t="s">
        <v>54</v>
      </c>
      <c r="CJ99" s="375" t="s">
        <v>54</v>
      </c>
      <c r="CK99" s="375" t="s">
        <v>54</v>
      </c>
      <c r="CL99" s="375" t="s">
        <v>54</v>
      </c>
      <c r="CM99" s="474"/>
      <c r="CN99" s="479"/>
      <c r="CO99" s="467"/>
      <c r="CP99" s="467"/>
      <c r="CQ99" s="466"/>
      <c r="CR99" s="467"/>
      <c r="CS99" s="466"/>
      <c r="CT99" s="466"/>
      <c r="CU99" s="466"/>
      <c r="CV99" s="466"/>
      <c r="CW99" s="466"/>
      <c r="CX99" s="466"/>
      <c r="CY99" s="466"/>
      <c r="CZ99" s="466"/>
      <c r="DA99" s="466"/>
      <c r="DB99" s="471"/>
      <c r="DC99" s="466"/>
      <c r="DD99" s="466"/>
      <c r="DE99" s="466"/>
      <c r="DF99" s="466"/>
      <c r="DG99" s="466"/>
      <c r="DH99" s="466"/>
      <c r="DI99" s="466"/>
      <c r="DJ99" s="466"/>
      <c r="DK99" s="466"/>
      <c r="DL99" s="466"/>
      <c r="DM99" s="365" t="s">
        <v>54</v>
      </c>
      <c r="DN99" s="466"/>
      <c r="DO99" s="365" t="s">
        <v>54</v>
      </c>
      <c r="DP99" s="365" t="s">
        <v>54</v>
      </c>
      <c r="DQ99" s="365" t="s">
        <v>54</v>
      </c>
      <c r="DR99" s="365" t="s">
        <v>54</v>
      </c>
      <c r="DS99" s="365" t="s">
        <v>54</v>
      </c>
      <c r="DT99" s="365" t="s">
        <v>54</v>
      </c>
      <c r="DU99" s="365" t="s">
        <v>54</v>
      </c>
      <c r="DV99" s="365" t="s">
        <v>54</v>
      </c>
      <c r="DW99" s="365" t="s">
        <v>54</v>
      </c>
      <c r="DX99" s="466"/>
      <c r="DY99" s="365" t="s">
        <v>54</v>
      </c>
      <c r="DZ99" s="466"/>
      <c r="EA99" s="365" t="s">
        <v>54</v>
      </c>
      <c r="EB99" s="365" t="s">
        <v>54</v>
      </c>
      <c r="EC99" s="365" t="s">
        <v>54</v>
      </c>
      <c r="ED99" s="365" t="s">
        <v>54</v>
      </c>
      <c r="EE99" s="365" t="s">
        <v>54</v>
      </c>
      <c r="EF99" s="365" t="s">
        <v>54</v>
      </c>
      <c r="EG99" s="365" t="s">
        <v>54</v>
      </c>
      <c r="EH99" s="365" t="s">
        <v>54</v>
      </c>
      <c r="EI99" s="365" t="s">
        <v>54</v>
      </c>
      <c r="EJ99" s="365" t="s">
        <v>54</v>
      </c>
      <c r="EK99" s="365" t="s">
        <v>54</v>
      </c>
      <c r="EL99" s="365" t="s">
        <v>54</v>
      </c>
      <c r="EM99" s="365" t="s">
        <v>54</v>
      </c>
      <c r="EN99" s="365" t="s">
        <v>54</v>
      </c>
      <c r="EO99" s="365" t="s">
        <v>54</v>
      </c>
      <c r="EP99" s="365" t="s">
        <v>54</v>
      </c>
      <c r="EQ99" s="365" t="s">
        <v>54</v>
      </c>
      <c r="ER99" s="365" t="s">
        <v>54</v>
      </c>
      <c r="ES99" s="365" t="s">
        <v>54</v>
      </c>
      <c r="ET99" s="365" t="s">
        <v>54</v>
      </c>
      <c r="EU99" s="365" t="s">
        <v>54</v>
      </c>
    </row>
    <row r="100" spans="1:151" s="385" customFormat="1" ht="19.95" customHeight="1">
      <c r="A100" s="474"/>
      <c r="B100" s="474"/>
      <c r="C100" s="474"/>
      <c r="D100" s="467"/>
      <c r="E100" s="471"/>
      <c r="F100" s="467"/>
      <c r="G100" s="467"/>
      <c r="H100" s="467"/>
      <c r="I100" s="467"/>
      <c r="J100" s="467"/>
      <c r="K100" s="467"/>
      <c r="L100" s="471"/>
      <c r="M100" s="467"/>
      <c r="N100" s="471"/>
      <c r="O100" s="467"/>
      <c r="P100" s="527"/>
      <c r="Q100" s="471"/>
      <c r="R100" s="375" t="s">
        <v>54</v>
      </c>
      <c r="S100" s="367" t="s">
        <v>54</v>
      </c>
      <c r="T100" s="367" t="s">
        <v>54</v>
      </c>
      <c r="U100" s="375" t="s">
        <v>54</v>
      </c>
      <c r="V100" s="375" t="s">
        <v>54</v>
      </c>
      <c r="W100" s="375" t="s">
        <v>54</v>
      </c>
      <c r="X100" s="518"/>
      <c r="Y100" s="369" t="s">
        <v>54</v>
      </c>
      <c r="Z100" s="520"/>
      <c r="AA100" s="370" t="s">
        <v>54</v>
      </c>
      <c r="AB100" s="467"/>
      <c r="AC100" s="375" t="s">
        <v>54</v>
      </c>
      <c r="AD100" s="467"/>
      <c r="AE100" s="369" t="s">
        <v>54</v>
      </c>
      <c r="AF100" s="369" t="s">
        <v>54</v>
      </c>
      <c r="AG100" s="368" t="s">
        <v>54</v>
      </c>
      <c r="AH100" s="368" t="s">
        <v>54</v>
      </c>
      <c r="AI100" s="368" t="s">
        <v>54</v>
      </c>
      <c r="AJ100" s="515"/>
      <c r="AK100" s="515"/>
      <c r="AL100" s="515"/>
      <c r="AM100" s="515"/>
      <c r="AN100" s="515"/>
      <c r="AO100" s="515"/>
      <c r="AP100" s="375" t="s">
        <v>54</v>
      </c>
      <c r="AQ100" s="474"/>
      <c r="AR100" s="375" t="s">
        <v>54</v>
      </c>
      <c r="AS100" s="382" t="s">
        <v>54</v>
      </c>
      <c r="AT100" s="382" t="s">
        <v>54</v>
      </c>
      <c r="AU100" s="375" t="s">
        <v>54</v>
      </c>
      <c r="AV100" s="375" t="s">
        <v>54</v>
      </c>
      <c r="AW100" s="375" t="s">
        <v>54</v>
      </c>
      <c r="AX100" s="375" t="s">
        <v>54</v>
      </c>
      <c r="AY100" s="383" t="s">
        <v>54</v>
      </c>
      <c r="AZ100" s="369" t="s">
        <v>54</v>
      </c>
      <c r="BA100" s="518"/>
      <c r="BB100" s="369" t="s">
        <v>54</v>
      </c>
      <c r="BC100" s="474"/>
      <c r="BD100" s="369" t="s">
        <v>54</v>
      </c>
      <c r="BE100" s="369" t="s">
        <v>54</v>
      </c>
      <c r="BF100" s="369" t="s">
        <v>54</v>
      </c>
      <c r="BG100" s="375" t="s">
        <v>54</v>
      </c>
      <c r="BH100" s="375" t="s">
        <v>54</v>
      </c>
      <c r="BI100" s="375" t="s">
        <v>54</v>
      </c>
      <c r="BJ100" s="375" t="s">
        <v>54</v>
      </c>
      <c r="BK100" s="474"/>
      <c r="BL100" s="375" t="s">
        <v>54</v>
      </c>
      <c r="BM100" s="375" t="s">
        <v>54</v>
      </c>
      <c r="BN100" s="375" t="s">
        <v>54</v>
      </c>
      <c r="BO100" s="375" t="s">
        <v>54</v>
      </c>
      <c r="BP100" s="375" t="s">
        <v>54</v>
      </c>
      <c r="BQ100" s="375" t="s">
        <v>54</v>
      </c>
      <c r="BR100" s="375" t="s">
        <v>54</v>
      </c>
      <c r="BS100" s="375" t="s">
        <v>54</v>
      </c>
      <c r="BT100" s="375" t="s">
        <v>54</v>
      </c>
      <c r="BU100" s="370" t="s">
        <v>54</v>
      </c>
      <c r="BV100" s="375" t="s">
        <v>54</v>
      </c>
      <c r="BW100" s="375" t="s">
        <v>54</v>
      </c>
      <c r="BX100" s="375" t="s">
        <v>54</v>
      </c>
      <c r="BY100" s="375" t="s">
        <v>54</v>
      </c>
      <c r="BZ100" s="375" t="s">
        <v>54</v>
      </c>
      <c r="CA100" s="375" t="s">
        <v>54</v>
      </c>
      <c r="CB100" s="375" t="s">
        <v>54</v>
      </c>
      <c r="CC100" s="375" t="s">
        <v>54</v>
      </c>
      <c r="CD100" s="375" t="s">
        <v>54</v>
      </c>
      <c r="CE100" s="370" t="s">
        <v>54</v>
      </c>
      <c r="CF100" s="375" t="s">
        <v>54</v>
      </c>
      <c r="CG100" s="375" t="s">
        <v>54</v>
      </c>
      <c r="CH100" s="375" t="s">
        <v>54</v>
      </c>
      <c r="CI100" s="370" t="s">
        <v>54</v>
      </c>
      <c r="CJ100" s="375" t="s">
        <v>54</v>
      </c>
      <c r="CK100" s="375" t="s">
        <v>54</v>
      </c>
      <c r="CL100" s="375" t="s">
        <v>54</v>
      </c>
      <c r="CM100" s="474"/>
      <c r="CN100" s="479"/>
      <c r="CO100" s="467"/>
      <c r="CP100" s="467"/>
      <c r="CQ100" s="467"/>
      <c r="CR100" s="467"/>
      <c r="CS100" s="467"/>
      <c r="CT100" s="467"/>
      <c r="CU100" s="467"/>
      <c r="CV100" s="467"/>
      <c r="CW100" s="467"/>
      <c r="CX100" s="467"/>
      <c r="CY100" s="467"/>
      <c r="CZ100" s="467"/>
      <c r="DA100" s="467"/>
      <c r="DB100" s="471"/>
      <c r="DC100" s="467"/>
      <c r="DD100" s="467"/>
      <c r="DE100" s="467"/>
      <c r="DF100" s="467"/>
      <c r="DG100" s="467"/>
      <c r="DH100" s="467"/>
      <c r="DI100" s="467"/>
      <c r="DJ100" s="467"/>
      <c r="DK100" s="467"/>
      <c r="DL100" s="467"/>
      <c r="DM100" s="365" t="s">
        <v>54</v>
      </c>
      <c r="DN100" s="467"/>
      <c r="DO100" s="365" t="s">
        <v>54</v>
      </c>
      <c r="DP100" s="365" t="s">
        <v>54</v>
      </c>
      <c r="DQ100" s="365" t="s">
        <v>54</v>
      </c>
      <c r="DR100" s="365" t="s">
        <v>54</v>
      </c>
      <c r="DS100" s="365" t="s">
        <v>54</v>
      </c>
      <c r="DT100" s="365" t="s">
        <v>54</v>
      </c>
      <c r="DU100" s="365" t="s">
        <v>54</v>
      </c>
      <c r="DV100" s="365" t="s">
        <v>54</v>
      </c>
      <c r="DW100" s="365" t="s">
        <v>54</v>
      </c>
      <c r="DX100" s="467"/>
      <c r="DY100" s="365" t="s">
        <v>54</v>
      </c>
      <c r="DZ100" s="467"/>
      <c r="EA100" s="365" t="s">
        <v>54</v>
      </c>
      <c r="EB100" s="365" t="s">
        <v>54</v>
      </c>
      <c r="EC100" s="365" t="s">
        <v>54</v>
      </c>
      <c r="ED100" s="365" t="s">
        <v>54</v>
      </c>
      <c r="EE100" s="365" t="s">
        <v>54</v>
      </c>
      <c r="EF100" s="365" t="s">
        <v>54</v>
      </c>
      <c r="EG100" s="365" t="s">
        <v>54</v>
      </c>
      <c r="EH100" s="365" t="s">
        <v>54</v>
      </c>
      <c r="EI100" s="365" t="s">
        <v>54</v>
      </c>
      <c r="EJ100" s="365" t="s">
        <v>54</v>
      </c>
      <c r="EK100" s="365" t="s">
        <v>54</v>
      </c>
      <c r="EL100" s="365" t="s">
        <v>54</v>
      </c>
      <c r="EM100" s="365" t="s">
        <v>54</v>
      </c>
      <c r="EN100" s="365" t="s">
        <v>54</v>
      </c>
      <c r="EO100" s="365" t="s">
        <v>54</v>
      </c>
      <c r="EP100" s="365" t="s">
        <v>54</v>
      </c>
      <c r="EQ100" s="365" t="s">
        <v>54</v>
      </c>
      <c r="ER100" s="365" t="s">
        <v>54</v>
      </c>
      <c r="ES100" s="365" t="s">
        <v>54</v>
      </c>
      <c r="ET100" s="365" t="s">
        <v>54</v>
      </c>
      <c r="EU100" s="365" t="s">
        <v>54</v>
      </c>
    </row>
    <row r="101" spans="1:151" s="385" customFormat="1" ht="19.95" customHeight="1">
      <c r="A101" s="475"/>
      <c r="B101" s="475"/>
      <c r="C101" s="475"/>
      <c r="D101" s="468"/>
      <c r="E101" s="472"/>
      <c r="F101" s="468"/>
      <c r="G101" s="468"/>
      <c r="H101" s="468"/>
      <c r="I101" s="468"/>
      <c r="J101" s="468"/>
      <c r="K101" s="468"/>
      <c r="L101" s="472"/>
      <c r="M101" s="468"/>
      <c r="N101" s="472"/>
      <c r="O101" s="468"/>
      <c r="P101" s="528"/>
      <c r="Q101" s="472"/>
      <c r="R101" s="375" t="s">
        <v>54</v>
      </c>
      <c r="S101" s="367" t="s">
        <v>52</v>
      </c>
      <c r="T101" s="367" t="s">
        <v>54</v>
      </c>
      <c r="U101" s="375" t="s">
        <v>54</v>
      </c>
      <c r="V101" s="375" t="s">
        <v>54</v>
      </c>
      <c r="W101" s="375" t="s">
        <v>54</v>
      </c>
      <c r="X101" s="518"/>
      <c r="Y101" s="369" t="s">
        <v>54</v>
      </c>
      <c r="Z101" s="520"/>
      <c r="AA101" s="370" t="s">
        <v>54</v>
      </c>
      <c r="AB101" s="468"/>
      <c r="AC101" s="375" t="s">
        <v>54</v>
      </c>
      <c r="AD101" s="468"/>
      <c r="AE101" s="369" t="s">
        <v>54</v>
      </c>
      <c r="AF101" s="369" t="s">
        <v>54</v>
      </c>
      <c r="AG101" s="368" t="s">
        <v>54</v>
      </c>
      <c r="AH101" s="368" t="s">
        <v>54</v>
      </c>
      <c r="AI101" s="368" t="s">
        <v>54</v>
      </c>
      <c r="AJ101" s="516"/>
      <c r="AK101" s="516"/>
      <c r="AL101" s="516"/>
      <c r="AM101" s="516"/>
      <c r="AN101" s="516"/>
      <c r="AO101" s="516"/>
      <c r="AP101" s="375" t="s">
        <v>54</v>
      </c>
      <c r="AQ101" s="475"/>
      <c r="AR101" s="375" t="s">
        <v>54</v>
      </c>
      <c r="AS101" s="382" t="s">
        <v>54</v>
      </c>
      <c r="AT101" s="382" t="s">
        <v>54</v>
      </c>
      <c r="AU101" s="375" t="s">
        <v>54</v>
      </c>
      <c r="AV101" s="375" t="s">
        <v>54</v>
      </c>
      <c r="AW101" s="375" t="s">
        <v>54</v>
      </c>
      <c r="AX101" s="375" t="s">
        <v>54</v>
      </c>
      <c r="AY101" s="383" t="s">
        <v>54</v>
      </c>
      <c r="AZ101" s="369" t="s">
        <v>54</v>
      </c>
      <c r="BA101" s="518"/>
      <c r="BB101" s="369" t="s">
        <v>54</v>
      </c>
      <c r="BC101" s="475"/>
      <c r="BD101" s="369" t="s">
        <v>54</v>
      </c>
      <c r="BE101" s="369" t="s">
        <v>54</v>
      </c>
      <c r="BF101" s="369" t="s">
        <v>54</v>
      </c>
      <c r="BG101" s="375" t="s">
        <v>54</v>
      </c>
      <c r="BH101" s="375" t="s">
        <v>54</v>
      </c>
      <c r="BI101" s="375" t="s">
        <v>54</v>
      </c>
      <c r="BJ101" s="375" t="s">
        <v>54</v>
      </c>
      <c r="BK101" s="475"/>
      <c r="BL101" s="375" t="s">
        <v>54</v>
      </c>
      <c r="BM101" s="375" t="s">
        <v>54</v>
      </c>
      <c r="BN101" s="375" t="s">
        <v>54</v>
      </c>
      <c r="BO101" s="375" t="s">
        <v>54</v>
      </c>
      <c r="BP101" s="375" t="s">
        <v>54</v>
      </c>
      <c r="BQ101" s="375" t="s">
        <v>54</v>
      </c>
      <c r="BR101" s="375" t="s">
        <v>54</v>
      </c>
      <c r="BS101" s="375" t="s">
        <v>54</v>
      </c>
      <c r="BT101" s="375" t="s">
        <v>54</v>
      </c>
      <c r="BU101" s="370" t="s">
        <v>54</v>
      </c>
      <c r="BV101" s="375" t="s">
        <v>54</v>
      </c>
      <c r="BW101" s="375" t="s">
        <v>54</v>
      </c>
      <c r="BX101" s="375" t="s">
        <v>54</v>
      </c>
      <c r="BY101" s="375" t="s">
        <v>54</v>
      </c>
      <c r="BZ101" s="375" t="s">
        <v>54</v>
      </c>
      <c r="CA101" s="375" t="s">
        <v>54</v>
      </c>
      <c r="CB101" s="375" t="s">
        <v>54</v>
      </c>
      <c r="CC101" s="375" t="s">
        <v>54</v>
      </c>
      <c r="CD101" s="375" t="s">
        <v>54</v>
      </c>
      <c r="CE101" s="370" t="s">
        <v>54</v>
      </c>
      <c r="CF101" s="375" t="s">
        <v>54</v>
      </c>
      <c r="CG101" s="375" t="s">
        <v>54</v>
      </c>
      <c r="CH101" s="375" t="s">
        <v>54</v>
      </c>
      <c r="CI101" s="370" t="s">
        <v>54</v>
      </c>
      <c r="CJ101" s="375" t="s">
        <v>54</v>
      </c>
      <c r="CK101" s="375" t="s">
        <v>54</v>
      </c>
      <c r="CL101" s="375" t="s">
        <v>54</v>
      </c>
      <c r="CM101" s="475"/>
      <c r="CN101" s="479"/>
      <c r="CO101" s="532"/>
      <c r="CP101" s="532"/>
      <c r="CQ101" s="468"/>
      <c r="CR101" s="532"/>
      <c r="CS101" s="468"/>
      <c r="CT101" s="468"/>
      <c r="CU101" s="468"/>
      <c r="CV101" s="468"/>
      <c r="CW101" s="468"/>
      <c r="CX101" s="468"/>
      <c r="CY101" s="468"/>
      <c r="CZ101" s="468"/>
      <c r="DA101" s="468"/>
      <c r="DB101" s="529"/>
      <c r="DC101" s="468"/>
      <c r="DD101" s="468"/>
      <c r="DE101" s="468"/>
      <c r="DF101" s="468"/>
      <c r="DG101" s="468"/>
      <c r="DH101" s="468"/>
      <c r="DI101" s="468"/>
      <c r="DJ101" s="468"/>
      <c r="DK101" s="468"/>
      <c r="DL101" s="468"/>
      <c r="DM101" s="365" t="s">
        <v>54</v>
      </c>
      <c r="DN101" s="468"/>
      <c r="DO101" s="365" t="s">
        <v>54</v>
      </c>
      <c r="DP101" s="365" t="s">
        <v>54</v>
      </c>
      <c r="DQ101" s="365" t="s">
        <v>54</v>
      </c>
      <c r="DR101" s="365" t="s">
        <v>54</v>
      </c>
      <c r="DS101" s="365" t="s">
        <v>54</v>
      </c>
      <c r="DT101" s="365" t="s">
        <v>54</v>
      </c>
      <c r="DU101" s="365" t="s">
        <v>54</v>
      </c>
      <c r="DV101" s="365" t="s">
        <v>54</v>
      </c>
      <c r="DW101" s="365" t="s">
        <v>54</v>
      </c>
      <c r="DX101" s="468"/>
      <c r="DY101" s="365" t="s">
        <v>54</v>
      </c>
      <c r="DZ101" s="468"/>
      <c r="EA101" s="365" t="s">
        <v>54</v>
      </c>
      <c r="EB101" s="365" t="s">
        <v>54</v>
      </c>
      <c r="EC101" s="365" t="s">
        <v>54</v>
      </c>
      <c r="ED101" s="365" t="s">
        <v>54</v>
      </c>
      <c r="EE101" s="365" t="s">
        <v>54</v>
      </c>
      <c r="EF101" s="365" t="s">
        <v>54</v>
      </c>
      <c r="EG101" s="365" t="s">
        <v>54</v>
      </c>
      <c r="EH101" s="365" t="s">
        <v>54</v>
      </c>
      <c r="EI101" s="365" t="s">
        <v>54</v>
      </c>
      <c r="EJ101" s="365" t="s">
        <v>54</v>
      </c>
      <c r="EK101" s="365" t="s">
        <v>54</v>
      </c>
      <c r="EL101" s="365" t="s">
        <v>54</v>
      </c>
      <c r="EM101" s="365" t="s">
        <v>54</v>
      </c>
      <c r="EN101" s="365" t="s">
        <v>54</v>
      </c>
      <c r="EO101" s="365" t="s">
        <v>54</v>
      </c>
      <c r="EP101" s="365" t="s">
        <v>54</v>
      </c>
      <c r="EQ101" s="365" t="s">
        <v>54</v>
      </c>
      <c r="ER101" s="365" t="s">
        <v>54</v>
      </c>
      <c r="ES101" s="365" t="s">
        <v>54</v>
      </c>
      <c r="ET101" s="365" t="s">
        <v>54</v>
      </c>
      <c r="EU101" s="365" t="s">
        <v>54</v>
      </c>
    </row>
    <row r="102" spans="1:151" s="385" customFormat="1" ht="19.95" customHeight="1">
      <c r="A102" s="473">
        <v>18</v>
      </c>
      <c r="B102" s="473">
        <v>18</v>
      </c>
      <c r="C102" s="473" t="s">
        <v>2734</v>
      </c>
      <c r="D102" s="465" t="s">
        <v>2845</v>
      </c>
      <c r="E102" s="530" t="s">
        <v>2856</v>
      </c>
      <c r="F102" s="531" t="s">
        <v>2807</v>
      </c>
      <c r="G102" s="465" t="s">
        <v>2931</v>
      </c>
      <c r="H102" s="465" t="s">
        <v>2873</v>
      </c>
      <c r="I102" s="531" t="s">
        <v>2808</v>
      </c>
      <c r="J102" s="465" t="s">
        <v>2673</v>
      </c>
      <c r="K102" s="525" t="s">
        <v>3500</v>
      </c>
      <c r="L102" s="469" t="s">
        <v>3554</v>
      </c>
      <c r="M102" s="465" t="s">
        <v>2953</v>
      </c>
      <c r="N102" s="469" t="s">
        <v>3554</v>
      </c>
      <c r="O102" s="465" t="s">
        <v>2922</v>
      </c>
      <c r="P102" s="526" t="s">
        <v>2962</v>
      </c>
      <c r="Q102" s="469">
        <v>2</v>
      </c>
      <c r="R102" s="367" t="s">
        <v>3732</v>
      </c>
      <c r="S102" s="367" t="s">
        <v>52</v>
      </c>
      <c r="T102" s="367" t="s">
        <v>2711</v>
      </c>
      <c r="U102" s="375" t="s">
        <v>52</v>
      </c>
      <c r="V102" s="375" t="s">
        <v>52</v>
      </c>
      <c r="W102" s="375" t="s">
        <v>52</v>
      </c>
      <c r="X102" s="517">
        <v>921</v>
      </c>
      <c r="Y102" s="369" t="s">
        <v>52</v>
      </c>
      <c r="Z102" s="519" t="s">
        <v>52</v>
      </c>
      <c r="AA102" s="370" t="s">
        <v>52</v>
      </c>
      <c r="AB102" s="465">
        <v>921</v>
      </c>
      <c r="AC102" s="375" t="s">
        <v>52</v>
      </c>
      <c r="AD102" s="465" t="s">
        <v>52</v>
      </c>
      <c r="AE102" s="369" t="s">
        <v>52</v>
      </c>
      <c r="AF102" s="369" t="s">
        <v>2934</v>
      </c>
      <c r="AG102" s="375" t="s">
        <v>52</v>
      </c>
      <c r="AH102" s="375" t="s">
        <v>52</v>
      </c>
      <c r="AI102" s="375" t="s">
        <v>52</v>
      </c>
      <c r="AJ102" s="476" t="s">
        <v>54</v>
      </c>
      <c r="AK102" s="476" t="s">
        <v>54</v>
      </c>
      <c r="AL102" s="476" t="s">
        <v>54</v>
      </c>
      <c r="AM102" s="476" t="s">
        <v>54</v>
      </c>
      <c r="AN102" s="476" t="s">
        <v>54</v>
      </c>
      <c r="AO102" s="476" t="s">
        <v>54</v>
      </c>
      <c r="AP102" s="375" t="s">
        <v>54</v>
      </c>
      <c r="AQ102" s="473" t="s">
        <v>54</v>
      </c>
      <c r="AR102" s="375" t="s">
        <v>54</v>
      </c>
      <c r="AS102" s="382" t="s">
        <v>54</v>
      </c>
      <c r="AT102" s="382" t="s">
        <v>54</v>
      </c>
      <c r="AU102" s="375" t="s">
        <v>54</v>
      </c>
      <c r="AV102" s="375" t="s">
        <v>54</v>
      </c>
      <c r="AW102" s="375" t="s">
        <v>54</v>
      </c>
      <c r="AX102" s="375" t="s">
        <v>54</v>
      </c>
      <c r="AY102" s="383" t="s">
        <v>54</v>
      </c>
      <c r="AZ102" s="369" t="s">
        <v>54</v>
      </c>
      <c r="BA102" s="517" t="s">
        <v>54</v>
      </c>
      <c r="BB102" s="369" t="s">
        <v>54</v>
      </c>
      <c r="BC102" s="473" t="s">
        <v>54</v>
      </c>
      <c r="BD102" s="369" t="s">
        <v>54</v>
      </c>
      <c r="BE102" s="369" t="s">
        <v>54</v>
      </c>
      <c r="BF102" s="369" t="s">
        <v>54</v>
      </c>
      <c r="BG102" s="375" t="s">
        <v>54</v>
      </c>
      <c r="BH102" s="375" t="s">
        <v>54</v>
      </c>
      <c r="BI102" s="375" t="s">
        <v>54</v>
      </c>
      <c r="BJ102" s="375" t="s">
        <v>54</v>
      </c>
      <c r="BK102" s="473" t="s">
        <v>54</v>
      </c>
      <c r="BL102" s="375" t="s">
        <v>54</v>
      </c>
      <c r="BM102" s="375" t="s">
        <v>54</v>
      </c>
      <c r="BN102" s="375" t="s">
        <v>54</v>
      </c>
      <c r="BO102" s="375" t="s">
        <v>54</v>
      </c>
      <c r="BP102" s="375" t="s">
        <v>54</v>
      </c>
      <c r="BQ102" s="375" t="s">
        <v>54</v>
      </c>
      <c r="BR102" s="375" t="s">
        <v>54</v>
      </c>
      <c r="BS102" s="375" t="s">
        <v>54</v>
      </c>
      <c r="BT102" s="375" t="s">
        <v>54</v>
      </c>
      <c r="BU102" s="370" t="s">
        <v>54</v>
      </c>
      <c r="BV102" s="375" t="s">
        <v>54</v>
      </c>
      <c r="BW102" s="375" t="s">
        <v>54</v>
      </c>
      <c r="BX102" s="375" t="s">
        <v>54</v>
      </c>
      <c r="BY102" s="375" t="s">
        <v>54</v>
      </c>
      <c r="BZ102" s="375" t="s">
        <v>54</v>
      </c>
      <c r="CA102" s="375" t="s">
        <v>54</v>
      </c>
      <c r="CB102" s="375" t="s">
        <v>54</v>
      </c>
      <c r="CC102" s="375" t="s">
        <v>54</v>
      </c>
      <c r="CD102" s="375" t="s">
        <v>54</v>
      </c>
      <c r="CE102" s="370" t="s">
        <v>54</v>
      </c>
      <c r="CF102" s="375" t="s">
        <v>54</v>
      </c>
      <c r="CG102" s="375" t="s">
        <v>54</v>
      </c>
      <c r="CH102" s="375" t="s">
        <v>54</v>
      </c>
      <c r="CI102" s="370" t="s">
        <v>54</v>
      </c>
      <c r="CJ102" s="375" t="s">
        <v>54</v>
      </c>
      <c r="CK102" s="375" t="s">
        <v>54</v>
      </c>
      <c r="CL102" s="375" t="s">
        <v>54</v>
      </c>
      <c r="CM102" s="473" t="s">
        <v>3740</v>
      </c>
      <c r="CN102" s="479" t="s">
        <v>2903</v>
      </c>
      <c r="CO102" s="473" t="s">
        <v>1996</v>
      </c>
      <c r="CP102" s="473" t="s">
        <v>1975</v>
      </c>
      <c r="CQ102" s="465" t="s">
        <v>3008</v>
      </c>
      <c r="CR102" s="473" t="s">
        <v>3041</v>
      </c>
      <c r="CS102" s="465" t="s">
        <v>52</v>
      </c>
      <c r="CT102" s="465" t="s">
        <v>54</v>
      </c>
      <c r="CU102" s="465" t="s">
        <v>54</v>
      </c>
      <c r="CV102" s="465" t="s">
        <v>54</v>
      </c>
      <c r="CW102" s="465" t="s">
        <v>54</v>
      </c>
      <c r="CX102" s="465" t="s">
        <v>54</v>
      </c>
      <c r="CY102" s="465" t="s">
        <v>54</v>
      </c>
      <c r="CZ102" s="465" t="s">
        <v>54</v>
      </c>
      <c r="DA102" s="465" t="s">
        <v>54</v>
      </c>
      <c r="DB102" s="500" t="s">
        <v>54</v>
      </c>
      <c r="DC102" s="465" t="s">
        <v>54</v>
      </c>
      <c r="DD102" s="465" t="s">
        <v>54</v>
      </c>
      <c r="DE102" s="465" t="s">
        <v>54</v>
      </c>
      <c r="DF102" s="465" t="s">
        <v>54</v>
      </c>
      <c r="DG102" s="465" t="s">
        <v>54</v>
      </c>
      <c r="DH102" s="465" t="s">
        <v>54</v>
      </c>
      <c r="DI102" s="465" t="s">
        <v>54</v>
      </c>
      <c r="DJ102" s="465" t="s">
        <v>54</v>
      </c>
      <c r="DK102" s="465" t="s">
        <v>54</v>
      </c>
      <c r="DL102" s="465" t="s">
        <v>54</v>
      </c>
      <c r="DM102" s="365" t="s">
        <v>54</v>
      </c>
      <c r="DN102" s="465" t="s">
        <v>54</v>
      </c>
      <c r="DO102" s="365" t="s">
        <v>54</v>
      </c>
      <c r="DP102" s="365" t="s">
        <v>54</v>
      </c>
      <c r="DQ102" s="365" t="s">
        <v>54</v>
      </c>
      <c r="DR102" s="365" t="s">
        <v>54</v>
      </c>
      <c r="DS102" s="365" t="s">
        <v>54</v>
      </c>
      <c r="DT102" s="365" t="s">
        <v>54</v>
      </c>
      <c r="DU102" s="365" t="s">
        <v>54</v>
      </c>
      <c r="DV102" s="365" t="s">
        <v>54</v>
      </c>
      <c r="DW102" s="365" t="s">
        <v>54</v>
      </c>
      <c r="DX102" s="465" t="s">
        <v>54</v>
      </c>
      <c r="DY102" s="365" t="s">
        <v>54</v>
      </c>
      <c r="DZ102" s="465" t="s">
        <v>54</v>
      </c>
      <c r="EA102" s="365" t="s">
        <v>54</v>
      </c>
      <c r="EB102" s="365" t="s">
        <v>54</v>
      </c>
      <c r="EC102" s="365" t="s">
        <v>54</v>
      </c>
      <c r="ED102" s="365" t="s">
        <v>54</v>
      </c>
      <c r="EE102" s="365" t="s">
        <v>54</v>
      </c>
      <c r="EF102" s="365" t="s">
        <v>54</v>
      </c>
      <c r="EG102" s="365" t="s">
        <v>54</v>
      </c>
      <c r="EH102" s="365" t="s">
        <v>54</v>
      </c>
      <c r="EI102" s="365" t="s">
        <v>54</v>
      </c>
      <c r="EJ102" s="365" t="s">
        <v>54</v>
      </c>
      <c r="EK102" s="365" t="s">
        <v>54</v>
      </c>
      <c r="EL102" s="365" t="s">
        <v>54</v>
      </c>
      <c r="EM102" s="365" t="s">
        <v>54</v>
      </c>
      <c r="EN102" s="365" t="s">
        <v>54</v>
      </c>
      <c r="EO102" s="365" t="s">
        <v>54</v>
      </c>
      <c r="EP102" s="365" t="s">
        <v>54</v>
      </c>
      <c r="EQ102" s="365" t="s">
        <v>54</v>
      </c>
      <c r="ER102" s="365" t="s">
        <v>54</v>
      </c>
      <c r="ES102" s="365" t="s">
        <v>54</v>
      </c>
      <c r="ET102" s="365" t="s">
        <v>54</v>
      </c>
      <c r="EU102" s="365" t="s">
        <v>54</v>
      </c>
    </row>
    <row r="103" spans="1:151" s="385" customFormat="1" ht="19.95" customHeight="1">
      <c r="A103" s="474"/>
      <c r="B103" s="474"/>
      <c r="C103" s="474"/>
      <c r="D103" s="466"/>
      <c r="E103" s="470"/>
      <c r="F103" s="466"/>
      <c r="G103" s="466"/>
      <c r="H103" s="466"/>
      <c r="I103" s="466"/>
      <c r="J103" s="466"/>
      <c r="K103" s="466"/>
      <c r="L103" s="470"/>
      <c r="M103" s="466"/>
      <c r="N103" s="470"/>
      <c r="O103" s="466"/>
      <c r="P103" s="527"/>
      <c r="Q103" s="470"/>
      <c r="R103" s="378" t="s">
        <v>2696</v>
      </c>
      <c r="S103" s="367" t="s">
        <v>52</v>
      </c>
      <c r="T103" s="367" t="s">
        <v>2711</v>
      </c>
      <c r="U103" s="375" t="s">
        <v>52</v>
      </c>
      <c r="V103" s="375" t="s">
        <v>52</v>
      </c>
      <c r="W103" s="375" t="s">
        <v>52</v>
      </c>
      <c r="X103" s="518"/>
      <c r="Y103" s="369" t="s">
        <v>52</v>
      </c>
      <c r="Z103" s="520"/>
      <c r="AA103" s="370" t="s">
        <v>52</v>
      </c>
      <c r="AB103" s="466"/>
      <c r="AC103" s="375" t="s">
        <v>52</v>
      </c>
      <c r="AD103" s="466"/>
      <c r="AE103" s="369" t="s">
        <v>52</v>
      </c>
      <c r="AF103" s="369" t="s">
        <v>52</v>
      </c>
      <c r="AG103" s="375" t="s">
        <v>52</v>
      </c>
      <c r="AH103" s="375" t="s">
        <v>52</v>
      </c>
      <c r="AI103" s="375" t="s">
        <v>52</v>
      </c>
      <c r="AJ103" s="515"/>
      <c r="AK103" s="515"/>
      <c r="AL103" s="515"/>
      <c r="AM103" s="515"/>
      <c r="AN103" s="515"/>
      <c r="AO103" s="515"/>
      <c r="AP103" s="375" t="s">
        <v>54</v>
      </c>
      <c r="AQ103" s="474"/>
      <c r="AR103" s="375" t="s">
        <v>54</v>
      </c>
      <c r="AS103" s="382" t="s">
        <v>54</v>
      </c>
      <c r="AT103" s="382" t="s">
        <v>54</v>
      </c>
      <c r="AU103" s="375" t="s">
        <v>54</v>
      </c>
      <c r="AV103" s="375" t="s">
        <v>54</v>
      </c>
      <c r="AW103" s="375" t="s">
        <v>54</v>
      </c>
      <c r="AX103" s="375" t="s">
        <v>54</v>
      </c>
      <c r="AY103" s="383" t="s">
        <v>54</v>
      </c>
      <c r="AZ103" s="369" t="s">
        <v>54</v>
      </c>
      <c r="BA103" s="518"/>
      <c r="BB103" s="369" t="s">
        <v>54</v>
      </c>
      <c r="BC103" s="474"/>
      <c r="BD103" s="369" t="s">
        <v>54</v>
      </c>
      <c r="BE103" s="369" t="s">
        <v>54</v>
      </c>
      <c r="BF103" s="369" t="s">
        <v>54</v>
      </c>
      <c r="BG103" s="375" t="s">
        <v>54</v>
      </c>
      <c r="BH103" s="375" t="s">
        <v>54</v>
      </c>
      <c r="BI103" s="375" t="s">
        <v>54</v>
      </c>
      <c r="BJ103" s="375" t="s">
        <v>54</v>
      </c>
      <c r="BK103" s="474"/>
      <c r="BL103" s="375" t="s">
        <v>54</v>
      </c>
      <c r="BM103" s="375" t="s">
        <v>54</v>
      </c>
      <c r="BN103" s="375" t="s">
        <v>54</v>
      </c>
      <c r="BO103" s="375" t="s">
        <v>54</v>
      </c>
      <c r="BP103" s="375" t="s">
        <v>54</v>
      </c>
      <c r="BQ103" s="375" t="s">
        <v>54</v>
      </c>
      <c r="BR103" s="375" t="s">
        <v>54</v>
      </c>
      <c r="BS103" s="375" t="s">
        <v>54</v>
      </c>
      <c r="BT103" s="375" t="s">
        <v>54</v>
      </c>
      <c r="BU103" s="370" t="s">
        <v>54</v>
      </c>
      <c r="BV103" s="375" t="s">
        <v>54</v>
      </c>
      <c r="BW103" s="375" t="s">
        <v>54</v>
      </c>
      <c r="BX103" s="375" t="s">
        <v>54</v>
      </c>
      <c r="BY103" s="375" t="s">
        <v>54</v>
      </c>
      <c r="BZ103" s="375" t="s">
        <v>54</v>
      </c>
      <c r="CA103" s="375" t="s">
        <v>54</v>
      </c>
      <c r="CB103" s="375" t="s">
        <v>54</v>
      </c>
      <c r="CC103" s="375" t="s">
        <v>54</v>
      </c>
      <c r="CD103" s="375" t="s">
        <v>54</v>
      </c>
      <c r="CE103" s="370" t="s">
        <v>54</v>
      </c>
      <c r="CF103" s="375" t="s">
        <v>54</v>
      </c>
      <c r="CG103" s="375" t="s">
        <v>54</v>
      </c>
      <c r="CH103" s="375" t="s">
        <v>54</v>
      </c>
      <c r="CI103" s="370" t="s">
        <v>54</v>
      </c>
      <c r="CJ103" s="375" t="s">
        <v>54</v>
      </c>
      <c r="CK103" s="375" t="s">
        <v>54</v>
      </c>
      <c r="CL103" s="375" t="s">
        <v>54</v>
      </c>
      <c r="CM103" s="474"/>
      <c r="CN103" s="479"/>
      <c r="CO103" s="467"/>
      <c r="CP103" s="467"/>
      <c r="CQ103" s="466"/>
      <c r="CR103" s="467"/>
      <c r="CS103" s="466"/>
      <c r="CT103" s="466"/>
      <c r="CU103" s="466"/>
      <c r="CV103" s="466"/>
      <c r="CW103" s="466"/>
      <c r="CX103" s="466"/>
      <c r="CY103" s="466"/>
      <c r="CZ103" s="466"/>
      <c r="DA103" s="466"/>
      <c r="DB103" s="471"/>
      <c r="DC103" s="466"/>
      <c r="DD103" s="466"/>
      <c r="DE103" s="466"/>
      <c r="DF103" s="466"/>
      <c r="DG103" s="466"/>
      <c r="DH103" s="466"/>
      <c r="DI103" s="466"/>
      <c r="DJ103" s="466"/>
      <c r="DK103" s="466"/>
      <c r="DL103" s="466"/>
      <c r="DM103" s="365" t="s">
        <v>54</v>
      </c>
      <c r="DN103" s="466"/>
      <c r="DO103" s="365" t="s">
        <v>54</v>
      </c>
      <c r="DP103" s="365" t="s">
        <v>54</v>
      </c>
      <c r="DQ103" s="365" t="s">
        <v>54</v>
      </c>
      <c r="DR103" s="365" t="s">
        <v>54</v>
      </c>
      <c r="DS103" s="365" t="s">
        <v>54</v>
      </c>
      <c r="DT103" s="365" t="s">
        <v>54</v>
      </c>
      <c r="DU103" s="365" t="s">
        <v>54</v>
      </c>
      <c r="DV103" s="365" t="s">
        <v>54</v>
      </c>
      <c r="DW103" s="365" t="s">
        <v>54</v>
      </c>
      <c r="DX103" s="466"/>
      <c r="DY103" s="365" t="s">
        <v>54</v>
      </c>
      <c r="DZ103" s="466"/>
      <c r="EA103" s="365" t="s">
        <v>54</v>
      </c>
      <c r="EB103" s="365" t="s">
        <v>54</v>
      </c>
      <c r="EC103" s="365" t="s">
        <v>54</v>
      </c>
      <c r="ED103" s="365" t="s">
        <v>54</v>
      </c>
      <c r="EE103" s="365" t="s">
        <v>54</v>
      </c>
      <c r="EF103" s="365" t="s">
        <v>54</v>
      </c>
      <c r="EG103" s="365" t="s">
        <v>54</v>
      </c>
      <c r="EH103" s="365" t="s">
        <v>54</v>
      </c>
      <c r="EI103" s="365" t="s">
        <v>54</v>
      </c>
      <c r="EJ103" s="365" t="s">
        <v>54</v>
      </c>
      <c r="EK103" s="365" t="s">
        <v>54</v>
      </c>
      <c r="EL103" s="365" t="s">
        <v>54</v>
      </c>
      <c r="EM103" s="365" t="s">
        <v>54</v>
      </c>
      <c r="EN103" s="365" t="s">
        <v>54</v>
      </c>
      <c r="EO103" s="365" t="s">
        <v>54</v>
      </c>
      <c r="EP103" s="365" t="s">
        <v>54</v>
      </c>
      <c r="EQ103" s="365" t="s">
        <v>54</v>
      </c>
      <c r="ER103" s="365" t="s">
        <v>54</v>
      </c>
      <c r="ES103" s="365" t="s">
        <v>54</v>
      </c>
      <c r="ET103" s="365" t="s">
        <v>54</v>
      </c>
      <c r="EU103" s="365" t="s">
        <v>54</v>
      </c>
    </row>
    <row r="104" spans="1:151" s="385" customFormat="1" ht="19.95" customHeight="1">
      <c r="A104" s="474"/>
      <c r="B104" s="474"/>
      <c r="C104" s="474"/>
      <c r="D104" s="467"/>
      <c r="E104" s="471"/>
      <c r="F104" s="467"/>
      <c r="G104" s="467"/>
      <c r="H104" s="467"/>
      <c r="I104" s="467"/>
      <c r="J104" s="467"/>
      <c r="K104" s="467"/>
      <c r="L104" s="471"/>
      <c r="M104" s="467"/>
      <c r="N104" s="471"/>
      <c r="O104" s="467"/>
      <c r="P104" s="527"/>
      <c r="Q104" s="471"/>
      <c r="R104" s="375" t="s">
        <v>54</v>
      </c>
      <c r="S104" s="367" t="s">
        <v>54</v>
      </c>
      <c r="T104" s="367" t="s">
        <v>54</v>
      </c>
      <c r="U104" s="375" t="s">
        <v>54</v>
      </c>
      <c r="V104" s="375" t="s">
        <v>54</v>
      </c>
      <c r="W104" s="375" t="s">
        <v>54</v>
      </c>
      <c r="X104" s="518"/>
      <c r="Y104" s="369" t="s">
        <v>54</v>
      </c>
      <c r="Z104" s="520"/>
      <c r="AA104" s="370" t="s">
        <v>54</v>
      </c>
      <c r="AB104" s="467"/>
      <c r="AC104" s="375" t="s">
        <v>54</v>
      </c>
      <c r="AD104" s="467"/>
      <c r="AE104" s="369" t="s">
        <v>54</v>
      </c>
      <c r="AF104" s="369" t="s">
        <v>54</v>
      </c>
      <c r="AG104" s="375" t="s">
        <v>54</v>
      </c>
      <c r="AH104" s="375" t="s">
        <v>54</v>
      </c>
      <c r="AI104" s="375" t="s">
        <v>54</v>
      </c>
      <c r="AJ104" s="515"/>
      <c r="AK104" s="515"/>
      <c r="AL104" s="515"/>
      <c r="AM104" s="515"/>
      <c r="AN104" s="515"/>
      <c r="AO104" s="515"/>
      <c r="AP104" s="375" t="s">
        <v>54</v>
      </c>
      <c r="AQ104" s="474"/>
      <c r="AR104" s="375" t="s">
        <v>54</v>
      </c>
      <c r="AS104" s="382" t="s">
        <v>54</v>
      </c>
      <c r="AT104" s="382" t="s">
        <v>54</v>
      </c>
      <c r="AU104" s="375" t="s">
        <v>54</v>
      </c>
      <c r="AV104" s="375" t="s">
        <v>54</v>
      </c>
      <c r="AW104" s="375" t="s">
        <v>54</v>
      </c>
      <c r="AX104" s="375" t="s">
        <v>54</v>
      </c>
      <c r="AY104" s="383" t="s">
        <v>54</v>
      </c>
      <c r="AZ104" s="369" t="s">
        <v>54</v>
      </c>
      <c r="BA104" s="518"/>
      <c r="BB104" s="369" t="s">
        <v>54</v>
      </c>
      <c r="BC104" s="474"/>
      <c r="BD104" s="369" t="s">
        <v>54</v>
      </c>
      <c r="BE104" s="369" t="s">
        <v>54</v>
      </c>
      <c r="BF104" s="369" t="s">
        <v>54</v>
      </c>
      <c r="BG104" s="375" t="s">
        <v>54</v>
      </c>
      <c r="BH104" s="375" t="s">
        <v>54</v>
      </c>
      <c r="BI104" s="375" t="s">
        <v>54</v>
      </c>
      <c r="BJ104" s="375" t="s">
        <v>54</v>
      </c>
      <c r="BK104" s="474"/>
      <c r="BL104" s="375" t="s">
        <v>54</v>
      </c>
      <c r="BM104" s="375" t="s">
        <v>54</v>
      </c>
      <c r="BN104" s="375" t="s">
        <v>54</v>
      </c>
      <c r="BO104" s="375" t="s">
        <v>54</v>
      </c>
      <c r="BP104" s="375" t="s">
        <v>54</v>
      </c>
      <c r="BQ104" s="375" t="s">
        <v>54</v>
      </c>
      <c r="BR104" s="375" t="s">
        <v>54</v>
      </c>
      <c r="BS104" s="375" t="s">
        <v>54</v>
      </c>
      <c r="BT104" s="375" t="s">
        <v>54</v>
      </c>
      <c r="BU104" s="370" t="s">
        <v>54</v>
      </c>
      <c r="BV104" s="375" t="s">
        <v>54</v>
      </c>
      <c r="BW104" s="375" t="s">
        <v>54</v>
      </c>
      <c r="BX104" s="375" t="s">
        <v>54</v>
      </c>
      <c r="BY104" s="375" t="s">
        <v>54</v>
      </c>
      <c r="BZ104" s="375" t="s">
        <v>54</v>
      </c>
      <c r="CA104" s="375" t="s">
        <v>54</v>
      </c>
      <c r="CB104" s="375" t="s">
        <v>54</v>
      </c>
      <c r="CC104" s="375" t="s">
        <v>54</v>
      </c>
      <c r="CD104" s="375" t="s">
        <v>54</v>
      </c>
      <c r="CE104" s="370" t="s">
        <v>54</v>
      </c>
      <c r="CF104" s="375" t="s">
        <v>54</v>
      </c>
      <c r="CG104" s="375" t="s">
        <v>54</v>
      </c>
      <c r="CH104" s="375" t="s">
        <v>54</v>
      </c>
      <c r="CI104" s="370" t="s">
        <v>54</v>
      </c>
      <c r="CJ104" s="375" t="s">
        <v>54</v>
      </c>
      <c r="CK104" s="375" t="s">
        <v>54</v>
      </c>
      <c r="CL104" s="375" t="s">
        <v>54</v>
      </c>
      <c r="CM104" s="474"/>
      <c r="CN104" s="479"/>
      <c r="CO104" s="467"/>
      <c r="CP104" s="467"/>
      <c r="CQ104" s="467"/>
      <c r="CR104" s="467"/>
      <c r="CS104" s="467"/>
      <c r="CT104" s="467"/>
      <c r="CU104" s="467"/>
      <c r="CV104" s="467"/>
      <c r="CW104" s="467"/>
      <c r="CX104" s="467"/>
      <c r="CY104" s="467"/>
      <c r="CZ104" s="467"/>
      <c r="DA104" s="467"/>
      <c r="DB104" s="471"/>
      <c r="DC104" s="467"/>
      <c r="DD104" s="467"/>
      <c r="DE104" s="467"/>
      <c r="DF104" s="467"/>
      <c r="DG104" s="467"/>
      <c r="DH104" s="467"/>
      <c r="DI104" s="467"/>
      <c r="DJ104" s="467"/>
      <c r="DK104" s="467"/>
      <c r="DL104" s="467"/>
      <c r="DM104" s="365" t="s">
        <v>54</v>
      </c>
      <c r="DN104" s="467"/>
      <c r="DO104" s="365" t="s">
        <v>54</v>
      </c>
      <c r="DP104" s="365" t="s">
        <v>54</v>
      </c>
      <c r="DQ104" s="365" t="s">
        <v>54</v>
      </c>
      <c r="DR104" s="365" t="s">
        <v>54</v>
      </c>
      <c r="DS104" s="365" t="s">
        <v>54</v>
      </c>
      <c r="DT104" s="365" t="s">
        <v>54</v>
      </c>
      <c r="DU104" s="365" t="s">
        <v>54</v>
      </c>
      <c r="DV104" s="365" t="s">
        <v>54</v>
      </c>
      <c r="DW104" s="365" t="s">
        <v>54</v>
      </c>
      <c r="DX104" s="467"/>
      <c r="DY104" s="365" t="s">
        <v>54</v>
      </c>
      <c r="DZ104" s="467"/>
      <c r="EA104" s="365" t="s">
        <v>54</v>
      </c>
      <c r="EB104" s="365" t="s">
        <v>54</v>
      </c>
      <c r="EC104" s="365" t="s">
        <v>54</v>
      </c>
      <c r="ED104" s="365" t="s">
        <v>54</v>
      </c>
      <c r="EE104" s="365" t="s">
        <v>54</v>
      </c>
      <c r="EF104" s="365" t="s">
        <v>54</v>
      </c>
      <c r="EG104" s="365" t="s">
        <v>54</v>
      </c>
      <c r="EH104" s="365" t="s">
        <v>54</v>
      </c>
      <c r="EI104" s="365" t="s">
        <v>54</v>
      </c>
      <c r="EJ104" s="365" t="s">
        <v>54</v>
      </c>
      <c r="EK104" s="365" t="s">
        <v>54</v>
      </c>
      <c r="EL104" s="365" t="s">
        <v>54</v>
      </c>
      <c r="EM104" s="365" t="s">
        <v>54</v>
      </c>
      <c r="EN104" s="365" t="s">
        <v>54</v>
      </c>
      <c r="EO104" s="365" t="s">
        <v>54</v>
      </c>
      <c r="EP104" s="365" t="s">
        <v>54</v>
      </c>
      <c r="EQ104" s="365" t="s">
        <v>54</v>
      </c>
      <c r="ER104" s="365" t="s">
        <v>54</v>
      </c>
      <c r="ES104" s="365" t="s">
        <v>54</v>
      </c>
      <c r="ET104" s="365" t="s">
        <v>54</v>
      </c>
      <c r="EU104" s="365" t="s">
        <v>54</v>
      </c>
    </row>
    <row r="105" spans="1:151" s="385" customFormat="1" ht="19.95" customHeight="1">
      <c r="A105" s="475"/>
      <c r="B105" s="475"/>
      <c r="C105" s="475"/>
      <c r="D105" s="468"/>
      <c r="E105" s="472"/>
      <c r="F105" s="468"/>
      <c r="G105" s="468"/>
      <c r="H105" s="468"/>
      <c r="I105" s="468"/>
      <c r="J105" s="468"/>
      <c r="K105" s="468"/>
      <c r="L105" s="472"/>
      <c r="M105" s="468"/>
      <c r="N105" s="472"/>
      <c r="O105" s="468"/>
      <c r="P105" s="528"/>
      <c r="Q105" s="472"/>
      <c r="R105" s="375" t="s">
        <v>54</v>
      </c>
      <c r="S105" s="367" t="s">
        <v>52</v>
      </c>
      <c r="T105" s="367" t="s">
        <v>54</v>
      </c>
      <c r="U105" s="375" t="s">
        <v>54</v>
      </c>
      <c r="V105" s="375" t="s">
        <v>54</v>
      </c>
      <c r="W105" s="375" t="s">
        <v>54</v>
      </c>
      <c r="X105" s="518"/>
      <c r="Y105" s="369" t="s">
        <v>54</v>
      </c>
      <c r="Z105" s="520"/>
      <c r="AA105" s="370" t="s">
        <v>54</v>
      </c>
      <c r="AB105" s="468"/>
      <c r="AC105" s="375" t="s">
        <v>54</v>
      </c>
      <c r="AD105" s="468"/>
      <c r="AE105" s="369" t="s">
        <v>54</v>
      </c>
      <c r="AF105" s="369" t="s">
        <v>54</v>
      </c>
      <c r="AG105" s="375" t="s">
        <v>54</v>
      </c>
      <c r="AH105" s="375" t="s">
        <v>54</v>
      </c>
      <c r="AI105" s="375" t="s">
        <v>54</v>
      </c>
      <c r="AJ105" s="516"/>
      <c r="AK105" s="516"/>
      <c r="AL105" s="516"/>
      <c r="AM105" s="516"/>
      <c r="AN105" s="516"/>
      <c r="AO105" s="516"/>
      <c r="AP105" s="375" t="s">
        <v>54</v>
      </c>
      <c r="AQ105" s="475"/>
      <c r="AR105" s="375" t="s">
        <v>54</v>
      </c>
      <c r="AS105" s="382" t="s">
        <v>54</v>
      </c>
      <c r="AT105" s="382" t="s">
        <v>54</v>
      </c>
      <c r="AU105" s="375" t="s">
        <v>54</v>
      </c>
      <c r="AV105" s="375" t="s">
        <v>54</v>
      </c>
      <c r="AW105" s="375" t="s">
        <v>54</v>
      </c>
      <c r="AX105" s="375" t="s">
        <v>54</v>
      </c>
      <c r="AY105" s="383" t="s">
        <v>54</v>
      </c>
      <c r="AZ105" s="369" t="s">
        <v>54</v>
      </c>
      <c r="BA105" s="518"/>
      <c r="BB105" s="369" t="s">
        <v>54</v>
      </c>
      <c r="BC105" s="475"/>
      <c r="BD105" s="369" t="s">
        <v>54</v>
      </c>
      <c r="BE105" s="369" t="s">
        <v>54</v>
      </c>
      <c r="BF105" s="369" t="s">
        <v>54</v>
      </c>
      <c r="BG105" s="375" t="s">
        <v>54</v>
      </c>
      <c r="BH105" s="375" t="s">
        <v>54</v>
      </c>
      <c r="BI105" s="375" t="s">
        <v>54</v>
      </c>
      <c r="BJ105" s="375" t="s">
        <v>54</v>
      </c>
      <c r="BK105" s="475"/>
      <c r="BL105" s="375" t="s">
        <v>54</v>
      </c>
      <c r="BM105" s="375" t="s">
        <v>54</v>
      </c>
      <c r="BN105" s="375" t="s">
        <v>54</v>
      </c>
      <c r="BO105" s="375" t="s">
        <v>54</v>
      </c>
      <c r="BP105" s="375" t="s">
        <v>54</v>
      </c>
      <c r="BQ105" s="375" t="s">
        <v>54</v>
      </c>
      <c r="BR105" s="375" t="s">
        <v>54</v>
      </c>
      <c r="BS105" s="375" t="s">
        <v>54</v>
      </c>
      <c r="BT105" s="375" t="s">
        <v>54</v>
      </c>
      <c r="BU105" s="370" t="s">
        <v>54</v>
      </c>
      <c r="BV105" s="375" t="s">
        <v>54</v>
      </c>
      <c r="BW105" s="375" t="s">
        <v>54</v>
      </c>
      <c r="BX105" s="375" t="s">
        <v>54</v>
      </c>
      <c r="BY105" s="375" t="s">
        <v>54</v>
      </c>
      <c r="BZ105" s="375" t="s">
        <v>54</v>
      </c>
      <c r="CA105" s="375" t="s">
        <v>54</v>
      </c>
      <c r="CB105" s="375" t="s">
        <v>54</v>
      </c>
      <c r="CC105" s="375" t="s">
        <v>54</v>
      </c>
      <c r="CD105" s="375" t="s">
        <v>54</v>
      </c>
      <c r="CE105" s="370" t="s">
        <v>54</v>
      </c>
      <c r="CF105" s="375" t="s">
        <v>54</v>
      </c>
      <c r="CG105" s="375" t="s">
        <v>54</v>
      </c>
      <c r="CH105" s="375" t="s">
        <v>54</v>
      </c>
      <c r="CI105" s="370" t="s">
        <v>54</v>
      </c>
      <c r="CJ105" s="375" t="s">
        <v>54</v>
      </c>
      <c r="CK105" s="375" t="s">
        <v>54</v>
      </c>
      <c r="CL105" s="375" t="s">
        <v>54</v>
      </c>
      <c r="CM105" s="475"/>
      <c r="CN105" s="479"/>
      <c r="CO105" s="532"/>
      <c r="CP105" s="532"/>
      <c r="CQ105" s="468"/>
      <c r="CR105" s="532"/>
      <c r="CS105" s="468"/>
      <c r="CT105" s="468"/>
      <c r="CU105" s="468"/>
      <c r="CV105" s="468"/>
      <c r="CW105" s="468"/>
      <c r="CX105" s="468"/>
      <c r="CY105" s="468"/>
      <c r="CZ105" s="468"/>
      <c r="DA105" s="468"/>
      <c r="DB105" s="529"/>
      <c r="DC105" s="468"/>
      <c r="DD105" s="468"/>
      <c r="DE105" s="468"/>
      <c r="DF105" s="468"/>
      <c r="DG105" s="468"/>
      <c r="DH105" s="468"/>
      <c r="DI105" s="468"/>
      <c r="DJ105" s="468"/>
      <c r="DK105" s="468"/>
      <c r="DL105" s="468"/>
      <c r="DM105" s="365" t="s">
        <v>54</v>
      </c>
      <c r="DN105" s="468"/>
      <c r="DO105" s="365" t="s">
        <v>54</v>
      </c>
      <c r="DP105" s="365" t="s">
        <v>54</v>
      </c>
      <c r="DQ105" s="365" t="s">
        <v>54</v>
      </c>
      <c r="DR105" s="365" t="s">
        <v>54</v>
      </c>
      <c r="DS105" s="365" t="s">
        <v>54</v>
      </c>
      <c r="DT105" s="365" t="s">
        <v>54</v>
      </c>
      <c r="DU105" s="365" t="s">
        <v>54</v>
      </c>
      <c r="DV105" s="365" t="s">
        <v>54</v>
      </c>
      <c r="DW105" s="365" t="s">
        <v>54</v>
      </c>
      <c r="DX105" s="468"/>
      <c r="DY105" s="365" t="s">
        <v>54</v>
      </c>
      <c r="DZ105" s="468"/>
      <c r="EA105" s="365" t="s">
        <v>54</v>
      </c>
      <c r="EB105" s="365" t="s">
        <v>54</v>
      </c>
      <c r="EC105" s="365" t="s">
        <v>54</v>
      </c>
      <c r="ED105" s="365" t="s">
        <v>54</v>
      </c>
      <c r="EE105" s="365" t="s">
        <v>54</v>
      </c>
      <c r="EF105" s="365" t="s">
        <v>54</v>
      </c>
      <c r="EG105" s="365" t="s">
        <v>54</v>
      </c>
      <c r="EH105" s="365" t="s">
        <v>54</v>
      </c>
      <c r="EI105" s="365" t="s">
        <v>54</v>
      </c>
      <c r="EJ105" s="365" t="s">
        <v>54</v>
      </c>
      <c r="EK105" s="365" t="s">
        <v>54</v>
      </c>
      <c r="EL105" s="365" t="s">
        <v>54</v>
      </c>
      <c r="EM105" s="365" t="s">
        <v>54</v>
      </c>
      <c r="EN105" s="365" t="s">
        <v>54</v>
      </c>
      <c r="EO105" s="365" t="s">
        <v>54</v>
      </c>
      <c r="EP105" s="365" t="s">
        <v>54</v>
      </c>
      <c r="EQ105" s="365" t="s">
        <v>54</v>
      </c>
      <c r="ER105" s="365" t="s">
        <v>54</v>
      </c>
      <c r="ES105" s="365" t="s">
        <v>54</v>
      </c>
      <c r="ET105" s="365" t="s">
        <v>54</v>
      </c>
      <c r="EU105" s="365" t="s">
        <v>54</v>
      </c>
    </row>
    <row r="106" spans="1:151" s="385" customFormat="1" ht="19.95" customHeight="1">
      <c r="A106" s="473">
        <v>19</v>
      </c>
      <c r="B106" s="473">
        <v>19</v>
      </c>
      <c r="C106" s="473" t="s">
        <v>2734</v>
      </c>
      <c r="D106" s="465" t="s">
        <v>2846</v>
      </c>
      <c r="E106" s="530" t="s">
        <v>2856</v>
      </c>
      <c r="F106" s="531" t="s">
        <v>2809</v>
      </c>
      <c r="G106" s="465" t="s">
        <v>2997</v>
      </c>
      <c r="H106" s="465" t="s">
        <v>2874</v>
      </c>
      <c r="I106" s="531" t="s">
        <v>2810</v>
      </c>
      <c r="J106" s="465" t="s">
        <v>2811</v>
      </c>
      <c r="K106" s="525" t="s">
        <v>3501</v>
      </c>
      <c r="L106" s="469" t="s">
        <v>3554</v>
      </c>
      <c r="M106" s="465" t="s">
        <v>3012</v>
      </c>
      <c r="N106" s="469" t="s">
        <v>3554</v>
      </c>
      <c r="O106" s="465" t="s">
        <v>2923</v>
      </c>
      <c r="P106" s="526" t="s">
        <v>3014</v>
      </c>
      <c r="Q106" s="469">
        <v>1</v>
      </c>
      <c r="R106" s="375" t="s">
        <v>52</v>
      </c>
      <c r="S106" s="367" t="s">
        <v>52</v>
      </c>
      <c r="T106" s="367" t="s">
        <v>52</v>
      </c>
      <c r="U106" s="375" t="s">
        <v>52</v>
      </c>
      <c r="V106" s="375" t="s">
        <v>52</v>
      </c>
      <c r="W106" s="375">
        <v>132</v>
      </c>
      <c r="X106" s="517">
        <v>132</v>
      </c>
      <c r="Y106" s="369" t="s">
        <v>52</v>
      </c>
      <c r="Z106" s="519" t="s">
        <v>52</v>
      </c>
      <c r="AA106" s="370">
        <v>132</v>
      </c>
      <c r="AB106" s="465">
        <v>132</v>
      </c>
      <c r="AC106" s="375" t="s">
        <v>52</v>
      </c>
      <c r="AD106" s="465" t="s">
        <v>52</v>
      </c>
      <c r="AE106" s="369">
        <v>73</v>
      </c>
      <c r="AF106" s="369" t="s">
        <v>2934</v>
      </c>
      <c r="AG106" s="368" t="s">
        <v>52</v>
      </c>
      <c r="AH106" s="368" t="s">
        <v>52</v>
      </c>
      <c r="AI106" s="368" t="s">
        <v>52</v>
      </c>
      <c r="AJ106" s="476" t="s">
        <v>54</v>
      </c>
      <c r="AK106" s="476" t="s">
        <v>54</v>
      </c>
      <c r="AL106" s="476" t="s">
        <v>54</v>
      </c>
      <c r="AM106" s="476" t="s">
        <v>54</v>
      </c>
      <c r="AN106" s="476" t="s">
        <v>54</v>
      </c>
      <c r="AO106" s="476" t="s">
        <v>54</v>
      </c>
      <c r="AP106" s="375" t="s">
        <v>54</v>
      </c>
      <c r="AQ106" s="473" t="s">
        <v>54</v>
      </c>
      <c r="AR106" s="375" t="s">
        <v>54</v>
      </c>
      <c r="AS106" s="382" t="s">
        <v>54</v>
      </c>
      <c r="AT106" s="382" t="s">
        <v>54</v>
      </c>
      <c r="AU106" s="375" t="s">
        <v>54</v>
      </c>
      <c r="AV106" s="375" t="s">
        <v>54</v>
      </c>
      <c r="AW106" s="375" t="s">
        <v>54</v>
      </c>
      <c r="AX106" s="375" t="s">
        <v>54</v>
      </c>
      <c r="AY106" s="383" t="s">
        <v>54</v>
      </c>
      <c r="AZ106" s="369" t="s">
        <v>54</v>
      </c>
      <c r="BA106" s="517" t="s">
        <v>54</v>
      </c>
      <c r="BB106" s="369" t="s">
        <v>54</v>
      </c>
      <c r="BC106" s="473" t="s">
        <v>54</v>
      </c>
      <c r="BD106" s="369" t="s">
        <v>54</v>
      </c>
      <c r="BE106" s="369" t="s">
        <v>54</v>
      </c>
      <c r="BF106" s="369" t="s">
        <v>54</v>
      </c>
      <c r="BG106" s="375" t="s">
        <v>54</v>
      </c>
      <c r="BH106" s="375" t="s">
        <v>54</v>
      </c>
      <c r="BI106" s="375" t="s">
        <v>54</v>
      </c>
      <c r="BJ106" s="375" t="s">
        <v>54</v>
      </c>
      <c r="BK106" s="473" t="s">
        <v>54</v>
      </c>
      <c r="BL106" s="375" t="s">
        <v>54</v>
      </c>
      <c r="BM106" s="375" t="s">
        <v>54</v>
      </c>
      <c r="BN106" s="375" t="s">
        <v>54</v>
      </c>
      <c r="BO106" s="375" t="s">
        <v>54</v>
      </c>
      <c r="BP106" s="375" t="s">
        <v>54</v>
      </c>
      <c r="BQ106" s="375" t="s">
        <v>54</v>
      </c>
      <c r="BR106" s="375" t="s">
        <v>54</v>
      </c>
      <c r="BS106" s="375" t="s">
        <v>54</v>
      </c>
      <c r="BT106" s="375" t="s">
        <v>54</v>
      </c>
      <c r="BU106" s="370" t="s">
        <v>54</v>
      </c>
      <c r="BV106" s="375" t="s">
        <v>54</v>
      </c>
      <c r="BW106" s="375" t="s">
        <v>54</v>
      </c>
      <c r="BX106" s="375" t="s">
        <v>54</v>
      </c>
      <c r="BY106" s="375" t="s">
        <v>54</v>
      </c>
      <c r="BZ106" s="375" t="s">
        <v>54</v>
      </c>
      <c r="CA106" s="375" t="s">
        <v>54</v>
      </c>
      <c r="CB106" s="375" t="s">
        <v>54</v>
      </c>
      <c r="CC106" s="375" t="s">
        <v>54</v>
      </c>
      <c r="CD106" s="375" t="s">
        <v>54</v>
      </c>
      <c r="CE106" s="370" t="s">
        <v>54</v>
      </c>
      <c r="CF106" s="375" t="s">
        <v>54</v>
      </c>
      <c r="CG106" s="375" t="s">
        <v>54</v>
      </c>
      <c r="CH106" s="375" t="s">
        <v>54</v>
      </c>
      <c r="CI106" s="370" t="s">
        <v>54</v>
      </c>
      <c r="CJ106" s="375" t="s">
        <v>54</v>
      </c>
      <c r="CK106" s="375" t="s">
        <v>54</v>
      </c>
      <c r="CL106" s="375" t="s">
        <v>54</v>
      </c>
      <c r="CM106" s="473" t="s">
        <v>2025</v>
      </c>
      <c r="CN106" s="479" t="s">
        <v>2902</v>
      </c>
      <c r="CO106" s="473" t="s">
        <v>1975</v>
      </c>
      <c r="CP106" s="473" t="s">
        <v>1975</v>
      </c>
      <c r="CQ106" s="465" t="s">
        <v>3008</v>
      </c>
      <c r="CR106" s="473" t="s">
        <v>3042</v>
      </c>
      <c r="CS106" s="465" t="s">
        <v>52</v>
      </c>
      <c r="CT106" s="465" t="s">
        <v>54</v>
      </c>
      <c r="CU106" s="465" t="s">
        <v>54</v>
      </c>
      <c r="CV106" s="465" t="s">
        <v>54</v>
      </c>
      <c r="CW106" s="465" t="s">
        <v>54</v>
      </c>
      <c r="CX106" s="465" t="s">
        <v>54</v>
      </c>
      <c r="CY106" s="465" t="s">
        <v>54</v>
      </c>
      <c r="CZ106" s="465" t="s">
        <v>54</v>
      </c>
      <c r="DA106" s="465" t="s">
        <v>54</v>
      </c>
      <c r="DB106" s="500" t="s">
        <v>54</v>
      </c>
      <c r="DC106" s="465" t="s">
        <v>54</v>
      </c>
      <c r="DD106" s="465" t="s">
        <v>54</v>
      </c>
      <c r="DE106" s="465" t="s">
        <v>54</v>
      </c>
      <c r="DF106" s="465" t="s">
        <v>54</v>
      </c>
      <c r="DG106" s="465" t="s">
        <v>54</v>
      </c>
      <c r="DH106" s="465" t="s">
        <v>54</v>
      </c>
      <c r="DI106" s="465" t="s">
        <v>54</v>
      </c>
      <c r="DJ106" s="465" t="s">
        <v>54</v>
      </c>
      <c r="DK106" s="465" t="s">
        <v>54</v>
      </c>
      <c r="DL106" s="465" t="s">
        <v>54</v>
      </c>
      <c r="DM106" s="365" t="s">
        <v>54</v>
      </c>
      <c r="DN106" s="465" t="s">
        <v>54</v>
      </c>
      <c r="DO106" s="365" t="s">
        <v>54</v>
      </c>
      <c r="DP106" s="365" t="s">
        <v>54</v>
      </c>
      <c r="DQ106" s="365" t="s">
        <v>54</v>
      </c>
      <c r="DR106" s="365" t="s">
        <v>54</v>
      </c>
      <c r="DS106" s="365" t="s">
        <v>54</v>
      </c>
      <c r="DT106" s="365" t="s">
        <v>54</v>
      </c>
      <c r="DU106" s="365" t="s">
        <v>54</v>
      </c>
      <c r="DV106" s="365" t="s">
        <v>54</v>
      </c>
      <c r="DW106" s="365" t="s">
        <v>54</v>
      </c>
      <c r="DX106" s="465" t="s">
        <v>54</v>
      </c>
      <c r="DY106" s="365" t="s">
        <v>54</v>
      </c>
      <c r="DZ106" s="465" t="s">
        <v>54</v>
      </c>
      <c r="EA106" s="365" t="s">
        <v>54</v>
      </c>
      <c r="EB106" s="365" t="s">
        <v>54</v>
      </c>
      <c r="EC106" s="365" t="s">
        <v>54</v>
      </c>
      <c r="ED106" s="365" t="s">
        <v>54</v>
      </c>
      <c r="EE106" s="365" t="s">
        <v>54</v>
      </c>
      <c r="EF106" s="365" t="s">
        <v>54</v>
      </c>
      <c r="EG106" s="365" t="s">
        <v>54</v>
      </c>
      <c r="EH106" s="365" t="s">
        <v>54</v>
      </c>
      <c r="EI106" s="365" t="s">
        <v>54</v>
      </c>
      <c r="EJ106" s="365" t="s">
        <v>54</v>
      </c>
      <c r="EK106" s="365" t="s">
        <v>54</v>
      </c>
      <c r="EL106" s="365" t="s">
        <v>54</v>
      </c>
      <c r="EM106" s="365" t="s">
        <v>54</v>
      </c>
      <c r="EN106" s="365" t="s">
        <v>54</v>
      </c>
      <c r="EO106" s="365" t="s">
        <v>54</v>
      </c>
      <c r="EP106" s="365" t="s">
        <v>54</v>
      </c>
      <c r="EQ106" s="365" t="s">
        <v>54</v>
      </c>
      <c r="ER106" s="365" t="s">
        <v>54</v>
      </c>
      <c r="ES106" s="365" t="s">
        <v>54</v>
      </c>
      <c r="ET106" s="365" t="s">
        <v>54</v>
      </c>
      <c r="EU106" s="365" t="s">
        <v>54</v>
      </c>
    </row>
    <row r="107" spans="1:151" s="385" customFormat="1" ht="19.95" customHeight="1">
      <c r="A107" s="474"/>
      <c r="B107" s="474"/>
      <c r="C107" s="474"/>
      <c r="D107" s="466"/>
      <c r="E107" s="470"/>
      <c r="F107" s="466"/>
      <c r="G107" s="466"/>
      <c r="H107" s="466"/>
      <c r="I107" s="466"/>
      <c r="J107" s="466"/>
      <c r="K107" s="466"/>
      <c r="L107" s="470"/>
      <c r="M107" s="466"/>
      <c r="N107" s="470"/>
      <c r="O107" s="466"/>
      <c r="P107" s="527"/>
      <c r="Q107" s="470"/>
      <c r="R107" s="375" t="s">
        <v>54</v>
      </c>
      <c r="S107" s="367" t="s">
        <v>54</v>
      </c>
      <c r="T107" s="367" t="s">
        <v>54</v>
      </c>
      <c r="U107" s="375" t="s">
        <v>54</v>
      </c>
      <c r="V107" s="375" t="s">
        <v>54</v>
      </c>
      <c r="W107" s="375" t="s">
        <v>54</v>
      </c>
      <c r="X107" s="518"/>
      <c r="Y107" s="369" t="s">
        <v>54</v>
      </c>
      <c r="Z107" s="520"/>
      <c r="AA107" s="370" t="s">
        <v>54</v>
      </c>
      <c r="AB107" s="466"/>
      <c r="AC107" s="375" t="s">
        <v>54</v>
      </c>
      <c r="AD107" s="466"/>
      <c r="AE107" s="369" t="s">
        <v>54</v>
      </c>
      <c r="AF107" s="369" t="s">
        <v>54</v>
      </c>
      <c r="AG107" s="368" t="s">
        <v>54</v>
      </c>
      <c r="AH107" s="368" t="s">
        <v>54</v>
      </c>
      <c r="AI107" s="368" t="s">
        <v>54</v>
      </c>
      <c r="AJ107" s="515"/>
      <c r="AK107" s="515"/>
      <c r="AL107" s="515"/>
      <c r="AM107" s="515"/>
      <c r="AN107" s="515"/>
      <c r="AO107" s="515"/>
      <c r="AP107" s="375" t="s">
        <v>54</v>
      </c>
      <c r="AQ107" s="474"/>
      <c r="AR107" s="375" t="s">
        <v>54</v>
      </c>
      <c r="AS107" s="382" t="s">
        <v>54</v>
      </c>
      <c r="AT107" s="382" t="s">
        <v>54</v>
      </c>
      <c r="AU107" s="375" t="s">
        <v>54</v>
      </c>
      <c r="AV107" s="375" t="s">
        <v>54</v>
      </c>
      <c r="AW107" s="375" t="s">
        <v>54</v>
      </c>
      <c r="AX107" s="375" t="s">
        <v>54</v>
      </c>
      <c r="AY107" s="383" t="s">
        <v>54</v>
      </c>
      <c r="AZ107" s="369" t="s">
        <v>54</v>
      </c>
      <c r="BA107" s="518"/>
      <c r="BB107" s="369" t="s">
        <v>54</v>
      </c>
      <c r="BC107" s="474"/>
      <c r="BD107" s="369" t="s">
        <v>54</v>
      </c>
      <c r="BE107" s="369" t="s">
        <v>54</v>
      </c>
      <c r="BF107" s="369" t="s">
        <v>54</v>
      </c>
      <c r="BG107" s="375" t="s">
        <v>54</v>
      </c>
      <c r="BH107" s="375" t="s">
        <v>54</v>
      </c>
      <c r="BI107" s="375" t="s">
        <v>54</v>
      </c>
      <c r="BJ107" s="375" t="s">
        <v>54</v>
      </c>
      <c r="BK107" s="474"/>
      <c r="BL107" s="375" t="s">
        <v>54</v>
      </c>
      <c r="BM107" s="375" t="s">
        <v>54</v>
      </c>
      <c r="BN107" s="375" t="s">
        <v>54</v>
      </c>
      <c r="BO107" s="375" t="s">
        <v>54</v>
      </c>
      <c r="BP107" s="375" t="s">
        <v>54</v>
      </c>
      <c r="BQ107" s="375" t="s">
        <v>54</v>
      </c>
      <c r="BR107" s="375" t="s">
        <v>54</v>
      </c>
      <c r="BS107" s="375" t="s">
        <v>54</v>
      </c>
      <c r="BT107" s="375" t="s">
        <v>54</v>
      </c>
      <c r="BU107" s="370" t="s">
        <v>54</v>
      </c>
      <c r="BV107" s="375" t="s">
        <v>54</v>
      </c>
      <c r="BW107" s="375" t="s">
        <v>54</v>
      </c>
      <c r="BX107" s="375" t="s">
        <v>54</v>
      </c>
      <c r="BY107" s="375" t="s">
        <v>54</v>
      </c>
      <c r="BZ107" s="375" t="s">
        <v>54</v>
      </c>
      <c r="CA107" s="375" t="s">
        <v>54</v>
      </c>
      <c r="CB107" s="375" t="s">
        <v>54</v>
      </c>
      <c r="CC107" s="375" t="s">
        <v>54</v>
      </c>
      <c r="CD107" s="375" t="s">
        <v>54</v>
      </c>
      <c r="CE107" s="370" t="s">
        <v>54</v>
      </c>
      <c r="CF107" s="375" t="s">
        <v>54</v>
      </c>
      <c r="CG107" s="375" t="s">
        <v>54</v>
      </c>
      <c r="CH107" s="375" t="s">
        <v>54</v>
      </c>
      <c r="CI107" s="370" t="s">
        <v>54</v>
      </c>
      <c r="CJ107" s="375" t="s">
        <v>54</v>
      </c>
      <c r="CK107" s="375" t="s">
        <v>54</v>
      </c>
      <c r="CL107" s="375" t="s">
        <v>54</v>
      </c>
      <c r="CM107" s="474"/>
      <c r="CN107" s="479"/>
      <c r="CO107" s="467"/>
      <c r="CP107" s="467"/>
      <c r="CQ107" s="466"/>
      <c r="CR107" s="467"/>
      <c r="CS107" s="466"/>
      <c r="CT107" s="466"/>
      <c r="CU107" s="466"/>
      <c r="CV107" s="466"/>
      <c r="CW107" s="466"/>
      <c r="CX107" s="466"/>
      <c r="CY107" s="466"/>
      <c r="CZ107" s="466"/>
      <c r="DA107" s="466"/>
      <c r="DB107" s="471"/>
      <c r="DC107" s="466"/>
      <c r="DD107" s="466"/>
      <c r="DE107" s="466"/>
      <c r="DF107" s="466"/>
      <c r="DG107" s="466"/>
      <c r="DH107" s="466"/>
      <c r="DI107" s="466"/>
      <c r="DJ107" s="466"/>
      <c r="DK107" s="466"/>
      <c r="DL107" s="466"/>
      <c r="DM107" s="365" t="s">
        <v>54</v>
      </c>
      <c r="DN107" s="466"/>
      <c r="DO107" s="365" t="s">
        <v>54</v>
      </c>
      <c r="DP107" s="365" t="s">
        <v>54</v>
      </c>
      <c r="DQ107" s="365" t="s">
        <v>54</v>
      </c>
      <c r="DR107" s="365" t="s">
        <v>54</v>
      </c>
      <c r="DS107" s="365" t="s">
        <v>54</v>
      </c>
      <c r="DT107" s="365" t="s">
        <v>54</v>
      </c>
      <c r="DU107" s="365" t="s">
        <v>54</v>
      </c>
      <c r="DV107" s="365" t="s">
        <v>54</v>
      </c>
      <c r="DW107" s="365" t="s">
        <v>54</v>
      </c>
      <c r="DX107" s="466"/>
      <c r="DY107" s="365" t="s">
        <v>54</v>
      </c>
      <c r="DZ107" s="466"/>
      <c r="EA107" s="365" t="s">
        <v>54</v>
      </c>
      <c r="EB107" s="365" t="s">
        <v>54</v>
      </c>
      <c r="EC107" s="365" t="s">
        <v>54</v>
      </c>
      <c r="ED107" s="365" t="s">
        <v>54</v>
      </c>
      <c r="EE107" s="365" t="s">
        <v>54</v>
      </c>
      <c r="EF107" s="365" t="s">
        <v>54</v>
      </c>
      <c r="EG107" s="365" t="s">
        <v>54</v>
      </c>
      <c r="EH107" s="365" t="s">
        <v>54</v>
      </c>
      <c r="EI107" s="365" t="s">
        <v>54</v>
      </c>
      <c r="EJ107" s="365" t="s">
        <v>54</v>
      </c>
      <c r="EK107" s="365" t="s">
        <v>54</v>
      </c>
      <c r="EL107" s="365" t="s">
        <v>54</v>
      </c>
      <c r="EM107" s="365" t="s">
        <v>54</v>
      </c>
      <c r="EN107" s="365" t="s">
        <v>54</v>
      </c>
      <c r="EO107" s="365" t="s">
        <v>54</v>
      </c>
      <c r="EP107" s="365" t="s">
        <v>54</v>
      </c>
      <c r="EQ107" s="365" t="s">
        <v>54</v>
      </c>
      <c r="ER107" s="365" t="s">
        <v>54</v>
      </c>
      <c r="ES107" s="365" t="s">
        <v>54</v>
      </c>
      <c r="ET107" s="365" t="s">
        <v>54</v>
      </c>
      <c r="EU107" s="365" t="s">
        <v>54</v>
      </c>
    </row>
    <row r="108" spans="1:151" s="385" customFormat="1" ht="19.95" customHeight="1">
      <c r="A108" s="474"/>
      <c r="B108" s="474"/>
      <c r="C108" s="474"/>
      <c r="D108" s="467"/>
      <c r="E108" s="471"/>
      <c r="F108" s="467"/>
      <c r="G108" s="467"/>
      <c r="H108" s="467"/>
      <c r="I108" s="467"/>
      <c r="J108" s="467"/>
      <c r="K108" s="467"/>
      <c r="L108" s="471"/>
      <c r="M108" s="467"/>
      <c r="N108" s="471"/>
      <c r="O108" s="467"/>
      <c r="P108" s="527"/>
      <c r="Q108" s="471"/>
      <c r="R108" s="375" t="s">
        <v>54</v>
      </c>
      <c r="S108" s="367" t="s">
        <v>54</v>
      </c>
      <c r="T108" s="367" t="s">
        <v>54</v>
      </c>
      <c r="U108" s="375" t="s">
        <v>54</v>
      </c>
      <c r="V108" s="375" t="s">
        <v>54</v>
      </c>
      <c r="W108" s="375" t="s">
        <v>54</v>
      </c>
      <c r="X108" s="518"/>
      <c r="Y108" s="369" t="s">
        <v>54</v>
      </c>
      <c r="Z108" s="520"/>
      <c r="AA108" s="370" t="s">
        <v>54</v>
      </c>
      <c r="AB108" s="467"/>
      <c r="AC108" s="375" t="s">
        <v>54</v>
      </c>
      <c r="AD108" s="467"/>
      <c r="AE108" s="369" t="s">
        <v>54</v>
      </c>
      <c r="AF108" s="369" t="s">
        <v>54</v>
      </c>
      <c r="AG108" s="368" t="s">
        <v>54</v>
      </c>
      <c r="AH108" s="368" t="s">
        <v>54</v>
      </c>
      <c r="AI108" s="368" t="s">
        <v>54</v>
      </c>
      <c r="AJ108" s="515"/>
      <c r="AK108" s="515"/>
      <c r="AL108" s="515"/>
      <c r="AM108" s="515"/>
      <c r="AN108" s="515"/>
      <c r="AO108" s="515"/>
      <c r="AP108" s="375" t="s">
        <v>54</v>
      </c>
      <c r="AQ108" s="474"/>
      <c r="AR108" s="375" t="s">
        <v>54</v>
      </c>
      <c r="AS108" s="382" t="s">
        <v>54</v>
      </c>
      <c r="AT108" s="382" t="s">
        <v>54</v>
      </c>
      <c r="AU108" s="375" t="s">
        <v>54</v>
      </c>
      <c r="AV108" s="375" t="s">
        <v>54</v>
      </c>
      <c r="AW108" s="375" t="s">
        <v>54</v>
      </c>
      <c r="AX108" s="375" t="s">
        <v>54</v>
      </c>
      <c r="AY108" s="383" t="s">
        <v>54</v>
      </c>
      <c r="AZ108" s="369" t="s">
        <v>54</v>
      </c>
      <c r="BA108" s="518"/>
      <c r="BB108" s="369" t="s">
        <v>54</v>
      </c>
      <c r="BC108" s="474"/>
      <c r="BD108" s="369" t="s">
        <v>54</v>
      </c>
      <c r="BE108" s="369" t="s">
        <v>54</v>
      </c>
      <c r="BF108" s="369" t="s">
        <v>54</v>
      </c>
      <c r="BG108" s="375" t="s">
        <v>54</v>
      </c>
      <c r="BH108" s="375" t="s">
        <v>54</v>
      </c>
      <c r="BI108" s="375" t="s">
        <v>54</v>
      </c>
      <c r="BJ108" s="375" t="s">
        <v>54</v>
      </c>
      <c r="BK108" s="474"/>
      <c r="BL108" s="375" t="s">
        <v>54</v>
      </c>
      <c r="BM108" s="375" t="s">
        <v>54</v>
      </c>
      <c r="BN108" s="375" t="s">
        <v>54</v>
      </c>
      <c r="BO108" s="375" t="s">
        <v>54</v>
      </c>
      <c r="BP108" s="375" t="s">
        <v>54</v>
      </c>
      <c r="BQ108" s="375" t="s">
        <v>54</v>
      </c>
      <c r="BR108" s="375" t="s">
        <v>54</v>
      </c>
      <c r="BS108" s="375" t="s">
        <v>54</v>
      </c>
      <c r="BT108" s="375" t="s">
        <v>54</v>
      </c>
      <c r="BU108" s="370" t="s">
        <v>54</v>
      </c>
      <c r="BV108" s="375" t="s">
        <v>54</v>
      </c>
      <c r="BW108" s="375" t="s">
        <v>54</v>
      </c>
      <c r="BX108" s="375" t="s">
        <v>54</v>
      </c>
      <c r="BY108" s="375" t="s">
        <v>54</v>
      </c>
      <c r="BZ108" s="375" t="s">
        <v>54</v>
      </c>
      <c r="CA108" s="375" t="s">
        <v>54</v>
      </c>
      <c r="CB108" s="375" t="s">
        <v>54</v>
      </c>
      <c r="CC108" s="375" t="s">
        <v>54</v>
      </c>
      <c r="CD108" s="375" t="s">
        <v>54</v>
      </c>
      <c r="CE108" s="370" t="s">
        <v>54</v>
      </c>
      <c r="CF108" s="375" t="s">
        <v>54</v>
      </c>
      <c r="CG108" s="375" t="s">
        <v>54</v>
      </c>
      <c r="CH108" s="375" t="s">
        <v>54</v>
      </c>
      <c r="CI108" s="370" t="s">
        <v>54</v>
      </c>
      <c r="CJ108" s="375" t="s">
        <v>54</v>
      </c>
      <c r="CK108" s="375" t="s">
        <v>54</v>
      </c>
      <c r="CL108" s="375" t="s">
        <v>54</v>
      </c>
      <c r="CM108" s="474"/>
      <c r="CN108" s="479"/>
      <c r="CO108" s="467"/>
      <c r="CP108" s="467"/>
      <c r="CQ108" s="467"/>
      <c r="CR108" s="467"/>
      <c r="CS108" s="467"/>
      <c r="CT108" s="467"/>
      <c r="CU108" s="467"/>
      <c r="CV108" s="467"/>
      <c r="CW108" s="467"/>
      <c r="CX108" s="467"/>
      <c r="CY108" s="467"/>
      <c r="CZ108" s="467"/>
      <c r="DA108" s="467"/>
      <c r="DB108" s="471"/>
      <c r="DC108" s="467"/>
      <c r="DD108" s="467"/>
      <c r="DE108" s="467"/>
      <c r="DF108" s="467"/>
      <c r="DG108" s="467"/>
      <c r="DH108" s="467"/>
      <c r="DI108" s="467"/>
      <c r="DJ108" s="467"/>
      <c r="DK108" s="467"/>
      <c r="DL108" s="467"/>
      <c r="DM108" s="365" t="s">
        <v>54</v>
      </c>
      <c r="DN108" s="467"/>
      <c r="DO108" s="365" t="s">
        <v>54</v>
      </c>
      <c r="DP108" s="365" t="s">
        <v>54</v>
      </c>
      <c r="DQ108" s="365" t="s">
        <v>54</v>
      </c>
      <c r="DR108" s="365" t="s">
        <v>54</v>
      </c>
      <c r="DS108" s="365" t="s">
        <v>54</v>
      </c>
      <c r="DT108" s="365" t="s">
        <v>54</v>
      </c>
      <c r="DU108" s="365" t="s">
        <v>54</v>
      </c>
      <c r="DV108" s="365" t="s">
        <v>54</v>
      </c>
      <c r="DW108" s="365" t="s">
        <v>54</v>
      </c>
      <c r="DX108" s="467"/>
      <c r="DY108" s="365" t="s">
        <v>54</v>
      </c>
      <c r="DZ108" s="467"/>
      <c r="EA108" s="365" t="s">
        <v>54</v>
      </c>
      <c r="EB108" s="365" t="s">
        <v>54</v>
      </c>
      <c r="EC108" s="365" t="s">
        <v>54</v>
      </c>
      <c r="ED108" s="365" t="s">
        <v>54</v>
      </c>
      <c r="EE108" s="365" t="s">
        <v>54</v>
      </c>
      <c r="EF108" s="365" t="s">
        <v>54</v>
      </c>
      <c r="EG108" s="365" t="s">
        <v>54</v>
      </c>
      <c r="EH108" s="365" t="s">
        <v>54</v>
      </c>
      <c r="EI108" s="365" t="s">
        <v>54</v>
      </c>
      <c r="EJ108" s="365" t="s">
        <v>54</v>
      </c>
      <c r="EK108" s="365" t="s">
        <v>54</v>
      </c>
      <c r="EL108" s="365" t="s">
        <v>54</v>
      </c>
      <c r="EM108" s="365" t="s">
        <v>54</v>
      </c>
      <c r="EN108" s="365" t="s">
        <v>54</v>
      </c>
      <c r="EO108" s="365" t="s">
        <v>54</v>
      </c>
      <c r="EP108" s="365" t="s">
        <v>54</v>
      </c>
      <c r="EQ108" s="365" t="s">
        <v>54</v>
      </c>
      <c r="ER108" s="365" t="s">
        <v>54</v>
      </c>
      <c r="ES108" s="365" t="s">
        <v>54</v>
      </c>
      <c r="ET108" s="365" t="s">
        <v>54</v>
      </c>
      <c r="EU108" s="365" t="s">
        <v>54</v>
      </c>
    </row>
    <row r="109" spans="1:151" s="385" customFormat="1" ht="19.95" customHeight="1">
      <c r="A109" s="475"/>
      <c r="B109" s="475"/>
      <c r="C109" s="475"/>
      <c r="D109" s="468"/>
      <c r="E109" s="472"/>
      <c r="F109" s="468"/>
      <c r="G109" s="468"/>
      <c r="H109" s="468"/>
      <c r="I109" s="468"/>
      <c r="J109" s="468"/>
      <c r="K109" s="468"/>
      <c r="L109" s="472"/>
      <c r="M109" s="468"/>
      <c r="N109" s="472"/>
      <c r="O109" s="468"/>
      <c r="P109" s="528"/>
      <c r="Q109" s="472"/>
      <c r="R109" s="375" t="s">
        <v>54</v>
      </c>
      <c r="S109" s="367" t="s">
        <v>52</v>
      </c>
      <c r="T109" s="367" t="s">
        <v>54</v>
      </c>
      <c r="U109" s="375" t="s">
        <v>54</v>
      </c>
      <c r="V109" s="375" t="s">
        <v>54</v>
      </c>
      <c r="W109" s="375" t="s">
        <v>54</v>
      </c>
      <c r="X109" s="518"/>
      <c r="Y109" s="369" t="s">
        <v>54</v>
      </c>
      <c r="Z109" s="520"/>
      <c r="AA109" s="370" t="s">
        <v>54</v>
      </c>
      <c r="AB109" s="468"/>
      <c r="AC109" s="375" t="s">
        <v>54</v>
      </c>
      <c r="AD109" s="468"/>
      <c r="AE109" s="369" t="s">
        <v>54</v>
      </c>
      <c r="AF109" s="369" t="s">
        <v>54</v>
      </c>
      <c r="AG109" s="368" t="s">
        <v>54</v>
      </c>
      <c r="AH109" s="368" t="s">
        <v>54</v>
      </c>
      <c r="AI109" s="368" t="s">
        <v>54</v>
      </c>
      <c r="AJ109" s="516"/>
      <c r="AK109" s="516"/>
      <c r="AL109" s="516"/>
      <c r="AM109" s="516"/>
      <c r="AN109" s="516"/>
      <c r="AO109" s="516"/>
      <c r="AP109" s="375" t="s">
        <v>54</v>
      </c>
      <c r="AQ109" s="475"/>
      <c r="AR109" s="375" t="s">
        <v>54</v>
      </c>
      <c r="AS109" s="382" t="s">
        <v>54</v>
      </c>
      <c r="AT109" s="382" t="s">
        <v>54</v>
      </c>
      <c r="AU109" s="375" t="s">
        <v>54</v>
      </c>
      <c r="AV109" s="375" t="s">
        <v>54</v>
      </c>
      <c r="AW109" s="375" t="s">
        <v>54</v>
      </c>
      <c r="AX109" s="375" t="s">
        <v>54</v>
      </c>
      <c r="AY109" s="383" t="s">
        <v>54</v>
      </c>
      <c r="AZ109" s="369" t="s">
        <v>54</v>
      </c>
      <c r="BA109" s="518"/>
      <c r="BB109" s="369" t="s">
        <v>54</v>
      </c>
      <c r="BC109" s="475"/>
      <c r="BD109" s="369" t="s">
        <v>54</v>
      </c>
      <c r="BE109" s="369" t="s">
        <v>54</v>
      </c>
      <c r="BF109" s="369" t="s">
        <v>54</v>
      </c>
      <c r="BG109" s="375" t="s">
        <v>54</v>
      </c>
      <c r="BH109" s="375" t="s">
        <v>54</v>
      </c>
      <c r="BI109" s="375" t="s">
        <v>54</v>
      </c>
      <c r="BJ109" s="375" t="s">
        <v>54</v>
      </c>
      <c r="BK109" s="475"/>
      <c r="BL109" s="375" t="s">
        <v>54</v>
      </c>
      <c r="BM109" s="375" t="s">
        <v>54</v>
      </c>
      <c r="BN109" s="375" t="s">
        <v>54</v>
      </c>
      <c r="BO109" s="375" t="s">
        <v>54</v>
      </c>
      <c r="BP109" s="375" t="s">
        <v>54</v>
      </c>
      <c r="BQ109" s="375" t="s">
        <v>54</v>
      </c>
      <c r="BR109" s="375" t="s">
        <v>54</v>
      </c>
      <c r="BS109" s="375" t="s">
        <v>54</v>
      </c>
      <c r="BT109" s="375" t="s">
        <v>54</v>
      </c>
      <c r="BU109" s="370" t="s">
        <v>54</v>
      </c>
      <c r="BV109" s="375" t="s">
        <v>54</v>
      </c>
      <c r="BW109" s="375" t="s">
        <v>54</v>
      </c>
      <c r="BX109" s="375" t="s">
        <v>54</v>
      </c>
      <c r="BY109" s="375" t="s">
        <v>54</v>
      </c>
      <c r="BZ109" s="375" t="s">
        <v>54</v>
      </c>
      <c r="CA109" s="375" t="s">
        <v>54</v>
      </c>
      <c r="CB109" s="375" t="s">
        <v>54</v>
      </c>
      <c r="CC109" s="375" t="s">
        <v>54</v>
      </c>
      <c r="CD109" s="375" t="s">
        <v>54</v>
      </c>
      <c r="CE109" s="370" t="s">
        <v>54</v>
      </c>
      <c r="CF109" s="375" t="s">
        <v>54</v>
      </c>
      <c r="CG109" s="375" t="s">
        <v>54</v>
      </c>
      <c r="CH109" s="375" t="s">
        <v>54</v>
      </c>
      <c r="CI109" s="370" t="s">
        <v>54</v>
      </c>
      <c r="CJ109" s="375" t="s">
        <v>54</v>
      </c>
      <c r="CK109" s="375" t="s">
        <v>54</v>
      </c>
      <c r="CL109" s="375" t="s">
        <v>54</v>
      </c>
      <c r="CM109" s="475"/>
      <c r="CN109" s="479"/>
      <c r="CO109" s="532"/>
      <c r="CP109" s="532"/>
      <c r="CQ109" s="468"/>
      <c r="CR109" s="532"/>
      <c r="CS109" s="468"/>
      <c r="CT109" s="468"/>
      <c r="CU109" s="468"/>
      <c r="CV109" s="468"/>
      <c r="CW109" s="468"/>
      <c r="CX109" s="468"/>
      <c r="CY109" s="468"/>
      <c r="CZ109" s="468"/>
      <c r="DA109" s="468"/>
      <c r="DB109" s="529"/>
      <c r="DC109" s="468"/>
      <c r="DD109" s="468"/>
      <c r="DE109" s="468"/>
      <c r="DF109" s="468"/>
      <c r="DG109" s="468"/>
      <c r="DH109" s="468"/>
      <c r="DI109" s="468"/>
      <c r="DJ109" s="468"/>
      <c r="DK109" s="468"/>
      <c r="DL109" s="468"/>
      <c r="DM109" s="365" t="s">
        <v>54</v>
      </c>
      <c r="DN109" s="468"/>
      <c r="DO109" s="365" t="s">
        <v>54</v>
      </c>
      <c r="DP109" s="365" t="s">
        <v>54</v>
      </c>
      <c r="DQ109" s="365" t="s">
        <v>54</v>
      </c>
      <c r="DR109" s="365" t="s">
        <v>54</v>
      </c>
      <c r="DS109" s="365" t="s">
        <v>54</v>
      </c>
      <c r="DT109" s="365" t="s">
        <v>54</v>
      </c>
      <c r="DU109" s="365" t="s">
        <v>54</v>
      </c>
      <c r="DV109" s="365" t="s">
        <v>54</v>
      </c>
      <c r="DW109" s="365" t="s">
        <v>54</v>
      </c>
      <c r="DX109" s="468"/>
      <c r="DY109" s="365" t="s">
        <v>54</v>
      </c>
      <c r="DZ109" s="468"/>
      <c r="EA109" s="365" t="s">
        <v>54</v>
      </c>
      <c r="EB109" s="365" t="s">
        <v>54</v>
      </c>
      <c r="EC109" s="365" t="s">
        <v>54</v>
      </c>
      <c r="ED109" s="365" t="s">
        <v>54</v>
      </c>
      <c r="EE109" s="365" t="s">
        <v>54</v>
      </c>
      <c r="EF109" s="365" t="s">
        <v>54</v>
      </c>
      <c r="EG109" s="365" t="s">
        <v>54</v>
      </c>
      <c r="EH109" s="365" t="s">
        <v>54</v>
      </c>
      <c r="EI109" s="365" t="s">
        <v>54</v>
      </c>
      <c r="EJ109" s="365" t="s">
        <v>54</v>
      </c>
      <c r="EK109" s="365" t="s">
        <v>54</v>
      </c>
      <c r="EL109" s="365" t="s">
        <v>54</v>
      </c>
      <c r="EM109" s="365" t="s">
        <v>54</v>
      </c>
      <c r="EN109" s="365" t="s">
        <v>54</v>
      </c>
      <c r="EO109" s="365" t="s">
        <v>54</v>
      </c>
      <c r="EP109" s="365" t="s">
        <v>54</v>
      </c>
      <c r="EQ109" s="365" t="s">
        <v>54</v>
      </c>
      <c r="ER109" s="365" t="s">
        <v>54</v>
      </c>
      <c r="ES109" s="365" t="s">
        <v>54</v>
      </c>
      <c r="ET109" s="365" t="s">
        <v>54</v>
      </c>
      <c r="EU109" s="365" t="s">
        <v>54</v>
      </c>
    </row>
    <row r="110" spans="1:151" s="385" customFormat="1" ht="19.95" customHeight="1">
      <c r="A110" s="473">
        <v>20</v>
      </c>
      <c r="B110" s="473">
        <v>20</v>
      </c>
      <c r="C110" s="473" t="s">
        <v>2734</v>
      </c>
      <c r="D110" s="465" t="s">
        <v>2847</v>
      </c>
      <c r="E110" s="530" t="s">
        <v>2856</v>
      </c>
      <c r="F110" s="531" t="s">
        <v>2812</v>
      </c>
      <c r="G110" s="465" t="s">
        <v>2998</v>
      </c>
      <c r="H110" s="465" t="s">
        <v>2875</v>
      </c>
      <c r="I110" s="531" t="s">
        <v>2813</v>
      </c>
      <c r="J110" s="465" t="s">
        <v>52</v>
      </c>
      <c r="K110" s="525" t="s">
        <v>3502</v>
      </c>
      <c r="L110" s="469" t="s">
        <v>3554</v>
      </c>
      <c r="M110" s="465" t="s">
        <v>3473</v>
      </c>
      <c r="N110" s="469" t="s">
        <v>3554</v>
      </c>
      <c r="O110" s="465" t="s">
        <v>2924</v>
      </c>
      <c r="P110" s="526" t="s">
        <v>3014</v>
      </c>
      <c r="Q110" s="469">
        <v>2</v>
      </c>
      <c r="R110" s="375" t="s">
        <v>2695</v>
      </c>
      <c r="S110" s="367" t="s">
        <v>52</v>
      </c>
      <c r="T110" s="367" t="s">
        <v>2714</v>
      </c>
      <c r="U110" s="375" t="s">
        <v>52</v>
      </c>
      <c r="V110" s="375" t="s">
        <v>52</v>
      </c>
      <c r="W110" s="375">
        <v>81</v>
      </c>
      <c r="X110" s="517">
        <v>134</v>
      </c>
      <c r="Y110" s="369" t="s">
        <v>52</v>
      </c>
      <c r="Z110" s="519" t="s">
        <v>52</v>
      </c>
      <c r="AA110" s="370">
        <v>81</v>
      </c>
      <c r="AB110" s="465">
        <v>134</v>
      </c>
      <c r="AC110" s="375" t="s">
        <v>52</v>
      </c>
      <c r="AD110" s="465" t="s">
        <v>52</v>
      </c>
      <c r="AE110" s="369">
        <v>65.94</v>
      </c>
      <c r="AF110" s="369" t="s">
        <v>2942</v>
      </c>
      <c r="AG110" s="375" t="s">
        <v>52</v>
      </c>
      <c r="AH110" s="375" t="s">
        <v>52</v>
      </c>
      <c r="AI110" s="375" t="s">
        <v>52</v>
      </c>
      <c r="AJ110" s="476" t="s">
        <v>54</v>
      </c>
      <c r="AK110" s="476" t="s">
        <v>54</v>
      </c>
      <c r="AL110" s="476" t="s">
        <v>54</v>
      </c>
      <c r="AM110" s="476" t="s">
        <v>54</v>
      </c>
      <c r="AN110" s="476" t="s">
        <v>54</v>
      </c>
      <c r="AO110" s="476" t="s">
        <v>54</v>
      </c>
      <c r="AP110" s="375" t="s">
        <v>54</v>
      </c>
      <c r="AQ110" s="473" t="s">
        <v>54</v>
      </c>
      <c r="AR110" s="375" t="s">
        <v>54</v>
      </c>
      <c r="AS110" s="382" t="s">
        <v>54</v>
      </c>
      <c r="AT110" s="382" t="s">
        <v>54</v>
      </c>
      <c r="AU110" s="375" t="s">
        <v>54</v>
      </c>
      <c r="AV110" s="375" t="s">
        <v>54</v>
      </c>
      <c r="AW110" s="375" t="s">
        <v>54</v>
      </c>
      <c r="AX110" s="375" t="s">
        <v>54</v>
      </c>
      <c r="AY110" s="383" t="s">
        <v>54</v>
      </c>
      <c r="AZ110" s="369" t="s">
        <v>54</v>
      </c>
      <c r="BA110" s="517" t="s">
        <v>54</v>
      </c>
      <c r="BB110" s="369" t="s">
        <v>54</v>
      </c>
      <c r="BC110" s="473" t="s">
        <v>54</v>
      </c>
      <c r="BD110" s="369" t="s">
        <v>54</v>
      </c>
      <c r="BE110" s="369" t="s">
        <v>54</v>
      </c>
      <c r="BF110" s="369" t="s">
        <v>54</v>
      </c>
      <c r="BG110" s="375" t="s">
        <v>54</v>
      </c>
      <c r="BH110" s="375" t="s">
        <v>54</v>
      </c>
      <c r="BI110" s="375" t="s">
        <v>54</v>
      </c>
      <c r="BJ110" s="375" t="s">
        <v>54</v>
      </c>
      <c r="BK110" s="473" t="s">
        <v>54</v>
      </c>
      <c r="BL110" s="375" t="s">
        <v>54</v>
      </c>
      <c r="BM110" s="375" t="s">
        <v>54</v>
      </c>
      <c r="BN110" s="375" t="s">
        <v>54</v>
      </c>
      <c r="BO110" s="375" t="s">
        <v>54</v>
      </c>
      <c r="BP110" s="375" t="s">
        <v>54</v>
      </c>
      <c r="BQ110" s="375" t="s">
        <v>54</v>
      </c>
      <c r="BR110" s="375" t="s">
        <v>54</v>
      </c>
      <c r="BS110" s="375" t="s">
        <v>54</v>
      </c>
      <c r="BT110" s="375" t="s">
        <v>54</v>
      </c>
      <c r="BU110" s="370" t="s">
        <v>54</v>
      </c>
      <c r="BV110" s="375" t="s">
        <v>54</v>
      </c>
      <c r="BW110" s="375" t="s">
        <v>54</v>
      </c>
      <c r="BX110" s="375" t="s">
        <v>54</v>
      </c>
      <c r="BY110" s="375" t="s">
        <v>54</v>
      </c>
      <c r="BZ110" s="375" t="s">
        <v>54</v>
      </c>
      <c r="CA110" s="375" t="s">
        <v>54</v>
      </c>
      <c r="CB110" s="375" t="s">
        <v>54</v>
      </c>
      <c r="CC110" s="375" t="s">
        <v>54</v>
      </c>
      <c r="CD110" s="375" t="s">
        <v>54</v>
      </c>
      <c r="CE110" s="370" t="s">
        <v>54</v>
      </c>
      <c r="CF110" s="375" t="s">
        <v>54</v>
      </c>
      <c r="CG110" s="375" t="s">
        <v>54</v>
      </c>
      <c r="CH110" s="375" t="s">
        <v>54</v>
      </c>
      <c r="CI110" s="370" t="s">
        <v>54</v>
      </c>
      <c r="CJ110" s="375" t="s">
        <v>54</v>
      </c>
      <c r="CK110" s="375" t="s">
        <v>54</v>
      </c>
      <c r="CL110" s="375" t="s">
        <v>54</v>
      </c>
      <c r="CM110" s="473" t="s">
        <v>2951</v>
      </c>
      <c r="CN110" s="479" t="s">
        <v>2700</v>
      </c>
      <c r="CO110" s="473" t="s">
        <v>1975</v>
      </c>
      <c r="CP110" s="473" t="s">
        <v>1975</v>
      </c>
      <c r="CQ110" s="465" t="s">
        <v>3008</v>
      </c>
      <c r="CR110" s="473" t="s">
        <v>3043</v>
      </c>
      <c r="CS110" s="465" t="s">
        <v>52</v>
      </c>
      <c r="CT110" s="465" t="s">
        <v>54</v>
      </c>
      <c r="CU110" s="465" t="s">
        <v>54</v>
      </c>
      <c r="CV110" s="465" t="s">
        <v>54</v>
      </c>
      <c r="CW110" s="465" t="s">
        <v>54</v>
      </c>
      <c r="CX110" s="465" t="s">
        <v>54</v>
      </c>
      <c r="CY110" s="465" t="s">
        <v>54</v>
      </c>
      <c r="CZ110" s="465" t="s">
        <v>54</v>
      </c>
      <c r="DA110" s="465" t="s">
        <v>54</v>
      </c>
      <c r="DB110" s="500" t="s">
        <v>54</v>
      </c>
      <c r="DC110" s="465" t="s">
        <v>54</v>
      </c>
      <c r="DD110" s="465" t="s">
        <v>54</v>
      </c>
      <c r="DE110" s="465" t="s">
        <v>54</v>
      </c>
      <c r="DF110" s="465" t="s">
        <v>54</v>
      </c>
      <c r="DG110" s="465" t="s">
        <v>54</v>
      </c>
      <c r="DH110" s="465" t="s">
        <v>54</v>
      </c>
      <c r="DI110" s="465" t="s">
        <v>54</v>
      </c>
      <c r="DJ110" s="465" t="s">
        <v>54</v>
      </c>
      <c r="DK110" s="465" t="s">
        <v>54</v>
      </c>
      <c r="DL110" s="465" t="s">
        <v>54</v>
      </c>
      <c r="DM110" s="365" t="s">
        <v>54</v>
      </c>
      <c r="DN110" s="465" t="s">
        <v>54</v>
      </c>
      <c r="DO110" s="365" t="s">
        <v>54</v>
      </c>
      <c r="DP110" s="365" t="s">
        <v>54</v>
      </c>
      <c r="DQ110" s="365" t="s">
        <v>54</v>
      </c>
      <c r="DR110" s="365" t="s">
        <v>54</v>
      </c>
      <c r="DS110" s="365" t="s">
        <v>54</v>
      </c>
      <c r="DT110" s="365" t="s">
        <v>54</v>
      </c>
      <c r="DU110" s="365" t="s">
        <v>54</v>
      </c>
      <c r="DV110" s="365" t="s">
        <v>54</v>
      </c>
      <c r="DW110" s="365" t="s">
        <v>54</v>
      </c>
      <c r="DX110" s="465" t="s">
        <v>54</v>
      </c>
      <c r="DY110" s="365" t="s">
        <v>54</v>
      </c>
      <c r="DZ110" s="465" t="s">
        <v>54</v>
      </c>
      <c r="EA110" s="365" t="s">
        <v>54</v>
      </c>
      <c r="EB110" s="365" t="s">
        <v>54</v>
      </c>
      <c r="EC110" s="365" t="s">
        <v>54</v>
      </c>
      <c r="ED110" s="365" t="s">
        <v>54</v>
      </c>
      <c r="EE110" s="365" t="s">
        <v>54</v>
      </c>
      <c r="EF110" s="365" t="s">
        <v>54</v>
      </c>
      <c r="EG110" s="365" t="s">
        <v>54</v>
      </c>
      <c r="EH110" s="365" t="s">
        <v>54</v>
      </c>
      <c r="EI110" s="365" t="s">
        <v>54</v>
      </c>
      <c r="EJ110" s="365" t="s">
        <v>54</v>
      </c>
      <c r="EK110" s="365" t="s">
        <v>54</v>
      </c>
      <c r="EL110" s="365" t="s">
        <v>54</v>
      </c>
      <c r="EM110" s="365" t="s">
        <v>54</v>
      </c>
      <c r="EN110" s="365" t="s">
        <v>54</v>
      </c>
      <c r="EO110" s="365" t="s">
        <v>54</v>
      </c>
      <c r="EP110" s="365" t="s">
        <v>54</v>
      </c>
      <c r="EQ110" s="365" t="s">
        <v>54</v>
      </c>
      <c r="ER110" s="365" t="s">
        <v>54</v>
      </c>
      <c r="ES110" s="365" t="s">
        <v>54</v>
      </c>
      <c r="ET110" s="365" t="s">
        <v>54</v>
      </c>
      <c r="EU110" s="365" t="s">
        <v>54</v>
      </c>
    </row>
    <row r="111" spans="1:151" s="385" customFormat="1" ht="19.95" customHeight="1">
      <c r="A111" s="474"/>
      <c r="B111" s="474"/>
      <c r="C111" s="474"/>
      <c r="D111" s="466"/>
      <c r="E111" s="470"/>
      <c r="F111" s="466"/>
      <c r="G111" s="466"/>
      <c r="H111" s="466"/>
      <c r="I111" s="466"/>
      <c r="J111" s="466"/>
      <c r="K111" s="466"/>
      <c r="L111" s="470"/>
      <c r="M111" s="466"/>
      <c r="N111" s="470"/>
      <c r="O111" s="466"/>
      <c r="P111" s="527"/>
      <c r="Q111" s="470"/>
      <c r="R111" s="378" t="s">
        <v>2886</v>
      </c>
      <c r="S111" s="367" t="s">
        <v>52</v>
      </c>
      <c r="T111" s="367" t="s">
        <v>2714</v>
      </c>
      <c r="U111" s="375" t="s">
        <v>52</v>
      </c>
      <c r="V111" s="375" t="s">
        <v>52</v>
      </c>
      <c r="W111" s="375">
        <v>53</v>
      </c>
      <c r="X111" s="518"/>
      <c r="Y111" s="369" t="s">
        <v>52</v>
      </c>
      <c r="Z111" s="520"/>
      <c r="AA111" s="370">
        <v>53</v>
      </c>
      <c r="AB111" s="466"/>
      <c r="AC111" s="375" t="s">
        <v>52</v>
      </c>
      <c r="AD111" s="466"/>
      <c r="AE111" s="369">
        <v>65.849999999999994</v>
      </c>
      <c r="AF111" s="369" t="s">
        <v>2943</v>
      </c>
      <c r="AG111" s="375" t="s">
        <v>52</v>
      </c>
      <c r="AH111" s="375" t="s">
        <v>52</v>
      </c>
      <c r="AI111" s="375" t="s">
        <v>52</v>
      </c>
      <c r="AJ111" s="515"/>
      <c r="AK111" s="515"/>
      <c r="AL111" s="515"/>
      <c r="AM111" s="515"/>
      <c r="AN111" s="515"/>
      <c r="AO111" s="515"/>
      <c r="AP111" s="375" t="s">
        <v>54</v>
      </c>
      <c r="AQ111" s="474"/>
      <c r="AR111" s="375" t="s">
        <v>54</v>
      </c>
      <c r="AS111" s="382" t="s">
        <v>54</v>
      </c>
      <c r="AT111" s="382" t="s">
        <v>54</v>
      </c>
      <c r="AU111" s="375" t="s">
        <v>54</v>
      </c>
      <c r="AV111" s="375" t="s">
        <v>54</v>
      </c>
      <c r="AW111" s="375" t="s">
        <v>54</v>
      </c>
      <c r="AX111" s="375" t="s">
        <v>54</v>
      </c>
      <c r="AY111" s="383" t="s">
        <v>54</v>
      </c>
      <c r="AZ111" s="369" t="s">
        <v>54</v>
      </c>
      <c r="BA111" s="518"/>
      <c r="BB111" s="369" t="s">
        <v>54</v>
      </c>
      <c r="BC111" s="474"/>
      <c r="BD111" s="369" t="s">
        <v>54</v>
      </c>
      <c r="BE111" s="369" t="s">
        <v>54</v>
      </c>
      <c r="BF111" s="369" t="s">
        <v>54</v>
      </c>
      <c r="BG111" s="375" t="s">
        <v>54</v>
      </c>
      <c r="BH111" s="375" t="s">
        <v>54</v>
      </c>
      <c r="BI111" s="375" t="s">
        <v>54</v>
      </c>
      <c r="BJ111" s="375" t="s">
        <v>54</v>
      </c>
      <c r="BK111" s="474"/>
      <c r="BL111" s="375" t="s">
        <v>54</v>
      </c>
      <c r="BM111" s="375" t="s">
        <v>54</v>
      </c>
      <c r="BN111" s="375" t="s">
        <v>54</v>
      </c>
      <c r="BO111" s="375" t="s">
        <v>54</v>
      </c>
      <c r="BP111" s="375" t="s">
        <v>54</v>
      </c>
      <c r="BQ111" s="375" t="s">
        <v>54</v>
      </c>
      <c r="BR111" s="375" t="s">
        <v>54</v>
      </c>
      <c r="BS111" s="375" t="s">
        <v>54</v>
      </c>
      <c r="BT111" s="375" t="s">
        <v>54</v>
      </c>
      <c r="BU111" s="370" t="s">
        <v>54</v>
      </c>
      <c r="BV111" s="375" t="s">
        <v>54</v>
      </c>
      <c r="BW111" s="375" t="s">
        <v>54</v>
      </c>
      <c r="BX111" s="375" t="s">
        <v>54</v>
      </c>
      <c r="BY111" s="375" t="s">
        <v>54</v>
      </c>
      <c r="BZ111" s="375" t="s">
        <v>54</v>
      </c>
      <c r="CA111" s="375" t="s">
        <v>54</v>
      </c>
      <c r="CB111" s="375" t="s">
        <v>54</v>
      </c>
      <c r="CC111" s="375" t="s">
        <v>54</v>
      </c>
      <c r="CD111" s="375" t="s">
        <v>54</v>
      </c>
      <c r="CE111" s="370" t="s">
        <v>54</v>
      </c>
      <c r="CF111" s="375" t="s">
        <v>54</v>
      </c>
      <c r="CG111" s="375" t="s">
        <v>54</v>
      </c>
      <c r="CH111" s="375" t="s">
        <v>54</v>
      </c>
      <c r="CI111" s="370" t="s">
        <v>54</v>
      </c>
      <c r="CJ111" s="375" t="s">
        <v>54</v>
      </c>
      <c r="CK111" s="375" t="s">
        <v>54</v>
      </c>
      <c r="CL111" s="375" t="s">
        <v>54</v>
      </c>
      <c r="CM111" s="474"/>
      <c r="CN111" s="479"/>
      <c r="CO111" s="467"/>
      <c r="CP111" s="467"/>
      <c r="CQ111" s="466"/>
      <c r="CR111" s="467"/>
      <c r="CS111" s="466"/>
      <c r="CT111" s="466"/>
      <c r="CU111" s="466"/>
      <c r="CV111" s="466"/>
      <c r="CW111" s="466"/>
      <c r="CX111" s="466"/>
      <c r="CY111" s="466"/>
      <c r="CZ111" s="466"/>
      <c r="DA111" s="466"/>
      <c r="DB111" s="471"/>
      <c r="DC111" s="466"/>
      <c r="DD111" s="466"/>
      <c r="DE111" s="466"/>
      <c r="DF111" s="466"/>
      <c r="DG111" s="466"/>
      <c r="DH111" s="466"/>
      <c r="DI111" s="466"/>
      <c r="DJ111" s="466"/>
      <c r="DK111" s="466"/>
      <c r="DL111" s="466"/>
      <c r="DM111" s="365" t="s">
        <v>54</v>
      </c>
      <c r="DN111" s="466"/>
      <c r="DO111" s="365" t="s">
        <v>54</v>
      </c>
      <c r="DP111" s="365" t="s">
        <v>54</v>
      </c>
      <c r="DQ111" s="365" t="s">
        <v>54</v>
      </c>
      <c r="DR111" s="365" t="s">
        <v>54</v>
      </c>
      <c r="DS111" s="365" t="s">
        <v>54</v>
      </c>
      <c r="DT111" s="365" t="s">
        <v>54</v>
      </c>
      <c r="DU111" s="365" t="s">
        <v>54</v>
      </c>
      <c r="DV111" s="365" t="s">
        <v>54</v>
      </c>
      <c r="DW111" s="365" t="s">
        <v>54</v>
      </c>
      <c r="DX111" s="466"/>
      <c r="DY111" s="365" t="s">
        <v>54</v>
      </c>
      <c r="DZ111" s="466"/>
      <c r="EA111" s="365" t="s">
        <v>54</v>
      </c>
      <c r="EB111" s="365" t="s">
        <v>54</v>
      </c>
      <c r="EC111" s="365" t="s">
        <v>54</v>
      </c>
      <c r="ED111" s="365" t="s">
        <v>54</v>
      </c>
      <c r="EE111" s="365" t="s">
        <v>54</v>
      </c>
      <c r="EF111" s="365" t="s">
        <v>54</v>
      </c>
      <c r="EG111" s="365" t="s">
        <v>54</v>
      </c>
      <c r="EH111" s="365" t="s">
        <v>54</v>
      </c>
      <c r="EI111" s="365" t="s">
        <v>54</v>
      </c>
      <c r="EJ111" s="365" t="s">
        <v>54</v>
      </c>
      <c r="EK111" s="365" t="s">
        <v>54</v>
      </c>
      <c r="EL111" s="365" t="s">
        <v>54</v>
      </c>
      <c r="EM111" s="365" t="s">
        <v>54</v>
      </c>
      <c r="EN111" s="365" t="s">
        <v>54</v>
      </c>
      <c r="EO111" s="365" t="s">
        <v>54</v>
      </c>
      <c r="EP111" s="365" t="s">
        <v>54</v>
      </c>
      <c r="EQ111" s="365" t="s">
        <v>54</v>
      </c>
      <c r="ER111" s="365" t="s">
        <v>54</v>
      </c>
      <c r="ES111" s="365" t="s">
        <v>54</v>
      </c>
      <c r="ET111" s="365" t="s">
        <v>54</v>
      </c>
      <c r="EU111" s="365" t="s">
        <v>54</v>
      </c>
    </row>
    <row r="112" spans="1:151" s="385" customFormat="1" ht="19.95" customHeight="1">
      <c r="A112" s="474"/>
      <c r="B112" s="474"/>
      <c r="C112" s="474"/>
      <c r="D112" s="467"/>
      <c r="E112" s="471"/>
      <c r="F112" s="467"/>
      <c r="G112" s="467"/>
      <c r="H112" s="467"/>
      <c r="I112" s="467"/>
      <c r="J112" s="467"/>
      <c r="K112" s="467"/>
      <c r="L112" s="471"/>
      <c r="M112" s="467"/>
      <c r="N112" s="471"/>
      <c r="O112" s="467"/>
      <c r="P112" s="527"/>
      <c r="Q112" s="471"/>
      <c r="R112" s="375" t="s">
        <v>54</v>
      </c>
      <c r="S112" s="367" t="s">
        <v>54</v>
      </c>
      <c r="T112" s="367" t="s">
        <v>54</v>
      </c>
      <c r="U112" s="375" t="s">
        <v>54</v>
      </c>
      <c r="V112" s="375" t="s">
        <v>54</v>
      </c>
      <c r="W112" s="375" t="s">
        <v>54</v>
      </c>
      <c r="X112" s="518"/>
      <c r="Y112" s="369" t="s">
        <v>54</v>
      </c>
      <c r="Z112" s="520"/>
      <c r="AA112" s="370" t="s">
        <v>54</v>
      </c>
      <c r="AB112" s="467"/>
      <c r="AC112" s="375" t="s">
        <v>54</v>
      </c>
      <c r="AD112" s="467"/>
      <c r="AE112" s="369" t="s">
        <v>54</v>
      </c>
      <c r="AF112" s="369" t="s">
        <v>54</v>
      </c>
      <c r="AG112" s="375" t="s">
        <v>54</v>
      </c>
      <c r="AH112" s="375" t="s">
        <v>54</v>
      </c>
      <c r="AI112" s="375" t="s">
        <v>54</v>
      </c>
      <c r="AJ112" s="515"/>
      <c r="AK112" s="515"/>
      <c r="AL112" s="515"/>
      <c r="AM112" s="515"/>
      <c r="AN112" s="515"/>
      <c r="AO112" s="515"/>
      <c r="AP112" s="375" t="s">
        <v>54</v>
      </c>
      <c r="AQ112" s="474"/>
      <c r="AR112" s="375" t="s">
        <v>54</v>
      </c>
      <c r="AS112" s="382" t="s">
        <v>54</v>
      </c>
      <c r="AT112" s="382" t="s">
        <v>54</v>
      </c>
      <c r="AU112" s="375" t="s">
        <v>54</v>
      </c>
      <c r="AV112" s="375" t="s">
        <v>54</v>
      </c>
      <c r="AW112" s="375" t="s">
        <v>54</v>
      </c>
      <c r="AX112" s="375" t="s">
        <v>54</v>
      </c>
      <c r="AY112" s="383" t="s">
        <v>54</v>
      </c>
      <c r="AZ112" s="369" t="s">
        <v>54</v>
      </c>
      <c r="BA112" s="518"/>
      <c r="BB112" s="369" t="s">
        <v>54</v>
      </c>
      <c r="BC112" s="474"/>
      <c r="BD112" s="369" t="s">
        <v>54</v>
      </c>
      <c r="BE112" s="369" t="s">
        <v>54</v>
      </c>
      <c r="BF112" s="369" t="s">
        <v>54</v>
      </c>
      <c r="BG112" s="375" t="s">
        <v>54</v>
      </c>
      <c r="BH112" s="375" t="s">
        <v>54</v>
      </c>
      <c r="BI112" s="375" t="s">
        <v>54</v>
      </c>
      <c r="BJ112" s="375" t="s">
        <v>54</v>
      </c>
      <c r="BK112" s="474"/>
      <c r="BL112" s="375" t="s">
        <v>54</v>
      </c>
      <c r="BM112" s="375" t="s">
        <v>54</v>
      </c>
      <c r="BN112" s="375" t="s">
        <v>54</v>
      </c>
      <c r="BO112" s="375" t="s">
        <v>54</v>
      </c>
      <c r="BP112" s="375" t="s">
        <v>54</v>
      </c>
      <c r="BQ112" s="375" t="s">
        <v>54</v>
      </c>
      <c r="BR112" s="375" t="s">
        <v>54</v>
      </c>
      <c r="BS112" s="375" t="s">
        <v>54</v>
      </c>
      <c r="BT112" s="375" t="s">
        <v>54</v>
      </c>
      <c r="BU112" s="370" t="s">
        <v>54</v>
      </c>
      <c r="BV112" s="375" t="s">
        <v>54</v>
      </c>
      <c r="BW112" s="375" t="s">
        <v>54</v>
      </c>
      <c r="BX112" s="375" t="s">
        <v>54</v>
      </c>
      <c r="BY112" s="375" t="s">
        <v>54</v>
      </c>
      <c r="BZ112" s="375" t="s">
        <v>54</v>
      </c>
      <c r="CA112" s="375" t="s">
        <v>54</v>
      </c>
      <c r="CB112" s="375" t="s">
        <v>54</v>
      </c>
      <c r="CC112" s="375" t="s">
        <v>54</v>
      </c>
      <c r="CD112" s="375" t="s">
        <v>54</v>
      </c>
      <c r="CE112" s="370" t="s">
        <v>54</v>
      </c>
      <c r="CF112" s="375" t="s">
        <v>54</v>
      </c>
      <c r="CG112" s="375" t="s">
        <v>54</v>
      </c>
      <c r="CH112" s="375" t="s">
        <v>54</v>
      </c>
      <c r="CI112" s="370" t="s">
        <v>54</v>
      </c>
      <c r="CJ112" s="375" t="s">
        <v>54</v>
      </c>
      <c r="CK112" s="375" t="s">
        <v>54</v>
      </c>
      <c r="CL112" s="375" t="s">
        <v>54</v>
      </c>
      <c r="CM112" s="474"/>
      <c r="CN112" s="479"/>
      <c r="CO112" s="467"/>
      <c r="CP112" s="467"/>
      <c r="CQ112" s="467"/>
      <c r="CR112" s="467"/>
      <c r="CS112" s="467"/>
      <c r="CT112" s="467"/>
      <c r="CU112" s="467"/>
      <c r="CV112" s="467"/>
      <c r="CW112" s="467"/>
      <c r="CX112" s="467"/>
      <c r="CY112" s="467"/>
      <c r="CZ112" s="467"/>
      <c r="DA112" s="467"/>
      <c r="DB112" s="471"/>
      <c r="DC112" s="467"/>
      <c r="DD112" s="467"/>
      <c r="DE112" s="467"/>
      <c r="DF112" s="467"/>
      <c r="DG112" s="467"/>
      <c r="DH112" s="467"/>
      <c r="DI112" s="467"/>
      <c r="DJ112" s="467"/>
      <c r="DK112" s="467"/>
      <c r="DL112" s="467"/>
      <c r="DM112" s="365" t="s">
        <v>54</v>
      </c>
      <c r="DN112" s="467"/>
      <c r="DO112" s="365" t="s">
        <v>54</v>
      </c>
      <c r="DP112" s="365" t="s">
        <v>54</v>
      </c>
      <c r="DQ112" s="365" t="s">
        <v>54</v>
      </c>
      <c r="DR112" s="365" t="s">
        <v>54</v>
      </c>
      <c r="DS112" s="365" t="s">
        <v>54</v>
      </c>
      <c r="DT112" s="365" t="s">
        <v>54</v>
      </c>
      <c r="DU112" s="365" t="s">
        <v>54</v>
      </c>
      <c r="DV112" s="365" t="s">
        <v>54</v>
      </c>
      <c r="DW112" s="365" t="s">
        <v>54</v>
      </c>
      <c r="DX112" s="467"/>
      <c r="DY112" s="365" t="s">
        <v>54</v>
      </c>
      <c r="DZ112" s="467"/>
      <c r="EA112" s="365" t="s">
        <v>54</v>
      </c>
      <c r="EB112" s="365" t="s">
        <v>54</v>
      </c>
      <c r="EC112" s="365" t="s">
        <v>54</v>
      </c>
      <c r="ED112" s="365" t="s">
        <v>54</v>
      </c>
      <c r="EE112" s="365" t="s">
        <v>54</v>
      </c>
      <c r="EF112" s="365" t="s">
        <v>54</v>
      </c>
      <c r="EG112" s="365" t="s">
        <v>54</v>
      </c>
      <c r="EH112" s="365" t="s">
        <v>54</v>
      </c>
      <c r="EI112" s="365" t="s">
        <v>54</v>
      </c>
      <c r="EJ112" s="365" t="s">
        <v>54</v>
      </c>
      <c r="EK112" s="365" t="s">
        <v>54</v>
      </c>
      <c r="EL112" s="365" t="s">
        <v>54</v>
      </c>
      <c r="EM112" s="365" t="s">
        <v>54</v>
      </c>
      <c r="EN112" s="365" t="s">
        <v>54</v>
      </c>
      <c r="EO112" s="365" t="s">
        <v>54</v>
      </c>
      <c r="EP112" s="365" t="s">
        <v>54</v>
      </c>
      <c r="EQ112" s="365" t="s">
        <v>54</v>
      </c>
      <c r="ER112" s="365" t="s">
        <v>54</v>
      </c>
      <c r="ES112" s="365" t="s">
        <v>54</v>
      </c>
      <c r="ET112" s="365" t="s">
        <v>54</v>
      </c>
      <c r="EU112" s="365" t="s">
        <v>54</v>
      </c>
    </row>
    <row r="113" spans="1:151" s="385" customFormat="1" ht="19.95" customHeight="1">
      <c r="A113" s="475"/>
      <c r="B113" s="475"/>
      <c r="C113" s="475"/>
      <c r="D113" s="468"/>
      <c r="E113" s="472"/>
      <c r="F113" s="468"/>
      <c r="G113" s="468"/>
      <c r="H113" s="468"/>
      <c r="I113" s="468"/>
      <c r="J113" s="468"/>
      <c r="K113" s="468"/>
      <c r="L113" s="472"/>
      <c r="M113" s="468"/>
      <c r="N113" s="472"/>
      <c r="O113" s="468"/>
      <c r="P113" s="528"/>
      <c r="Q113" s="472"/>
      <c r="R113" s="375" t="s">
        <v>54</v>
      </c>
      <c r="S113" s="367" t="s">
        <v>52</v>
      </c>
      <c r="T113" s="367" t="s">
        <v>54</v>
      </c>
      <c r="U113" s="375" t="s">
        <v>54</v>
      </c>
      <c r="V113" s="375" t="s">
        <v>54</v>
      </c>
      <c r="W113" s="375" t="s">
        <v>54</v>
      </c>
      <c r="X113" s="518"/>
      <c r="Y113" s="369" t="s">
        <v>54</v>
      </c>
      <c r="Z113" s="520"/>
      <c r="AA113" s="370" t="s">
        <v>54</v>
      </c>
      <c r="AB113" s="468"/>
      <c r="AC113" s="375" t="s">
        <v>54</v>
      </c>
      <c r="AD113" s="468"/>
      <c r="AE113" s="369" t="s">
        <v>54</v>
      </c>
      <c r="AF113" s="369" t="s">
        <v>54</v>
      </c>
      <c r="AG113" s="375" t="s">
        <v>54</v>
      </c>
      <c r="AH113" s="375" t="s">
        <v>54</v>
      </c>
      <c r="AI113" s="375" t="s">
        <v>54</v>
      </c>
      <c r="AJ113" s="516"/>
      <c r="AK113" s="516"/>
      <c r="AL113" s="516"/>
      <c r="AM113" s="516"/>
      <c r="AN113" s="516"/>
      <c r="AO113" s="516"/>
      <c r="AP113" s="375" t="s">
        <v>54</v>
      </c>
      <c r="AQ113" s="475"/>
      <c r="AR113" s="375" t="s">
        <v>54</v>
      </c>
      <c r="AS113" s="382" t="s">
        <v>54</v>
      </c>
      <c r="AT113" s="382" t="s">
        <v>54</v>
      </c>
      <c r="AU113" s="375" t="s">
        <v>54</v>
      </c>
      <c r="AV113" s="375" t="s">
        <v>54</v>
      </c>
      <c r="AW113" s="375" t="s">
        <v>54</v>
      </c>
      <c r="AX113" s="375" t="s">
        <v>54</v>
      </c>
      <c r="AY113" s="383" t="s">
        <v>54</v>
      </c>
      <c r="AZ113" s="369" t="s">
        <v>54</v>
      </c>
      <c r="BA113" s="518"/>
      <c r="BB113" s="369" t="s">
        <v>54</v>
      </c>
      <c r="BC113" s="475"/>
      <c r="BD113" s="369" t="s">
        <v>54</v>
      </c>
      <c r="BE113" s="369" t="s">
        <v>54</v>
      </c>
      <c r="BF113" s="369" t="s">
        <v>54</v>
      </c>
      <c r="BG113" s="375" t="s">
        <v>54</v>
      </c>
      <c r="BH113" s="375" t="s">
        <v>54</v>
      </c>
      <c r="BI113" s="375" t="s">
        <v>54</v>
      </c>
      <c r="BJ113" s="375" t="s">
        <v>54</v>
      </c>
      <c r="BK113" s="475"/>
      <c r="BL113" s="375" t="s">
        <v>54</v>
      </c>
      <c r="BM113" s="375" t="s">
        <v>54</v>
      </c>
      <c r="BN113" s="375" t="s">
        <v>54</v>
      </c>
      <c r="BO113" s="375" t="s">
        <v>54</v>
      </c>
      <c r="BP113" s="375" t="s">
        <v>54</v>
      </c>
      <c r="BQ113" s="375" t="s">
        <v>54</v>
      </c>
      <c r="BR113" s="375" t="s">
        <v>54</v>
      </c>
      <c r="BS113" s="375" t="s">
        <v>54</v>
      </c>
      <c r="BT113" s="375" t="s">
        <v>54</v>
      </c>
      <c r="BU113" s="370" t="s">
        <v>54</v>
      </c>
      <c r="BV113" s="375" t="s">
        <v>54</v>
      </c>
      <c r="BW113" s="375" t="s">
        <v>54</v>
      </c>
      <c r="BX113" s="375" t="s">
        <v>54</v>
      </c>
      <c r="BY113" s="375" t="s">
        <v>54</v>
      </c>
      <c r="BZ113" s="375" t="s">
        <v>54</v>
      </c>
      <c r="CA113" s="375" t="s">
        <v>54</v>
      </c>
      <c r="CB113" s="375" t="s">
        <v>54</v>
      </c>
      <c r="CC113" s="375" t="s">
        <v>54</v>
      </c>
      <c r="CD113" s="375" t="s">
        <v>54</v>
      </c>
      <c r="CE113" s="370" t="s">
        <v>54</v>
      </c>
      <c r="CF113" s="375" t="s">
        <v>54</v>
      </c>
      <c r="CG113" s="375" t="s">
        <v>54</v>
      </c>
      <c r="CH113" s="375" t="s">
        <v>54</v>
      </c>
      <c r="CI113" s="370" t="s">
        <v>54</v>
      </c>
      <c r="CJ113" s="375" t="s">
        <v>54</v>
      </c>
      <c r="CK113" s="375" t="s">
        <v>54</v>
      </c>
      <c r="CL113" s="375" t="s">
        <v>54</v>
      </c>
      <c r="CM113" s="475"/>
      <c r="CN113" s="479"/>
      <c r="CO113" s="532"/>
      <c r="CP113" s="532"/>
      <c r="CQ113" s="468"/>
      <c r="CR113" s="532"/>
      <c r="CS113" s="468"/>
      <c r="CT113" s="468"/>
      <c r="CU113" s="468"/>
      <c r="CV113" s="468"/>
      <c r="CW113" s="468"/>
      <c r="CX113" s="468"/>
      <c r="CY113" s="468"/>
      <c r="CZ113" s="468"/>
      <c r="DA113" s="468"/>
      <c r="DB113" s="529"/>
      <c r="DC113" s="468"/>
      <c r="DD113" s="468"/>
      <c r="DE113" s="468"/>
      <c r="DF113" s="468"/>
      <c r="DG113" s="468"/>
      <c r="DH113" s="468"/>
      <c r="DI113" s="468"/>
      <c r="DJ113" s="468"/>
      <c r="DK113" s="468"/>
      <c r="DL113" s="468"/>
      <c r="DM113" s="365" t="s">
        <v>54</v>
      </c>
      <c r="DN113" s="468"/>
      <c r="DO113" s="365" t="s">
        <v>54</v>
      </c>
      <c r="DP113" s="365" t="s">
        <v>54</v>
      </c>
      <c r="DQ113" s="365" t="s">
        <v>54</v>
      </c>
      <c r="DR113" s="365" t="s">
        <v>54</v>
      </c>
      <c r="DS113" s="365" t="s">
        <v>54</v>
      </c>
      <c r="DT113" s="365" t="s">
        <v>54</v>
      </c>
      <c r="DU113" s="365" t="s">
        <v>54</v>
      </c>
      <c r="DV113" s="365" t="s">
        <v>54</v>
      </c>
      <c r="DW113" s="365" t="s">
        <v>54</v>
      </c>
      <c r="DX113" s="468"/>
      <c r="DY113" s="365" t="s">
        <v>54</v>
      </c>
      <c r="DZ113" s="468"/>
      <c r="EA113" s="365" t="s">
        <v>54</v>
      </c>
      <c r="EB113" s="365" t="s">
        <v>54</v>
      </c>
      <c r="EC113" s="365" t="s">
        <v>54</v>
      </c>
      <c r="ED113" s="365" t="s">
        <v>54</v>
      </c>
      <c r="EE113" s="365" t="s">
        <v>54</v>
      </c>
      <c r="EF113" s="365" t="s">
        <v>54</v>
      </c>
      <c r="EG113" s="365" t="s">
        <v>54</v>
      </c>
      <c r="EH113" s="365" t="s">
        <v>54</v>
      </c>
      <c r="EI113" s="365" t="s">
        <v>54</v>
      </c>
      <c r="EJ113" s="365" t="s">
        <v>54</v>
      </c>
      <c r="EK113" s="365" t="s">
        <v>54</v>
      </c>
      <c r="EL113" s="365" t="s">
        <v>54</v>
      </c>
      <c r="EM113" s="365" t="s">
        <v>54</v>
      </c>
      <c r="EN113" s="365" t="s">
        <v>54</v>
      </c>
      <c r="EO113" s="365" t="s">
        <v>54</v>
      </c>
      <c r="EP113" s="365" t="s">
        <v>54</v>
      </c>
      <c r="EQ113" s="365" t="s">
        <v>54</v>
      </c>
      <c r="ER113" s="365" t="s">
        <v>54</v>
      </c>
      <c r="ES113" s="365" t="s">
        <v>54</v>
      </c>
      <c r="ET113" s="365" t="s">
        <v>54</v>
      </c>
      <c r="EU113" s="365" t="s">
        <v>54</v>
      </c>
    </row>
    <row r="114" spans="1:151" s="385" customFormat="1" ht="19.95" customHeight="1">
      <c r="A114" s="473">
        <v>21</v>
      </c>
      <c r="B114" s="473">
        <v>21</v>
      </c>
      <c r="C114" s="473" t="s">
        <v>2734</v>
      </c>
      <c r="D114" s="465" t="s">
        <v>2848</v>
      </c>
      <c r="E114" s="530" t="s">
        <v>2856</v>
      </c>
      <c r="F114" s="531" t="s">
        <v>2814</v>
      </c>
      <c r="G114" s="465" t="s">
        <v>2999</v>
      </c>
      <c r="H114" s="465" t="s">
        <v>2876</v>
      </c>
      <c r="I114" s="531" t="s">
        <v>2815</v>
      </c>
      <c r="J114" s="465" t="s">
        <v>2816</v>
      </c>
      <c r="K114" s="525" t="s">
        <v>3503</v>
      </c>
      <c r="L114" s="469" t="s">
        <v>3554</v>
      </c>
      <c r="M114" s="465" t="s">
        <v>3018</v>
      </c>
      <c r="N114" s="469" t="s">
        <v>3554</v>
      </c>
      <c r="O114" s="465" t="s">
        <v>2925</v>
      </c>
      <c r="P114" s="526" t="s">
        <v>3014</v>
      </c>
      <c r="Q114" s="469">
        <v>1</v>
      </c>
      <c r="R114" s="375" t="s">
        <v>3558</v>
      </c>
      <c r="S114" s="367" t="s">
        <v>52</v>
      </c>
      <c r="T114" s="367" t="s">
        <v>2713</v>
      </c>
      <c r="U114" s="375" t="s">
        <v>52</v>
      </c>
      <c r="V114" s="375" t="s">
        <v>52</v>
      </c>
      <c r="W114" s="375">
        <v>189</v>
      </c>
      <c r="X114" s="517">
        <v>189</v>
      </c>
      <c r="Y114" s="369">
        <v>69</v>
      </c>
      <c r="Z114" s="519">
        <v>69</v>
      </c>
      <c r="AA114" s="370">
        <v>189</v>
      </c>
      <c r="AB114" s="465">
        <v>189</v>
      </c>
      <c r="AC114" s="375">
        <v>177</v>
      </c>
      <c r="AD114" s="465">
        <v>177</v>
      </c>
      <c r="AE114" s="369" t="s">
        <v>52</v>
      </c>
      <c r="AF114" s="369" t="s">
        <v>2944</v>
      </c>
      <c r="AG114" s="368" t="s">
        <v>52</v>
      </c>
      <c r="AH114" s="368" t="s">
        <v>52</v>
      </c>
      <c r="AI114" s="368" t="s">
        <v>52</v>
      </c>
      <c r="AJ114" s="476" t="s">
        <v>54</v>
      </c>
      <c r="AK114" s="476" t="s">
        <v>54</v>
      </c>
      <c r="AL114" s="476" t="s">
        <v>54</v>
      </c>
      <c r="AM114" s="476" t="s">
        <v>54</v>
      </c>
      <c r="AN114" s="476" t="s">
        <v>54</v>
      </c>
      <c r="AO114" s="476" t="s">
        <v>54</v>
      </c>
      <c r="AP114" s="375" t="s">
        <v>54</v>
      </c>
      <c r="AQ114" s="473" t="s">
        <v>54</v>
      </c>
      <c r="AR114" s="375" t="s">
        <v>54</v>
      </c>
      <c r="AS114" s="382" t="s">
        <v>54</v>
      </c>
      <c r="AT114" s="382" t="s">
        <v>54</v>
      </c>
      <c r="AU114" s="375" t="s">
        <v>54</v>
      </c>
      <c r="AV114" s="375" t="s">
        <v>54</v>
      </c>
      <c r="AW114" s="375" t="s">
        <v>54</v>
      </c>
      <c r="AX114" s="375" t="s">
        <v>54</v>
      </c>
      <c r="AY114" s="383" t="s">
        <v>54</v>
      </c>
      <c r="AZ114" s="369" t="s">
        <v>54</v>
      </c>
      <c r="BA114" s="517" t="s">
        <v>54</v>
      </c>
      <c r="BB114" s="369" t="s">
        <v>54</v>
      </c>
      <c r="BC114" s="473" t="s">
        <v>54</v>
      </c>
      <c r="BD114" s="369" t="s">
        <v>54</v>
      </c>
      <c r="BE114" s="369" t="s">
        <v>54</v>
      </c>
      <c r="BF114" s="369" t="s">
        <v>54</v>
      </c>
      <c r="BG114" s="375" t="s">
        <v>54</v>
      </c>
      <c r="BH114" s="375" t="s">
        <v>54</v>
      </c>
      <c r="BI114" s="375" t="s">
        <v>54</v>
      </c>
      <c r="BJ114" s="375" t="s">
        <v>54</v>
      </c>
      <c r="BK114" s="473" t="s">
        <v>54</v>
      </c>
      <c r="BL114" s="375" t="s">
        <v>54</v>
      </c>
      <c r="BM114" s="375" t="s">
        <v>54</v>
      </c>
      <c r="BN114" s="375" t="s">
        <v>54</v>
      </c>
      <c r="BO114" s="375" t="s">
        <v>54</v>
      </c>
      <c r="BP114" s="375" t="s">
        <v>54</v>
      </c>
      <c r="BQ114" s="375" t="s">
        <v>54</v>
      </c>
      <c r="BR114" s="375" t="s">
        <v>54</v>
      </c>
      <c r="BS114" s="375" t="s">
        <v>54</v>
      </c>
      <c r="BT114" s="375" t="s">
        <v>54</v>
      </c>
      <c r="BU114" s="370" t="s">
        <v>54</v>
      </c>
      <c r="BV114" s="375" t="s">
        <v>54</v>
      </c>
      <c r="BW114" s="375" t="s">
        <v>54</v>
      </c>
      <c r="BX114" s="375" t="s">
        <v>54</v>
      </c>
      <c r="BY114" s="375" t="s">
        <v>54</v>
      </c>
      <c r="BZ114" s="375" t="s">
        <v>54</v>
      </c>
      <c r="CA114" s="375" t="s">
        <v>54</v>
      </c>
      <c r="CB114" s="375" t="s">
        <v>54</v>
      </c>
      <c r="CC114" s="375" t="s">
        <v>54</v>
      </c>
      <c r="CD114" s="375" t="s">
        <v>54</v>
      </c>
      <c r="CE114" s="370" t="s">
        <v>54</v>
      </c>
      <c r="CF114" s="375" t="s">
        <v>54</v>
      </c>
      <c r="CG114" s="375" t="s">
        <v>54</v>
      </c>
      <c r="CH114" s="375" t="s">
        <v>54</v>
      </c>
      <c r="CI114" s="370" t="s">
        <v>54</v>
      </c>
      <c r="CJ114" s="375" t="s">
        <v>54</v>
      </c>
      <c r="CK114" s="375" t="s">
        <v>54</v>
      </c>
      <c r="CL114" s="375" t="s">
        <v>54</v>
      </c>
      <c r="CM114" s="473" t="s">
        <v>2951</v>
      </c>
      <c r="CN114" s="479" t="s">
        <v>2895</v>
      </c>
      <c r="CO114" s="473" t="s">
        <v>1975</v>
      </c>
      <c r="CP114" s="473" t="s">
        <v>1975</v>
      </c>
      <c r="CQ114" s="465" t="s">
        <v>3013</v>
      </c>
      <c r="CR114" s="473" t="s">
        <v>3044</v>
      </c>
      <c r="CS114" s="465" t="s">
        <v>52</v>
      </c>
      <c r="CT114" s="465" t="s">
        <v>54</v>
      </c>
      <c r="CU114" s="465" t="s">
        <v>54</v>
      </c>
      <c r="CV114" s="465" t="s">
        <v>54</v>
      </c>
      <c r="CW114" s="465" t="s">
        <v>54</v>
      </c>
      <c r="CX114" s="465" t="s">
        <v>54</v>
      </c>
      <c r="CY114" s="465" t="s">
        <v>54</v>
      </c>
      <c r="CZ114" s="465" t="s">
        <v>54</v>
      </c>
      <c r="DA114" s="465" t="s">
        <v>54</v>
      </c>
      <c r="DB114" s="500" t="s">
        <v>54</v>
      </c>
      <c r="DC114" s="465" t="s">
        <v>54</v>
      </c>
      <c r="DD114" s="465" t="s">
        <v>54</v>
      </c>
      <c r="DE114" s="465" t="s">
        <v>54</v>
      </c>
      <c r="DF114" s="465" t="s">
        <v>54</v>
      </c>
      <c r="DG114" s="465" t="s">
        <v>54</v>
      </c>
      <c r="DH114" s="465" t="s">
        <v>54</v>
      </c>
      <c r="DI114" s="465" t="s">
        <v>54</v>
      </c>
      <c r="DJ114" s="465" t="s">
        <v>54</v>
      </c>
      <c r="DK114" s="465" t="s">
        <v>54</v>
      </c>
      <c r="DL114" s="465" t="s">
        <v>54</v>
      </c>
      <c r="DM114" s="365" t="s">
        <v>54</v>
      </c>
      <c r="DN114" s="465" t="s">
        <v>54</v>
      </c>
      <c r="DO114" s="365" t="s">
        <v>54</v>
      </c>
      <c r="DP114" s="365" t="s">
        <v>54</v>
      </c>
      <c r="DQ114" s="365" t="s">
        <v>54</v>
      </c>
      <c r="DR114" s="365" t="s">
        <v>54</v>
      </c>
      <c r="DS114" s="365" t="s">
        <v>54</v>
      </c>
      <c r="DT114" s="365" t="s">
        <v>54</v>
      </c>
      <c r="DU114" s="365" t="s">
        <v>54</v>
      </c>
      <c r="DV114" s="365" t="s">
        <v>54</v>
      </c>
      <c r="DW114" s="365" t="s">
        <v>54</v>
      </c>
      <c r="DX114" s="465" t="s">
        <v>54</v>
      </c>
      <c r="DY114" s="365" t="s">
        <v>54</v>
      </c>
      <c r="DZ114" s="465" t="s">
        <v>54</v>
      </c>
      <c r="EA114" s="365" t="s">
        <v>54</v>
      </c>
      <c r="EB114" s="365" t="s">
        <v>54</v>
      </c>
      <c r="EC114" s="365" t="s">
        <v>54</v>
      </c>
      <c r="ED114" s="365" t="s">
        <v>54</v>
      </c>
      <c r="EE114" s="365" t="s">
        <v>54</v>
      </c>
      <c r="EF114" s="365" t="s">
        <v>54</v>
      </c>
      <c r="EG114" s="365" t="s">
        <v>54</v>
      </c>
      <c r="EH114" s="365" t="s">
        <v>54</v>
      </c>
      <c r="EI114" s="365" t="s">
        <v>54</v>
      </c>
      <c r="EJ114" s="365" t="s">
        <v>54</v>
      </c>
      <c r="EK114" s="365" t="s">
        <v>54</v>
      </c>
      <c r="EL114" s="365" t="s">
        <v>54</v>
      </c>
      <c r="EM114" s="365" t="s">
        <v>54</v>
      </c>
      <c r="EN114" s="365" t="s">
        <v>54</v>
      </c>
      <c r="EO114" s="365" t="s">
        <v>54</v>
      </c>
      <c r="EP114" s="365" t="s">
        <v>54</v>
      </c>
      <c r="EQ114" s="365" t="s">
        <v>54</v>
      </c>
      <c r="ER114" s="365" t="s">
        <v>54</v>
      </c>
      <c r="ES114" s="365" t="s">
        <v>54</v>
      </c>
      <c r="ET114" s="365" t="s">
        <v>54</v>
      </c>
      <c r="EU114" s="365" t="s">
        <v>54</v>
      </c>
    </row>
    <row r="115" spans="1:151" s="385" customFormat="1" ht="19.95" customHeight="1">
      <c r="A115" s="474"/>
      <c r="B115" s="474"/>
      <c r="C115" s="474"/>
      <c r="D115" s="466"/>
      <c r="E115" s="470"/>
      <c r="F115" s="466"/>
      <c r="G115" s="466"/>
      <c r="H115" s="466"/>
      <c r="I115" s="466"/>
      <c r="J115" s="466"/>
      <c r="K115" s="466"/>
      <c r="L115" s="470"/>
      <c r="M115" s="466"/>
      <c r="N115" s="470"/>
      <c r="O115" s="466"/>
      <c r="P115" s="527"/>
      <c r="Q115" s="470"/>
      <c r="R115" s="375" t="s">
        <v>54</v>
      </c>
      <c r="S115" s="367" t="s">
        <v>54</v>
      </c>
      <c r="T115" s="367" t="s">
        <v>54</v>
      </c>
      <c r="U115" s="375" t="s">
        <v>54</v>
      </c>
      <c r="V115" s="375" t="s">
        <v>54</v>
      </c>
      <c r="W115" s="375" t="s">
        <v>54</v>
      </c>
      <c r="X115" s="518"/>
      <c r="Y115" s="369" t="s">
        <v>54</v>
      </c>
      <c r="Z115" s="520"/>
      <c r="AA115" s="370" t="s">
        <v>54</v>
      </c>
      <c r="AB115" s="466"/>
      <c r="AC115" s="375" t="s">
        <v>54</v>
      </c>
      <c r="AD115" s="466"/>
      <c r="AE115" s="369" t="s">
        <v>54</v>
      </c>
      <c r="AF115" s="369" t="s">
        <v>54</v>
      </c>
      <c r="AG115" s="368" t="s">
        <v>54</v>
      </c>
      <c r="AH115" s="368" t="s">
        <v>54</v>
      </c>
      <c r="AI115" s="368" t="s">
        <v>54</v>
      </c>
      <c r="AJ115" s="515"/>
      <c r="AK115" s="515"/>
      <c r="AL115" s="515"/>
      <c r="AM115" s="515"/>
      <c r="AN115" s="515"/>
      <c r="AO115" s="515"/>
      <c r="AP115" s="375" t="s">
        <v>54</v>
      </c>
      <c r="AQ115" s="474"/>
      <c r="AR115" s="375" t="s">
        <v>54</v>
      </c>
      <c r="AS115" s="382" t="s">
        <v>54</v>
      </c>
      <c r="AT115" s="382" t="s">
        <v>54</v>
      </c>
      <c r="AU115" s="375" t="s">
        <v>54</v>
      </c>
      <c r="AV115" s="375" t="s">
        <v>54</v>
      </c>
      <c r="AW115" s="375" t="s">
        <v>54</v>
      </c>
      <c r="AX115" s="375" t="s">
        <v>54</v>
      </c>
      <c r="AY115" s="383" t="s">
        <v>54</v>
      </c>
      <c r="AZ115" s="369" t="s">
        <v>54</v>
      </c>
      <c r="BA115" s="518"/>
      <c r="BB115" s="369" t="s">
        <v>54</v>
      </c>
      <c r="BC115" s="474"/>
      <c r="BD115" s="369" t="s">
        <v>54</v>
      </c>
      <c r="BE115" s="369" t="s">
        <v>54</v>
      </c>
      <c r="BF115" s="369" t="s">
        <v>54</v>
      </c>
      <c r="BG115" s="375" t="s">
        <v>54</v>
      </c>
      <c r="BH115" s="375" t="s">
        <v>54</v>
      </c>
      <c r="BI115" s="375" t="s">
        <v>54</v>
      </c>
      <c r="BJ115" s="375" t="s">
        <v>54</v>
      </c>
      <c r="BK115" s="474"/>
      <c r="BL115" s="375" t="s">
        <v>54</v>
      </c>
      <c r="BM115" s="375" t="s">
        <v>54</v>
      </c>
      <c r="BN115" s="375" t="s">
        <v>54</v>
      </c>
      <c r="BO115" s="375" t="s">
        <v>54</v>
      </c>
      <c r="BP115" s="375" t="s">
        <v>54</v>
      </c>
      <c r="BQ115" s="375" t="s">
        <v>54</v>
      </c>
      <c r="BR115" s="375" t="s">
        <v>54</v>
      </c>
      <c r="BS115" s="375" t="s">
        <v>54</v>
      </c>
      <c r="BT115" s="375" t="s">
        <v>54</v>
      </c>
      <c r="BU115" s="370" t="s">
        <v>54</v>
      </c>
      <c r="BV115" s="375" t="s">
        <v>54</v>
      </c>
      <c r="BW115" s="375" t="s">
        <v>54</v>
      </c>
      <c r="BX115" s="375" t="s">
        <v>54</v>
      </c>
      <c r="BY115" s="375" t="s">
        <v>54</v>
      </c>
      <c r="BZ115" s="375" t="s">
        <v>54</v>
      </c>
      <c r="CA115" s="375" t="s">
        <v>54</v>
      </c>
      <c r="CB115" s="375" t="s">
        <v>54</v>
      </c>
      <c r="CC115" s="375" t="s">
        <v>54</v>
      </c>
      <c r="CD115" s="375" t="s">
        <v>54</v>
      </c>
      <c r="CE115" s="370" t="s">
        <v>54</v>
      </c>
      <c r="CF115" s="375" t="s">
        <v>54</v>
      </c>
      <c r="CG115" s="375" t="s">
        <v>54</v>
      </c>
      <c r="CH115" s="375" t="s">
        <v>54</v>
      </c>
      <c r="CI115" s="370" t="s">
        <v>54</v>
      </c>
      <c r="CJ115" s="375" t="s">
        <v>54</v>
      </c>
      <c r="CK115" s="375" t="s">
        <v>54</v>
      </c>
      <c r="CL115" s="375" t="s">
        <v>54</v>
      </c>
      <c r="CM115" s="474"/>
      <c r="CN115" s="479"/>
      <c r="CO115" s="467"/>
      <c r="CP115" s="467"/>
      <c r="CQ115" s="466"/>
      <c r="CR115" s="467"/>
      <c r="CS115" s="466"/>
      <c r="CT115" s="466"/>
      <c r="CU115" s="466"/>
      <c r="CV115" s="466"/>
      <c r="CW115" s="466"/>
      <c r="CX115" s="466"/>
      <c r="CY115" s="466"/>
      <c r="CZ115" s="466"/>
      <c r="DA115" s="466"/>
      <c r="DB115" s="471"/>
      <c r="DC115" s="466"/>
      <c r="DD115" s="466"/>
      <c r="DE115" s="466"/>
      <c r="DF115" s="466"/>
      <c r="DG115" s="466"/>
      <c r="DH115" s="466"/>
      <c r="DI115" s="466"/>
      <c r="DJ115" s="466"/>
      <c r="DK115" s="466"/>
      <c r="DL115" s="466"/>
      <c r="DM115" s="365" t="s">
        <v>54</v>
      </c>
      <c r="DN115" s="466"/>
      <c r="DO115" s="365" t="s">
        <v>54</v>
      </c>
      <c r="DP115" s="365" t="s">
        <v>54</v>
      </c>
      <c r="DQ115" s="365" t="s">
        <v>54</v>
      </c>
      <c r="DR115" s="365" t="s">
        <v>54</v>
      </c>
      <c r="DS115" s="365" t="s">
        <v>54</v>
      </c>
      <c r="DT115" s="365" t="s">
        <v>54</v>
      </c>
      <c r="DU115" s="365" t="s">
        <v>54</v>
      </c>
      <c r="DV115" s="365" t="s">
        <v>54</v>
      </c>
      <c r="DW115" s="365" t="s">
        <v>54</v>
      </c>
      <c r="DX115" s="466"/>
      <c r="DY115" s="365" t="s">
        <v>54</v>
      </c>
      <c r="DZ115" s="466"/>
      <c r="EA115" s="365" t="s">
        <v>54</v>
      </c>
      <c r="EB115" s="365" t="s">
        <v>54</v>
      </c>
      <c r="EC115" s="365" t="s">
        <v>54</v>
      </c>
      <c r="ED115" s="365" t="s">
        <v>54</v>
      </c>
      <c r="EE115" s="365" t="s">
        <v>54</v>
      </c>
      <c r="EF115" s="365" t="s">
        <v>54</v>
      </c>
      <c r="EG115" s="365" t="s">
        <v>54</v>
      </c>
      <c r="EH115" s="365" t="s">
        <v>54</v>
      </c>
      <c r="EI115" s="365" t="s">
        <v>54</v>
      </c>
      <c r="EJ115" s="365" t="s">
        <v>54</v>
      </c>
      <c r="EK115" s="365" t="s">
        <v>54</v>
      </c>
      <c r="EL115" s="365" t="s">
        <v>54</v>
      </c>
      <c r="EM115" s="365" t="s">
        <v>54</v>
      </c>
      <c r="EN115" s="365" t="s">
        <v>54</v>
      </c>
      <c r="EO115" s="365" t="s">
        <v>54</v>
      </c>
      <c r="EP115" s="365" t="s">
        <v>54</v>
      </c>
      <c r="EQ115" s="365" t="s">
        <v>54</v>
      </c>
      <c r="ER115" s="365" t="s">
        <v>54</v>
      </c>
      <c r="ES115" s="365" t="s">
        <v>54</v>
      </c>
      <c r="ET115" s="365" t="s">
        <v>54</v>
      </c>
      <c r="EU115" s="365" t="s">
        <v>54</v>
      </c>
    </row>
    <row r="116" spans="1:151" s="385" customFormat="1" ht="19.95" customHeight="1">
      <c r="A116" s="474"/>
      <c r="B116" s="474"/>
      <c r="C116" s="474"/>
      <c r="D116" s="467"/>
      <c r="E116" s="471"/>
      <c r="F116" s="467"/>
      <c r="G116" s="467"/>
      <c r="H116" s="467"/>
      <c r="I116" s="467"/>
      <c r="J116" s="467"/>
      <c r="K116" s="467"/>
      <c r="L116" s="471"/>
      <c r="M116" s="467"/>
      <c r="N116" s="471"/>
      <c r="O116" s="467"/>
      <c r="P116" s="527"/>
      <c r="Q116" s="471"/>
      <c r="R116" s="375" t="s">
        <v>54</v>
      </c>
      <c r="S116" s="367" t="s">
        <v>54</v>
      </c>
      <c r="T116" s="367" t="s">
        <v>54</v>
      </c>
      <c r="U116" s="375" t="s">
        <v>54</v>
      </c>
      <c r="V116" s="375" t="s">
        <v>54</v>
      </c>
      <c r="W116" s="375" t="s">
        <v>54</v>
      </c>
      <c r="X116" s="518"/>
      <c r="Y116" s="369" t="s">
        <v>54</v>
      </c>
      <c r="Z116" s="520"/>
      <c r="AA116" s="370" t="s">
        <v>54</v>
      </c>
      <c r="AB116" s="467"/>
      <c r="AC116" s="375" t="s">
        <v>54</v>
      </c>
      <c r="AD116" s="467"/>
      <c r="AE116" s="369" t="s">
        <v>54</v>
      </c>
      <c r="AF116" s="369" t="s">
        <v>54</v>
      </c>
      <c r="AG116" s="368" t="s">
        <v>54</v>
      </c>
      <c r="AH116" s="368" t="s">
        <v>54</v>
      </c>
      <c r="AI116" s="368" t="s">
        <v>54</v>
      </c>
      <c r="AJ116" s="515"/>
      <c r="AK116" s="515"/>
      <c r="AL116" s="515"/>
      <c r="AM116" s="515"/>
      <c r="AN116" s="515"/>
      <c r="AO116" s="515"/>
      <c r="AP116" s="375" t="s">
        <v>54</v>
      </c>
      <c r="AQ116" s="474"/>
      <c r="AR116" s="375" t="s">
        <v>54</v>
      </c>
      <c r="AS116" s="382" t="s">
        <v>54</v>
      </c>
      <c r="AT116" s="382" t="s">
        <v>54</v>
      </c>
      <c r="AU116" s="375" t="s">
        <v>54</v>
      </c>
      <c r="AV116" s="375" t="s">
        <v>54</v>
      </c>
      <c r="AW116" s="375" t="s">
        <v>54</v>
      </c>
      <c r="AX116" s="375" t="s">
        <v>54</v>
      </c>
      <c r="AY116" s="383" t="s">
        <v>54</v>
      </c>
      <c r="AZ116" s="369" t="s">
        <v>54</v>
      </c>
      <c r="BA116" s="518"/>
      <c r="BB116" s="369" t="s">
        <v>54</v>
      </c>
      <c r="BC116" s="474"/>
      <c r="BD116" s="369" t="s">
        <v>54</v>
      </c>
      <c r="BE116" s="369" t="s">
        <v>54</v>
      </c>
      <c r="BF116" s="369" t="s">
        <v>54</v>
      </c>
      <c r="BG116" s="375" t="s">
        <v>54</v>
      </c>
      <c r="BH116" s="375" t="s">
        <v>54</v>
      </c>
      <c r="BI116" s="375" t="s">
        <v>54</v>
      </c>
      <c r="BJ116" s="375" t="s">
        <v>54</v>
      </c>
      <c r="BK116" s="474"/>
      <c r="BL116" s="375" t="s">
        <v>54</v>
      </c>
      <c r="BM116" s="375" t="s">
        <v>54</v>
      </c>
      <c r="BN116" s="375" t="s">
        <v>54</v>
      </c>
      <c r="BO116" s="375" t="s">
        <v>54</v>
      </c>
      <c r="BP116" s="375" t="s">
        <v>54</v>
      </c>
      <c r="BQ116" s="375" t="s">
        <v>54</v>
      </c>
      <c r="BR116" s="375" t="s">
        <v>54</v>
      </c>
      <c r="BS116" s="375" t="s">
        <v>54</v>
      </c>
      <c r="BT116" s="375" t="s">
        <v>54</v>
      </c>
      <c r="BU116" s="370" t="s">
        <v>54</v>
      </c>
      <c r="BV116" s="375" t="s">
        <v>54</v>
      </c>
      <c r="BW116" s="375" t="s">
        <v>54</v>
      </c>
      <c r="BX116" s="375" t="s">
        <v>54</v>
      </c>
      <c r="BY116" s="375" t="s">
        <v>54</v>
      </c>
      <c r="BZ116" s="375" t="s">
        <v>54</v>
      </c>
      <c r="CA116" s="375" t="s">
        <v>54</v>
      </c>
      <c r="CB116" s="375" t="s">
        <v>54</v>
      </c>
      <c r="CC116" s="375" t="s">
        <v>54</v>
      </c>
      <c r="CD116" s="375" t="s">
        <v>54</v>
      </c>
      <c r="CE116" s="370" t="s">
        <v>54</v>
      </c>
      <c r="CF116" s="375" t="s">
        <v>54</v>
      </c>
      <c r="CG116" s="375" t="s">
        <v>54</v>
      </c>
      <c r="CH116" s="375" t="s">
        <v>54</v>
      </c>
      <c r="CI116" s="370" t="s">
        <v>54</v>
      </c>
      <c r="CJ116" s="375" t="s">
        <v>54</v>
      </c>
      <c r="CK116" s="375" t="s">
        <v>54</v>
      </c>
      <c r="CL116" s="375" t="s">
        <v>54</v>
      </c>
      <c r="CM116" s="474"/>
      <c r="CN116" s="479"/>
      <c r="CO116" s="467"/>
      <c r="CP116" s="467"/>
      <c r="CQ116" s="467"/>
      <c r="CR116" s="467"/>
      <c r="CS116" s="467"/>
      <c r="CT116" s="467"/>
      <c r="CU116" s="467"/>
      <c r="CV116" s="467"/>
      <c r="CW116" s="467"/>
      <c r="CX116" s="467"/>
      <c r="CY116" s="467"/>
      <c r="CZ116" s="467"/>
      <c r="DA116" s="467"/>
      <c r="DB116" s="471"/>
      <c r="DC116" s="467"/>
      <c r="DD116" s="467"/>
      <c r="DE116" s="467"/>
      <c r="DF116" s="467"/>
      <c r="DG116" s="467"/>
      <c r="DH116" s="467"/>
      <c r="DI116" s="467"/>
      <c r="DJ116" s="467"/>
      <c r="DK116" s="467"/>
      <c r="DL116" s="467"/>
      <c r="DM116" s="365" t="s">
        <v>54</v>
      </c>
      <c r="DN116" s="467"/>
      <c r="DO116" s="365" t="s">
        <v>54</v>
      </c>
      <c r="DP116" s="365" t="s">
        <v>54</v>
      </c>
      <c r="DQ116" s="365" t="s">
        <v>54</v>
      </c>
      <c r="DR116" s="365" t="s">
        <v>54</v>
      </c>
      <c r="DS116" s="365" t="s">
        <v>54</v>
      </c>
      <c r="DT116" s="365" t="s">
        <v>54</v>
      </c>
      <c r="DU116" s="365" t="s">
        <v>54</v>
      </c>
      <c r="DV116" s="365" t="s">
        <v>54</v>
      </c>
      <c r="DW116" s="365" t="s">
        <v>54</v>
      </c>
      <c r="DX116" s="467"/>
      <c r="DY116" s="365" t="s">
        <v>54</v>
      </c>
      <c r="DZ116" s="467"/>
      <c r="EA116" s="365" t="s">
        <v>54</v>
      </c>
      <c r="EB116" s="365" t="s">
        <v>54</v>
      </c>
      <c r="EC116" s="365" t="s">
        <v>54</v>
      </c>
      <c r="ED116" s="365" t="s">
        <v>54</v>
      </c>
      <c r="EE116" s="365" t="s">
        <v>54</v>
      </c>
      <c r="EF116" s="365" t="s">
        <v>54</v>
      </c>
      <c r="EG116" s="365" t="s">
        <v>54</v>
      </c>
      <c r="EH116" s="365" t="s">
        <v>54</v>
      </c>
      <c r="EI116" s="365" t="s">
        <v>54</v>
      </c>
      <c r="EJ116" s="365" t="s">
        <v>54</v>
      </c>
      <c r="EK116" s="365" t="s">
        <v>54</v>
      </c>
      <c r="EL116" s="365" t="s">
        <v>54</v>
      </c>
      <c r="EM116" s="365" t="s">
        <v>54</v>
      </c>
      <c r="EN116" s="365" t="s">
        <v>54</v>
      </c>
      <c r="EO116" s="365" t="s">
        <v>54</v>
      </c>
      <c r="EP116" s="365" t="s">
        <v>54</v>
      </c>
      <c r="EQ116" s="365" t="s">
        <v>54</v>
      </c>
      <c r="ER116" s="365" t="s">
        <v>54</v>
      </c>
      <c r="ES116" s="365" t="s">
        <v>54</v>
      </c>
      <c r="ET116" s="365" t="s">
        <v>54</v>
      </c>
      <c r="EU116" s="365" t="s">
        <v>54</v>
      </c>
    </row>
    <row r="117" spans="1:151" s="385" customFormat="1" ht="19.95" customHeight="1">
      <c r="A117" s="475"/>
      <c r="B117" s="475"/>
      <c r="C117" s="475"/>
      <c r="D117" s="468"/>
      <c r="E117" s="472"/>
      <c r="F117" s="468"/>
      <c r="G117" s="468"/>
      <c r="H117" s="468"/>
      <c r="I117" s="468"/>
      <c r="J117" s="468"/>
      <c r="K117" s="468"/>
      <c r="L117" s="472"/>
      <c r="M117" s="468"/>
      <c r="N117" s="472"/>
      <c r="O117" s="468"/>
      <c r="P117" s="528"/>
      <c r="Q117" s="472"/>
      <c r="R117" s="375" t="s">
        <v>54</v>
      </c>
      <c r="S117" s="367" t="s">
        <v>52</v>
      </c>
      <c r="T117" s="367" t="s">
        <v>54</v>
      </c>
      <c r="U117" s="375" t="s">
        <v>54</v>
      </c>
      <c r="V117" s="375" t="s">
        <v>54</v>
      </c>
      <c r="W117" s="375" t="s">
        <v>54</v>
      </c>
      <c r="X117" s="518"/>
      <c r="Y117" s="369" t="s">
        <v>54</v>
      </c>
      <c r="Z117" s="520"/>
      <c r="AA117" s="370" t="s">
        <v>54</v>
      </c>
      <c r="AB117" s="468"/>
      <c r="AC117" s="375" t="s">
        <v>54</v>
      </c>
      <c r="AD117" s="468"/>
      <c r="AE117" s="369" t="s">
        <v>54</v>
      </c>
      <c r="AF117" s="369" t="s">
        <v>54</v>
      </c>
      <c r="AG117" s="368" t="s">
        <v>54</v>
      </c>
      <c r="AH117" s="368" t="s">
        <v>54</v>
      </c>
      <c r="AI117" s="368" t="s">
        <v>54</v>
      </c>
      <c r="AJ117" s="516"/>
      <c r="AK117" s="516"/>
      <c r="AL117" s="516"/>
      <c r="AM117" s="516"/>
      <c r="AN117" s="516"/>
      <c r="AO117" s="516"/>
      <c r="AP117" s="375" t="s">
        <v>54</v>
      </c>
      <c r="AQ117" s="475"/>
      <c r="AR117" s="375" t="s">
        <v>54</v>
      </c>
      <c r="AS117" s="382" t="s">
        <v>54</v>
      </c>
      <c r="AT117" s="382" t="s">
        <v>54</v>
      </c>
      <c r="AU117" s="375" t="s">
        <v>54</v>
      </c>
      <c r="AV117" s="375" t="s">
        <v>54</v>
      </c>
      <c r="AW117" s="375" t="s">
        <v>54</v>
      </c>
      <c r="AX117" s="375" t="s">
        <v>54</v>
      </c>
      <c r="AY117" s="383" t="s">
        <v>54</v>
      </c>
      <c r="AZ117" s="369" t="s">
        <v>54</v>
      </c>
      <c r="BA117" s="518"/>
      <c r="BB117" s="369" t="s">
        <v>54</v>
      </c>
      <c r="BC117" s="475"/>
      <c r="BD117" s="369" t="s">
        <v>54</v>
      </c>
      <c r="BE117" s="369" t="s">
        <v>54</v>
      </c>
      <c r="BF117" s="369" t="s">
        <v>54</v>
      </c>
      <c r="BG117" s="375" t="s">
        <v>54</v>
      </c>
      <c r="BH117" s="375" t="s">
        <v>54</v>
      </c>
      <c r="BI117" s="375" t="s">
        <v>54</v>
      </c>
      <c r="BJ117" s="375" t="s">
        <v>54</v>
      </c>
      <c r="BK117" s="475"/>
      <c r="BL117" s="375" t="s">
        <v>54</v>
      </c>
      <c r="BM117" s="375" t="s">
        <v>54</v>
      </c>
      <c r="BN117" s="375" t="s">
        <v>54</v>
      </c>
      <c r="BO117" s="375" t="s">
        <v>54</v>
      </c>
      <c r="BP117" s="375" t="s">
        <v>54</v>
      </c>
      <c r="BQ117" s="375" t="s">
        <v>54</v>
      </c>
      <c r="BR117" s="375" t="s">
        <v>54</v>
      </c>
      <c r="BS117" s="375" t="s">
        <v>54</v>
      </c>
      <c r="BT117" s="375" t="s">
        <v>54</v>
      </c>
      <c r="BU117" s="370" t="s">
        <v>54</v>
      </c>
      <c r="BV117" s="375" t="s">
        <v>54</v>
      </c>
      <c r="BW117" s="375" t="s">
        <v>54</v>
      </c>
      <c r="BX117" s="375" t="s">
        <v>54</v>
      </c>
      <c r="BY117" s="375" t="s">
        <v>54</v>
      </c>
      <c r="BZ117" s="375" t="s">
        <v>54</v>
      </c>
      <c r="CA117" s="375" t="s">
        <v>54</v>
      </c>
      <c r="CB117" s="375" t="s">
        <v>54</v>
      </c>
      <c r="CC117" s="375" t="s">
        <v>54</v>
      </c>
      <c r="CD117" s="375" t="s">
        <v>54</v>
      </c>
      <c r="CE117" s="370" t="s">
        <v>54</v>
      </c>
      <c r="CF117" s="375" t="s">
        <v>54</v>
      </c>
      <c r="CG117" s="375" t="s">
        <v>54</v>
      </c>
      <c r="CH117" s="375" t="s">
        <v>54</v>
      </c>
      <c r="CI117" s="370" t="s">
        <v>54</v>
      </c>
      <c r="CJ117" s="375" t="s">
        <v>54</v>
      </c>
      <c r="CK117" s="375" t="s">
        <v>54</v>
      </c>
      <c r="CL117" s="375" t="s">
        <v>54</v>
      </c>
      <c r="CM117" s="475"/>
      <c r="CN117" s="479"/>
      <c r="CO117" s="532"/>
      <c r="CP117" s="532"/>
      <c r="CQ117" s="468"/>
      <c r="CR117" s="532"/>
      <c r="CS117" s="468"/>
      <c r="CT117" s="468"/>
      <c r="CU117" s="468"/>
      <c r="CV117" s="468"/>
      <c r="CW117" s="468"/>
      <c r="CX117" s="468"/>
      <c r="CY117" s="468"/>
      <c r="CZ117" s="468"/>
      <c r="DA117" s="468"/>
      <c r="DB117" s="529"/>
      <c r="DC117" s="468"/>
      <c r="DD117" s="468"/>
      <c r="DE117" s="468"/>
      <c r="DF117" s="468"/>
      <c r="DG117" s="468"/>
      <c r="DH117" s="468"/>
      <c r="DI117" s="468"/>
      <c r="DJ117" s="468"/>
      <c r="DK117" s="468"/>
      <c r="DL117" s="468"/>
      <c r="DM117" s="365" t="s">
        <v>54</v>
      </c>
      <c r="DN117" s="468"/>
      <c r="DO117" s="365" t="s">
        <v>54</v>
      </c>
      <c r="DP117" s="365" t="s">
        <v>54</v>
      </c>
      <c r="DQ117" s="365" t="s">
        <v>54</v>
      </c>
      <c r="DR117" s="365" t="s">
        <v>54</v>
      </c>
      <c r="DS117" s="365" t="s">
        <v>54</v>
      </c>
      <c r="DT117" s="365" t="s">
        <v>54</v>
      </c>
      <c r="DU117" s="365" t="s">
        <v>54</v>
      </c>
      <c r="DV117" s="365" t="s">
        <v>54</v>
      </c>
      <c r="DW117" s="365" t="s">
        <v>54</v>
      </c>
      <c r="DX117" s="468"/>
      <c r="DY117" s="365" t="s">
        <v>54</v>
      </c>
      <c r="DZ117" s="468"/>
      <c r="EA117" s="365" t="s">
        <v>54</v>
      </c>
      <c r="EB117" s="365" t="s">
        <v>54</v>
      </c>
      <c r="EC117" s="365" t="s">
        <v>54</v>
      </c>
      <c r="ED117" s="365" t="s">
        <v>54</v>
      </c>
      <c r="EE117" s="365" t="s">
        <v>54</v>
      </c>
      <c r="EF117" s="365" t="s">
        <v>54</v>
      </c>
      <c r="EG117" s="365" t="s">
        <v>54</v>
      </c>
      <c r="EH117" s="365" t="s">
        <v>54</v>
      </c>
      <c r="EI117" s="365" t="s">
        <v>54</v>
      </c>
      <c r="EJ117" s="365" t="s">
        <v>54</v>
      </c>
      <c r="EK117" s="365" t="s">
        <v>54</v>
      </c>
      <c r="EL117" s="365" t="s">
        <v>54</v>
      </c>
      <c r="EM117" s="365" t="s">
        <v>54</v>
      </c>
      <c r="EN117" s="365" t="s">
        <v>54</v>
      </c>
      <c r="EO117" s="365" t="s">
        <v>54</v>
      </c>
      <c r="EP117" s="365" t="s">
        <v>54</v>
      </c>
      <c r="EQ117" s="365" t="s">
        <v>54</v>
      </c>
      <c r="ER117" s="365" t="s">
        <v>54</v>
      </c>
      <c r="ES117" s="365" t="s">
        <v>54</v>
      </c>
      <c r="ET117" s="365" t="s">
        <v>54</v>
      </c>
      <c r="EU117" s="365" t="s">
        <v>54</v>
      </c>
    </row>
    <row r="118" spans="1:151" s="385" customFormat="1" ht="19.95" customHeight="1">
      <c r="A118" s="473">
        <v>22</v>
      </c>
      <c r="B118" s="473">
        <v>22</v>
      </c>
      <c r="C118" s="473" t="s">
        <v>2734</v>
      </c>
      <c r="D118" s="465" t="s">
        <v>2849</v>
      </c>
      <c r="E118" s="530" t="s">
        <v>2856</v>
      </c>
      <c r="F118" s="531" t="s">
        <v>2817</v>
      </c>
      <c r="G118" s="465" t="s">
        <v>3000</v>
      </c>
      <c r="H118" s="465" t="s">
        <v>2877</v>
      </c>
      <c r="I118" s="531" t="s">
        <v>2818</v>
      </c>
      <c r="J118" s="465" t="s">
        <v>52</v>
      </c>
      <c r="K118" s="525" t="s">
        <v>3504</v>
      </c>
      <c r="L118" s="469" t="s">
        <v>3554</v>
      </c>
      <c r="M118" s="465" t="s">
        <v>3015</v>
      </c>
      <c r="N118" s="469" t="s">
        <v>3554</v>
      </c>
      <c r="O118" s="465" t="s">
        <v>2926</v>
      </c>
      <c r="P118" s="556" t="s">
        <v>52</v>
      </c>
      <c r="Q118" s="469">
        <v>1</v>
      </c>
      <c r="R118" s="375" t="s">
        <v>52</v>
      </c>
      <c r="S118" s="367" t="s">
        <v>52</v>
      </c>
      <c r="T118" s="367" t="s">
        <v>52</v>
      </c>
      <c r="U118" s="375" t="s">
        <v>52</v>
      </c>
      <c r="V118" s="375" t="s">
        <v>52</v>
      </c>
      <c r="W118" s="375">
        <v>38</v>
      </c>
      <c r="X118" s="517">
        <v>38</v>
      </c>
      <c r="Y118" s="369" t="s">
        <v>52</v>
      </c>
      <c r="Z118" s="519" t="s">
        <v>52</v>
      </c>
      <c r="AA118" s="370">
        <v>38</v>
      </c>
      <c r="AB118" s="465">
        <v>38</v>
      </c>
      <c r="AC118" s="375">
        <v>32</v>
      </c>
      <c r="AD118" s="465">
        <v>32</v>
      </c>
      <c r="AE118" s="369">
        <v>73.7</v>
      </c>
      <c r="AF118" s="369" t="s">
        <v>2934</v>
      </c>
      <c r="AG118" s="368" t="s">
        <v>52</v>
      </c>
      <c r="AH118" s="368" t="s">
        <v>52</v>
      </c>
      <c r="AI118" s="368" t="s">
        <v>52</v>
      </c>
      <c r="AJ118" s="476" t="s">
        <v>54</v>
      </c>
      <c r="AK118" s="476" t="s">
        <v>54</v>
      </c>
      <c r="AL118" s="476" t="s">
        <v>54</v>
      </c>
      <c r="AM118" s="476" t="s">
        <v>54</v>
      </c>
      <c r="AN118" s="476" t="s">
        <v>54</v>
      </c>
      <c r="AO118" s="476" t="s">
        <v>54</v>
      </c>
      <c r="AP118" s="375" t="s">
        <v>54</v>
      </c>
      <c r="AQ118" s="473" t="s">
        <v>54</v>
      </c>
      <c r="AR118" s="375" t="s">
        <v>54</v>
      </c>
      <c r="AS118" s="382" t="s">
        <v>54</v>
      </c>
      <c r="AT118" s="382" t="s">
        <v>54</v>
      </c>
      <c r="AU118" s="375" t="s">
        <v>54</v>
      </c>
      <c r="AV118" s="375" t="s">
        <v>54</v>
      </c>
      <c r="AW118" s="375" t="s">
        <v>54</v>
      </c>
      <c r="AX118" s="375" t="s">
        <v>54</v>
      </c>
      <c r="AY118" s="383" t="s">
        <v>54</v>
      </c>
      <c r="AZ118" s="369" t="s">
        <v>54</v>
      </c>
      <c r="BA118" s="517" t="s">
        <v>54</v>
      </c>
      <c r="BB118" s="369" t="s">
        <v>54</v>
      </c>
      <c r="BC118" s="473" t="s">
        <v>54</v>
      </c>
      <c r="BD118" s="369" t="s">
        <v>54</v>
      </c>
      <c r="BE118" s="369" t="s">
        <v>54</v>
      </c>
      <c r="BF118" s="369" t="s">
        <v>54</v>
      </c>
      <c r="BG118" s="375" t="s">
        <v>54</v>
      </c>
      <c r="BH118" s="375" t="s">
        <v>54</v>
      </c>
      <c r="BI118" s="375" t="s">
        <v>54</v>
      </c>
      <c r="BJ118" s="375" t="s">
        <v>54</v>
      </c>
      <c r="BK118" s="473" t="s">
        <v>54</v>
      </c>
      <c r="BL118" s="375" t="s">
        <v>54</v>
      </c>
      <c r="BM118" s="375" t="s">
        <v>54</v>
      </c>
      <c r="BN118" s="375" t="s">
        <v>54</v>
      </c>
      <c r="BO118" s="375" t="s">
        <v>54</v>
      </c>
      <c r="BP118" s="375" t="s">
        <v>54</v>
      </c>
      <c r="BQ118" s="375" t="s">
        <v>54</v>
      </c>
      <c r="BR118" s="375" t="s">
        <v>54</v>
      </c>
      <c r="BS118" s="375" t="s">
        <v>54</v>
      </c>
      <c r="BT118" s="375" t="s">
        <v>54</v>
      </c>
      <c r="BU118" s="370" t="s">
        <v>54</v>
      </c>
      <c r="BV118" s="375" t="s">
        <v>54</v>
      </c>
      <c r="BW118" s="375" t="s">
        <v>54</v>
      </c>
      <c r="BX118" s="375" t="s">
        <v>54</v>
      </c>
      <c r="BY118" s="375" t="s">
        <v>54</v>
      </c>
      <c r="BZ118" s="375" t="s">
        <v>54</v>
      </c>
      <c r="CA118" s="375" t="s">
        <v>54</v>
      </c>
      <c r="CB118" s="375" t="s">
        <v>54</v>
      </c>
      <c r="CC118" s="375" t="s">
        <v>54</v>
      </c>
      <c r="CD118" s="375" t="s">
        <v>54</v>
      </c>
      <c r="CE118" s="370" t="s">
        <v>54</v>
      </c>
      <c r="CF118" s="375" t="s">
        <v>54</v>
      </c>
      <c r="CG118" s="375" t="s">
        <v>54</v>
      </c>
      <c r="CH118" s="375" t="s">
        <v>54</v>
      </c>
      <c r="CI118" s="370" t="s">
        <v>54</v>
      </c>
      <c r="CJ118" s="375" t="s">
        <v>54</v>
      </c>
      <c r="CK118" s="375" t="s">
        <v>54</v>
      </c>
      <c r="CL118" s="375" t="s">
        <v>54</v>
      </c>
      <c r="CM118" s="473" t="s">
        <v>2950</v>
      </c>
      <c r="CN118" s="479" t="s">
        <v>2896</v>
      </c>
      <c r="CO118" s="473" t="s">
        <v>1975</v>
      </c>
      <c r="CP118" s="473" t="s">
        <v>1996</v>
      </c>
      <c r="CQ118" s="465" t="s">
        <v>3046</v>
      </c>
      <c r="CR118" s="473" t="s">
        <v>3045</v>
      </c>
      <c r="CS118" s="465" t="s">
        <v>3053</v>
      </c>
      <c r="CT118" s="465" t="s">
        <v>54</v>
      </c>
      <c r="CU118" s="465" t="s">
        <v>54</v>
      </c>
      <c r="CV118" s="465" t="s">
        <v>54</v>
      </c>
      <c r="CW118" s="465" t="s">
        <v>54</v>
      </c>
      <c r="CX118" s="465" t="s">
        <v>54</v>
      </c>
      <c r="CY118" s="465" t="s">
        <v>54</v>
      </c>
      <c r="CZ118" s="465" t="s">
        <v>54</v>
      </c>
      <c r="DA118" s="465" t="s">
        <v>54</v>
      </c>
      <c r="DB118" s="500" t="s">
        <v>54</v>
      </c>
      <c r="DC118" s="465" t="s">
        <v>54</v>
      </c>
      <c r="DD118" s="465" t="s">
        <v>54</v>
      </c>
      <c r="DE118" s="465" t="s">
        <v>54</v>
      </c>
      <c r="DF118" s="465" t="s">
        <v>54</v>
      </c>
      <c r="DG118" s="465" t="s">
        <v>54</v>
      </c>
      <c r="DH118" s="465" t="s">
        <v>54</v>
      </c>
      <c r="DI118" s="465" t="s">
        <v>54</v>
      </c>
      <c r="DJ118" s="465" t="s">
        <v>54</v>
      </c>
      <c r="DK118" s="465" t="s">
        <v>54</v>
      </c>
      <c r="DL118" s="465" t="s">
        <v>54</v>
      </c>
      <c r="DM118" s="365" t="s">
        <v>54</v>
      </c>
      <c r="DN118" s="465" t="s">
        <v>54</v>
      </c>
      <c r="DO118" s="365" t="s">
        <v>54</v>
      </c>
      <c r="DP118" s="365" t="s">
        <v>54</v>
      </c>
      <c r="DQ118" s="365" t="s">
        <v>54</v>
      </c>
      <c r="DR118" s="365" t="s">
        <v>54</v>
      </c>
      <c r="DS118" s="365" t="s">
        <v>54</v>
      </c>
      <c r="DT118" s="365" t="s">
        <v>54</v>
      </c>
      <c r="DU118" s="365" t="s">
        <v>54</v>
      </c>
      <c r="DV118" s="365" t="s">
        <v>54</v>
      </c>
      <c r="DW118" s="365" t="s">
        <v>54</v>
      </c>
      <c r="DX118" s="465" t="s">
        <v>54</v>
      </c>
      <c r="DY118" s="365" t="s">
        <v>54</v>
      </c>
      <c r="DZ118" s="465" t="s">
        <v>54</v>
      </c>
      <c r="EA118" s="365" t="s">
        <v>54</v>
      </c>
      <c r="EB118" s="365" t="s">
        <v>54</v>
      </c>
      <c r="EC118" s="365" t="s">
        <v>54</v>
      </c>
      <c r="ED118" s="365" t="s">
        <v>54</v>
      </c>
      <c r="EE118" s="365" t="s">
        <v>54</v>
      </c>
      <c r="EF118" s="365" t="s">
        <v>54</v>
      </c>
      <c r="EG118" s="365" t="s">
        <v>54</v>
      </c>
      <c r="EH118" s="365" t="s">
        <v>54</v>
      </c>
      <c r="EI118" s="365" t="s">
        <v>54</v>
      </c>
      <c r="EJ118" s="365" t="s">
        <v>54</v>
      </c>
      <c r="EK118" s="365" t="s">
        <v>54</v>
      </c>
      <c r="EL118" s="365" t="s">
        <v>54</v>
      </c>
      <c r="EM118" s="365" t="s">
        <v>54</v>
      </c>
      <c r="EN118" s="365" t="s">
        <v>54</v>
      </c>
      <c r="EO118" s="365" t="s">
        <v>54</v>
      </c>
      <c r="EP118" s="365" t="s">
        <v>54</v>
      </c>
      <c r="EQ118" s="365" t="s">
        <v>54</v>
      </c>
      <c r="ER118" s="365" t="s">
        <v>54</v>
      </c>
      <c r="ES118" s="365" t="s">
        <v>54</v>
      </c>
      <c r="ET118" s="365" t="s">
        <v>54</v>
      </c>
      <c r="EU118" s="365" t="s">
        <v>54</v>
      </c>
    </row>
    <row r="119" spans="1:151" s="385" customFormat="1" ht="19.95" customHeight="1">
      <c r="A119" s="474"/>
      <c r="B119" s="474"/>
      <c r="C119" s="474"/>
      <c r="D119" s="466"/>
      <c r="E119" s="470"/>
      <c r="F119" s="466"/>
      <c r="G119" s="466"/>
      <c r="H119" s="466"/>
      <c r="I119" s="466"/>
      <c r="J119" s="466"/>
      <c r="K119" s="466"/>
      <c r="L119" s="470"/>
      <c r="M119" s="466"/>
      <c r="N119" s="470"/>
      <c r="O119" s="466"/>
      <c r="P119" s="557"/>
      <c r="Q119" s="470"/>
      <c r="R119" s="375" t="s">
        <v>54</v>
      </c>
      <c r="S119" s="367" t="s">
        <v>54</v>
      </c>
      <c r="T119" s="367" t="s">
        <v>54</v>
      </c>
      <c r="U119" s="375" t="s">
        <v>54</v>
      </c>
      <c r="V119" s="375" t="s">
        <v>54</v>
      </c>
      <c r="W119" s="375" t="s">
        <v>54</v>
      </c>
      <c r="X119" s="518"/>
      <c r="Y119" s="369" t="s">
        <v>54</v>
      </c>
      <c r="Z119" s="520"/>
      <c r="AA119" s="370" t="s">
        <v>54</v>
      </c>
      <c r="AB119" s="466"/>
      <c r="AC119" s="375" t="s">
        <v>54</v>
      </c>
      <c r="AD119" s="466"/>
      <c r="AE119" s="369" t="s">
        <v>54</v>
      </c>
      <c r="AF119" s="369" t="s">
        <v>54</v>
      </c>
      <c r="AG119" s="368" t="s">
        <v>54</v>
      </c>
      <c r="AH119" s="368" t="s">
        <v>54</v>
      </c>
      <c r="AI119" s="368" t="s">
        <v>54</v>
      </c>
      <c r="AJ119" s="515"/>
      <c r="AK119" s="515"/>
      <c r="AL119" s="515"/>
      <c r="AM119" s="515"/>
      <c r="AN119" s="515"/>
      <c r="AO119" s="515"/>
      <c r="AP119" s="375" t="s">
        <v>54</v>
      </c>
      <c r="AQ119" s="474"/>
      <c r="AR119" s="375" t="s">
        <v>54</v>
      </c>
      <c r="AS119" s="382" t="s">
        <v>54</v>
      </c>
      <c r="AT119" s="382" t="s">
        <v>54</v>
      </c>
      <c r="AU119" s="375" t="s">
        <v>54</v>
      </c>
      <c r="AV119" s="375" t="s">
        <v>54</v>
      </c>
      <c r="AW119" s="375" t="s">
        <v>54</v>
      </c>
      <c r="AX119" s="375" t="s">
        <v>54</v>
      </c>
      <c r="AY119" s="383" t="s">
        <v>54</v>
      </c>
      <c r="AZ119" s="369" t="s">
        <v>54</v>
      </c>
      <c r="BA119" s="518"/>
      <c r="BB119" s="369" t="s">
        <v>54</v>
      </c>
      <c r="BC119" s="474"/>
      <c r="BD119" s="369" t="s">
        <v>54</v>
      </c>
      <c r="BE119" s="369" t="s">
        <v>54</v>
      </c>
      <c r="BF119" s="369" t="s">
        <v>54</v>
      </c>
      <c r="BG119" s="375" t="s">
        <v>54</v>
      </c>
      <c r="BH119" s="375" t="s">
        <v>54</v>
      </c>
      <c r="BI119" s="375" t="s">
        <v>54</v>
      </c>
      <c r="BJ119" s="375" t="s">
        <v>54</v>
      </c>
      <c r="BK119" s="474"/>
      <c r="BL119" s="375" t="s">
        <v>54</v>
      </c>
      <c r="BM119" s="375" t="s">
        <v>54</v>
      </c>
      <c r="BN119" s="375" t="s">
        <v>54</v>
      </c>
      <c r="BO119" s="375" t="s">
        <v>54</v>
      </c>
      <c r="BP119" s="375" t="s">
        <v>54</v>
      </c>
      <c r="BQ119" s="375" t="s">
        <v>54</v>
      </c>
      <c r="BR119" s="375" t="s">
        <v>54</v>
      </c>
      <c r="BS119" s="375" t="s">
        <v>54</v>
      </c>
      <c r="BT119" s="375" t="s">
        <v>54</v>
      </c>
      <c r="BU119" s="370" t="s">
        <v>54</v>
      </c>
      <c r="BV119" s="375" t="s">
        <v>54</v>
      </c>
      <c r="BW119" s="375" t="s">
        <v>54</v>
      </c>
      <c r="BX119" s="375" t="s">
        <v>54</v>
      </c>
      <c r="BY119" s="375" t="s">
        <v>54</v>
      </c>
      <c r="BZ119" s="375" t="s">
        <v>54</v>
      </c>
      <c r="CA119" s="375" t="s">
        <v>54</v>
      </c>
      <c r="CB119" s="375" t="s">
        <v>54</v>
      </c>
      <c r="CC119" s="375" t="s">
        <v>54</v>
      </c>
      <c r="CD119" s="375" t="s">
        <v>54</v>
      </c>
      <c r="CE119" s="370" t="s">
        <v>54</v>
      </c>
      <c r="CF119" s="375" t="s">
        <v>54</v>
      </c>
      <c r="CG119" s="375" t="s">
        <v>54</v>
      </c>
      <c r="CH119" s="375" t="s">
        <v>54</v>
      </c>
      <c r="CI119" s="370" t="s">
        <v>54</v>
      </c>
      <c r="CJ119" s="375" t="s">
        <v>54</v>
      </c>
      <c r="CK119" s="375" t="s">
        <v>54</v>
      </c>
      <c r="CL119" s="375" t="s">
        <v>54</v>
      </c>
      <c r="CM119" s="474"/>
      <c r="CN119" s="479"/>
      <c r="CO119" s="467"/>
      <c r="CP119" s="467"/>
      <c r="CQ119" s="466"/>
      <c r="CR119" s="467"/>
      <c r="CS119" s="466"/>
      <c r="CT119" s="466"/>
      <c r="CU119" s="466"/>
      <c r="CV119" s="466"/>
      <c r="CW119" s="466"/>
      <c r="CX119" s="466"/>
      <c r="CY119" s="466"/>
      <c r="CZ119" s="466"/>
      <c r="DA119" s="466"/>
      <c r="DB119" s="471"/>
      <c r="DC119" s="466"/>
      <c r="DD119" s="466"/>
      <c r="DE119" s="466"/>
      <c r="DF119" s="466"/>
      <c r="DG119" s="466"/>
      <c r="DH119" s="466"/>
      <c r="DI119" s="466"/>
      <c r="DJ119" s="466"/>
      <c r="DK119" s="466"/>
      <c r="DL119" s="466"/>
      <c r="DM119" s="365" t="s">
        <v>54</v>
      </c>
      <c r="DN119" s="466"/>
      <c r="DO119" s="365" t="s">
        <v>54</v>
      </c>
      <c r="DP119" s="365" t="s">
        <v>54</v>
      </c>
      <c r="DQ119" s="365" t="s">
        <v>54</v>
      </c>
      <c r="DR119" s="365" t="s">
        <v>54</v>
      </c>
      <c r="DS119" s="365" t="s">
        <v>54</v>
      </c>
      <c r="DT119" s="365" t="s">
        <v>54</v>
      </c>
      <c r="DU119" s="365" t="s">
        <v>54</v>
      </c>
      <c r="DV119" s="365" t="s">
        <v>54</v>
      </c>
      <c r="DW119" s="365" t="s">
        <v>54</v>
      </c>
      <c r="DX119" s="466"/>
      <c r="DY119" s="365" t="s">
        <v>54</v>
      </c>
      <c r="DZ119" s="466"/>
      <c r="EA119" s="365" t="s">
        <v>54</v>
      </c>
      <c r="EB119" s="365" t="s">
        <v>54</v>
      </c>
      <c r="EC119" s="365" t="s">
        <v>54</v>
      </c>
      <c r="ED119" s="365" t="s">
        <v>54</v>
      </c>
      <c r="EE119" s="365" t="s">
        <v>54</v>
      </c>
      <c r="EF119" s="365" t="s">
        <v>54</v>
      </c>
      <c r="EG119" s="365" t="s">
        <v>54</v>
      </c>
      <c r="EH119" s="365" t="s">
        <v>54</v>
      </c>
      <c r="EI119" s="365" t="s">
        <v>54</v>
      </c>
      <c r="EJ119" s="365" t="s">
        <v>54</v>
      </c>
      <c r="EK119" s="365" t="s">
        <v>54</v>
      </c>
      <c r="EL119" s="365" t="s">
        <v>54</v>
      </c>
      <c r="EM119" s="365" t="s">
        <v>54</v>
      </c>
      <c r="EN119" s="365" t="s">
        <v>54</v>
      </c>
      <c r="EO119" s="365" t="s">
        <v>54</v>
      </c>
      <c r="EP119" s="365" t="s">
        <v>54</v>
      </c>
      <c r="EQ119" s="365" t="s">
        <v>54</v>
      </c>
      <c r="ER119" s="365" t="s">
        <v>54</v>
      </c>
      <c r="ES119" s="365" t="s">
        <v>54</v>
      </c>
      <c r="ET119" s="365" t="s">
        <v>54</v>
      </c>
      <c r="EU119" s="365" t="s">
        <v>54</v>
      </c>
    </row>
    <row r="120" spans="1:151" s="385" customFormat="1" ht="19.95" customHeight="1">
      <c r="A120" s="474"/>
      <c r="B120" s="474"/>
      <c r="C120" s="474"/>
      <c r="D120" s="467"/>
      <c r="E120" s="471"/>
      <c r="F120" s="467"/>
      <c r="G120" s="467"/>
      <c r="H120" s="467"/>
      <c r="I120" s="467"/>
      <c r="J120" s="467"/>
      <c r="K120" s="467"/>
      <c r="L120" s="471"/>
      <c r="M120" s="467"/>
      <c r="N120" s="471"/>
      <c r="O120" s="467"/>
      <c r="P120" s="558"/>
      <c r="Q120" s="471"/>
      <c r="R120" s="375" t="s">
        <v>54</v>
      </c>
      <c r="S120" s="367" t="s">
        <v>54</v>
      </c>
      <c r="T120" s="367" t="s">
        <v>54</v>
      </c>
      <c r="U120" s="375" t="s">
        <v>54</v>
      </c>
      <c r="V120" s="375" t="s">
        <v>54</v>
      </c>
      <c r="W120" s="375" t="s">
        <v>54</v>
      </c>
      <c r="X120" s="518"/>
      <c r="Y120" s="369" t="s">
        <v>54</v>
      </c>
      <c r="Z120" s="520"/>
      <c r="AA120" s="370" t="s">
        <v>54</v>
      </c>
      <c r="AB120" s="467"/>
      <c r="AC120" s="375" t="s">
        <v>54</v>
      </c>
      <c r="AD120" s="467"/>
      <c r="AE120" s="369" t="s">
        <v>54</v>
      </c>
      <c r="AF120" s="369" t="s">
        <v>54</v>
      </c>
      <c r="AG120" s="368" t="s">
        <v>54</v>
      </c>
      <c r="AH120" s="368" t="s">
        <v>54</v>
      </c>
      <c r="AI120" s="368" t="s">
        <v>54</v>
      </c>
      <c r="AJ120" s="515"/>
      <c r="AK120" s="515"/>
      <c r="AL120" s="515"/>
      <c r="AM120" s="515"/>
      <c r="AN120" s="515"/>
      <c r="AO120" s="515"/>
      <c r="AP120" s="375" t="s">
        <v>54</v>
      </c>
      <c r="AQ120" s="474"/>
      <c r="AR120" s="375" t="s">
        <v>54</v>
      </c>
      <c r="AS120" s="382" t="s">
        <v>54</v>
      </c>
      <c r="AT120" s="382" t="s">
        <v>54</v>
      </c>
      <c r="AU120" s="375" t="s">
        <v>54</v>
      </c>
      <c r="AV120" s="375" t="s">
        <v>54</v>
      </c>
      <c r="AW120" s="375" t="s">
        <v>54</v>
      </c>
      <c r="AX120" s="375" t="s">
        <v>54</v>
      </c>
      <c r="AY120" s="383" t="s">
        <v>54</v>
      </c>
      <c r="AZ120" s="369" t="s">
        <v>54</v>
      </c>
      <c r="BA120" s="518"/>
      <c r="BB120" s="369" t="s">
        <v>54</v>
      </c>
      <c r="BC120" s="474"/>
      <c r="BD120" s="369" t="s">
        <v>54</v>
      </c>
      <c r="BE120" s="369" t="s">
        <v>54</v>
      </c>
      <c r="BF120" s="369" t="s">
        <v>54</v>
      </c>
      <c r="BG120" s="375" t="s">
        <v>54</v>
      </c>
      <c r="BH120" s="375" t="s">
        <v>54</v>
      </c>
      <c r="BI120" s="375" t="s">
        <v>54</v>
      </c>
      <c r="BJ120" s="375" t="s">
        <v>54</v>
      </c>
      <c r="BK120" s="474"/>
      <c r="BL120" s="375" t="s">
        <v>54</v>
      </c>
      <c r="BM120" s="375" t="s">
        <v>54</v>
      </c>
      <c r="BN120" s="375" t="s">
        <v>54</v>
      </c>
      <c r="BO120" s="375" t="s">
        <v>54</v>
      </c>
      <c r="BP120" s="375" t="s">
        <v>54</v>
      </c>
      <c r="BQ120" s="375" t="s">
        <v>54</v>
      </c>
      <c r="BR120" s="375" t="s">
        <v>54</v>
      </c>
      <c r="BS120" s="375" t="s">
        <v>54</v>
      </c>
      <c r="BT120" s="375" t="s">
        <v>54</v>
      </c>
      <c r="BU120" s="370" t="s">
        <v>54</v>
      </c>
      <c r="BV120" s="375" t="s">
        <v>54</v>
      </c>
      <c r="BW120" s="375" t="s">
        <v>54</v>
      </c>
      <c r="BX120" s="375" t="s">
        <v>54</v>
      </c>
      <c r="BY120" s="375" t="s">
        <v>54</v>
      </c>
      <c r="BZ120" s="375" t="s">
        <v>54</v>
      </c>
      <c r="CA120" s="375" t="s">
        <v>54</v>
      </c>
      <c r="CB120" s="375" t="s">
        <v>54</v>
      </c>
      <c r="CC120" s="375" t="s">
        <v>54</v>
      </c>
      <c r="CD120" s="375" t="s">
        <v>54</v>
      </c>
      <c r="CE120" s="370" t="s">
        <v>54</v>
      </c>
      <c r="CF120" s="375" t="s">
        <v>54</v>
      </c>
      <c r="CG120" s="375" t="s">
        <v>54</v>
      </c>
      <c r="CH120" s="375" t="s">
        <v>54</v>
      </c>
      <c r="CI120" s="370" t="s">
        <v>54</v>
      </c>
      <c r="CJ120" s="375" t="s">
        <v>54</v>
      </c>
      <c r="CK120" s="375" t="s">
        <v>54</v>
      </c>
      <c r="CL120" s="375" t="s">
        <v>54</v>
      </c>
      <c r="CM120" s="474"/>
      <c r="CN120" s="479"/>
      <c r="CO120" s="467"/>
      <c r="CP120" s="467"/>
      <c r="CQ120" s="467"/>
      <c r="CR120" s="467"/>
      <c r="CS120" s="467"/>
      <c r="CT120" s="467"/>
      <c r="CU120" s="467"/>
      <c r="CV120" s="467"/>
      <c r="CW120" s="467"/>
      <c r="CX120" s="467"/>
      <c r="CY120" s="467"/>
      <c r="CZ120" s="467"/>
      <c r="DA120" s="467"/>
      <c r="DB120" s="471"/>
      <c r="DC120" s="467"/>
      <c r="DD120" s="467"/>
      <c r="DE120" s="467"/>
      <c r="DF120" s="467"/>
      <c r="DG120" s="467"/>
      <c r="DH120" s="467"/>
      <c r="DI120" s="467"/>
      <c r="DJ120" s="467"/>
      <c r="DK120" s="467"/>
      <c r="DL120" s="467"/>
      <c r="DM120" s="365" t="s">
        <v>54</v>
      </c>
      <c r="DN120" s="467"/>
      <c r="DO120" s="365" t="s">
        <v>54</v>
      </c>
      <c r="DP120" s="365" t="s">
        <v>54</v>
      </c>
      <c r="DQ120" s="365" t="s">
        <v>54</v>
      </c>
      <c r="DR120" s="365" t="s">
        <v>54</v>
      </c>
      <c r="DS120" s="365" t="s">
        <v>54</v>
      </c>
      <c r="DT120" s="365" t="s">
        <v>54</v>
      </c>
      <c r="DU120" s="365" t="s">
        <v>54</v>
      </c>
      <c r="DV120" s="365" t="s">
        <v>54</v>
      </c>
      <c r="DW120" s="365" t="s">
        <v>54</v>
      </c>
      <c r="DX120" s="467"/>
      <c r="DY120" s="365" t="s">
        <v>54</v>
      </c>
      <c r="DZ120" s="467"/>
      <c r="EA120" s="365" t="s">
        <v>54</v>
      </c>
      <c r="EB120" s="365" t="s">
        <v>54</v>
      </c>
      <c r="EC120" s="365" t="s">
        <v>54</v>
      </c>
      <c r="ED120" s="365" t="s">
        <v>54</v>
      </c>
      <c r="EE120" s="365" t="s">
        <v>54</v>
      </c>
      <c r="EF120" s="365" t="s">
        <v>54</v>
      </c>
      <c r="EG120" s="365" t="s">
        <v>54</v>
      </c>
      <c r="EH120" s="365" t="s">
        <v>54</v>
      </c>
      <c r="EI120" s="365" t="s">
        <v>54</v>
      </c>
      <c r="EJ120" s="365" t="s">
        <v>54</v>
      </c>
      <c r="EK120" s="365" t="s">
        <v>54</v>
      </c>
      <c r="EL120" s="365" t="s">
        <v>54</v>
      </c>
      <c r="EM120" s="365" t="s">
        <v>54</v>
      </c>
      <c r="EN120" s="365" t="s">
        <v>54</v>
      </c>
      <c r="EO120" s="365" t="s">
        <v>54</v>
      </c>
      <c r="EP120" s="365" t="s">
        <v>54</v>
      </c>
      <c r="EQ120" s="365" t="s">
        <v>54</v>
      </c>
      <c r="ER120" s="365" t="s">
        <v>54</v>
      </c>
      <c r="ES120" s="365" t="s">
        <v>54</v>
      </c>
      <c r="ET120" s="365" t="s">
        <v>54</v>
      </c>
      <c r="EU120" s="365" t="s">
        <v>54</v>
      </c>
    </row>
    <row r="121" spans="1:151" s="385" customFormat="1" ht="19.95" customHeight="1">
      <c r="A121" s="475"/>
      <c r="B121" s="475"/>
      <c r="C121" s="475"/>
      <c r="D121" s="468"/>
      <c r="E121" s="472"/>
      <c r="F121" s="468"/>
      <c r="G121" s="468"/>
      <c r="H121" s="468"/>
      <c r="I121" s="468"/>
      <c r="J121" s="468"/>
      <c r="K121" s="468"/>
      <c r="L121" s="472"/>
      <c r="M121" s="468"/>
      <c r="N121" s="472"/>
      <c r="O121" s="468"/>
      <c r="P121" s="559"/>
      <c r="Q121" s="472"/>
      <c r="R121" s="375" t="s">
        <v>54</v>
      </c>
      <c r="S121" s="367" t="s">
        <v>52</v>
      </c>
      <c r="T121" s="367" t="s">
        <v>54</v>
      </c>
      <c r="U121" s="375" t="s">
        <v>54</v>
      </c>
      <c r="V121" s="375" t="s">
        <v>54</v>
      </c>
      <c r="W121" s="375" t="s">
        <v>54</v>
      </c>
      <c r="X121" s="518"/>
      <c r="Y121" s="369" t="s">
        <v>54</v>
      </c>
      <c r="Z121" s="520"/>
      <c r="AA121" s="370" t="s">
        <v>54</v>
      </c>
      <c r="AB121" s="468"/>
      <c r="AC121" s="375" t="s">
        <v>54</v>
      </c>
      <c r="AD121" s="468"/>
      <c r="AE121" s="369" t="s">
        <v>54</v>
      </c>
      <c r="AF121" s="369" t="s">
        <v>54</v>
      </c>
      <c r="AG121" s="368" t="s">
        <v>54</v>
      </c>
      <c r="AH121" s="368" t="s">
        <v>54</v>
      </c>
      <c r="AI121" s="368" t="s">
        <v>54</v>
      </c>
      <c r="AJ121" s="516"/>
      <c r="AK121" s="516"/>
      <c r="AL121" s="516"/>
      <c r="AM121" s="516"/>
      <c r="AN121" s="516"/>
      <c r="AO121" s="516"/>
      <c r="AP121" s="375" t="s">
        <v>54</v>
      </c>
      <c r="AQ121" s="475"/>
      <c r="AR121" s="375" t="s">
        <v>54</v>
      </c>
      <c r="AS121" s="382" t="s">
        <v>54</v>
      </c>
      <c r="AT121" s="382" t="s">
        <v>54</v>
      </c>
      <c r="AU121" s="375" t="s">
        <v>54</v>
      </c>
      <c r="AV121" s="375" t="s">
        <v>54</v>
      </c>
      <c r="AW121" s="375" t="s">
        <v>54</v>
      </c>
      <c r="AX121" s="375" t="s">
        <v>54</v>
      </c>
      <c r="AY121" s="383" t="s">
        <v>54</v>
      </c>
      <c r="AZ121" s="369" t="s">
        <v>54</v>
      </c>
      <c r="BA121" s="518"/>
      <c r="BB121" s="369" t="s">
        <v>54</v>
      </c>
      <c r="BC121" s="475"/>
      <c r="BD121" s="369" t="s">
        <v>54</v>
      </c>
      <c r="BE121" s="369" t="s">
        <v>54</v>
      </c>
      <c r="BF121" s="369" t="s">
        <v>54</v>
      </c>
      <c r="BG121" s="375" t="s">
        <v>54</v>
      </c>
      <c r="BH121" s="375" t="s">
        <v>54</v>
      </c>
      <c r="BI121" s="375" t="s">
        <v>54</v>
      </c>
      <c r="BJ121" s="375" t="s">
        <v>54</v>
      </c>
      <c r="BK121" s="475"/>
      <c r="BL121" s="375" t="s">
        <v>54</v>
      </c>
      <c r="BM121" s="375" t="s">
        <v>54</v>
      </c>
      <c r="BN121" s="375" t="s">
        <v>54</v>
      </c>
      <c r="BO121" s="375" t="s">
        <v>54</v>
      </c>
      <c r="BP121" s="375" t="s">
        <v>54</v>
      </c>
      <c r="BQ121" s="375" t="s">
        <v>54</v>
      </c>
      <c r="BR121" s="375" t="s">
        <v>54</v>
      </c>
      <c r="BS121" s="375" t="s">
        <v>54</v>
      </c>
      <c r="BT121" s="375" t="s">
        <v>54</v>
      </c>
      <c r="BU121" s="370" t="s">
        <v>54</v>
      </c>
      <c r="BV121" s="375" t="s">
        <v>54</v>
      </c>
      <c r="BW121" s="375" t="s">
        <v>54</v>
      </c>
      <c r="BX121" s="375" t="s">
        <v>54</v>
      </c>
      <c r="BY121" s="375" t="s">
        <v>54</v>
      </c>
      <c r="BZ121" s="375" t="s">
        <v>54</v>
      </c>
      <c r="CA121" s="375" t="s">
        <v>54</v>
      </c>
      <c r="CB121" s="375" t="s">
        <v>54</v>
      </c>
      <c r="CC121" s="375" t="s">
        <v>54</v>
      </c>
      <c r="CD121" s="375" t="s">
        <v>54</v>
      </c>
      <c r="CE121" s="370" t="s">
        <v>54</v>
      </c>
      <c r="CF121" s="375" t="s">
        <v>54</v>
      </c>
      <c r="CG121" s="375" t="s">
        <v>54</v>
      </c>
      <c r="CH121" s="375" t="s">
        <v>54</v>
      </c>
      <c r="CI121" s="370" t="s">
        <v>54</v>
      </c>
      <c r="CJ121" s="375" t="s">
        <v>54</v>
      </c>
      <c r="CK121" s="375" t="s">
        <v>54</v>
      </c>
      <c r="CL121" s="375" t="s">
        <v>54</v>
      </c>
      <c r="CM121" s="475"/>
      <c r="CN121" s="479"/>
      <c r="CO121" s="532"/>
      <c r="CP121" s="532"/>
      <c r="CQ121" s="468"/>
      <c r="CR121" s="532"/>
      <c r="CS121" s="468"/>
      <c r="CT121" s="468"/>
      <c r="CU121" s="468"/>
      <c r="CV121" s="468"/>
      <c r="CW121" s="468"/>
      <c r="CX121" s="468"/>
      <c r="CY121" s="468"/>
      <c r="CZ121" s="468"/>
      <c r="DA121" s="468"/>
      <c r="DB121" s="529"/>
      <c r="DC121" s="468"/>
      <c r="DD121" s="468"/>
      <c r="DE121" s="468"/>
      <c r="DF121" s="468"/>
      <c r="DG121" s="468"/>
      <c r="DH121" s="468"/>
      <c r="DI121" s="468"/>
      <c r="DJ121" s="468"/>
      <c r="DK121" s="468"/>
      <c r="DL121" s="468"/>
      <c r="DM121" s="365" t="s">
        <v>54</v>
      </c>
      <c r="DN121" s="468"/>
      <c r="DO121" s="365" t="s">
        <v>54</v>
      </c>
      <c r="DP121" s="365" t="s">
        <v>54</v>
      </c>
      <c r="DQ121" s="365" t="s">
        <v>54</v>
      </c>
      <c r="DR121" s="365" t="s">
        <v>54</v>
      </c>
      <c r="DS121" s="365" t="s">
        <v>54</v>
      </c>
      <c r="DT121" s="365" t="s">
        <v>54</v>
      </c>
      <c r="DU121" s="365" t="s">
        <v>54</v>
      </c>
      <c r="DV121" s="365" t="s">
        <v>54</v>
      </c>
      <c r="DW121" s="365" t="s">
        <v>54</v>
      </c>
      <c r="DX121" s="468"/>
      <c r="DY121" s="365" t="s">
        <v>54</v>
      </c>
      <c r="DZ121" s="468"/>
      <c r="EA121" s="365" t="s">
        <v>54</v>
      </c>
      <c r="EB121" s="365" t="s">
        <v>54</v>
      </c>
      <c r="EC121" s="365" t="s">
        <v>54</v>
      </c>
      <c r="ED121" s="365" t="s">
        <v>54</v>
      </c>
      <c r="EE121" s="365" t="s">
        <v>54</v>
      </c>
      <c r="EF121" s="365" t="s">
        <v>54</v>
      </c>
      <c r="EG121" s="365" t="s">
        <v>54</v>
      </c>
      <c r="EH121" s="365" t="s">
        <v>54</v>
      </c>
      <c r="EI121" s="365" t="s">
        <v>54</v>
      </c>
      <c r="EJ121" s="365" t="s">
        <v>54</v>
      </c>
      <c r="EK121" s="365" t="s">
        <v>54</v>
      </c>
      <c r="EL121" s="365" t="s">
        <v>54</v>
      </c>
      <c r="EM121" s="365" t="s">
        <v>54</v>
      </c>
      <c r="EN121" s="365" t="s">
        <v>54</v>
      </c>
      <c r="EO121" s="365" t="s">
        <v>54</v>
      </c>
      <c r="EP121" s="365" t="s">
        <v>54</v>
      </c>
      <c r="EQ121" s="365" t="s">
        <v>54</v>
      </c>
      <c r="ER121" s="365" t="s">
        <v>54</v>
      </c>
      <c r="ES121" s="365" t="s">
        <v>54</v>
      </c>
      <c r="ET121" s="365" t="s">
        <v>54</v>
      </c>
      <c r="EU121" s="365" t="s">
        <v>54</v>
      </c>
    </row>
    <row r="122" spans="1:151" s="385" customFormat="1" ht="19.95" customHeight="1">
      <c r="A122" s="473">
        <v>23</v>
      </c>
      <c r="B122" s="473">
        <v>23</v>
      </c>
      <c r="C122" s="473" t="s">
        <v>2734</v>
      </c>
      <c r="D122" s="465" t="s">
        <v>2850</v>
      </c>
      <c r="E122" s="530" t="s">
        <v>2856</v>
      </c>
      <c r="F122" s="531" t="s">
        <v>2819</v>
      </c>
      <c r="G122" s="465" t="s">
        <v>3001</v>
      </c>
      <c r="H122" s="465" t="s">
        <v>2878</v>
      </c>
      <c r="I122" s="531" t="s">
        <v>2820</v>
      </c>
      <c r="J122" s="465" t="s">
        <v>52</v>
      </c>
      <c r="K122" s="525" t="s">
        <v>3505</v>
      </c>
      <c r="L122" s="469" t="s">
        <v>3554</v>
      </c>
      <c r="M122" s="473" t="s">
        <v>2953</v>
      </c>
      <c r="N122" s="469" t="s">
        <v>3554</v>
      </c>
      <c r="O122" s="465" t="s">
        <v>3019</v>
      </c>
      <c r="P122" s="526" t="s">
        <v>3014</v>
      </c>
      <c r="Q122" s="469">
        <v>2</v>
      </c>
      <c r="R122" s="375" t="s">
        <v>2693</v>
      </c>
      <c r="S122" s="367" t="s">
        <v>52</v>
      </c>
      <c r="T122" s="367" t="s">
        <v>52</v>
      </c>
      <c r="U122" s="375" t="s">
        <v>52</v>
      </c>
      <c r="V122" s="375" t="s">
        <v>52</v>
      </c>
      <c r="W122" s="375">
        <v>78</v>
      </c>
      <c r="X122" s="517">
        <v>152</v>
      </c>
      <c r="Y122" s="369" t="s">
        <v>52</v>
      </c>
      <c r="Z122" s="519" t="s">
        <v>52</v>
      </c>
      <c r="AA122" s="370">
        <v>78</v>
      </c>
      <c r="AB122" s="465">
        <v>152</v>
      </c>
      <c r="AC122" s="375" t="s">
        <v>52</v>
      </c>
      <c r="AD122" s="465" t="s">
        <v>52</v>
      </c>
      <c r="AE122" s="369" t="s">
        <v>52</v>
      </c>
      <c r="AF122" s="369" t="s">
        <v>2934</v>
      </c>
      <c r="AG122" s="375" t="s">
        <v>52</v>
      </c>
      <c r="AH122" s="375" t="s">
        <v>52</v>
      </c>
      <c r="AI122" s="375" t="s">
        <v>52</v>
      </c>
      <c r="AJ122" s="476" t="s">
        <v>54</v>
      </c>
      <c r="AK122" s="476" t="s">
        <v>54</v>
      </c>
      <c r="AL122" s="476" t="s">
        <v>54</v>
      </c>
      <c r="AM122" s="476" t="s">
        <v>54</v>
      </c>
      <c r="AN122" s="476" t="s">
        <v>54</v>
      </c>
      <c r="AO122" s="476" t="s">
        <v>54</v>
      </c>
      <c r="AP122" s="375" t="s">
        <v>54</v>
      </c>
      <c r="AQ122" s="473" t="s">
        <v>54</v>
      </c>
      <c r="AR122" s="375" t="s">
        <v>54</v>
      </c>
      <c r="AS122" s="382" t="s">
        <v>54</v>
      </c>
      <c r="AT122" s="382" t="s">
        <v>54</v>
      </c>
      <c r="AU122" s="375" t="s">
        <v>54</v>
      </c>
      <c r="AV122" s="375" t="s">
        <v>54</v>
      </c>
      <c r="AW122" s="375" t="s">
        <v>54</v>
      </c>
      <c r="AX122" s="375" t="s">
        <v>54</v>
      </c>
      <c r="AY122" s="383" t="s">
        <v>54</v>
      </c>
      <c r="AZ122" s="369" t="s">
        <v>54</v>
      </c>
      <c r="BA122" s="517" t="s">
        <v>54</v>
      </c>
      <c r="BB122" s="369" t="s">
        <v>54</v>
      </c>
      <c r="BC122" s="473" t="s">
        <v>54</v>
      </c>
      <c r="BD122" s="369" t="s">
        <v>54</v>
      </c>
      <c r="BE122" s="369" t="s">
        <v>54</v>
      </c>
      <c r="BF122" s="369" t="s">
        <v>54</v>
      </c>
      <c r="BG122" s="375" t="s">
        <v>54</v>
      </c>
      <c r="BH122" s="375" t="s">
        <v>54</v>
      </c>
      <c r="BI122" s="375" t="s">
        <v>54</v>
      </c>
      <c r="BJ122" s="375" t="s">
        <v>54</v>
      </c>
      <c r="BK122" s="473" t="s">
        <v>54</v>
      </c>
      <c r="BL122" s="375" t="s">
        <v>54</v>
      </c>
      <c r="BM122" s="375" t="s">
        <v>54</v>
      </c>
      <c r="BN122" s="375" t="s">
        <v>54</v>
      </c>
      <c r="BO122" s="375" t="s">
        <v>54</v>
      </c>
      <c r="BP122" s="375" t="s">
        <v>54</v>
      </c>
      <c r="BQ122" s="375" t="s">
        <v>54</v>
      </c>
      <c r="BR122" s="375" t="s">
        <v>54</v>
      </c>
      <c r="BS122" s="375" t="s">
        <v>54</v>
      </c>
      <c r="BT122" s="375" t="s">
        <v>54</v>
      </c>
      <c r="BU122" s="370" t="s">
        <v>54</v>
      </c>
      <c r="BV122" s="375" t="s">
        <v>54</v>
      </c>
      <c r="BW122" s="375" t="s">
        <v>54</v>
      </c>
      <c r="BX122" s="375" t="s">
        <v>54</v>
      </c>
      <c r="BY122" s="375" t="s">
        <v>54</v>
      </c>
      <c r="BZ122" s="375" t="s">
        <v>54</v>
      </c>
      <c r="CA122" s="375" t="s">
        <v>54</v>
      </c>
      <c r="CB122" s="375" t="s">
        <v>54</v>
      </c>
      <c r="CC122" s="375" t="s">
        <v>54</v>
      </c>
      <c r="CD122" s="375" t="s">
        <v>54</v>
      </c>
      <c r="CE122" s="370" t="s">
        <v>54</v>
      </c>
      <c r="CF122" s="375" t="s">
        <v>54</v>
      </c>
      <c r="CG122" s="375" t="s">
        <v>54</v>
      </c>
      <c r="CH122" s="375" t="s">
        <v>54</v>
      </c>
      <c r="CI122" s="370" t="s">
        <v>54</v>
      </c>
      <c r="CJ122" s="375" t="s">
        <v>54</v>
      </c>
      <c r="CK122" s="375" t="s">
        <v>54</v>
      </c>
      <c r="CL122" s="375" t="s">
        <v>54</v>
      </c>
      <c r="CM122" s="473" t="s">
        <v>2950</v>
      </c>
      <c r="CN122" s="479" t="s">
        <v>2904</v>
      </c>
      <c r="CO122" s="473" t="s">
        <v>1975</v>
      </c>
      <c r="CP122" s="473" t="s">
        <v>1996</v>
      </c>
      <c r="CQ122" s="465" t="s">
        <v>3005</v>
      </c>
      <c r="CR122" s="473" t="s">
        <v>3047</v>
      </c>
      <c r="CS122" s="465" t="s">
        <v>3054</v>
      </c>
      <c r="CT122" s="465" t="s">
        <v>54</v>
      </c>
      <c r="CU122" s="465" t="s">
        <v>54</v>
      </c>
      <c r="CV122" s="465" t="s">
        <v>54</v>
      </c>
      <c r="CW122" s="465" t="s">
        <v>54</v>
      </c>
      <c r="CX122" s="465" t="s">
        <v>54</v>
      </c>
      <c r="CY122" s="465" t="s">
        <v>54</v>
      </c>
      <c r="CZ122" s="465" t="s">
        <v>54</v>
      </c>
      <c r="DA122" s="465" t="s">
        <v>54</v>
      </c>
      <c r="DB122" s="500" t="s">
        <v>54</v>
      </c>
      <c r="DC122" s="465" t="s">
        <v>54</v>
      </c>
      <c r="DD122" s="465" t="s">
        <v>54</v>
      </c>
      <c r="DE122" s="465" t="s">
        <v>54</v>
      </c>
      <c r="DF122" s="465" t="s">
        <v>54</v>
      </c>
      <c r="DG122" s="465" t="s">
        <v>54</v>
      </c>
      <c r="DH122" s="465" t="s">
        <v>54</v>
      </c>
      <c r="DI122" s="465" t="s">
        <v>54</v>
      </c>
      <c r="DJ122" s="465" t="s">
        <v>54</v>
      </c>
      <c r="DK122" s="465" t="s">
        <v>54</v>
      </c>
      <c r="DL122" s="465" t="s">
        <v>54</v>
      </c>
      <c r="DM122" s="365" t="s">
        <v>54</v>
      </c>
      <c r="DN122" s="465" t="s">
        <v>54</v>
      </c>
      <c r="DO122" s="365" t="s">
        <v>54</v>
      </c>
      <c r="DP122" s="365" t="s">
        <v>54</v>
      </c>
      <c r="DQ122" s="365" t="s">
        <v>54</v>
      </c>
      <c r="DR122" s="365" t="s">
        <v>54</v>
      </c>
      <c r="DS122" s="365" t="s">
        <v>54</v>
      </c>
      <c r="DT122" s="365" t="s">
        <v>54</v>
      </c>
      <c r="DU122" s="365" t="s">
        <v>54</v>
      </c>
      <c r="DV122" s="365" t="s">
        <v>54</v>
      </c>
      <c r="DW122" s="365" t="s">
        <v>54</v>
      </c>
      <c r="DX122" s="465" t="s">
        <v>54</v>
      </c>
      <c r="DY122" s="365" t="s">
        <v>54</v>
      </c>
      <c r="DZ122" s="465" t="s">
        <v>54</v>
      </c>
      <c r="EA122" s="365" t="s">
        <v>54</v>
      </c>
      <c r="EB122" s="365" t="s">
        <v>54</v>
      </c>
      <c r="EC122" s="365" t="s">
        <v>54</v>
      </c>
      <c r="ED122" s="365" t="s">
        <v>54</v>
      </c>
      <c r="EE122" s="365" t="s">
        <v>54</v>
      </c>
      <c r="EF122" s="365" t="s">
        <v>54</v>
      </c>
      <c r="EG122" s="365" t="s">
        <v>54</v>
      </c>
      <c r="EH122" s="365" t="s">
        <v>54</v>
      </c>
      <c r="EI122" s="365" t="s">
        <v>54</v>
      </c>
      <c r="EJ122" s="365" t="s">
        <v>54</v>
      </c>
      <c r="EK122" s="365" t="s">
        <v>54</v>
      </c>
      <c r="EL122" s="365" t="s">
        <v>54</v>
      </c>
      <c r="EM122" s="365" t="s">
        <v>54</v>
      </c>
      <c r="EN122" s="365" t="s">
        <v>54</v>
      </c>
      <c r="EO122" s="365" t="s">
        <v>54</v>
      </c>
      <c r="EP122" s="365" t="s">
        <v>54</v>
      </c>
      <c r="EQ122" s="365" t="s">
        <v>54</v>
      </c>
      <c r="ER122" s="365" t="s">
        <v>54</v>
      </c>
      <c r="ES122" s="365" t="s">
        <v>54</v>
      </c>
      <c r="ET122" s="365" t="s">
        <v>54</v>
      </c>
      <c r="EU122" s="365" t="s">
        <v>54</v>
      </c>
    </row>
    <row r="123" spans="1:151" s="385" customFormat="1" ht="19.95" customHeight="1">
      <c r="A123" s="474"/>
      <c r="B123" s="474"/>
      <c r="C123" s="474"/>
      <c r="D123" s="466"/>
      <c r="E123" s="470"/>
      <c r="F123" s="466"/>
      <c r="G123" s="466"/>
      <c r="H123" s="466"/>
      <c r="I123" s="466"/>
      <c r="J123" s="466"/>
      <c r="K123" s="466"/>
      <c r="L123" s="470"/>
      <c r="M123" s="474"/>
      <c r="N123" s="470"/>
      <c r="O123" s="466"/>
      <c r="P123" s="527"/>
      <c r="Q123" s="470"/>
      <c r="R123" s="378" t="s">
        <v>2695</v>
      </c>
      <c r="S123" s="367" t="s">
        <v>52</v>
      </c>
      <c r="T123" s="367" t="s">
        <v>52</v>
      </c>
      <c r="U123" s="375" t="s">
        <v>52</v>
      </c>
      <c r="V123" s="375" t="s">
        <v>52</v>
      </c>
      <c r="W123" s="375">
        <v>74</v>
      </c>
      <c r="X123" s="518"/>
      <c r="Y123" s="369" t="s">
        <v>52</v>
      </c>
      <c r="Z123" s="520"/>
      <c r="AA123" s="370">
        <v>74</v>
      </c>
      <c r="AB123" s="466"/>
      <c r="AC123" s="375" t="s">
        <v>52</v>
      </c>
      <c r="AD123" s="466"/>
      <c r="AE123" s="369" t="s">
        <v>52</v>
      </c>
      <c r="AF123" s="369" t="s">
        <v>2934</v>
      </c>
      <c r="AG123" s="375" t="s">
        <v>52</v>
      </c>
      <c r="AH123" s="375" t="s">
        <v>52</v>
      </c>
      <c r="AI123" s="375" t="s">
        <v>52</v>
      </c>
      <c r="AJ123" s="515"/>
      <c r="AK123" s="515"/>
      <c r="AL123" s="515"/>
      <c r="AM123" s="515"/>
      <c r="AN123" s="515"/>
      <c r="AO123" s="515"/>
      <c r="AP123" s="375" t="s">
        <v>54</v>
      </c>
      <c r="AQ123" s="474"/>
      <c r="AR123" s="375" t="s">
        <v>54</v>
      </c>
      <c r="AS123" s="382" t="s">
        <v>54</v>
      </c>
      <c r="AT123" s="382" t="s">
        <v>54</v>
      </c>
      <c r="AU123" s="375" t="s">
        <v>54</v>
      </c>
      <c r="AV123" s="375" t="s">
        <v>54</v>
      </c>
      <c r="AW123" s="375" t="s">
        <v>54</v>
      </c>
      <c r="AX123" s="375" t="s">
        <v>54</v>
      </c>
      <c r="AY123" s="383" t="s">
        <v>54</v>
      </c>
      <c r="AZ123" s="369" t="s">
        <v>54</v>
      </c>
      <c r="BA123" s="518"/>
      <c r="BB123" s="369" t="s">
        <v>54</v>
      </c>
      <c r="BC123" s="474"/>
      <c r="BD123" s="369" t="s">
        <v>54</v>
      </c>
      <c r="BE123" s="369" t="s">
        <v>54</v>
      </c>
      <c r="BF123" s="369" t="s">
        <v>54</v>
      </c>
      <c r="BG123" s="375" t="s">
        <v>54</v>
      </c>
      <c r="BH123" s="375" t="s">
        <v>54</v>
      </c>
      <c r="BI123" s="375" t="s">
        <v>54</v>
      </c>
      <c r="BJ123" s="375" t="s">
        <v>54</v>
      </c>
      <c r="BK123" s="474"/>
      <c r="BL123" s="375" t="s">
        <v>54</v>
      </c>
      <c r="BM123" s="375" t="s">
        <v>54</v>
      </c>
      <c r="BN123" s="375" t="s">
        <v>54</v>
      </c>
      <c r="BO123" s="375" t="s">
        <v>54</v>
      </c>
      <c r="BP123" s="375" t="s">
        <v>54</v>
      </c>
      <c r="BQ123" s="375" t="s">
        <v>54</v>
      </c>
      <c r="BR123" s="375" t="s">
        <v>54</v>
      </c>
      <c r="BS123" s="375" t="s">
        <v>54</v>
      </c>
      <c r="BT123" s="375" t="s">
        <v>54</v>
      </c>
      <c r="BU123" s="370" t="s">
        <v>54</v>
      </c>
      <c r="BV123" s="375" t="s">
        <v>54</v>
      </c>
      <c r="BW123" s="375" t="s">
        <v>54</v>
      </c>
      <c r="BX123" s="375" t="s">
        <v>54</v>
      </c>
      <c r="BY123" s="375" t="s">
        <v>54</v>
      </c>
      <c r="BZ123" s="375" t="s">
        <v>54</v>
      </c>
      <c r="CA123" s="375" t="s">
        <v>54</v>
      </c>
      <c r="CB123" s="375" t="s">
        <v>54</v>
      </c>
      <c r="CC123" s="375" t="s">
        <v>54</v>
      </c>
      <c r="CD123" s="375" t="s">
        <v>54</v>
      </c>
      <c r="CE123" s="370" t="s">
        <v>54</v>
      </c>
      <c r="CF123" s="375" t="s">
        <v>54</v>
      </c>
      <c r="CG123" s="375" t="s">
        <v>54</v>
      </c>
      <c r="CH123" s="375" t="s">
        <v>54</v>
      </c>
      <c r="CI123" s="370" t="s">
        <v>54</v>
      </c>
      <c r="CJ123" s="375" t="s">
        <v>54</v>
      </c>
      <c r="CK123" s="375" t="s">
        <v>54</v>
      </c>
      <c r="CL123" s="375" t="s">
        <v>54</v>
      </c>
      <c r="CM123" s="474"/>
      <c r="CN123" s="479"/>
      <c r="CO123" s="467"/>
      <c r="CP123" s="467"/>
      <c r="CQ123" s="466"/>
      <c r="CR123" s="467"/>
      <c r="CS123" s="466"/>
      <c r="CT123" s="466"/>
      <c r="CU123" s="466"/>
      <c r="CV123" s="466"/>
      <c r="CW123" s="466"/>
      <c r="CX123" s="466"/>
      <c r="CY123" s="466"/>
      <c r="CZ123" s="466"/>
      <c r="DA123" s="466"/>
      <c r="DB123" s="471"/>
      <c r="DC123" s="466"/>
      <c r="DD123" s="466"/>
      <c r="DE123" s="466"/>
      <c r="DF123" s="466"/>
      <c r="DG123" s="466"/>
      <c r="DH123" s="466"/>
      <c r="DI123" s="466"/>
      <c r="DJ123" s="466"/>
      <c r="DK123" s="466"/>
      <c r="DL123" s="466"/>
      <c r="DM123" s="365" t="s">
        <v>54</v>
      </c>
      <c r="DN123" s="466"/>
      <c r="DO123" s="365" t="s">
        <v>54</v>
      </c>
      <c r="DP123" s="365" t="s">
        <v>54</v>
      </c>
      <c r="DQ123" s="365" t="s">
        <v>54</v>
      </c>
      <c r="DR123" s="365" t="s">
        <v>54</v>
      </c>
      <c r="DS123" s="365" t="s">
        <v>54</v>
      </c>
      <c r="DT123" s="365" t="s">
        <v>54</v>
      </c>
      <c r="DU123" s="365" t="s">
        <v>54</v>
      </c>
      <c r="DV123" s="365" t="s">
        <v>54</v>
      </c>
      <c r="DW123" s="365" t="s">
        <v>54</v>
      </c>
      <c r="DX123" s="466"/>
      <c r="DY123" s="365" t="s">
        <v>54</v>
      </c>
      <c r="DZ123" s="466"/>
      <c r="EA123" s="365" t="s">
        <v>54</v>
      </c>
      <c r="EB123" s="365" t="s">
        <v>54</v>
      </c>
      <c r="EC123" s="365" t="s">
        <v>54</v>
      </c>
      <c r="ED123" s="365" t="s">
        <v>54</v>
      </c>
      <c r="EE123" s="365" t="s">
        <v>54</v>
      </c>
      <c r="EF123" s="365" t="s">
        <v>54</v>
      </c>
      <c r="EG123" s="365" t="s">
        <v>54</v>
      </c>
      <c r="EH123" s="365" t="s">
        <v>54</v>
      </c>
      <c r="EI123" s="365" t="s">
        <v>54</v>
      </c>
      <c r="EJ123" s="365" t="s">
        <v>54</v>
      </c>
      <c r="EK123" s="365" t="s">
        <v>54</v>
      </c>
      <c r="EL123" s="365" t="s">
        <v>54</v>
      </c>
      <c r="EM123" s="365" t="s">
        <v>54</v>
      </c>
      <c r="EN123" s="365" t="s">
        <v>54</v>
      </c>
      <c r="EO123" s="365" t="s">
        <v>54</v>
      </c>
      <c r="EP123" s="365" t="s">
        <v>54</v>
      </c>
      <c r="EQ123" s="365" t="s">
        <v>54</v>
      </c>
      <c r="ER123" s="365" t="s">
        <v>54</v>
      </c>
      <c r="ES123" s="365" t="s">
        <v>54</v>
      </c>
      <c r="ET123" s="365" t="s">
        <v>54</v>
      </c>
      <c r="EU123" s="365" t="s">
        <v>54</v>
      </c>
    </row>
    <row r="124" spans="1:151" s="385" customFormat="1" ht="19.95" customHeight="1">
      <c r="A124" s="474"/>
      <c r="B124" s="474"/>
      <c r="C124" s="474"/>
      <c r="D124" s="467"/>
      <c r="E124" s="471"/>
      <c r="F124" s="467"/>
      <c r="G124" s="467"/>
      <c r="H124" s="467"/>
      <c r="I124" s="467"/>
      <c r="J124" s="467"/>
      <c r="K124" s="467"/>
      <c r="L124" s="471"/>
      <c r="M124" s="474"/>
      <c r="N124" s="471"/>
      <c r="O124" s="467"/>
      <c r="P124" s="527"/>
      <c r="Q124" s="471"/>
      <c r="R124" s="375" t="s">
        <v>54</v>
      </c>
      <c r="S124" s="367" t="s">
        <v>54</v>
      </c>
      <c r="T124" s="367" t="s">
        <v>54</v>
      </c>
      <c r="U124" s="375" t="s">
        <v>54</v>
      </c>
      <c r="V124" s="375" t="s">
        <v>54</v>
      </c>
      <c r="W124" s="375" t="s">
        <v>54</v>
      </c>
      <c r="X124" s="518"/>
      <c r="Y124" s="369" t="s">
        <v>54</v>
      </c>
      <c r="Z124" s="520"/>
      <c r="AA124" s="370" t="s">
        <v>54</v>
      </c>
      <c r="AB124" s="467"/>
      <c r="AC124" s="375" t="s">
        <v>54</v>
      </c>
      <c r="AD124" s="467"/>
      <c r="AE124" s="369" t="s">
        <v>54</v>
      </c>
      <c r="AF124" s="369" t="s">
        <v>54</v>
      </c>
      <c r="AG124" s="375" t="s">
        <v>54</v>
      </c>
      <c r="AH124" s="375" t="s">
        <v>54</v>
      </c>
      <c r="AI124" s="375" t="s">
        <v>54</v>
      </c>
      <c r="AJ124" s="515"/>
      <c r="AK124" s="515"/>
      <c r="AL124" s="515"/>
      <c r="AM124" s="515"/>
      <c r="AN124" s="515"/>
      <c r="AO124" s="515"/>
      <c r="AP124" s="375" t="s">
        <v>54</v>
      </c>
      <c r="AQ124" s="474"/>
      <c r="AR124" s="375" t="s">
        <v>54</v>
      </c>
      <c r="AS124" s="382" t="s">
        <v>54</v>
      </c>
      <c r="AT124" s="382" t="s">
        <v>54</v>
      </c>
      <c r="AU124" s="375" t="s">
        <v>54</v>
      </c>
      <c r="AV124" s="375" t="s">
        <v>54</v>
      </c>
      <c r="AW124" s="375" t="s">
        <v>54</v>
      </c>
      <c r="AX124" s="375" t="s">
        <v>54</v>
      </c>
      <c r="AY124" s="383" t="s">
        <v>54</v>
      </c>
      <c r="AZ124" s="369" t="s">
        <v>54</v>
      </c>
      <c r="BA124" s="518"/>
      <c r="BB124" s="369" t="s">
        <v>54</v>
      </c>
      <c r="BC124" s="474"/>
      <c r="BD124" s="369" t="s">
        <v>54</v>
      </c>
      <c r="BE124" s="369" t="s">
        <v>54</v>
      </c>
      <c r="BF124" s="369" t="s">
        <v>54</v>
      </c>
      <c r="BG124" s="375" t="s">
        <v>54</v>
      </c>
      <c r="BH124" s="375" t="s">
        <v>54</v>
      </c>
      <c r="BI124" s="375" t="s">
        <v>54</v>
      </c>
      <c r="BJ124" s="375" t="s">
        <v>54</v>
      </c>
      <c r="BK124" s="474"/>
      <c r="BL124" s="375" t="s">
        <v>54</v>
      </c>
      <c r="BM124" s="375" t="s">
        <v>54</v>
      </c>
      <c r="BN124" s="375" t="s">
        <v>54</v>
      </c>
      <c r="BO124" s="375" t="s">
        <v>54</v>
      </c>
      <c r="BP124" s="375" t="s">
        <v>54</v>
      </c>
      <c r="BQ124" s="375" t="s">
        <v>54</v>
      </c>
      <c r="BR124" s="375" t="s">
        <v>54</v>
      </c>
      <c r="BS124" s="375" t="s">
        <v>54</v>
      </c>
      <c r="BT124" s="375" t="s">
        <v>54</v>
      </c>
      <c r="BU124" s="370" t="s">
        <v>54</v>
      </c>
      <c r="BV124" s="375" t="s">
        <v>54</v>
      </c>
      <c r="BW124" s="375" t="s">
        <v>54</v>
      </c>
      <c r="BX124" s="375" t="s">
        <v>54</v>
      </c>
      <c r="BY124" s="375" t="s">
        <v>54</v>
      </c>
      <c r="BZ124" s="375" t="s">
        <v>54</v>
      </c>
      <c r="CA124" s="375" t="s">
        <v>54</v>
      </c>
      <c r="CB124" s="375" t="s">
        <v>54</v>
      </c>
      <c r="CC124" s="375" t="s">
        <v>54</v>
      </c>
      <c r="CD124" s="375" t="s">
        <v>54</v>
      </c>
      <c r="CE124" s="370" t="s">
        <v>54</v>
      </c>
      <c r="CF124" s="375" t="s">
        <v>54</v>
      </c>
      <c r="CG124" s="375" t="s">
        <v>54</v>
      </c>
      <c r="CH124" s="375" t="s">
        <v>54</v>
      </c>
      <c r="CI124" s="370" t="s">
        <v>54</v>
      </c>
      <c r="CJ124" s="375" t="s">
        <v>54</v>
      </c>
      <c r="CK124" s="375" t="s">
        <v>54</v>
      </c>
      <c r="CL124" s="375" t="s">
        <v>54</v>
      </c>
      <c r="CM124" s="474"/>
      <c r="CN124" s="479"/>
      <c r="CO124" s="467"/>
      <c r="CP124" s="467"/>
      <c r="CQ124" s="467"/>
      <c r="CR124" s="467"/>
      <c r="CS124" s="467"/>
      <c r="CT124" s="467"/>
      <c r="CU124" s="467"/>
      <c r="CV124" s="467"/>
      <c r="CW124" s="467"/>
      <c r="CX124" s="467"/>
      <c r="CY124" s="467"/>
      <c r="CZ124" s="467"/>
      <c r="DA124" s="467"/>
      <c r="DB124" s="471"/>
      <c r="DC124" s="467"/>
      <c r="DD124" s="467"/>
      <c r="DE124" s="467"/>
      <c r="DF124" s="467"/>
      <c r="DG124" s="467"/>
      <c r="DH124" s="467"/>
      <c r="DI124" s="467"/>
      <c r="DJ124" s="467"/>
      <c r="DK124" s="467"/>
      <c r="DL124" s="467"/>
      <c r="DM124" s="365" t="s">
        <v>54</v>
      </c>
      <c r="DN124" s="467"/>
      <c r="DO124" s="365" t="s">
        <v>54</v>
      </c>
      <c r="DP124" s="365" t="s">
        <v>54</v>
      </c>
      <c r="DQ124" s="365" t="s">
        <v>54</v>
      </c>
      <c r="DR124" s="365" t="s">
        <v>54</v>
      </c>
      <c r="DS124" s="365" t="s">
        <v>54</v>
      </c>
      <c r="DT124" s="365" t="s">
        <v>54</v>
      </c>
      <c r="DU124" s="365" t="s">
        <v>54</v>
      </c>
      <c r="DV124" s="365" t="s">
        <v>54</v>
      </c>
      <c r="DW124" s="365" t="s">
        <v>54</v>
      </c>
      <c r="DX124" s="467"/>
      <c r="DY124" s="365" t="s">
        <v>54</v>
      </c>
      <c r="DZ124" s="467"/>
      <c r="EA124" s="365" t="s">
        <v>54</v>
      </c>
      <c r="EB124" s="365" t="s">
        <v>54</v>
      </c>
      <c r="EC124" s="365" t="s">
        <v>54</v>
      </c>
      <c r="ED124" s="365" t="s">
        <v>54</v>
      </c>
      <c r="EE124" s="365" t="s">
        <v>54</v>
      </c>
      <c r="EF124" s="365" t="s">
        <v>54</v>
      </c>
      <c r="EG124" s="365" t="s">
        <v>54</v>
      </c>
      <c r="EH124" s="365" t="s">
        <v>54</v>
      </c>
      <c r="EI124" s="365" t="s">
        <v>54</v>
      </c>
      <c r="EJ124" s="365" t="s">
        <v>54</v>
      </c>
      <c r="EK124" s="365" t="s">
        <v>54</v>
      </c>
      <c r="EL124" s="365" t="s">
        <v>54</v>
      </c>
      <c r="EM124" s="365" t="s">
        <v>54</v>
      </c>
      <c r="EN124" s="365" t="s">
        <v>54</v>
      </c>
      <c r="EO124" s="365" t="s">
        <v>54</v>
      </c>
      <c r="EP124" s="365" t="s">
        <v>54</v>
      </c>
      <c r="EQ124" s="365" t="s">
        <v>54</v>
      </c>
      <c r="ER124" s="365" t="s">
        <v>54</v>
      </c>
      <c r="ES124" s="365" t="s">
        <v>54</v>
      </c>
      <c r="ET124" s="365" t="s">
        <v>54</v>
      </c>
      <c r="EU124" s="365" t="s">
        <v>54</v>
      </c>
    </row>
    <row r="125" spans="1:151" s="385" customFormat="1" ht="19.95" customHeight="1">
      <c r="A125" s="475"/>
      <c r="B125" s="475"/>
      <c r="C125" s="475"/>
      <c r="D125" s="468"/>
      <c r="E125" s="472"/>
      <c r="F125" s="468"/>
      <c r="G125" s="468"/>
      <c r="H125" s="468"/>
      <c r="I125" s="468"/>
      <c r="J125" s="468"/>
      <c r="K125" s="468"/>
      <c r="L125" s="472"/>
      <c r="M125" s="475"/>
      <c r="N125" s="472"/>
      <c r="O125" s="468"/>
      <c r="P125" s="528"/>
      <c r="Q125" s="472"/>
      <c r="R125" s="375" t="s">
        <v>54</v>
      </c>
      <c r="S125" s="367" t="s">
        <v>52</v>
      </c>
      <c r="T125" s="367" t="s">
        <v>54</v>
      </c>
      <c r="U125" s="375" t="s">
        <v>54</v>
      </c>
      <c r="V125" s="375" t="s">
        <v>54</v>
      </c>
      <c r="W125" s="375" t="s">
        <v>54</v>
      </c>
      <c r="X125" s="518"/>
      <c r="Y125" s="369" t="s">
        <v>54</v>
      </c>
      <c r="Z125" s="520"/>
      <c r="AA125" s="370" t="s">
        <v>54</v>
      </c>
      <c r="AB125" s="468"/>
      <c r="AC125" s="375" t="s">
        <v>54</v>
      </c>
      <c r="AD125" s="468"/>
      <c r="AE125" s="369" t="s">
        <v>54</v>
      </c>
      <c r="AF125" s="369" t="s">
        <v>54</v>
      </c>
      <c r="AG125" s="375" t="s">
        <v>54</v>
      </c>
      <c r="AH125" s="375" t="s">
        <v>54</v>
      </c>
      <c r="AI125" s="375" t="s">
        <v>54</v>
      </c>
      <c r="AJ125" s="516"/>
      <c r="AK125" s="516"/>
      <c r="AL125" s="516"/>
      <c r="AM125" s="516"/>
      <c r="AN125" s="516"/>
      <c r="AO125" s="516"/>
      <c r="AP125" s="375" t="s">
        <v>54</v>
      </c>
      <c r="AQ125" s="475"/>
      <c r="AR125" s="375" t="s">
        <v>54</v>
      </c>
      <c r="AS125" s="382" t="s">
        <v>54</v>
      </c>
      <c r="AT125" s="382" t="s">
        <v>54</v>
      </c>
      <c r="AU125" s="375" t="s">
        <v>54</v>
      </c>
      <c r="AV125" s="375" t="s">
        <v>54</v>
      </c>
      <c r="AW125" s="375" t="s">
        <v>54</v>
      </c>
      <c r="AX125" s="375" t="s">
        <v>54</v>
      </c>
      <c r="AY125" s="383" t="s">
        <v>54</v>
      </c>
      <c r="AZ125" s="369" t="s">
        <v>54</v>
      </c>
      <c r="BA125" s="518"/>
      <c r="BB125" s="369" t="s">
        <v>54</v>
      </c>
      <c r="BC125" s="475"/>
      <c r="BD125" s="369" t="s">
        <v>54</v>
      </c>
      <c r="BE125" s="369" t="s">
        <v>54</v>
      </c>
      <c r="BF125" s="369" t="s">
        <v>54</v>
      </c>
      <c r="BG125" s="375" t="s">
        <v>54</v>
      </c>
      <c r="BH125" s="375" t="s">
        <v>54</v>
      </c>
      <c r="BI125" s="375" t="s">
        <v>54</v>
      </c>
      <c r="BJ125" s="375" t="s">
        <v>54</v>
      </c>
      <c r="BK125" s="475"/>
      <c r="BL125" s="375" t="s">
        <v>54</v>
      </c>
      <c r="BM125" s="375" t="s">
        <v>54</v>
      </c>
      <c r="BN125" s="375" t="s">
        <v>54</v>
      </c>
      <c r="BO125" s="375" t="s">
        <v>54</v>
      </c>
      <c r="BP125" s="375" t="s">
        <v>54</v>
      </c>
      <c r="BQ125" s="375" t="s">
        <v>54</v>
      </c>
      <c r="BR125" s="375" t="s">
        <v>54</v>
      </c>
      <c r="BS125" s="375" t="s">
        <v>54</v>
      </c>
      <c r="BT125" s="375" t="s">
        <v>54</v>
      </c>
      <c r="BU125" s="370" t="s">
        <v>54</v>
      </c>
      <c r="BV125" s="375" t="s">
        <v>54</v>
      </c>
      <c r="BW125" s="375" t="s">
        <v>54</v>
      </c>
      <c r="BX125" s="375" t="s">
        <v>54</v>
      </c>
      <c r="BY125" s="375" t="s">
        <v>54</v>
      </c>
      <c r="BZ125" s="375" t="s">
        <v>54</v>
      </c>
      <c r="CA125" s="375" t="s">
        <v>54</v>
      </c>
      <c r="CB125" s="375" t="s">
        <v>54</v>
      </c>
      <c r="CC125" s="375" t="s">
        <v>54</v>
      </c>
      <c r="CD125" s="375" t="s">
        <v>54</v>
      </c>
      <c r="CE125" s="370" t="s">
        <v>54</v>
      </c>
      <c r="CF125" s="375" t="s">
        <v>54</v>
      </c>
      <c r="CG125" s="375" t="s">
        <v>54</v>
      </c>
      <c r="CH125" s="375" t="s">
        <v>54</v>
      </c>
      <c r="CI125" s="370" t="s">
        <v>54</v>
      </c>
      <c r="CJ125" s="375" t="s">
        <v>54</v>
      </c>
      <c r="CK125" s="375" t="s">
        <v>54</v>
      </c>
      <c r="CL125" s="375" t="s">
        <v>54</v>
      </c>
      <c r="CM125" s="475"/>
      <c r="CN125" s="479"/>
      <c r="CO125" s="532"/>
      <c r="CP125" s="532"/>
      <c r="CQ125" s="468"/>
      <c r="CR125" s="532"/>
      <c r="CS125" s="468"/>
      <c r="CT125" s="468"/>
      <c r="CU125" s="468"/>
      <c r="CV125" s="468"/>
      <c r="CW125" s="468"/>
      <c r="CX125" s="468"/>
      <c r="CY125" s="468"/>
      <c r="CZ125" s="468"/>
      <c r="DA125" s="468"/>
      <c r="DB125" s="529"/>
      <c r="DC125" s="468"/>
      <c r="DD125" s="468"/>
      <c r="DE125" s="468"/>
      <c r="DF125" s="468"/>
      <c r="DG125" s="468"/>
      <c r="DH125" s="468"/>
      <c r="DI125" s="468"/>
      <c r="DJ125" s="468"/>
      <c r="DK125" s="468"/>
      <c r="DL125" s="468"/>
      <c r="DM125" s="365" t="s">
        <v>54</v>
      </c>
      <c r="DN125" s="468"/>
      <c r="DO125" s="365" t="s">
        <v>54</v>
      </c>
      <c r="DP125" s="365" t="s">
        <v>54</v>
      </c>
      <c r="DQ125" s="365" t="s">
        <v>54</v>
      </c>
      <c r="DR125" s="365" t="s">
        <v>54</v>
      </c>
      <c r="DS125" s="365" t="s">
        <v>54</v>
      </c>
      <c r="DT125" s="365" t="s">
        <v>54</v>
      </c>
      <c r="DU125" s="365" t="s">
        <v>54</v>
      </c>
      <c r="DV125" s="365" t="s">
        <v>54</v>
      </c>
      <c r="DW125" s="365" t="s">
        <v>54</v>
      </c>
      <c r="DX125" s="468"/>
      <c r="DY125" s="365" t="s">
        <v>54</v>
      </c>
      <c r="DZ125" s="468"/>
      <c r="EA125" s="365" t="s">
        <v>54</v>
      </c>
      <c r="EB125" s="365" t="s">
        <v>54</v>
      </c>
      <c r="EC125" s="365" t="s">
        <v>54</v>
      </c>
      <c r="ED125" s="365" t="s">
        <v>54</v>
      </c>
      <c r="EE125" s="365" t="s">
        <v>54</v>
      </c>
      <c r="EF125" s="365" t="s">
        <v>54</v>
      </c>
      <c r="EG125" s="365" t="s">
        <v>54</v>
      </c>
      <c r="EH125" s="365" t="s">
        <v>54</v>
      </c>
      <c r="EI125" s="365" t="s">
        <v>54</v>
      </c>
      <c r="EJ125" s="365" t="s">
        <v>54</v>
      </c>
      <c r="EK125" s="365" t="s">
        <v>54</v>
      </c>
      <c r="EL125" s="365" t="s">
        <v>54</v>
      </c>
      <c r="EM125" s="365" t="s">
        <v>54</v>
      </c>
      <c r="EN125" s="365" t="s">
        <v>54</v>
      </c>
      <c r="EO125" s="365" t="s">
        <v>54</v>
      </c>
      <c r="EP125" s="365" t="s">
        <v>54</v>
      </c>
      <c r="EQ125" s="365" t="s">
        <v>54</v>
      </c>
      <c r="ER125" s="365" t="s">
        <v>54</v>
      </c>
      <c r="ES125" s="365" t="s">
        <v>54</v>
      </c>
      <c r="ET125" s="365" t="s">
        <v>54</v>
      </c>
      <c r="EU125" s="365" t="s">
        <v>54</v>
      </c>
    </row>
    <row r="126" spans="1:151" s="385" customFormat="1" ht="19.95" customHeight="1">
      <c r="A126" s="473">
        <v>24</v>
      </c>
      <c r="B126" s="473">
        <v>24</v>
      </c>
      <c r="C126" s="473" t="s">
        <v>2734</v>
      </c>
      <c r="D126" s="465" t="s">
        <v>2851</v>
      </c>
      <c r="E126" s="530" t="s">
        <v>2856</v>
      </c>
      <c r="F126" s="531" t="s">
        <v>2821</v>
      </c>
      <c r="G126" s="465" t="s">
        <v>3002</v>
      </c>
      <c r="H126" s="465" t="s">
        <v>2879</v>
      </c>
      <c r="I126" s="531" t="s">
        <v>2822</v>
      </c>
      <c r="J126" s="465" t="s">
        <v>52</v>
      </c>
      <c r="K126" s="525" t="s">
        <v>3506</v>
      </c>
      <c r="L126" s="469" t="s">
        <v>3554</v>
      </c>
      <c r="M126" s="473" t="s">
        <v>2953</v>
      </c>
      <c r="N126" s="469" t="s">
        <v>3554</v>
      </c>
      <c r="O126" s="465" t="s">
        <v>3020</v>
      </c>
      <c r="P126" s="526" t="s">
        <v>3014</v>
      </c>
      <c r="Q126" s="469">
        <v>1</v>
      </c>
      <c r="R126" s="375" t="s">
        <v>52</v>
      </c>
      <c r="S126" s="367" t="s">
        <v>52</v>
      </c>
      <c r="T126" s="367" t="s">
        <v>52</v>
      </c>
      <c r="U126" s="375" t="s">
        <v>52</v>
      </c>
      <c r="V126" s="375" t="s">
        <v>52</v>
      </c>
      <c r="W126" s="375">
        <v>269</v>
      </c>
      <c r="X126" s="517">
        <v>269</v>
      </c>
      <c r="Y126" s="369" t="s">
        <v>52</v>
      </c>
      <c r="Z126" s="519" t="s">
        <v>52</v>
      </c>
      <c r="AA126" s="370">
        <v>269</v>
      </c>
      <c r="AB126" s="465">
        <v>269</v>
      </c>
      <c r="AC126" s="375" t="s">
        <v>52</v>
      </c>
      <c r="AD126" s="465" t="s">
        <v>52</v>
      </c>
      <c r="AE126" s="369">
        <v>74.400000000000006</v>
      </c>
      <c r="AF126" s="369" t="s">
        <v>2934</v>
      </c>
      <c r="AG126" s="368" t="s">
        <v>52</v>
      </c>
      <c r="AH126" s="368" t="s">
        <v>52</v>
      </c>
      <c r="AI126" s="368" t="s">
        <v>52</v>
      </c>
      <c r="AJ126" s="476" t="s">
        <v>54</v>
      </c>
      <c r="AK126" s="476" t="s">
        <v>54</v>
      </c>
      <c r="AL126" s="476" t="s">
        <v>54</v>
      </c>
      <c r="AM126" s="476" t="s">
        <v>54</v>
      </c>
      <c r="AN126" s="476" t="s">
        <v>54</v>
      </c>
      <c r="AO126" s="476" t="s">
        <v>54</v>
      </c>
      <c r="AP126" s="375" t="s">
        <v>54</v>
      </c>
      <c r="AQ126" s="473" t="s">
        <v>54</v>
      </c>
      <c r="AR126" s="375" t="s">
        <v>54</v>
      </c>
      <c r="AS126" s="382" t="s">
        <v>54</v>
      </c>
      <c r="AT126" s="382" t="s">
        <v>54</v>
      </c>
      <c r="AU126" s="375" t="s">
        <v>54</v>
      </c>
      <c r="AV126" s="375" t="s">
        <v>54</v>
      </c>
      <c r="AW126" s="375" t="s">
        <v>54</v>
      </c>
      <c r="AX126" s="375" t="s">
        <v>54</v>
      </c>
      <c r="AY126" s="383" t="s">
        <v>54</v>
      </c>
      <c r="AZ126" s="369" t="s">
        <v>54</v>
      </c>
      <c r="BA126" s="517" t="s">
        <v>54</v>
      </c>
      <c r="BB126" s="369" t="s">
        <v>54</v>
      </c>
      <c r="BC126" s="473" t="s">
        <v>54</v>
      </c>
      <c r="BD126" s="369" t="s">
        <v>54</v>
      </c>
      <c r="BE126" s="369" t="s">
        <v>54</v>
      </c>
      <c r="BF126" s="369" t="s">
        <v>54</v>
      </c>
      <c r="BG126" s="375" t="s">
        <v>54</v>
      </c>
      <c r="BH126" s="375" t="s">
        <v>54</v>
      </c>
      <c r="BI126" s="375" t="s">
        <v>54</v>
      </c>
      <c r="BJ126" s="375" t="s">
        <v>54</v>
      </c>
      <c r="BK126" s="473" t="s">
        <v>54</v>
      </c>
      <c r="BL126" s="375" t="s">
        <v>54</v>
      </c>
      <c r="BM126" s="375" t="s">
        <v>54</v>
      </c>
      <c r="BN126" s="375" t="s">
        <v>54</v>
      </c>
      <c r="BO126" s="375" t="s">
        <v>54</v>
      </c>
      <c r="BP126" s="375" t="s">
        <v>54</v>
      </c>
      <c r="BQ126" s="375" t="s">
        <v>54</v>
      </c>
      <c r="BR126" s="375" t="s">
        <v>54</v>
      </c>
      <c r="BS126" s="375" t="s">
        <v>54</v>
      </c>
      <c r="BT126" s="375" t="s">
        <v>54</v>
      </c>
      <c r="BU126" s="370" t="s">
        <v>54</v>
      </c>
      <c r="BV126" s="375" t="s">
        <v>54</v>
      </c>
      <c r="BW126" s="375" t="s">
        <v>54</v>
      </c>
      <c r="BX126" s="375" t="s">
        <v>54</v>
      </c>
      <c r="BY126" s="375" t="s">
        <v>54</v>
      </c>
      <c r="BZ126" s="375" t="s">
        <v>54</v>
      </c>
      <c r="CA126" s="375" t="s">
        <v>54</v>
      </c>
      <c r="CB126" s="375" t="s">
        <v>54</v>
      </c>
      <c r="CC126" s="375" t="s">
        <v>54</v>
      </c>
      <c r="CD126" s="375" t="s">
        <v>54</v>
      </c>
      <c r="CE126" s="370" t="s">
        <v>54</v>
      </c>
      <c r="CF126" s="375" t="s">
        <v>54</v>
      </c>
      <c r="CG126" s="375" t="s">
        <v>54</v>
      </c>
      <c r="CH126" s="375" t="s">
        <v>54</v>
      </c>
      <c r="CI126" s="370" t="s">
        <v>54</v>
      </c>
      <c r="CJ126" s="375" t="s">
        <v>54</v>
      </c>
      <c r="CK126" s="375" t="s">
        <v>54</v>
      </c>
      <c r="CL126" s="375" t="s">
        <v>54</v>
      </c>
      <c r="CM126" s="473" t="s">
        <v>2950</v>
      </c>
      <c r="CN126" s="479" t="s">
        <v>2899</v>
      </c>
      <c r="CO126" s="473" t="s">
        <v>1975</v>
      </c>
      <c r="CP126" s="473" t="s">
        <v>1975</v>
      </c>
      <c r="CQ126" s="465" t="s">
        <v>3006</v>
      </c>
      <c r="CR126" s="473" t="s">
        <v>3048</v>
      </c>
      <c r="CS126" s="465" t="s">
        <v>52</v>
      </c>
      <c r="CT126" s="465" t="s">
        <v>54</v>
      </c>
      <c r="CU126" s="465" t="s">
        <v>54</v>
      </c>
      <c r="CV126" s="465" t="s">
        <v>54</v>
      </c>
      <c r="CW126" s="465" t="s">
        <v>54</v>
      </c>
      <c r="CX126" s="465" t="s">
        <v>54</v>
      </c>
      <c r="CY126" s="465" t="s">
        <v>54</v>
      </c>
      <c r="CZ126" s="465" t="s">
        <v>54</v>
      </c>
      <c r="DA126" s="465" t="s">
        <v>54</v>
      </c>
      <c r="DB126" s="500" t="s">
        <v>54</v>
      </c>
      <c r="DC126" s="465" t="s">
        <v>54</v>
      </c>
      <c r="DD126" s="465" t="s">
        <v>54</v>
      </c>
      <c r="DE126" s="465" t="s">
        <v>54</v>
      </c>
      <c r="DF126" s="465" t="s">
        <v>54</v>
      </c>
      <c r="DG126" s="465" t="s">
        <v>54</v>
      </c>
      <c r="DH126" s="465" t="s">
        <v>54</v>
      </c>
      <c r="DI126" s="465" t="s">
        <v>54</v>
      </c>
      <c r="DJ126" s="465" t="s">
        <v>54</v>
      </c>
      <c r="DK126" s="465" t="s">
        <v>54</v>
      </c>
      <c r="DL126" s="465" t="s">
        <v>54</v>
      </c>
      <c r="DM126" s="365" t="s">
        <v>54</v>
      </c>
      <c r="DN126" s="465" t="s">
        <v>54</v>
      </c>
      <c r="DO126" s="365" t="s">
        <v>54</v>
      </c>
      <c r="DP126" s="365" t="s">
        <v>54</v>
      </c>
      <c r="DQ126" s="365" t="s">
        <v>54</v>
      </c>
      <c r="DR126" s="365" t="s">
        <v>54</v>
      </c>
      <c r="DS126" s="365" t="s">
        <v>54</v>
      </c>
      <c r="DT126" s="365" t="s">
        <v>54</v>
      </c>
      <c r="DU126" s="365" t="s">
        <v>54</v>
      </c>
      <c r="DV126" s="365" t="s">
        <v>54</v>
      </c>
      <c r="DW126" s="365" t="s">
        <v>54</v>
      </c>
      <c r="DX126" s="465" t="s">
        <v>54</v>
      </c>
      <c r="DY126" s="365" t="s">
        <v>54</v>
      </c>
      <c r="DZ126" s="465" t="s">
        <v>54</v>
      </c>
      <c r="EA126" s="365" t="s">
        <v>54</v>
      </c>
      <c r="EB126" s="365" t="s">
        <v>54</v>
      </c>
      <c r="EC126" s="365" t="s">
        <v>54</v>
      </c>
      <c r="ED126" s="365" t="s">
        <v>54</v>
      </c>
      <c r="EE126" s="365" t="s">
        <v>54</v>
      </c>
      <c r="EF126" s="365" t="s">
        <v>54</v>
      </c>
      <c r="EG126" s="365" t="s">
        <v>54</v>
      </c>
      <c r="EH126" s="365" t="s">
        <v>54</v>
      </c>
      <c r="EI126" s="365" t="s">
        <v>54</v>
      </c>
      <c r="EJ126" s="365" t="s">
        <v>54</v>
      </c>
      <c r="EK126" s="365" t="s">
        <v>54</v>
      </c>
      <c r="EL126" s="365" t="s">
        <v>54</v>
      </c>
      <c r="EM126" s="365" t="s">
        <v>54</v>
      </c>
      <c r="EN126" s="365" t="s">
        <v>54</v>
      </c>
      <c r="EO126" s="365" t="s">
        <v>54</v>
      </c>
      <c r="EP126" s="365" t="s">
        <v>54</v>
      </c>
      <c r="EQ126" s="365" t="s">
        <v>54</v>
      </c>
      <c r="ER126" s="365" t="s">
        <v>54</v>
      </c>
      <c r="ES126" s="365" t="s">
        <v>54</v>
      </c>
      <c r="ET126" s="365" t="s">
        <v>54</v>
      </c>
      <c r="EU126" s="365" t="s">
        <v>54</v>
      </c>
    </row>
    <row r="127" spans="1:151" s="385" customFormat="1" ht="19.95" customHeight="1">
      <c r="A127" s="474"/>
      <c r="B127" s="474"/>
      <c r="C127" s="474"/>
      <c r="D127" s="466"/>
      <c r="E127" s="470"/>
      <c r="F127" s="466"/>
      <c r="G127" s="466"/>
      <c r="H127" s="466"/>
      <c r="I127" s="466"/>
      <c r="J127" s="466"/>
      <c r="K127" s="466"/>
      <c r="L127" s="470"/>
      <c r="M127" s="474"/>
      <c r="N127" s="470"/>
      <c r="O127" s="466"/>
      <c r="P127" s="527"/>
      <c r="Q127" s="470"/>
      <c r="R127" s="375" t="s">
        <v>54</v>
      </c>
      <c r="S127" s="367" t="s">
        <v>54</v>
      </c>
      <c r="T127" s="367" t="s">
        <v>54</v>
      </c>
      <c r="U127" s="375" t="s">
        <v>54</v>
      </c>
      <c r="V127" s="375" t="s">
        <v>54</v>
      </c>
      <c r="W127" s="375" t="s">
        <v>54</v>
      </c>
      <c r="X127" s="518"/>
      <c r="Y127" s="369" t="s">
        <v>54</v>
      </c>
      <c r="Z127" s="520"/>
      <c r="AA127" s="370" t="s">
        <v>54</v>
      </c>
      <c r="AB127" s="466"/>
      <c r="AC127" s="375" t="s">
        <v>54</v>
      </c>
      <c r="AD127" s="466"/>
      <c r="AE127" s="369" t="s">
        <v>54</v>
      </c>
      <c r="AF127" s="369" t="s">
        <v>54</v>
      </c>
      <c r="AG127" s="368" t="s">
        <v>54</v>
      </c>
      <c r="AH127" s="368" t="s">
        <v>54</v>
      </c>
      <c r="AI127" s="368" t="s">
        <v>54</v>
      </c>
      <c r="AJ127" s="515"/>
      <c r="AK127" s="515"/>
      <c r="AL127" s="515"/>
      <c r="AM127" s="515"/>
      <c r="AN127" s="515"/>
      <c r="AO127" s="515"/>
      <c r="AP127" s="375" t="s">
        <v>54</v>
      </c>
      <c r="AQ127" s="474"/>
      <c r="AR127" s="375" t="s">
        <v>54</v>
      </c>
      <c r="AS127" s="382" t="s">
        <v>54</v>
      </c>
      <c r="AT127" s="382" t="s">
        <v>54</v>
      </c>
      <c r="AU127" s="375" t="s">
        <v>54</v>
      </c>
      <c r="AV127" s="375" t="s">
        <v>54</v>
      </c>
      <c r="AW127" s="375" t="s">
        <v>54</v>
      </c>
      <c r="AX127" s="375" t="s">
        <v>54</v>
      </c>
      <c r="AY127" s="383" t="s">
        <v>54</v>
      </c>
      <c r="AZ127" s="369" t="s">
        <v>54</v>
      </c>
      <c r="BA127" s="518"/>
      <c r="BB127" s="369" t="s">
        <v>54</v>
      </c>
      <c r="BC127" s="474"/>
      <c r="BD127" s="369" t="s">
        <v>54</v>
      </c>
      <c r="BE127" s="369" t="s">
        <v>54</v>
      </c>
      <c r="BF127" s="369" t="s">
        <v>54</v>
      </c>
      <c r="BG127" s="375" t="s">
        <v>54</v>
      </c>
      <c r="BH127" s="375" t="s">
        <v>54</v>
      </c>
      <c r="BI127" s="375" t="s">
        <v>54</v>
      </c>
      <c r="BJ127" s="375" t="s">
        <v>54</v>
      </c>
      <c r="BK127" s="474"/>
      <c r="BL127" s="375" t="s">
        <v>54</v>
      </c>
      <c r="BM127" s="375" t="s">
        <v>54</v>
      </c>
      <c r="BN127" s="375" t="s">
        <v>54</v>
      </c>
      <c r="BO127" s="375" t="s">
        <v>54</v>
      </c>
      <c r="BP127" s="375" t="s">
        <v>54</v>
      </c>
      <c r="BQ127" s="375" t="s">
        <v>54</v>
      </c>
      <c r="BR127" s="375" t="s">
        <v>54</v>
      </c>
      <c r="BS127" s="375" t="s">
        <v>54</v>
      </c>
      <c r="BT127" s="375" t="s">
        <v>54</v>
      </c>
      <c r="BU127" s="370" t="s">
        <v>54</v>
      </c>
      <c r="BV127" s="375" t="s">
        <v>54</v>
      </c>
      <c r="BW127" s="375" t="s">
        <v>54</v>
      </c>
      <c r="BX127" s="375" t="s">
        <v>54</v>
      </c>
      <c r="BY127" s="375" t="s">
        <v>54</v>
      </c>
      <c r="BZ127" s="375" t="s">
        <v>54</v>
      </c>
      <c r="CA127" s="375" t="s">
        <v>54</v>
      </c>
      <c r="CB127" s="375" t="s">
        <v>54</v>
      </c>
      <c r="CC127" s="375" t="s">
        <v>54</v>
      </c>
      <c r="CD127" s="375" t="s">
        <v>54</v>
      </c>
      <c r="CE127" s="370" t="s">
        <v>54</v>
      </c>
      <c r="CF127" s="375" t="s">
        <v>54</v>
      </c>
      <c r="CG127" s="375" t="s">
        <v>54</v>
      </c>
      <c r="CH127" s="375" t="s">
        <v>54</v>
      </c>
      <c r="CI127" s="370" t="s">
        <v>54</v>
      </c>
      <c r="CJ127" s="375" t="s">
        <v>54</v>
      </c>
      <c r="CK127" s="375" t="s">
        <v>54</v>
      </c>
      <c r="CL127" s="375" t="s">
        <v>54</v>
      </c>
      <c r="CM127" s="474"/>
      <c r="CN127" s="479"/>
      <c r="CO127" s="467"/>
      <c r="CP127" s="467"/>
      <c r="CQ127" s="466"/>
      <c r="CR127" s="467"/>
      <c r="CS127" s="466"/>
      <c r="CT127" s="466"/>
      <c r="CU127" s="466"/>
      <c r="CV127" s="466"/>
      <c r="CW127" s="466"/>
      <c r="CX127" s="466"/>
      <c r="CY127" s="466"/>
      <c r="CZ127" s="466"/>
      <c r="DA127" s="466"/>
      <c r="DB127" s="471"/>
      <c r="DC127" s="466"/>
      <c r="DD127" s="466"/>
      <c r="DE127" s="466"/>
      <c r="DF127" s="466"/>
      <c r="DG127" s="466"/>
      <c r="DH127" s="466"/>
      <c r="DI127" s="466"/>
      <c r="DJ127" s="466"/>
      <c r="DK127" s="466"/>
      <c r="DL127" s="466"/>
      <c r="DM127" s="365" t="s">
        <v>54</v>
      </c>
      <c r="DN127" s="466"/>
      <c r="DO127" s="365" t="s">
        <v>54</v>
      </c>
      <c r="DP127" s="365" t="s">
        <v>54</v>
      </c>
      <c r="DQ127" s="365" t="s">
        <v>54</v>
      </c>
      <c r="DR127" s="365" t="s">
        <v>54</v>
      </c>
      <c r="DS127" s="365" t="s">
        <v>54</v>
      </c>
      <c r="DT127" s="365" t="s">
        <v>54</v>
      </c>
      <c r="DU127" s="365" t="s">
        <v>54</v>
      </c>
      <c r="DV127" s="365" t="s">
        <v>54</v>
      </c>
      <c r="DW127" s="365" t="s">
        <v>54</v>
      </c>
      <c r="DX127" s="466"/>
      <c r="DY127" s="365" t="s">
        <v>54</v>
      </c>
      <c r="DZ127" s="466"/>
      <c r="EA127" s="365" t="s">
        <v>54</v>
      </c>
      <c r="EB127" s="365" t="s">
        <v>54</v>
      </c>
      <c r="EC127" s="365" t="s">
        <v>54</v>
      </c>
      <c r="ED127" s="365" t="s">
        <v>54</v>
      </c>
      <c r="EE127" s="365" t="s">
        <v>54</v>
      </c>
      <c r="EF127" s="365" t="s">
        <v>54</v>
      </c>
      <c r="EG127" s="365" t="s">
        <v>54</v>
      </c>
      <c r="EH127" s="365" t="s">
        <v>54</v>
      </c>
      <c r="EI127" s="365" t="s">
        <v>54</v>
      </c>
      <c r="EJ127" s="365" t="s">
        <v>54</v>
      </c>
      <c r="EK127" s="365" t="s">
        <v>54</v>
      </c>
      <c r="EL127" s="365" t="s">
        <v>54</v>
      </c>
      <c r="EM127" s="365" t="s">
        <v>54</v>
      </c>
      <c r="EN127" s="365" t="s">
        <v>54</v>
      </c>
      <c r="EO127" s="365" t="s">
        <v>54</v>
      </c>
      <c r="EP127" s="365" t="s">
        <v>54</v>
      </c>
      <c r="EQ127" s="365" t="s">
        <v>54</v>
      </c>
      <c r="ER127" s="365" t="s">
        <v>54</v>
      </c>
      <c r="ES127" s="365" t="s">
        <v>54</v>
      </c>
      <c r="ET127" s="365" t="s">
        <v>54</v>
      </c>
      <c r="EU127" s="365" t="s">
        <v>54</v>
      </c>
    </row>
    <row r="128" spans="1:151" s="385" customFormat="1" ht="19.95" customHeight="1">
      <c r="A128" s="474"/>
      <c r="B128" s="474"/>
      <c r="C128" s="474"/>
      <c r="D128" s="467"/>
      <c r="E128" s="471"/>
      <c r="F128" s="467"/>
      <c r="G128" s="467"/>
      <c r="H128" s="467"/>
      <c r="I128" s="467"/>
      <c r="J128" s="467"/>
      <c r="K128" s="467"/>
      <c r="L128" s="471"/>
      <c r="M128" s="474"/>
      <c r="N128" s="471"/>
      <c r="O128" s="467"/>
      <c r="P128" s="527"/>
      <c r="Q128" s="471"/>
      <c r="R128" s="375" t="s">
        <v>54</v>
      </c>
      <c r="S128" s="367" t="s">
        <v>54</v>
      </c>
      <c r="T128" s="367" t="s">
        <v>54</v>
      </c>
      <c r="U128" s="375" t="s">
        <v>54</v>
      </c>
      <c r="V128" s="375" t="s">
        <v>54</v>
      </c>
      <c r="W128" s="375" t="s">
        <v>54</v>
      </c>
      <c r="X128" s="518"/>
      <c r="Y128" s="369" t="s">
        <v>54</v>
      </c>
      <c r="Z128" s="520"/>
      <c r="AA128" s="370" t="s">
        <v>54</v>
      </c>
      <c r="AB128" s="467"/>
      <c r="AC128" s="375" t="s">
        <v>54</v>
      </c>
      <c r="AD128" s="467"/>
      <c r="AE128" s="369" t="s">
        <v>54</v>
      </c>
      <c r="AF128" s="369" t="s">
        <v>54</v>
      </c>
      <c r="AG128" s="368" t="s">
        <v>54</v>
      </c>
      <c r="AH128" s="368" t="s">
        <v>54</v>
      </c>
      <c r="AI128" s="368" t="s">
        <v>54</v>
      </c>
      <c r="AJ128" s="515"/>
      <c r="AK128" s="515"/>
      <c r="AL128" s="515"/>
      <c r="AM128" s="515"/>
      <c r="AN128" s="515"/>
      <c r="AO128" s="515"/>
      <c r="AP128" s="375" t="s">
        <v>54</v>
      </c>
      <c r="AQ128" s="474"/>
      <c r="AR128" s="375" t="s">
        <v>54</v>
      </c>
      <c r="AS128" s="382" t="s">
        <v>54</v>
      </c>
      <c r="AT128" s="382" t="s">
        <v>54</v>
      </c>
      <c r="AU128" s="375" t="s">
        <v>54</v>
      </c>
      <c r="AV128" s="375" t="s">
        <v>54</v>
      </c>
      <c r="AW128" s="375" t="s">
        <v>54</v>
      </c>
      <c r="AX128" s="375" t="s">
        <v>54</v>
      </c>
      <c r="AY128" s="383" t="s">
        <v>54</v>
      </c>
      <c r="AZ128" s="369" t="s">
        <v>54</v>
      </c>
      <c r="BA128" s="518"/>
      <c r="BB128" s="369" t="s">
        <v>54</v>
      </c>
      <c r="BC128" s="474"/>
      <c r="BD128" s="369" t="s">
        <v>54</v>
      </c>
      <c r="BE128" s="369" t="s">
        <v>54</v>
      </c>
      <c r="BF128" s="369" t="s">
        <v>54</v>
      </c>
      <c r="BG128" s="375" t="s">
        <v>54</v>
      </c>
      <c r="BH128" s="375" t="s">
        <v>54</v>
      </c>
      <c r="BI128" s="375" t="s">
        <v>54</v>
      </c>
      <c r="BJ128" s="375" t="s">
        <v>54</v>
      </c>
      <c r="BK128" s="474"/>
      <c r="BL128" s="375" t="s">
        <v>54</v>
      </c>
      <c r="BM128" s="375" t="s">
        <v>54</v>
      </c>
      <c r="BN128" s="375" t="s">
        <v>54</v>
      </c>
      <c r="BO128" s="375" t="s">
        <v>54</v>
      </c>
      <c r="BP128" s="375" t="s">
        <v>54</v>
      </c>
      <c r="BQ128" s="375" t="s">
        <v>54</v>
      </c>
      <c r="BR128" s="375" t="s">
        <v>54</v>
      </c>
      <c r="BS128" s="375" t="s">
        <v>54</v>
      </c>
      <c r="BT128" s="375" t="s">
        <v>54</v>
      </c>
      <c r="BU128" s="370" t="s">
        <v>54</v>
      </c>
      <c r="BV128" s="375" t="s">
        <v>54</v>
      </c>
      <c r="BW128" s="375" t="s">
        <v>54</v>
      </c>
      <c r="BX128" s="375" t="s">
        <v>54</v>
      </c>
      <c r="BY128" s="375" t="s">
        <v>54</v>
      </c>
      <c r="BZ128" s="375" t="s">
        <v>54</v>
      </c>
      <c r="CA128" s="375" t="s">
        <v>54</v>
      </c>
      <c r="CB128" s="375" t="s">
        <v>54</v>
      </c>
      <c r="CC128" s="375" t="s">
        <v>54</v>
      </c>
      <c r="CD128" s="375" t="s">
        <v>54</v>
      </c>
      <c r="CE128" s="370" t="s">
        <v>54</v>
      </c>
      <c r="CF128" s="375" t="s">
        <v>54</v>
      </c>
      <c r="CG128" s="375" t="s">
        <v>54</v>
      </c>
      <c r="CH128" s="375" t="s">
        <v>54</v>
      </c>
      <c r="CI128" s="370" t="s">
        <v>54</v>
      </c>
      <c r="CJ128" s="375" t="s">
        <v>54</v>
      </c>
      <c r="CK128" s="375" t="s">
        <v>54</v>
      </c>
      <c r="CL128" s="375" t="s">
        <v>54</v>
      </c>
      <c r="CM128" s="474"/>
      <c r="CN128" s="479"/>
      <c r="CO128" s="467"/>
      <c r="CP128" s="467"/>
      <c r="CQ128" s="467"/>
      <c r="CR128" s="467"/>
      <c r="CS128" s="467"/>
      <c r="CT128" s="467"/>
      <c r="CU128" s="467"/>
      <c r="CV128" s="467"/>
      <c r="CW128" s="467"/>
      <c r="CX128" s="467"/>
      <c r="CY128" s="467"/>
      <c r="CZ128" s="467"/>
      <c r="DA128" s="467"/>
      <c r="DB128" s="471"/>
      <c r="DC128" s="467"/>
      <c r="DD128" s="467"/>
      <c r="DE128" s="467"/>
      <c r="DF128" s="467"/>
      <c r="DG128" s="467"/>
      <c r="DH128" s="467"/>
      <c r="DI128" s="467"/>
      <c r="DJ128" s="467"/>
      <c r="DK128" s="467"/>
      <c r="DL128" s="467"/>
      <c r="DM128" s="365" t="s">
        <v>54</v>
      </c>
      <c r="DN128" s="467"/>
      <c r="DO128" s="365" t="s">
        <v>54</v>
      </c>
      <c r="DP128" s="365" t="s">
        <v>54</v>
      </c>
      <c r="DQ128" s="365" t="s">
        <v>54</v>
      </c>
      <c r="DR128" s="365" t="s">
        <v>54</v>
      </c>
      <c r="DS128" s="365" t="s">
        <v>54</v>
      </c>
      <c r="DT128" s="365" t="s">
        <v>54</v>
      </c>
      <c r="DU128" s="365" t="s">
        <v>54</v>
      </c>
      <c r="DV128" s="365" t="s">
        <v>54</v>
      </c>
      <c r="DW128" s="365" t="s">
        <v>54</v>
      </c>
      <c r="DX128" s="467"/>
      <c r="DY128" s="365" t="s">
        <v>54</v>
      </c>
      <c r="DZ128" s="467"/>
      <c r="EA128" s="365" t="s">
        <v>54</v>
      </c>
      <c r="EB128" s="365" t="s">
        <v>54</v>
      </c>
      <c r="EC128" s="365" t="s">
        <v>54</v>
      </c>
      <c r="ED128" s="365" t="s">
        <v>54</v>
      </c>
      <c r="EE128" s="365" t="s">
        <v>54</v>
      </c>
      <c r="EF128" s="365" t="s">
        <v>54</v>
      </c>
      <c r="EG128" s="365" t="s">
        <v>54</v>
      </c>
      <c r="EH128" s="365" t="s">
        <v>54</v>
      </c>
      <c r="EI128" s="365" t="s">
        <v>54</v>
      </c>
      <c r="EJ128" s="365" t="s">
        <v>54</v>
      </c>
      <c r="EK128" s="365" t="s">
        <v>54</v>
      </c>
      <c r="EL128" s="365" t="s">
        <v>54</v>
      </c>
      <c r="EM128" s="365" t="s">
        <v>54</v>
      </c>
      <c r="EN128" s="365" t="s">
        <v>54</v>
      </c>
      <c r="EO128" s="365" t="s">
        <v>54</v>
      </c>
      <c r="EP128" s="365" t="s">
        <v>54</v>
      </c>
      <c r="EQ128" s="365" t="s">
        <v>54</v>
      </c>
      <c r="ER128" s="365" t="s">
        <v>54</v>
      </c>
      <c r="ES128" s="365" t="s">
        <v>54</v>
      </c>
      <c r="ET128" s="365" t="s">
        <v>54</v>
      </c>
      <c r="EU128" s="365" t="s">
        <v>54</v>
      </c>
    </row>
    <row r="129" spans="1:151" s="385" customFormat="1" ht="19.95" customHeight="1">
      <c r="A129" s="475"/>
      <c r="B129" s="475"/>
      <c r="C129" s="475"/>
      <c r="D129" s="468"/>
      <c r="E129" s="472"/>
      <c r="F129" s="468"/>
      <c r="G129" s="468"/>
      <c r="H129" s="468"/>
      <c r="I129" s="468"/>
      <c r="J129" s="468"/>
      <c r="K129" s="468"/>
      <c r="L129" s="472"/>
      <c r="M129" s="475"/>
      <c r="N129" s="472"/>
      <c r="O129" s="468"/>
      <c r="P129" s="528"/>
      <c r="Q129" s="472"/>
      <c r="R129" s="375" t="s">
        <v>54</v>
      </c>
      <c r="S129" s="367" t="s">
        <v>52</v>
      </c>
      <c r="T129" s="367" t="s">
        <v>54</v>
      </c>
      <c r="U129" s="375" t="s">
        <v>54</v>
      </c>
      <c r="V129" s="375" t="s">
        <v>54</v>
      </c>
      <c r="W129" s="375" t="s">
        <v>54</v>
      </c>
      <c r="X129" s="518"/>
      <c r="Y129" s="369" t="s">
        <v>54</v>
      </c>
      <c r="Z129" s="520"/>
      <c r="AA129" s="370" t="s">
        <v>54</v>
      </c>
      <c r="AB129" s="468"/>
      <c r="AC129" s="375" t="s">
        <v>54</v>
      </c>
      <c r="AD129" s="468"/>
      <c r="AE129" s="369" t="s">
        <v>54</v>
      </c>
      <c r="AF129" s="369" t="s">
        <v>54</v>
      </c>
      <c r="AG129" s="368" t="s">
        <v>54</v>
      </c>
      <c r="AH129" s="368" t="s">
        <v>54</v>
      </c>
      <c r="AI129" s="368" t="s">
        <v>54</v>
      </c>
      <c r="AJ129" s="516"/>
      <c r="AK129" s="516"/>
      <c r="AL129" s="516"/>
      <c r="AM129" s="516"/>
      <c r="AN129" s="516"/>
      <c r="AO129" s="516"/>
      <c r="AP129" s="375" t="s">
        <v>54</v>
      </c>
      <c r="AQ129" s="475"/>
      <c r="AR129" s="375" t="s">
        <v>54</v>
      </c>
      <c r="AS129" s="382" t="s">
        <v>54</v>
      </c>
      <c r="AT129" s="382" t="s">
        <v>54</v>
      </c>
      <c r="AU129" s="375" t="s">
        <v>54</v>
      </c>
      <c r="AV129" s="375" t="s">
        <v>54</v>
      </c>
      <c r="AW129" s="375" t="s">
        <v>54</v>
      </c>
      <c r="AX129" s="375" t="s">
        <v>54</v>
      </c>
      <c r="AY129" s="383" t="s">
        <v>54</v>
      </c>
      <c r="AZ129" s="369" t="s">
        <v>54</v>
      </c>
      <c r="BA129" s="518"/>
      <c r="BB129" s="369" t="s">
        <v>54</v>
      </c>
      <c r="BC129" s="475"/>
      <c r="BD129" s="369" t="s">
        <v>54</v>
      </c>
      <c r="BE129" s="369" t="s">
        <v>54</v>
      </c>
      <c r="BF129" s="369" t="s">
        <v>54</v>
      </c>
      <c r="BG129" s="375" t="s">
        <v>54</v>
      </c>
      <c r="BH129" s="375" t="s">
        <v>54</v>
      </c>
      <c r="BI129" s="375" t="s">
        <v>54</v>
      </c>
      <c r="BJ129" s="375" t="s">
        <v>54</v>
      </c>
      <c r="BK129" s="475"/>
      <c r="BL129" s="375" t="s">
        <v>54</v>
      </c>
      <c r="BM129" s="375" t="s">
        <v>54</v>
      </c>
      <c r="BN129" s="375" t="s">
        <v>54</v>
      </c>
      <c r="BO129" s="375" t="s">
        <v>54</v>
      </c>
      <c r="BP129" s="375" t="s">
        <v>54</v>
      </c>
      <c r="BQ129" s="375" t="s">
        <v>54</v>
      </c>
      <c r="BR129" s="375" t="s">
        <v>54</v>
      </c>
      <c r="BS129" s="375" t="s">
        <v>54</v>
      </c>
      <c r="BT129" s="375" t="s">
        <v>54</v>
      </c>
      <c r="BU129" s="370" t="s">
        <v>54</v>
      </c>
      <c r="BV129" s="375" t="s">
        <v>54</v>
      </c>
      <c r="BW129" s="375" t="s">
        <v>54</v>
      </c>
      <c r="BX129" s="375" t="s">
        <v>54</v>
      </c>
      <c r="BY129" s="375" t="s">
        <v>54</v>
      </c>
      <c r="BZ129" s="375" t="s">
        <v>54</v>
      </c>
      <c r="CA129" s="375" t="s">
        <v>54</v>
      </c>
      <c r="CB129" s="375" t="s">
        <v>54</v>
      </c>
      <c r="CC129" s="375" t="s">
        <v>54</v>
      </c>
      <c r="CD129" s="375" t="s">
        <v>54</v>
      </c>
      <c r="CE129" s="370" t="s">
        <v>54</v>
      </c>
      <c r="CF129" s="375" t="s">
        <v>54</v>
      </c>
      <c r="CG129" s="375" t="s">
        <v>54</v>
      </c>
      <c r="CH129" s="375" t="s">
        <v>54</v>
      </c>
      <c r="CI129" s="370" t="s">
        <v>54</v>
      </c>
      <c r="CJ129" s="375" t="s">
        <v>54</v>
      </c>
      <c r="CK129" s="375" t="s">
        <v>54</v>
      </c>
      <c r="CL129" s="375" t="s">
        <v>54</v>
      </c>
      <c r="CM129" s="475"/>
      <c r="CN129" s="479"/>
      <c r="CO129" s="532"/>
      <c r="CP129" s="532"/>
      <c r="CQ129" s="468"/>
      <c r="CR129" s="532"/>
      <c r="CS129" s="468"/>
      <c r="CT129" s="468"/>
      <c r="CU129" s="468"/>
      <c r="CV129" s="468"/>
      <c r="CW129" s="468"/>
      <c r="CX129" s="468"/>
      <c r="CY129" s="468"/>
      <c r="CZ129" s="468"/>
      <c r="DA129" s="468"/>
      <c r="DB129" s="529"/>
      <c r="DC129" s="468"/>
      <c r="DD129" s="468"/>
      <c r="DE129" s="468"/>
      <c r="DF129" s="468"/>
      <c r="DG129" s="468"/>
      <c r="DH129" s="468"/>
      <c r="DI129" s="468"/>
      <c r="DJ129" s="468"/>
      <c r="DK129" s="468"/>
      <c r="DL129" s="468"/>
      <c r="DM129" s="365" t="s">
        <v>54</v>
      </c>
      <c r="DN129" s="468"/>
      <c r="DO129" s="365" t="s">
        <v>54</v>
      </c>
      <c r="DP129" s="365" t="s">
        <v>54</v>
      </c>
      <c r="DQ129" s="365" t="s">
        <v>54</v>
      </c>
      <c r="DR129" s="365" t="s">
        <v>54</v>
      </c>
      <c r="DS129" s="365" t="s">
        <v>54</v>
      </c>
      <c r="DT129" s="365" t="s">
        <v>54</v>
      </c>
      <c r="DU129" s="365" t="s">
        <v>54</v>
      </c>
      <c r="DV129" s="365" t="s">
        <v>54</v>
      </c>
      <c r="DW129" s="365" t="s">
        <v>54</v>
      </c>
      <c r="DX129" s="468"/>
      <c r="DY129" s="365" t="s">
        <v>54</v>
      </c>
      <c r="DZ129" s="468"/>
      <c r="EA129" s="365" t="s">
        <v>54</v>
      </c>
      <c r="EB129" s="365" t="s">
        <v>54</v>
      </c>
      <c r="EC129" s="365" t="s">
        <v>54</v>
      </c>
      <c r="ED129" s="365" t="s">
        <v>54</v>
      </c>
      <c r="EE129" s="365" t="s">
        <v>54</v>
      </c>
      <c r="EF129" s="365" t="s">
        <v>54</v>
      </c>
      <c r="EG129" s="365" t="s">
        <v>54</v>
      </c>
      <c r="EH129" s="365" t="s">
        <v>54</v>
      </c>
      <c r="EI129" s="365" t="s">
        <v>54</v>
      </c>
      <c r="EJ129" s="365" t="s">
        <v>54</v>
      </c>
      <c r="EK129" s="365" t="s">
        <v>54</v>
      </c>
      <c r="EL129" s="365" t="s">
        <v>54</v>
      </c>
      <c r="EM129" s="365" t="s">
        <v>54</v>
      </c>
      <c r="EN129" s="365" t="s">
        <v>54</v>
      </c>
      <c r="EO129" s="365" t="s">
        <v>54</v>
      </c>
      <c r="EP129" s="365" t="s">
        <v>54</v>
      </c>
      <c r="EQ129" s="365" t="s">
        <v>54</v>
      </c>
      <c r="ER129" s="365" t="s">
        <v>54</v>
      </c>
      <c r="ES129" s="365" t="s">
        <v>54</v>
      </c>
      <c r="ET129" s="365" t="s">
        <v>54</v>
      </c>
      <c r="EU129" s="365" t="s">
        <v>54</v>
      </c>
    </row>
    <row r="130" spans="1:151" s="385" customFormat="1" ht="19.95" customHeight="1">
      <c r="A130" s="473">
        <v>25</v>
      </c>
      <c r="B130" s="473">
        <v>25</v>
      </c>
      <c r="C130" s="473" t="s">
        <v>2734</v>
      </c>
      <c r="D130" s="465" t="s">
        <v>2852</v>
      </c>
      <c r="E130" s="530" t="s">
        <v>2856</v>
      </c>
      <c r="F130" s="531" t="s">
        <v>2823</v>
      </c>
      <c r="G130" s="465" t="s">
        <v>3003</v>
      </c>
      <c r="H130" s="465" t="s">
        <v>2880</v>
      </c>
      <c r="I130" s="531" t="s">
        <v>2824</v>
      </c>
      <c r="J130" s="465" t="s">
        <v>3075</v>
      </c>
      <c r="K130" s="525" t="s">
        <v>3507</v>
      </c>
      <c r="L130" s="469" t="s">
        <v>3554</v>
      </c>
      <c r="M130" s="473" t="s">
        <v>2953</v>
      </c>
      <c r="N130" s="469" t="s">
        <v>3554</v>
      </c>
      <c r="O130" s="465" t="s">
        <v>2927</v>
      </c>
      <c r="P130" s="526" t="s">
        <v>3014</v>
      </c>
      <c r="Q130" s="465">
        <v>1</v>
      </c>
      <c r="R130" s="375" t="s">
        <v>3561</v>
      </c>
      <c r="S130" s="367" t="s">
        <v>52</v>
      </c>
      <c r="T130" s="367" t="s">
        <v>52</v>
      </c>
      <c r="U130" s="375" t="s">
        <v>52</v>
      </c>
      <c r="V130" s="375" t="s">
        <v>52</v>
      </c>
      <c r="W130" s="375">
        <v>39</v>
      </c>
      <c r="X130" s="517">
        <v>39</v>
      </c>
      <c r="Y130" s="369">
        <v>71</v>
      </c>
      <c r="Z130" s="519">
        <v>71</v>
      </c>
      <c r="AA130" s="370">
        <v>39</v>
      </c>
      <c r="AB130" s="465">
        <v>39</v>
      </c>
      <c r="AC130" s="375">
        <v>35</v>
      </c>
      <c r="AD130" s="465">
        <v>35</v>
      </c>
      <c r="AE130" s="369" t="s">
        <v>52</v>
      </c>
      <c r="AF130" s="369" t="s">
        <v>2945</v>
      </c>
      <c r="AG130" s="368" t="s">
        <v>52</v>
      </c>
      <c r="AH130" s="368" t="s">
        <v>52</v>
      </c>
      <c r="AI130" s="368" t="s">
        <v>52</v>
      </c>
      <c r="AJ130" s="476" t="s">
        <v>54</v>
      </c>
      <c r="AK130" s="476" t="s">
        <v>54</v>
      </c>
      <c r="AL130" s="476" t="s">
        <v>54</v>
      </c>
      <c r="AM130" s="476" t="s">
        <v>54</v>
      </c>
      <c r="AN130" s="476" t="s">
        <v>54</v>
      </c>
      <c r="AO130" s="476" t="s">
        <v>54</v>
      </c>
      <c r="AP130" s="375" t="s">
        <v>54</v>
      </c>
      <c r="AQ130" s="473" t="s">
        <v>54</v>
      </c>
      <c r="AR130" s="375" t="s">
        <v>54</v>
      </c>
      <c r="AS130" s="382" t="s">
        <v>54</v>
      </c>
      <c r="AT130" s="382" t="s">
        <v>54</v>
      </c>
      <c r="AU130" s="375" t="s">
        <v>54</v>
      </c>
      <c r="AV130" s="375" t="s">
        <v>54</v>
      </c>
      <c r="AW130" s="375" t="s">
        <v>54</v>
      </c>
      <c r="AX130" s="375" t="s">
        <v>54</v>
      </c>
      <c r="AY130" s="383" t="s">
        <v>54</v>
      </c>
      <c r="AZ130" s="369" t="s">
        <v>54</v>
      </c>
      <c r="BA130" s="517" t="s">
        <v>54</v>
      </c>
      <c r="BB130" s="369" t="s">
        <v>54</v>
      </c>
      <c r="BC130" s="473" t="s">
        <v>54</v>
      </c>
      <c r="BD130" s="369" t="s">
        <v>54</v>
      </c>
      <c r="BE130" s="369" t="s">
        <v>54</v>
      </c>
      <c r="BF130" s="369" t="s">
        <v>54</v>
      </c>
      <c r="BG130" s="375" t="s">
        <v>54</v>
      </c>
      <c r="BH130" s="375" t="s">
        <v>54</v>
      </c>
      <c r="BI130" s="375" t="s">
        <v>54</v>
      </c>
      <c r="BJ130" s="375" t="s">
        <v>54</v>
      </c>
      <c r="BK130" s="473" t="s">
        <v>54</v>
      </c>
      <c r="BL130" s="375" t="s">
        <v>54</v>
      </c>
      <c r="BM130" s="375" t="s">
        <v>54</v>
      </c>
      <c r="BN130" s="375" t="s">
        <v>54</v>
      </c>
      <c r="BO130" s="375" t="s">
        <v>54</v>
      </c>
      <c r="BP130" s="375" t="s">
        <v>54</v>
      </c>
      <c r="BQ130" s="375" t="s">
        <v>54</v>
      </c>
      <c r="BR130" s="375" t="s">
        <v>54</v>
      </c>
      <c r="BS130" s="375" t="s">
        <v>54</v>
      </c>
      <c r="BT130" s="375" t="s">
        <v>54</v>
      </c>
      <c r="BU130" s="370" t="s">
        <v>54</v>
      </c>
      <c r="BV130" s="375" t="s">
        <v>54</v>
      </c>
      <c r="BW130" s="375" t="s">
        <v>54</v>
      </c>
      <c r="BX130" s="375" t="s">
        <v>54</v>
      </c>
      <c r="BY130" s="375" t="s">
        <v>54</v>
      </c>
      <c r="BZ130" s="375" t="s">
        <v>54</v>
      </c>
      <c r="CA130" s="375" t="s">
        <v>54</v>
      </c>
      <c r="CB130" s="375" t="s">
        <v>54</v>
      </c>
      <c r="CC130" s="375" t="s">
        <v>54</v>
      </c>
      <c r="CD130" s="375" t="s">
        <v>54</v>
      </c>
      <c r="CE130" s="370" t="s">
        <v>54</v>
      </c>
      <c r="CF130" s="375" t="s">
        <v>54</v>
      </c>
      <c r="CG130" s="375" t="s">
        <v>54</v>
      </c>
      <c r="CH130" s="375" t="s">
        <v>54</v>
      </c>
      <c r="CI130" s="370" t="s">
        <v>54</v>
      </c>
      <c r="CJ130" s="375" t="s">
        <v>54</v>
      </c>
      <c r="CK130" s="375" t="s">
        <v>54</v>
      </c>
      <c r="CL130" s="375" t="s">
        <v>54</v>
      </c>
      <c r="CM130" s="473" t="s">
        <v>2951</v>
      </c>
      <c r="CN130" s="479" t="s">
        <v>2897</v>
      </c>
      <c r="CO130" s="473" t="s">
        <v>1975</v>
      </c>
      <c r="CP130" s="473" t="s">
        <v>1975</v>
      </c>
      <c r="CQ130" s="465" t="s">
        <v>3007</v>
      </c>
      <c r="CR130" s="473" t="s">
        <v>3049</v>
      </c>
      <c r="CS130" s="465" t="s">
        <v>52</v>
      </c>
      <c r="CT130" s="465" t="s">
        <v>54</v>
      </c>
      <c r="CU130" s="465" t="s">
        <v>54</v>
      </c>
      <c r="CV130" s="465" t="s">
        <v>54</v>
      </c>
      <c r="CW130" s="465" t="s">
        <v>54</v>
      </c>
      <c r="CX130" s="465" t="s">
        <v>54</v>
      </c>
      <c r="CY130" s="465" t="s">
        <v>54</v>
      </c>
      <c r="CZ130" s="465" t="s">
        <v>54</v>
      </c>
      <c r="DA130" s="465" t="s">
        <v>54</v>
      </c>
      <c r="DB130" s="500" t="s">
        <v>54</v>
      </c>
      <c r="DC130" s="465" t="s">
        <v>54</v>
      </c>
      <c r="DD130" s="465" t="s">
        <v>54</v>
      </c>
      <c r="DE130" s="465" t="s">
        <v>54</v>
      </c>
      <c r="DF130" s="465" t="s">
        <v>54</v>
      </c>
      <c r="DG130" s="465" t="s">
        <v>54</v>
      </c>
      <c r="DH130" s="465" t="s">
        <v>54</v>
      </c>
      <c r="DI130" s="465" t="s">
        <v>54</v>
      </c>
      <c r="DJ130" s="465" t="s">
        <v>54</v>
      </c>
      <c r="DK130" s="465" t="s">
        <v>54</v>
      </c>
      <c r="DL130" s="465" t="s">
        <v>54</v>
      </c>
      <c r="DM130" s="365" t="s">
        <v>54</v>
      </c>
      <c r="DN130" s="465" t="s">
        <v>54</v>
      </c>
      <c r="DO130" s="365" t="s">
        <v>54</v>
      </c>
      <c r="DP130" s="365" t="s">
        <v>54</v>
      </c>
      <c r="DQ130" s="365" t="s">
        <v>54</v>
      </c>
      <c r="DR130" s="365" t="s">
        <v>54</v>
      </c>
      <c r="DS130" s="365" t="s">
        <v>54</v>
      </c>
      <c r="DT130" s="365" t="s">
        <v>54</v>
      </c>
      <c r="DU130" s="365" t="s">
        <v>54</v>
      </c>
      <c r="DV130" s="365" t="s">
        <v>54</v>
      </c>
      <c r="DW130" s="365" t="s">
        <v>54</v>
      </c>
      <c r="DX130" s="465" t="s">
        <v>54</v>
      </c>
      <c r="DY130" s="365" t="s">
        <v>54</v>
      </c>
      <c r="DZ130" s="465" t="s">
        <v>54</v>
      </c>
      <c r="EA130" s="365" t="s">
        <v>54</v>
      </c>
      <c r="EB130" s="365" t="s">
        <v>54</v>
      </c>
      <c r="EC130" s="365" t="s">
        <v>54</v>
      </c>
      <c r="ED130" s="365" t="s">
        <v>54</v>
      </c>
      <c r="EE130" s="365" t="s">
        <v>54</v>
      </c>
      <c r="EF130" s="365" t="s">
        <v>54</v>
      </c>
      <c r="EG130" s="365" t="s">
        <v>54</v>
      </c>
      <c r="EH130" s="365" t="s">
        <v>54</v>
      </c>
      <c r="EI130" s="365" t="s">
        <v>54</v>
      </c>
      <c r="EJ130" s="365" t="s">
        <v>54</v>
      </c>
      <c r="EK130" s="365" t="s">
        <v>54</v>
      </c>
      <c r="EL130" s="365" t="s">
        <v>54</v>
      </c>
      <c r="EM130" s="365" t="s">
        <v>54</v>
      </c>
      <c r="EN130" s="365" t="s">
        <v>54</v>
      </c>
      <c r="EO130" s="365" t="s">
        <v>54</v>
      </c>
      <c r="EP130" s="365" t="s">
        <v>54</v>
      </c>
      <c r="EQ130" s="365" t="s">
        <v>54</v>
      </c>
      <c r="ER130" s="365" t="s">
        <v>54</v>
      </c>
      <c r="ES130" s="365" t="s">
        <v>54</v>
      </c>
      <c r="ET130" s="365" t="s">
        <v>54</v>
      </c>
      <c r="EU130" s="365" t="s">
        <v>54</v>
      </c>
    </row>
    <row r="131" spans="1:151" s="385" customFormat="1" ht="19.95" customHeight="1">
      <c r="A131" s="474"/>
      <c r="B131" s="474"/>
      <c r="C131" s="474"/>
      <c r="D131" s="466"/>
      <c r="E131" s="470"/>
      <c r="F131" s="466"/>
      <c r="G131" s="466"/>
      <c r="H131" s="466"/>
      <c r="I131" s="466"/>
      <c r="J131" s="466"/>
      <c r="K131" s="466"/>
      <c r="L131" s="470"/>
      <c r="M131" s="474"/>
      <c r="N131" s="470"/>
      <c r="O131" s="466"/>
      <c r="P131" s="527"/>
      <c r="Q131" s="466"/>
      <c r="R131" s="375" t="s">
        <v>54</v>
      </c>
      <c r="S131" s="367" t="s">
        <v>54</v>
      </c>
      <c r="T131" s="367" t="s">
        <v>54</v>
      </c>
      <c r="U131" s="375" t="s">
        <v>54</v>
      </c>
      <c r="V131" s="375" t="s">
        <v>54</v>
      </c>
      <c r="W131" s="375" t="s">
        <v>54</v>
      </c>
      <c r="X131" s="518"/>
      <c r="Y131" s="369" t="s">
        <v>54</v>
      </c>
      <c r="Z131" s="520"/>
      <c r="AA131" s="370" t="s">
        <v>54</v>
      </c>
      <c r="AB131" s="466"/>
      <c r="AC131" s="375" t="s">
        <v>54</v>
      </c>
      <c r="AD131" s="466"/>
      <c r="AE131" s="369" t="s">
        <v>54</v>
      </c>
      <c r="AF131" s="369" t="s">
        <v>54</v>
      </c>
      <c r="AG131" s="368" t="s">
        <v>54</v>
      </c>
      <c r="AH131" s="368" t="s">
        <v>54</v>
      </c>
      <c r="AI131" s="368" t="s">
        <v>54</v>
      </c>
      <c r="AJ131" s="515"/>
      <c r="AK131" s="515"/>
      <c r="AL131" s="515"/>
      <c r="AM131" s="515"/>
      <c r="AN131" s="515"/>
      <c r="AO131" s="515"/>
      <c r="AP131" s="375" t="s">
        <v>54</v>
      </c>
      <c r="AQ131" s="474"/>
      <c r="AR131" s="375" t="s">
        <v>54</v>
      </c>
      <c r="AS131" s="382" t="s">
        <v>54</v>
      </c>
      <c r="AT131" s="382" t="s">
        <v>54</v>
      </c>
      <c r="AU131" s="375" t="s">
        <v>54</v>
      </c>
      <c r="AV131" s="375" t="s">
        <v>54</v>
      </c>
      <c r="AW131" s="375" t="s">
        <v>54</v>
      </c>
      <c r="AX131" s="375" t="s">
        <v>54</v>
      </c>
      <c r="AY131" s="383" t="s">
        <v>54</v>
      </c>
      <c r="AZ131" s="369" t="s">
        <v>54</v>
      </c>
      <c r="BA131" s="518"/>
      <c r="BB131" s="369" t="s">
        <v>54</v>
      </c>
      <c r="BC131" s="474"/>
      <c r="BD131" s="369" t="s">
        <v>54</v>
      </c>
      <c r="BE131" s="369" t="s">
        <v>54</v>
      </c>
      <c r="BF131" s="369" t="s">
        <v>54</v>
      </c>
      <c r="BG131" s="375" t="s">
        <v>54</v>
      </c>
      <c r="BH131" s="375" t="s">
        <v>54</v>
      </c>
      <c r="BI131" s="375" t="s">
        <v>54</v>
      </c>
      <c r="BJ131" s="375" t="s">
        <v>54</v>
      </c>
      <c r="BK131" s="474"/>
      <c r="BL131" s="375" t="s">
        <v>54</v>
      </c>
      <c r="BM131" s="375" t="s">
        <v>54</v>
      </c>
      <c r="BN131" s="375" t="s">
        <v>54</v>
      </c>
      <c r="BO131" s="375" t="s">
        <v>54</v>
      </c>
      <c r="BP131" s="375" t="s">
        <v>54</v>
      </c>
      <c r="BQ131" s="375" t="s">
        <v>54</v>
      </c>
      <c r="BR131" s="375" t="s">
        <v>54</v>
      </c>
      <c r="BS131" s="375" t="s">
        <v>54</v>
      </c>
      <c r="BT131" s="375" t="s">
        <v>54</v>
      </c>
      <c r="BU131" s="370" t="s">
        <v>54</v>
      </c>
      <c r="BV131" s="375" t="s">
        <v>54</v>
      </c>
      <c r="BW131" s="375" t="s">
        <v>54</v>
      </c>
      <c r="BX131" s="375" t="s">
        <v>54</v>
      </c>
      <c r="BY131" s="375" t="s">
        <v>54</v>
      </c>
      <c r="BZ131" s="375" t="s">
        <v>54</v>
      </c>
      <c r="CA131" s="375" t="s">
        <v>54</v>
      </c>
      <c r="CB131" s="375" t="s">
        <v>54</v>
      </c>
      <c r="CC131" s="375" t="s">
        <v>54</v>
      </c>
      <c r="CD131" s="375" t="s">
        <v>54</v>
      </c>
      <c r="CE131" s="370" t="s">
        <v>54</v>
      </c>
      <c r="CF131" s="375" t="s">
        <v>54</v>
      </c>
      <c r="CG131" s="375" t="s">
        <v>54</v>
      </c>
      <c r="CH131" s="375" t="s">
        <v>54</v>
      </c>
      <c r="CI131" s="370" t="s">
        <v>54</v>
      </c>
      <c r="CJ131" s="375" t="s">
        <v>54</v>
      </c>
      <c r="CK131" s="375" t="s">
        <v>54</v>
      </c>
      <c r="CL131" s="375" t="s">
        <v>54</v>
      </c>
      <c r="CM131" s="474"/>
      <c r="CN131" s="479"/>
      <c r="CO131" s="467"/>
      <c r="CP131" s="467"/>
      <c r="CQ131" s="466"/>
      <c r="CR131" s="467"/>
      <c r="CS131" s="466"/>
      <c r="CT131" s="466"/>
      <c r="CU131" s="466"/>
      <c r="CV131" s="466"/>
      <c r="CW131" s="466"/>
      <c r="CX131" s="466"/>
      <c r="CY131" s="466"/>
      <c r="CZ131" s="466"/>
      <c r="DA131" s="466"/>
      <c r="DB131" s="471"/>
      <c r="DC131" s="466"/>
      <c r="DD131" s="466"/>
      <c r="DE131" s="466"/>
      <c r="DF131" s="466"/>
      <c r="DG131" s="466"/>
      <c r="DH131" s="466"/>
      <c r="DI131" s="466"/>
      <c r="DJ131" s="466"/>
      <c r="DK131" s="466"/>
      <c r="DL131" s="466"/>
      <c r="DM131" s="365" t="s">
        <v>54</v>
      </c>
      <c r="DN131" s="466"/>
      <c r="DO131" s="365" t="s">
        <v>54</v>
      </c>
      <c r="DP131" s="365" t="s">
        <v>54</v>
      </c>
      <c r="DQ131" s="365" t="s">
        <v>54</v>
      </c>
      <c r="DR131" s="365" t="s">
        <v>54</v>
      </c>
      <c r="DS131" s="365" t="s">
        <v>54</v>
      </c>
      <c r="DT131" s="365" t="s">
        <v>54</v>
      </c>
      <c r="DU131" s="365" t="s">
        <v>54</v>
      </c>
      <c r="DV131" s="365" t="s">
        <v>54</v>
      </c>
      <c r="DW131" s="365" t="s">
        <v>54</v>
      </c>
      <c r="DX131" s="466"/>
      <c r="DY131" s="365" t="s">
        <v>54</v>
      </c>
      <c r="DZ131" s="466"/>
      <c r="EA131" s="365" t="s">
        <v>54</v>
      </c>
      <c r="EB131" s="365" t="s">
        <v>54</v>
      </c>
      <c r="EC131" s="365" t="s">
        <v>54</v>
      </c>
      <c r="ED131" s="365" t="s">
        <v>54</v>
      </c>
      <c r="EE131" s="365" t="s">
        <v>54</v>
      </c>
      <c r="EF131" s="365" t="s">
        <v>54</v>
      </c>
      <c r="EG131" s="365" t="s">
        <v>54</v>
      </c>
      <c r="EH131" s="365" t="s">
        <v>54</v>
      </c>
      <c r="EI131" s="365" t="s">
        <v>54</v>
      </c>
      <c r="EJ131" s="365" t="s">
        <v>54</v>
      </c>
      <c r="EK131" s="365" t="s">
        <v>54</v>
      </c>
      <c r="EL131" s="365" t="s">
        <v>54</v>
      </c>
      <c r="EM131" s="365" t="s">
        <v>54</v>
      </c>
      <c r="EN131" s="365" t="s">
        <v>54</v>
      </c>
      <c r="EO131" s="365" t="s">
        <v>54</v>
      </c>
      <c r="EP131" s="365" t="s">
        <v>54</v>
      </c>
      <c r="EQ131" s="365" t="s">
        <v>54</v>
      </c>
      <c r="ER131" s="365" t="s">
        <v>54</v>
      </c>
      <c r="ES131" s="365" t="s">
        <v>54</v>
      </c>
      <c r="ET131" s="365" t="s">
        <v>54</v>
      </c>
      <c r="EU131" s="365" t="s">
        <v>54</v>
      </c>
    </row>
    <row r="132" spans="1:151" s="385" customFormat="1" ht="19.95" customHeight="1">
      <c r="A132" s="474"/>
      <c r="B132" s="474"/>
      <c r="C132" s="474"/>
      <c r="D132" s="467"/>
      <c r="E132" s="471"/>
      <c r="F132" s="467"/>
      <c r="G132" s="467"/>
      <c r="H132" s="467"/>
      <c r="I132" s="467"/>
      <c r="J132" s="467"/>
      <c r="K132" s="467"/>
      <c r="L132" s="471"/>
      <c r="M132" s="474"/>
      <c r="N132" s="471"/>
      <c r="O132" s="467"/>
      <c r="P132" s="527"/>
      <c r="Q132" s="467"/>
      <c r="R132" s="375" t="s">
        <v>54</v>
      </c>
      <c r="S132" s="367" t="s">
        <v>54</v>
      </c>
      <c r="T132" s="367" t="s">
        <v>54</v>
      </c>
      <c r="U132" s="375" t="s">
        <v>54</v>
      </c>
      <c r="V132" s="375" t="s">
        <v>54</v>
      </c>
      <c r="W132" s="375" t="s">
        <v>54</v>
      </c>
      <c r="X132" s="518"/>
      <c r="Y132" s="369" t="s">
        <v>54</v>
      </c>
      <c r="Z132" s="520"/>
      <c r="AA132" s="370" t="s">
        <v>54</v>
      </c>
      <c r="AB132" s="467"/>
      <c r="AC132" s="375" t="s">
        <v>54</v>
      </c>
      <c r="AD132" s="467"/>
      <c r="AE132" s="369" t="s">
        <v>54</v>
      </c>
      <c r="AF132" s="369" t="s">
        <v>54</v>
      </c>
      <c r="AG132" s="368" t="s">
        <v>54</v>
      </c>
      <c r="AH132" s="368" t="s">
        <v>54</v>
      </c>
      <c r="AI132" s="368" t="s">
        <v>54</v>
      </c>
      <c r="AJ132" s="515"/>
      <c r="AK132" s="515"/>
      <c r="AL132" s="515"/>
      <c r="AM132" s="515"/>
      <c r="AN132" s="515"/>
      <c r="AO132" s="515"/>
      <c r="AP132" s="375" t="s">
        <v>54</v>
      </c>
      <c r="AQ132" s="474"/>
      <c r="AR132" s="375" t="s">
        <v>54</v>
      </c>
      <c r="AS132" s="382" t="s">
        <v>54</v>
      </c>
      <c r="AT132" s="382" t="s">
        <v>54</v>
      </c>
      <c r="AU132" s="375" t="s">
        <v>54</v>
      </c>
      <c r="AV132" s="375" t="s">
        <v>54</v>
      </c>
      <c r="AW132" s="375" t="s">
        <v>54</v>
      </c>
      <c r="AX132" s="375" t="s">
        <v>54</v>
      </c>
      <c r="AY132" s="383" t="s">
        <v>54</v>
      </c>
      <c r="AZ132" s="369" t="s">
        <v>54</v>
      </c>
      <c r="BA132" s="518"/>
      <c r="BB132" s="369" t="s">
        <v>54</v>
      </c>
      <c r="BC132" s="474"/>
      <c r="BD132" s="369" t="s">
        <v>54</v>
      </c>
      <c r="BE132" s="369" t="s">
        <v>54</v>
      </c>
      <c r="BF132" s="369" t="s">
        <v>54</v>
      </c>
      <c r="BG132" s="375" t="s">
        <v>54</v>
      </c>
      <c r="BH132" s="375" t="s">
        <v>54</v>
      </c>
      <c r="BI132" s="375" t="s">
        <v>54</v>
      </c>
      <c r="BJ132" s="375" t="s">
        <v>54</v>
      </c>
      <c r="BK132" s="474"/>
      <c r="BL132" s="375" t="s">
        <v>54</v>
      </c>
      <c r="BM132" s="375" t="s">
        <v>54</v>
      </c>
      <c r="BN132" s="375" t="s">
        <v>54</v>
      </c>
      <c r="BO132" s="375" t="s">
        <v>54</v>
      </c>
      <c r="BP132" s="375" t="s">
        <v>54</v>
      </c>
      <c r="BQ132" s="375" t="s">
        <v>54</v>
      </c>
      <c r="BR132" s="375" t="s">
        <v>54</v>
      </c>
      <c r="BS132" s="375" t="s">
        <v>54</v>
      </c>
      <c r="BT132" s="375" t="s">
        <v>54</v>
      </c>
      <c r="BU132" s="370" t="s">
        <v>54</v>
      </c>
      <c r="BV132" s="375" t="s">
        <v>54</v>
      </c>
      <c r="BW132" s="375" t="s">
        <v>54</v>
      </c>
      <c r="BX132" s="375" t="s">
        <v>54</v>
      </c>
      <c r="BY132" s="375" t="s">
        <v>54</v>
      </c>
      <c r="BZ132" s="375" t="s">
        <v>54</v>
      </c>
      <c r="CA132" s="375" t="s">
        <v>54</v>
      </c>
      <c r="CB132" s="375" t="s">
        <v>54</v>
      </c>
      <c r="CC132" s="375" t="s">
        <v>54</v>
      </c>
      <c r="CD132" s="375" t="s">
        <v>54</v>
      </c>
      <c r="CE132" s="370" t="s">
        <v>54</v>
      </c>
      <c r="CF132" s="375" t="s">
        <v>54</v>
      </c>
      <c r="CG132" s="375" t="s">
        <v>54</v>
      </c>
      <c r="CH132" s="375" t="s">
        <v>54</v>
      </c>
      <c r="CI132" s="370" t="s">
        <v>54</v>
      </c>
      <c r="CJ132" s="375" t="s">
        <v>54</v>
      </c>
      <c r="CK132" s="375" t="s">
        <v>54</v>
      </c>
      <c r="CL132" s="375" t="s">
        <v>54</v>
      </c>
      <c r="CM132" s="474"/>
      <c r="CN132" s="479"/>
      <c r="CO132" s="467"/>
      <c r="CP132" s="467"/>
      <c r="CQ132" s="467"/>
      <c r="CR132" s="467"/>
      <c r="CS132" s="467"/>
      <c r="CT132" s="467"/>
      <c r="CU132" s="467"/>
      <c r="CV132" s="467"/>
      <c r="CW132" s="467"/>
      <c r="CX132" s="467"/>
      <c r="CY132" s="467"/>
      <c r="CZ132" s="467"/>
      <c r="DA132" s="467"/>
      <c r="DB132" s="471"/>
      <c r="DC132" s="467"/>
      <c r="DD132" s="467"/>
      <c r="DE132" s="467"/>
      <c r="DF132" s="467"/>
      <c r="DG132" s="467"/>
      <c r="DH132" s="467"/>
      <c r="DI132" s="467"/>
      <c r="DJ132" s="467"/>
      <c r="DK132" s="467"/>
      <c r="DL132" s="467"/>
      <c r="DM132" s="365" t="s">
        <v>54</v>
      </c>
      <c r="DN132" s="467"/>
      <c r="DO132" s="365" t="s">
        <v>54</v>
      </c>
      <c r="DP132" s="365" t="s">
        <v>54</v>
      </c>
      <c r="DQ132" s="365" t="s">
        <v>54</v>
      </c>
      <c r="DR132" s="365" t="s">
        <v>54</v>
      </c>
      <c r="DS132" s="365" t="s">
        <v>54</v>
      </c>
      <c r="DT132" s="365" t="s">
        <v>54</v>
      </c>
      <c r="DU132" s="365" t="s">
        <v>54</v>
      </c>
      <c r="DV132" s="365" t="s">
        <v>54</v>
      </c>
      <c r="DW132" s="365" t="s">
        <v>54</v>
      </c>
      <c r="DX132" s="467"/>
      <c r="DY132" s="365" t="s">
        <v>54</v>
      </c>
      <c r="DZ132" s="467"/>
      <c r="EA132" s="365" t="s">
        <v>54</v>
      </c>
      <c r="EB132" s="365" t="s">
        <v>54</v>
      </c>
      <c r="EC132" s="365" t="s">
        <v>54</v>
      </c>
      <c r="ED132" s="365" t="s">
        <v>54</v>
      </c>
      <c r="EE132" s="365" t="s">
        <v>54</v>
      </c>
      <c r="EF132" s="365" t="s">
        <v>54</v>
      </c>
      <c r="EG132" s="365" t="s">
        <v>54</v>
      </c>
      <c r="EH132" s="365" t="s">
        <v>54</v>
      </c>
      <c r="EI132" s="365" t="s">
        <v>54</v>
      </c>
      <c r="EJ132" s="365" t="s">
        <v>54</v>
      </c>
      <c r="EK132" s="365" t="s">
        <v>54</v>
      </c>
      <c r="EL132" s="365" t="s">
        <v>54</v>
      </c>
      <c r="EM132" s="365" t="s">
        <v>54</v>
      </c>
      <c r="EN132" s="365" t="s">
        <v>54</v>
      </c>
      <c r="EO132" s="365" t="s">
        <v>54</v>
      </c>
      <c r="EP132" s="365" t="s">
        <v>54</v>
      </c>
      <c r="EQ132" s="365" t="s">
        <v>54</v>
      </c>
      <c r="ER132" s="365" t="s">
        <v>54</v>
      </c>
      <c r="ES132" s="365" t="s">
        <v>54</v>
      </c>
      <c r="ET132" s="365" t="s">
        <v>54</v>
      </c>
      <c r="EU132" s="365" t="s">
        <v>54</v>
      </c>
    </row>
    <row r="133" spans="1:151" s="385" customFormat="1" ht="19.95" customHeight="1">
      <c r="A133" s="475"/>
      <c r="B133" s="475"/>
      <c r="C133" s="475"/>
      <c r="D133" s="468"/>
      <c r="E133" s="472"/>
      <c r="F133" s="468"/>
      <c r="G133" s="468"/>
      <c r="H133" s="468"/>
      <c r="I133" s="468"/>
      <c r="J133" s="468"/>
      <c r="K133" s="468"/>
      <c r="L133" s="472"/>
      <c r="M133" s="475"/>
      <c r="N133" s="472"/>
      <c r="O133" s="468"/>
      <c r="P133" s="528"/>
      <c r="Q133" s="468"/>
      <c r="R133" s="375" t="s">
        <v>54</v>
      </c>
      <c r="S133" s="367" t="s">
        <v>52</v>
      </c>
      <c r="T133" s="367" t="s">
        <v>54</v>
      </c>
      <c r="U133" s="375" t="s">
        <v>54</v>
      </c>
      <c r="V133" s="375" t="s">
        <v>54</v>
      </c>
      <c r="W133" s="375" t="s">
        <v>54</v>
      </c>
      <c r="X133" s="518"/>
      <c r="Y133" s="369" t="s">
        <v>54</v>
      </c>
      <c r="Z133" s="520"/>
      <c r="AA133" s="370" t="s">
        <v>54</v>
      </c>
      <c r="AB133" s="468"/>
      <c r="AC133" s="375" t="s">
        <v>54</v>
      </c>
      <c r="AD133" s="468"/>
      <c r="AE133" s="369" t="s">
        <v>54</v>
      </c>
      <c r="AF133" s="369" t="s">
        <v>54</v>
      </c>
      <c r="AG133" s="368" t="s">
        <v>54</v>
      </c>
      <c r="AH133" s="368" t="s">
        <v>54</v>
      </c>
      <c r="AI133" s="368" t="s">
        <v>54</v>
      </c>
      <c r="AJ133" s="516"/>
      <c r="AK133" s="516"/>
      <c r="AL133" s="516"/>
      <c r="AM133" s="516"/>
      <c r="AN133" s="516"/>
      <c r="AO133" s="516"/>
      <c r="AP133" s="375" t="s">
        <v>54</v>
      </c>
      <c r="AQ133" s="475"/>
      <c r="AR133" s="375" t="s">
        <v>54</v>
      </c>
      <c r="AS133" s="382" t="s">
        <v>54</v>
      </c>
      <c r="AT133" s="382" t="s">
        <v>54</v>
      </c>
      <c r="AU133" s="375" t="s">
        <v>54</v>
      </c>
      <c r="AV133" s="375" t="s">
        <v>54</v>
      </c>
      <c r="AW133" s="375" t="s">
        <v>54</v>
      </c>
      <c r="AX133" s="375" t="s">
        <v>54</v>
      </c>
      <c r="AY133" s="383" t="s">
        <v>54</v>
      </c>
      <c r="AZ133" s="369" t="s">
        <v>54</v>
      </c>
      <c r="BA133" s="518"/>
      <c r="BB133" s="369" t="s">
        <v>54</v>
      </c>
      <c r="BC133" s="475"/>
      <c r="BD133" s="369" t="s">
        <v>54</v>
      </c>
      <c r="BE133" s="369" t="s">
        <v>54</v>
      </c>
      <c r="BF133" s="369" t="s">
        <v>54</v>
      </c>
      <c r="BG133" s="375" t="s">
        <v>54</v>
      </c>
      <c r="BH133" s="375" t="s">
        <v>54</v>
      </c>
      <c r="BI133" s="375" t="s">
        <v>54</v>
      </c>
      <c r="BJ133" s="375" t="s">
        <v>54</v>
      </c>
      <c r="BK133" s="475"/>
      <c r="BL133" s="375" t="s">
        <v>54</v>
      </c>
      <c r="BM133" s="375" t="s">
        <v>54</v>
      </c>
      <c r="BN133" s="375" t="s">
        <v>54</v>
      </c>
      <c r="BO133" s="375" t="s">
        <v>54</v>
      </c>
      <c r="BP133" s="375" t="s">
        <v>54</v>
      </c>
      <c r="BQ133" s="375" t="s">
        <v>54</v>
      </c>
      <c r="BR133" s="375" t="s">
        <v>54</v>
      </c>
      <c r="BS133" s="375" t="s">
        <v>54</v>
      </c>
      <c r="BT133" s="375" t="s">
        <v>54</v>
      </c>
      <c r="BU133" s="370" t="s">
        <v>54</v>
      </c>
      <c r="BV133" s="375" t="s">
        <v>54</v>
      </c>
      <c r="BW133" s="375" t="s">
        <v>54</v>
      </c>
      <c r="BX133" s="375" t="s">
        <v>54</v>
      </c>
      <c r="BY133" s="375" t="s">
        <v>54</v>
      </c>
      <c r="BZ133" s="375" t="s">
        <v>54</v>
      </c>
      <c r="CA133" s="375" t="s">
        <v>54</v>
      </c>
      <c r="CB133" s="375" t="s">
        <v>54</v>
      </c>
      <c r="CC133" s="375" t="s">
        <v>54</v>
      </c>
      <c r="CD133" s="375" t="s">
        <v>54</v>
      </c>
      <c r="CE133" s="370" t="s">
        <v>54</v>
      </c>
      <c r="CF133" s="375" t="s">
        <v>54</v>
      </c>
      <c r="CG133" s="375" t="s">
        <v>54</v>
      </c>
      <c r="CH133" s="375" t="s">
        <v>54</v>
      </c>
      <c r="CI133" s="370" t="s">
        <v>54</v>
      </c>
      <c r="CJ133" s="375" t="s">
        <v>54</v>
      </c>
      <c r="CK133" s="375" t="s">
        <v>54</v>
      </c>
      <c r="CL133" s="375" t="s">
        <v>54</v>
      </c>
      <c r="CM133" s="475"/>
      <c r="CN133" s="479"/>
      <c r="CO133" s="532"/>
      <c r="CP133" s="532"/>
      <c r="CQ133" s="468"/>
      <c r="CR133" s="532"/>
      <c r="CS133" s="468"/>
      <c r="CT133" s="468"/>
      <c r="CU133" s="468"/>
      <c r="CV133" s="468"/>
      <c r="CW133" s="468"/>
      <c r="CX133" s="468"/>
      <c r="CY133" s="468"/>
      <c r="CZ133" s="468"/>
      <c r="DA133" s="468"/>
      <c r="DB133" s="529"/>
      <c r="DC133" s="468"/>
      <c r="DD133" s="468"/>
      <c r="DE133" s="468"/>
      <c r="DF133" s="468"/>
      <c r="DG133" s="468"/>
      <c r="DH133" s="468"/>
      <c r="DI133" s="468"/>
      <c r="DJ133" s="468"/>
      <c r="DK133" s="468"/>
      <c r="DL133" s="468"/>
      <c r="DM133" s="365" t="s">
        <v>54</v>
      </c>
      <c r="DN133" s="468"/>
      <c r="DO133" s="365" t="s">
        <v>54</v>
      </c>
      <c r="DP133" s="365" t="s">
        <v>54</v>
      </c>
      <c r="DQ133" s="365" t="s">
        <v>54</v>
      </c>
      <c r="DR133" s="365" t="s">
        <v>54</v>
      </c>
      <c r="DS133" s="365" t="s">
        <v>54</v>
      </c>
      <c r="DT133" s="365" t="s">
        <v>54</v>
      </c>
      <c r="DU133" s="365" t="s">
        <v>54</v>
      </c>
      <c r="DV133" s="365" t="s">
        <v>54</v>
      </c>
      <c r="DW133" s="365" t="s">
        <v>54</v>
      </c>
      <c r="DX133" s="468"/>
      <c r="DY133" s="365" t="s">
        <v>54</v>
      </c>
      <c r="DZ133" s="468"/>
      <c r="EA133" s="365" t="s">
        <v>54</v>
      </c>
      <c r="EB133" s="365" t="s">
        <v>54</v>
      </c>
      <c r="EC133" s="365" t="s">
        <v>54</v>
      </c>
      <c r="ED133" s="365" t="s">
        <v>54</v>
      </c>
      <c r="EE133" s="365" t="s">
        <v>54</v>
      </c>
      <c r="EF133" s="365" t="s">
        <v>54</v>
      </c>
      <c r="EG133" s="365" t="s">
        <v>54</v>
      </c>
      <c r="EH133" s="365" t="s">
        <v>54</v>
      </c>
      <c r="EI133" s="365" t="s">
        <v>54</v>
      </c>
      <c r="EJ133" s="365" t="s">
        <v>54</v>
      </c>
      <c r="EK133" s="365" t="s">
        <v>54</v>
      </c>
      <c r="EL133" s="365" t="s">
        <v>54</v>
      </c>
      <c r="EM133" s="365" t="s">
        <v>54</v>
      </c>
      <c r="EN133" s="365" t="s">
        <v>54</v>
      </c>
      <c r="EO133" s="365" t="s">
        <v>54</v>
      </c>
      <c r="EP133" s="365" t="s">
        <v>54</v>
      </c>
      <c r="EQ133" s="365" t="s">
        <v>54</v>
      </c>
      <c r="ER133" s="365" t="s">
        <v>54</v>
      </c>
      <c r="ES133" s="365" t="s">
        <v>54</v>
      </c>
      <c r="ET133" s="365" t="s">
        <v>54</v>
      </c>
      <c r="EU133" s="365" t="s">
        <v>54</v>
      </c>
    </row>
    <row r="134" spans="1:151" s="385" customFormat="1" ht="19.95" customHeight="1">
      <c r="A134" s="473">
        <v>26</v>
      </c>
      <c r="B134" s="473">
        <v>26</v>
      </c>
      <c r="C134" s="473" t="s">
        <v>2734</v>
      </c>
      <c r="D134" s="465" t="s">
        <v>2853</v>
      </c>
      <c r="E134" s="530" t="s">
        <v>2856</v>
      </c>
      <c r="F134" s="531" t="s">
        <v>2825</v>
      </c>
      <c r="G134" s="465" t="s">
        <v>3004</v>
      </c>
      <c r="H134" s="465" t="s">
        <v>2881</v>
      </c>
      <c r="I134" s="465" t="s">
        <v>3114</v>
      </c>
      <c r="J134" s="465" t="s">
        <v>2674</v>
      </c>
      <c r="K134" s="525" t="s">
        <v>3508</v>
      </c>
      <c r="L134" s="469" t="s">
        <v>3554</v>
      </c>
      <c r="M134" s="465" t="s">
        <v>3017</v>
      </c>
      <c r="N134" s="469" t="s">
        <v>3554</v>
      </c>
      <c r="O134" s="465" t="s">
        <v>3453</v>
      </c>
      <c r="P134" s="526" t="s">
        <v>3014</v>
      </c>
      <c r="Q134" s="465">
        <v>2</v>
      </c>
      <c r="R134" s="375" t="s">
        <v>2693</v>
      </c>
      <c r="S134" s="367" t="s">
        <v>52</v>
      </c>
      <c r="T134" s="367" t="s">
        <v>2714</v>
      </c>
      <c r="U134" s="375" t="s">
        <v>52</v>
      </c>
      <c r="V134" s="375" t="s">
        <v>52</v>
      </c>
      <c r="W134" s="375" t="s">
        <v>52</v>
      </c>
      <c r="X134" s="517">
        <v>1195</v>
      </c>
      <c r="Y134" s="369" t="s">
        <v>52</v>
      </c>
      <c r="Z134" s="519" t="s">
        <v>52</v>
      </c>
      <c r="AA134" s="370" t="s">
        <v>52</v>
      </c>
      <c r="AB134" s="465">
        <v>1195</v>
      </c>
      <c r="AC134" s="375" t="s">
        <v>52</v>
      </c>
      <c r="AD134" s="465" t="s">
        <v>52</v>
      </c>
      <c r="AE134" s="369" t="s">
        <v>52</v>
      </c>
      <c r="AF134" s="369" t="s">
        <v>2934</v>
      </c>
      <c r="AG134" s="375" t="s">
        <v>52</v>
      </c>
      <c r="AH134" s="375" t="s">
        <v>52</v>
      </c>
      <c r="AI134" s="375" t="s">
        <v>52</v>
      </c>
      <c r="AJ134" s="476" t="s">
        <v>54</v>
      </c>
      <c r="AK134" s="476" t="s">
        <v>54</v>
      </c>
      <c r="AL134" s="476" t="s">
        <v>54</v>
      </c>
      <c r="AM134" s="476" t="s">
        <v>54</v>
      </c>
      <c r="AN134" s="476" t="s">
        <v>54</v>
      </c>
      <c r="AO134" s="476" t="s">
        <v>54</v>
      </c>
      <c r="AP134" s="375" t="s">
        <v>54</v>
      </c>
      <c r="AQ134" s="473" t="s">
        <v>54</v>
      </c>
      <c r="AR134" s="375" t="s">
        <v>54</v>
      </c>
      <c r="AS134" s="382" t="s">
        <v>54</v>
      </c>
      <c r="AT134" s="382" t="s">
        <v>54</v>
      </c>
      <c r="AU134" s="375" t="s">
        <v>54</v>
      </c>
      <c r="AV134" s="375" t="s">
        <v>54</v>
      </c>
      <c r="AW134" s="375" t="s">
        <v>54</v>
      </c>
      <c r="AX134" s="375" t="s">
        <v>54</v>
      </c>
      <c r="AY134" s="383" t="s">
        <v>54</v>
      </c>
      <c r="AZ134" s="369" t="s">
        <v>54</v>
      </c>
      <c r="BA134" s="517" t="s">
        <v>54</v>
      </c>
      <c r="BB134" s="369" t="s">
        <v>54</v>
      </c>
      <c r="BC134" s="473" t="s">
        <v>54</v>
      </c>
      <c r="BD134" s="369" t="s">
        <v>54</v>
      </c>
      <c r="BE134" s="369" t="s">
        <v>54</v>
      </c>
      <c r="BF134" s="369" t="s">
        <v>54</v>
      </c>
      <c r="BG134" s="375" t="s">
        <v>54</v>
      </c>
      <c r="BH134" s="375" t="s">
        <v>54</v>
      </c>
      <c r="BI134" s="375" t="s">
        <v>54</v>
      </c>
      <c r="BJ134" s="375" t="s">
        <v>54</v>
      </c>
      <c r="BK134" s="473" t="s">
        <v>54</v>
      </c>
      <c r="BL134" s="375" t="s">
        <v>54</v>
      </c>
      <c r="BM134" s="375" t="s">
        <v>54</v>
      </c>
      <c r="BN134" s="375" t="s">
        <v>54</v>
      </c>
      <c r="BO134" s="375" t="s">
        <v>54</v>
      </c>
      <c r="BP134" s="375" t="s">
        <v>54</v>
      </c>
      <c r="BQ134" s="375" t="s">
        <v>54</v>
      </c>
      <c r="BR134" s="375" t="s">
        <v>54</v>
      </c>
      <c r="BS134" s="375" t="s">
        <v>54</v>
      </c>
      <c r="BT134" s="375" t="s">
        <v>54</v>
      </c>
      <c r="BU134" s="370" t="s">
        <v>54</v>
      </c>
      <c r="BV134" s="375" t="s">
        <v>54</v>
      </c>
      <c r="BW134" s="375" t="s">
        <v>54</v>
      </c>
      <c r="BX134" s="375" t="s">
        <v>54</v>
      </c>
      <c r="BY134" s="375" t="s">
        <v>54</v>
      </c>
      <c r="BZ134" s="375" t="s">
        <v>54</v>
      </c>
      <c r="CA134" s="375" t="s">
        <v>54</v>
      </c>
      <c r="CB134" s="375" t="s">
        <v>54</v>
      </c>
      <c r="CC134" s="375" t="s">
        <v>54</v>
      </c>
      <c r="CD134" s="375" t="s">
        <v>54</v>
      </c>
      <c r="CE134" s="370" t="s">
        <v>54</v>
      </c>
      <c r="CF134" s="375" t="s">
        <v>54</v>
      </c>
      <c r="CG134" s="375" t="s">
        <v>54</v>
      </c>
      <c r="CH134" s="375" t="s">
        <v>54</v>
      </c>
      <c r="CI134" s="370" t="s">
        <v>54</v>
      </c>
      <c r="CJ134" s="375" t="s">
        <v>54</v>
      </c>
      <c r="CK134" s="375" t="s">
        <v>54</v>
      </c>
      <c r="CL134" s="375" t="s">
        <v>54</v>
      </c>
      <c r="CM134" s="473" t="s">
        <v>358</v>
      </c>
      <c r="CN134" s="479" t="s">
        <v>2717</v>
      </c>
      <c r="CO134" s="473" t="s">
        <v>1975</v>
      </c>
      <c r="CP134" s="473" t="s">
        <v>1975</v>
      </c>
      <c r="CQ134" s="465" t="s">
        <v>3008</v>
      </c>
      <c r="CR134" s="473" t="s">
        <v>3050</v>
      </c>
      <c r="CS134" s="465" t="s">
        <v>52</v>
      </c>
      <c r="CT134" s="465" t="s">
        <v>54</v>
      </c>
      <c r="CU134" s="465" t="s">
        <v>54</v>
      </c>
      <c r="CV134" s="465" t="s">
        <v>54</v>
      </c>
      <c r="CW134" s="465" t="s">
        <v>54</v>
      </c>
      <c r="CX134" s="465" t="s">
        <v>54</v>
      </c>
      <c r="CY134" s="465" t="s">
        <v>54</v>
      </c>
      <c r="CZ134" s="465" t="s">
        <v>54</v>
      </c>
      <c r="DA134" s="465" t="s">
        <v>54</v>
      </c>
      <c r="DB134" s="500" t="s">
        <v>54</v>
      </c>
      <c r="DC134" s="465" t="s">
        <v>54</v>
      </c>
      <c r="DD134" s="465" t="s">
        <v>54</v>
      </c>
      <c r="DE134" s="465" t="s">
        <v>54</v>
      </c>
      <c r="DF134" s="465" t="s">
        <v>54</v>
      </c>
      <c r="DG134" s="465" t="s">
        <v>54</v>
      </c>
      <c r="DH134" s="465" t="s">
        <v>54</v>
      </c>
      <c r="DI134" s="465" t="s">
        <v>54</v>
      </c>
      <c r="DJ134" s="465" t="s">
        <v>54</v>
      </c>
      <c r="DK134" s="465" t="s">
        <v>54</v>
      </c>
      <c r="DL134" s="465" t="s">
        <v>54</v>
      </c>
      <c r="DM134" s="365" t="s">
        <v>54</v>
      </c>
      <c r="DN134" s="465" t="s">
        <v>54</v>
      </c>
      <c r="DO134" s="365" t="s">
        <v>54</v>
      </c>
      <c r="DP134" s="365" t="s">
        <v>54</v>
      </c>
      <c r="DQ134" s="365" t="s">
        <v>54</v>
      </c>
      <c r="DR134" s="365" t="s">
        <v>54</v>
      </c>
      <c r="DS134" s="365" t="s">
        <v>54</v>
      </c>
      <c r="DT134" s="365" t="s">
        <v>54</v>
      </c>
      <c r="DU134" s="365" t="s">
        <v>54</v>
      </c>
      <c r="DV134" s="365" t="s">
        <v>54</v>
      </c>
      <c r="DW134" s="365" t="s">
        <v>54</v>
      </c>
      <c r="DX134" s="465" t="s">
        <v>54</v>
      </c>
      <c r="DY134" s="365" t="s">
        <v>54</v>
      </c>
      <c r="DZ134" s="465" t="s">
        <v>54</v>
      </c>
      <c r="EA134" s="365" t="s">
        <v>54</v>
      </c>
      <c r="EB134" s="365" t="s">
        <v>54</v>
      </c>
      <c r="EC134" s="365" t="s">
        <v>54</v>
      </c>
      <c r="ED134" s="365" t="s">
        <v>54</v>
      </c>
      <c r="EE134" s="365" t="s">
        <v>54</v>
      </c>
      <c r="EF134" s="365" t="s">
        <v>54</v>
      </c>
      <c r="EG134" s="365" t="s">
        <v>54</v>
      </c>
      <c r="EH134" s="365" t="s">
        <v>54</v>
      </c>
      <c r="EI134" s="365" t="s">
        <v>54</v>
      </c>
      <c r="EJ134" s="365" t="s">
        <v>54</v>
      </c>
      <c r="EK134" s="365" t="s">
        <v>54</v>
      </c>
      <c r="EL134" s="365" t="s">
        <v>54</v>
      </c>
      <c r="EM134" s="365" t="s">
        <v>54</v>
      </c>
      <c r="EN134" s="365" t="s">
        <v>54</v>
      </c>
      <c r="EO134" s="365" t="s">
        <v>54</v>
      </c>
      <c r="EP134" s="365" t="s">
        <v>54</v>
      </c>
      <c r="EQ134" s="365" t="s">
        <v>54</v>
      </c>
      <c r="ER134" s="365" t="s">
        <v>54</v>
      </c>
      <c r="ES134" s="365" t="s">
        <v>54</v>
      </c>
      <c r="ET134" s="365" t="s">
        <v>54</v>
      </c>
      <c r="EU134" s="365" t="s">
        <v>54</v>
      </c>
    </row>
    <row r="135" spans="1:151" s="385" customFormat="1" ht="19.95" customHeight="1">
      <c r="A135" s="474"/>
      <c r="B135" s="474"/>
      <c r="C135" s="474"/>
      <c r="D135" s="466"/>
      <c r="E135" s="470"/>
      <c r="F135" s="466"/>
      <c r="G135" s="466"/>
      <c r="H135" s="466"/>
      <c r="I135" s="466"/>
      <c r="J135" s="466"/>
      <c r="K135" s="466"/>
      <c r="L135" s="470"/>
      <c r="M135" s="466"/>
      <c r="N135" s="470"/>
      <c r="O135" s="466"/>
      <c r="P135" s="527"/>
      <c r="Q135" s="466"/>
      <c r="R135" s="375" t="s">
        <v>2694</v>
      </c>
      <c r="S135" s="367" t="s">
        <v>52</v>
      </c>
      <c r="T135" s="367" t="s">
        <v>2714</v>
      </c>
      <c r="U135" s="375" t="s">
        <v>52</v>
      </c>
      <c r="V135" s="375" t="s">
        <v>52</v>
      </c>
      <c r="W135" s="375" t="s">
        <v>52</v>
      </c>
      <c r="X135" s="518"/>
      <c r="Y135" s="375" t="s">
        <v>52</v>
      </c>
      <c r="Z135" s="520"/>
      <c r="AA135" s="370" t="s">
        <v>52</v>
      </c>
      <c r="AB135" s="466"/>
      <c r="AC135" s="375" t="s">
        <v>52</v>
      </c>
      <c r="AD135" s="466"/>
      <c r="AE135" s="375" t="s">
        <v>52</v>
      </c>
      <c r="AF135" s="369" t="s">
        <v>52</v>
      </c>
      <c r="AG135" s="375" t="s">
        <v>52</v>
      </c>
      <c r="AH135" s="375" t="s">
        <v>52</v>
      </c>
      <c r="AI135" s="375" t="s">
        <v>52</v>
      </c>
      <c r="AJ135" s="515"/>
      <c r="AK135" s="515"/>
      <c r="AL135" s="515"/>
      <c r="AM135" s="515"/>
      <c r="AN135" s="515"/>
      <c r="AO135" s="515"/>
      <c r="AP135" s="375" t="s">
        <v>54</v>
      </c>
      <c r="AQ135" s="474"/>
      <c r="AR135" s="375" t="s">
        <v>54</v>
      </c>
      <c r="AS135" s="382" t="s">
        <v>54</v>
      </c>
      <c r="AT135" s="382" t="s">
        <v>54</v>
      </c>
      <c r="AU135" s="375" t="s">
        <v>54</v>
      </c>
      <c r="AV135" s="375" t="s">
        <v>54</v>
      </c>
      <c r="AW135" s="375" t="s">
        <v>54</v>
      </c>
      <c r="AX135" s="375" t="s">
        <v>54</v>
      </c>
      <c r="AY135" s="383" t="s">
        <v>54</v>
      </c>
      <c r="AZ135" s="369" t="s">
        <v>54</v>
      </c>
      <c r="BA135" s="518"/>
      <c r="BB135" s="369" t="s">
        <v>54</v>
      </c>
      <c r="BC135" s="474"/>
      <c r="BD135" s="369" t="s">
        <v>54</v>
      </c>
      <c r="BE135" s="369" t="s">
        <v>54</v>
      </c>
      <c r="BF135" s="369" t="s">
        <v>54</v>
      </c>
      <c r="BG135" s="375" t="s">
        <v>54</v>
      </c>
      <c r="BH135" s="375" t="s">
        <v>54</v>
      </c>
      <c r="BI135" s="375" t="s">
        <v>54</v>
      </c>
      <c r="BJ135" s="375" t="s">
        <v>54</v>
      </c>
      <c r="BK135" s="474"/>
      <c r="BL135" s="375" t="s">
        <v>54</v>
      </c>
      <c r="BM135" s="375" t="s">
        <v>54</v>
      </c>
      <c r="BN135" s="375" t="s">
        <v>54</v>
      </c>
      <c r="BO135" s="375" t="s">
        <v>54</v>
      </c>
      <c r="BP135" s="375" t="s">
        <v>54</v>
      </c>
      <c r="BQ135" s="375" t="s">
        <v>54</v>
      </c>
      <c r="BR135" s="375" t="s">
        <v>54</v>
      </c>
      <c r="BS135" s="375" t="s">
        <v>54</v>
      </c>
      <c r="BT135" s="375" t="s">
        <v>54</v>
      </c>
      <c r="BU135" s="370" t="s">
        <v>54</v>
      </c>
      <c r="BV135" s="375" t="s">
        <v>54</v>
      </c>
      <c r="BW135" s="375" t="s">
        <v>54</v>
      </c>
      <c r="BX135" s="375" t="s">
        <v>54</v>
      </c>
      <c r="BY135" s="375" t="s">
        <v>54</v>
      </c>
      <c r="BZ135" s="375" t="s">
        <v>54</v>
      </c>
      <c r="CA135" s="375" t="s">
        <v>54</v>
      </c>
      <c r="CB135" s="375" t="s">
        <v>54</v>
      </c>
      <c r="CC135" s="375" t="s">
        <v>54</v>
      </c>
      <c r="CD135" s="375" t="s">
        <v>54</v>
      </c>
      <c r="CE135" s="370" t="s">
        <v>54</v>
      </c>
      <c r="CF135" s="375" t="s">
        <v>54</v>
      </c>
      <c r="CG135" s="375" t="s">
        <v>54</v>
      </c>
      <c r="CH135" s="375" t="s">
        <v>54</v>
      </c>
      <c r="CI135" s="370" t="s">
        <v>54</v>
      </c>
      <c r="CJ135" s="375" t="s">
        <v>54</v>
      </c>
      <c r="CK135" s="375" t="s">
        <v>54</v>
      </c>
      <c r="CL135" s="375" t="s">
        <v>54</v>
      </c>
      <c r="CM135" s="474"/>
      <c r="CN135" s="479"/>
      <c r="CO135" s="467"/>
      <c r="CP135" s="467"/>
      <c r="CQ135" s="466"/>
      <c r="CR135" s="467"/>
      <c r="CS135" s="466"/>
      <c r="CT135" s="466"/>
      <c r="CU135" s="466"/>
      <c r="CV135" s="466"/>
      <c r="CW135" s="466"/>
      <c r="CX135" s="466"/>
      <c r="CY135" s="466"/>
      <c r="CZ135" s="466"/>
      <c r="DA135" s="466"/>
      <c r="DB135" s="471"/>
      <c r="DC135" s="466"/>
      <c r="DD135" s="466"/>
      <c r="DE135" s="466"/>
      <c r="DF135" s="466"/>
      <c r="DG135" s="466"/>
      <c r="DH135" s="466"/>
      <c r="DI135" s="466"/>
      <c r="DJ135" s="466"/>
      <c r="DK135" s="466"/>
      <c r="DL135" s="466"/>
      <c r="DM135" s="365" t="s">
        <v>54</v>
      </c>
      <c r="DN135" s="466"/>
      <c r="DO135" s="365" t="s">
        <v>54</v>
      </c>
      <c r="DP135" s="365" t="s">
        <v>54</v>
      </c>
      <c r="DQ135" s="365" t="s">
        <v>54</v>
      </c>
      <c r="DR135" s="365" t="s">
        <v>54</v>
      </c>
      <c r="DS135" s="365" t="s">
        <v>54</v>
      </c>
      <c r="DT135" s="365" t="s">
        <v>54</v>
      </c>
      <c r="DU135" s="365" t="s">
        <v>54</v>
      </c>
      <c r="DV135" s="365" t="s">
        <v>54</v>
      </c>
      <c r="DW135" s="365" t="s">
        <v>54</v>
      </c>
      <c r="DX135" s="466"/>
      <c r="DY135" s="365" t="s">
        <v>54</v>
      </c>
      <c r="DZ135" s="466"/>
      <c r="EA135" s="365" t="s">
        <v>54</v>
      </c>
      <c r="EB135" s="365" t="s">
        <v>54</v>
      </c>
      <c r="EC135" s="365" t="s">
        <v>54</v>
      </c>
      <c r="ED135" s="365" t="s">
        <v>54</v>
      </c>
      <c r="EE135" s="365" t="s">
        <v>54</v>
      </c>
      <c r="EF135" s="365" t="s">
        <v>54</v>
      </c>
      <c r="EG135" s="365" t="s">
        <v>54</v>
      </c>
      <c r="EH135" s="365" t="s">
        <v>54</v>
      </c>
      <c r="EI135" s="365" t="s">
        <v>54</v>
      </c>
      <c r="EJ135" s="365" t="s">
        <v>54</v>
      </c>
      <c r="EK135" s="365" t="s">
        <v>54</v>
      </c>
      <c r="EL135" s="365" t="s">
        <v>54</v>
      </c>
      <c r="EM135" s="365" t="s">
        <v>54</v>
      </c>
      <c r="EN135" s="365" t="s">
        <v>54</v>
      </c>
      <c r="EO135" s="365" t="s">
        <v>54</v>
      </c>
      <c r="EP135" s="365" t="s">
        <v>54</v>
      </c>
      <c r="EQ135" s="365" t="s">
        <v>54</v>
      </c>
      <c r="ER135" s="365" t="s">
        <v>54</v>
      </c>
      <c r="ES135" s="365" t="s">
        <v>54</v>
      </c>
      <c r="ET135" s="365" t="s">
        <v>54</v>
      </c>
      <c r="EU135" s="365" t="s">
        <v>54</v>
      </c>
    </row>
    <row r="136" spans="1:151" s="385" customFormat="1" ht="19.95" customHeight="1">
      <c r="A136" s="474"/>
      <c r="B136" s="474"/>
      <c r="C136" s="474"/>
      <c r="D136" s="467"/>
      <c r="E136" s="471"/>
      <c r="F136" s="467"/>
      <c r="G136" s="467"/>
      <c r="H136" s="467"/>
      <c r="I136" s="467"/>
      <c r="J136" s="467"/>
      <c r="K136" s="467"/>
      <c r="L136" s="471"/>
      <c r="M136" s="467"/>
      <c r="N136" s="471"/>
      <c r="O136" s="467"/>
      <c r="P136" s="527"/>
      <c r="Q136" s="467"/>
      <c r="R136" s="375" t="s">
        <v>54</v>
      </c>
      <c r="S136" s="367" t="s">
        <v>54</v>
      </c>
      <c r="T136" s="367" t="s">
        <v>54</v>
      </c>
      <c r="U136" s="375" t="s">
        <v>54</v>
      </c>
      <c r="V136" s="375" t="s">
        <v>54</v>
      </c>
      <c r="W136" s="375" t="s">
        <v>54</v>
      </c>
      <c r="X136" s="518"/>
      <c r="Y136" s="369" t="s">
        <v>54</v>
      </c>
      <c r="Z136" s="520"/>
      <c r="AA136" s="370" t="s">
        <v>54</v>
      </c>
      <c r="AB136" s="467"/>
      <c r="AC136" s="375" t="s">
        <v>54</v>
      </c>
      <c r="AD136" s="467"/>
      <c r="AE136" s="369" t="s">
        <v>54</v>
      </c>
      <c r="AF136" s="369" t="s">
        <v>54</v>
      </c>
      <c r="AG136" s="375" t="s">
        <v>54</v>
      </c>
      <c r="AH136" s="375" t="s">
        <v>54</v>
      </c>
      <c r="AI136" s="375" t="s">
        <v>54</v>
      </c>
      <c r="AJ136" s="515"/>
      <c r="AK136" s="515"/>
      <c r="AL136" s="515"/>
      <c r="AM136" s="515"/>
      <c r="AN136" s="515"/>
      <c r="AO136" s="515"/>
      <c r="AP136" s="375" t="s">
        <v>54</v>
      </c>
      <c r="AQ136" s="474"/>
      <c r="AR136" s="375" t="s">
        <v>54</v>
      </c>
      <c r="AS136" s="382" t="s">
        <v>54</v>
      </c>
      <c r="AT136" s="382" t="s">
        <v>54</v>
      </c>
      <c r="AU136" s="375" t="s">
        <v>54</v>
      </c>
      <c r="AV136" s="375" t="s">
        <v>54</v>
      </c>
      <c r="AW136" s="375" t="s">
        <v>54</v>
      </c>
      <c r="AX136" s="375" t="s">
        <v>54</v>
      </c>
      <c r="AY136" s="383" t="s">
        <v>54</v>
      </c>
      <c r="AZ136" s="369" t="s">
        <v>54</v>
      </c>
      <c r="BA136" s="518"/>
      <c r="BB136" s="369" t="s">
        <v>54</v>
      </c>
      <c r="BC136" s="474"/>
      <c r="BD136" s="369" t="s">
        <v>54</v>
      </c>
      <c r="BE136" s="369" t="s">
        <v>54</v>
      </c>
      <c r="BF136" s="369" t="s">
        <v>54</v>
      </c>
      <c r="BG136" s="375" t="s">
        <v>54</v>
      </c>
      <c r="BH136" s="375" t="s">
        <v>54</v>
      </c>
      <c r="BI136" s="375" t="s">
        <v>54</v>
      </c>
      <c r="BJ136" s="375" t="s">
        <v>54</v>
      </c>
      <c r="BK136" s="474"/>
      <c r="BL136" s="375" t="s">
        <v>54</v>
      </c>
      <c r="BM136" s="375" t="s">
        <v>54</v>
      </c>
      <c r="BN136" s="375" t="s">
        <v>54</v>
      </c>
      <c r="BO136" s="375" t="s">
        <v>54</v>
      </c>
      <c r="BP136" s="375" t="s">
        <v>54</v>
      </c>
      <c r="BQ136" s="375" t="s">
        <v>54</v>
      </c>
      <c r="BR136" s="375" t="s">
        <v>54</v>
      </c>
      <c r="BS136" s="375" t="s">
        <v>54</v>
      </c>
      <c r="BT136" s="375" t="s">
        <v>54</v>
      </c>
      <c r="BU136" s="370" t="s">
        <v>54</v>
      </c>
      <c r="BV136" s="375" t="s">
        <v>54</v>
      </c>
      <c r="BW136" s="375" t="s">
        <v>54</v>
      </c>
      <c r="BX136" s="375" t="s">
        <v>54</v>
      </c>
      <c r="BY136" s="375" t="s">
        <v>54</v>
      </c>
      <c r="BZ136" s="375" t="s">
        <v>54</v>
      </c>
      <c r="CA136" s="375" t="s">
        <v>54</v>
      </c>
      <c r="CB136" s="375" t="s">
        <v>54</v>
      </c>
      <c r="CC136" s="375" t="s">
        <v>54</v>
      </c>
      <c r="CD136" s="375" t="s">
        <v>54</v>
      </c>
      <c r="CE136" s="370" t="s">
        <v>54</v>
      </c>
      <c r="CF136" s="375" t="s">
        <v>54</v>
      </c>
      <c r="CG136" s="375" t="s">
        <v>54</v>
      </c>
      <c r="CH136" s="375" t="s">
        <v>54</v>
      </c>
      <c r="CI136" s="370" t="s">
        <v>54</v>
      </c>
      <c r="CJ136" s="375" t="s">
        <v>54</v>
      </c>
      <c r="CK136" s="375" t="s">
        <v>54</v>
      </c>
      <c r="CL136" s="375" t="s">
        <v>54</v>
      </c>
      <c r="CM136" s="474"/>
      <c r="CN136" s="479"/>
      <c r="CO136" s="467"/>
      <c r="CP136" s="467"/>
      <c r="CQ136" s="467"/>
      <c r="CR136" s="467"/>
      <c r="CS136" s="467"/>
      <c r="CT136" s="467"/>
      <c r="CU136" s="467"/>
      <c r="CV136" s="467"/>
      <c r="CW136" s="467"/>
      <c r="CX136" s="467"/>
      <c r="CY136" s="467"/>
      <c r="CZ136" s="467"/>
      <c r="DA136" s="467"/>
      <c r="DB136" s="471"/>
      <c r="DC136" s="467"/>
      <c r="DD136" s="467"/>
      <c r="DE136" s="467"/>
      <c r="DF136" s="467"/>
      <c r="DG136" s="467"/>
      <c r="DH136" s="467"/>
      <c r="DI136" s="467"/>
      <c r="DJ136" s="467"/>
      <c r="DK136" s="467"/>
      <c r="DL136" s="467"/>
      <c r="DM136" s="365" t="s">
        <v>54</v>
      </c>
      <c r="DN136" s="467"/>
      <c r="DO136" s="365" t="s">
        <v>54</v>
      </c>
      <c r="DP136" s="365" t="s">
        <v>54</v>
      </c>
      <c r="DQ136" s="365" t="s">
        <v>54</v>
      </c>
      <c r="DR136" s="365" t="s">
        <v>54</v>
      </c>
      <c r="DS136" s="365" t="s">
        <v>54</v>
      </c>
      <c r="DT136" s="365" t="s">
        <v>54</v>
      </c>
      <c r="DU136" s="365" t="s">
        <v>54</v>
      </c>
      <c r="DV136" s="365" t="s">
        <v>54</v>
      </c>
      <c r="DW136" s="365" t="s">
        <v>54</v>
      </c>
      <c r="DX136" s="467"/>
      <c r="DY136" s="365" t="s">
        <v>54</v>
      </c>
      <c r="DZ136" s="467"/>
      <c r="EA136" s="365" t="s">
        <v>54</v>
      </c>
      <c r="EB136" s="365" t="s">
        <v>54</v>
      </c>
      <c r="EC136" s="365" t="s">
        <v>54</v>
      </c>
      <c r="ED136" s="365" t="s">
        <v>54</v>
      </c>
      <c r="EE136" s="365" t="s">
        <v>54</v>
      </c>
      <c r="EF136" s="365" t="s">
        <v>54</v>
      </c>
      <c r="EG136" s="365" t="s">
        <v>54</v>
      </c>
      <c r="EH136" s="365" t="s">
        <v>54</v>
      </c>
      <c r="EI136" s="365" t="s">
        <v>54</v>
      </c>
      <c r="EJ136" s="365" t="s">
        <v>54</v>
      </c>
      <c r="EK136" s="365" t="s">
        <v>54</v>
      </c>
      <c r="EL136" s="365" t="s">
        <v>54</v>
      </c>
      <c r="EM136" s="365" t="s">
        <v>54</v>
      </c>
      <c r="EN136" s="365" t="s">
        <v>54</v>
      </c>
      <c r="EO136" s="365" t="s">
        <v>54</v>
      </c>
      <c r="EP136" s="365" t="s">
        <v>54</v>
      </c>
      <c r="EQ136" s="365" t="s">
        <v>54</v>
      </c>
      <c r="ER136" s="365" t="s">
        <v>54</v>
      </c>
      <c r="ES136" s="365" t="s">
        <v>54</v>
      </c>
      <c r="ET136" s="365" t="s">
        <v>54</v>
      </c>
      <c r="EU136" s="365" t="s">
        <v>54</v>
      </c>
    </row>
    <row r="137" spans="1:151" s="385" customFormat="1" ht="19.95" customHeight="1">
      <c r="A137" s="475"/>
      <c r="B137" s="475"/>
      <c r="C137" s="475"/>
      <c r="D137" s="468"/>
      <c r="E137" s="472"/>
      <c r="F137" s="468"/>
      <c r="G137" s="468"/>
      <c r="H137" s="468"/>
      <c r="I137" s="468"/>
      <c r="J137" s="468"/>
      <c r="K137" s="468"/>
      <c r="L137" s="472"/>
      <c r="M137" s="468"/>
      <c r="N137" s="472"/>
      <c r="O137" s="468"/>
      <c r="P137" s="528"/>
      <c r="Q137" s="468"/>
      <c r="R137" s="375" t="s">
        <v>54</v>
      </c>
      <c r="S137" s="367" t="s">
        <v>52</v>
      </c>
      <c r="T137" s="367" t="s">
        <v>54</v>
      </c>
      <c r="U137" s="375" t="s">
        <v>54</v>
      </c>
      <c r="V137" s="375" t="s">
        <v>54</v>
      </c>
      <c r="W137" s="375" t="s">
        <v>54</v>
      </c>
      <c r="X137" s="518"/>
      <c r="Y137" s="369" t="s">
        <v>54</v>
      </c>
      <c r="Z137" s="520"/>
      <c r="AA137" s="370" t="s">
        <v>54</v>
      </c>
      <c r="AB137" s="468"/>
      <c r="AC137" s="375" t="s">
        <v>54</v>
      </c>
      <c r="AD137" s="468"/>
      <c r="AE137" s="369" t="s">
        <v>54</v>
      </c>
      <c r="AF137" s="369" t="s">
        <v>54</v>
      </c>
      <c r="AG137" s="375" t="s">
        <v>54</v>
      </c>
      <c r="AH137" s="375" t="s">
        <v>54</v>
      </c>
      <c r="AI137" s="375" t="s">
        <v>54</v>
      </c>
      <c r="AJ137" s="516"/>
      <c r="AK137" s="516"/>
      <c r="AL137" s="516"/>
      <c r="AM137" s="516"/>
      <c r="AN137" s="516"/>
      <c r="AO137" s="516"/>
      <c r="AP137" s="375" t="s">
        <v>54</v>
      </c>
      <c r="AQ137" s="475"/>
      <c r="AR137" s="375" t="s">
        <v>54</v>
      </c>
      <c r="AS137" s="382" t="s">
        <v>54</v>
      </c>
      <c r="AT137" s="382" t="s">
        <v>54</v>
      </c>
      <c r="AU137" s="375" t="s">
        <v>54</v>
      </c>
      <c r="AV137" s="375" t="s">
        <v>54</v>
      </c>
      <c r="AW137" s="375" t="s">
        <v>54</v>
      </c>
      <c r="AX137" s="375" t="s">
        <v>54</v>
      </c>
      <c r="AY137" s="383" t="s">
        <v>54</v>
      </c>
      <c r="AZ137" s="369" t="s">
        <v>54</v>
      </c>
      <c r="BA137" s="518"/>
      <c r="BB137" s="369" t="s">
        <v>54</v>
      </c>
      <c r="BC137" s="475"/>
      <c r="BD137" s="369" t="s">
        <v>54</v>
      </c>
      <c r="BE137" s="369" t="s">
        <v>54</v>
      </c>
      <c r="BF137" s="369" t="s">
        <v>54</v>
      </c>
      <c r="BG137" s="375" t="s">
        <v>54</v>
      </c>
      <c r="BH137" s="375" t="s">
        <v>54</v>
      </c>
      <c r="BI137" s="375" t="s">
        <v>54</v>
      </c>
      <c r="BJ137" s="375" t="s">
        <v>54</v>
      </c>
      <c r="BK137" s="475"/>
      <c r="BL137" s="375" t="s">
        <v>54</v>
      </c>
      <c r="BM137" s="375" t="s">
        <v>54</v>
      </c>
      <c r="BN137" s="375" t="s">
        <v>54</v>
      </c>
      <c r="BO137" s="375" t="s">
        <v>54</v>
      </c>
      <c r="BP137" s="375" t="s">
        <v>54</v>
      </c>
      <c r="BQ137" s="375" t="s">
        <v>54</v>
      </c>
      <c r="BR137" s="375" t="s">
        <v>54</v>
      </c>
      <c r="BS137" s="375" t="s">
        <v>54</v>
      </c>
      <c r="BT137" s="375" t="s">
        <v>54</v>
      </c>
      <c r="BU137" s="370" t="s">
        <v>54</v>
      </c>
      <c r="BV137" s="375" t="s">
        <v>54</v>
      </c>
      <c r="BW137" s="375" t="s">
        <v>54</v>
      </c>
      <c r="BX137" s="375" t="s">
        <v>54</v>
      </c>
      <c r="BY137" s="375" t="s">
        <v>54</v>
      </c>
      <c r="BZ137" s="375" t="s">
        <v>54</v>
      </c>
      <c r="CA137" s="375" t="s">
        <v>54</v>
      </c>
      <c r="CB137" s="375" t="s">
        <v>54</v>
      </c>
      <c r="CC137" s="375" t="s">
        <v>54</v>
      </c>
      <c r="CD137" s="375" t="s">
        <v>54</v>
      </c>
      <c r="CE137" s="370" t="s">
        <v>54</v>
      </c>
      <c r="CF137" s="375" t="s">
        <v>54</v>
      </c>
      <c r="CG137" s="375" t="s">
        <v>54</v>
      </c>
      <c r="CH137" s="375" t="s">
        <v>54</v>
      </c>
      <c r="CI137" s="370" t="s">
        <v>54</v>
      </c>
      <c r="CJ137" s="375" t="s">
        <v>54</v>
      </c>
      <c r="CK137" s="375" t="s">
        <v>54</v>
      </c>
      <c r="CL137" s="375" t="s">
        <v>54</v>
      </c>
      <c r="CM137" s="475"/>
      <c r="CN137" s="479"/>
      <c r="CO137" s="532"/>
      <c r="CP137" s="532"/>
      <c r="CQ137" s="468"/>
      <c r="CR137" s="532"/>
      <c r="CS137" s="468"/>
      <c r="CT137" s="468"/>
      <c r="CU137" s="468"/>
      <c r="CV137" s="468"/>
      <c r="CW137" s="468"/>
      <c r="CX137" s="468"/>
      <c r="CY137" s="468"/>
      <c r="CZ137" s="468"/>
      <c r="DA137" s="468"/>
      <c r="DB137" s="529"/>
      <c r="DC137" s="468"/>
      <c r="DD137" s="468"/>
      <c r="DE137" s="468"/>
      <c r="DF137" s="468"/>
      <c r="DG137" s="468"/>
      <c r="DH137" s="468"/>
      <c r="DI137" s="468"/>
      <c r="DJ137" s="468"/>
      <c r="DK137" s="468"/>
      <c r="DL137" s="468"/>
      <c r="DM137" s="365" t="s">
        <v>54</v>
      </c>
      <c r="DN137" s="468"/>
      <c r="DO137" s="365" t="s">
        <v>54</v>
      </c>
      <c r="DP137" s="365" t="s">
        <v>54</v>
      </c>
      <c r="DQ137" s="365" t="s">
        <v>54</v>
      </c>
      <c r="DR137" s="365" t="s">
        <v>54</v>
      </c>
      <c r="DS137" s="365" t="s">
        <v>54</v>
      </c>
      <c r="DT137" s="365" t="s">
        <v>54</v>
      </c>
      <c r="DU137" s="365" t="s">
        <v>54</v>
      </c>
      <c r="DV137" s="365" t="s">
        <v>54</v>
      </c>
      <c r="DW137" s="365" t="s">
        <v>54</v>
      </c>
      <c r="DX137" s="468"/>
      <c r="DY137" s="365" t="s">
        <v>54</v>
      </c>
      <c r="DZ137" s="468"/>
      <c r="EA137" s="365" t="s">
        <v>54</v>
      </c>
      <c r="EB137" s="365" t="s">
        <v>54</v>
      </c>
      <c r="EC137" s="365" t="s">
        <v>54</v>
      </c>
      <c r="ED137" s="365" t="s">
        <v>54</v>
      </c>
      <c r="EE137" s="365" t="s">
        <v>54</v>
      </c>
      <c r="EF137" s="365" t="s">
        <v>54</v>
      </c>
      <c r="EG137" s="365" t="s">
        <v>54</v>
      </c>
      <c r="EH137" s="365" t="s">
        <v>54</v>
      </c>
      <c r="EI137" s="365" t="s">
        <v>54</v>
      </c>
      <c r="EJ137" s="365" t="s">
        <v>54</v>
      </c>
      <c r="EK137" s="365" t="s">
        <v>54</v>
      </c>
      <c r="EL137" s="365" t="s">
        <v>54</v>
      </c>
      <c r="EM137" s="365" t="s">
        <v>54</v>
      </c>
      <c r="EN137" s="365" t="s">
        <v>54</v>
      </c>
      <c r="EO137" s="365" t="s">
        <v>54</v>
      </c>
      <c r="EP137" s="365" t="s">
        <v>54</v>
      </c>
      <c r="EQ137" s="365" t="s">
        <v>54</v>
      </c>
      <c r="ER137" s="365" t="s">
        <v>54</v>
      </c>
      <c r="ES137" s="365" t="s">
        <v>54</v>
      </c>
      <c r="ET137" s="365" t="s">
        <v>54</v>
      </c>
      <c r="EU137" s="365" t="s">
        <v>54</v>
      </c>
    </row>
    <row r="138" spans="1:151" s="385" customFormat="1" ht="19.95" customHeight="1">
      <c r="A138" s="473">
        <v>27</v>
      </c>
      <c r="B138" s="473">
        <v>27</v>
      </c>
      <c r="C138" s="473" t="s">
        <v>2734</v>
      </c>
      <c r="D138" s="465" t="s">
        <v>2854</v>
      </c>
      <c r="E138" s="530" t="s">
        <v>2856</v>
      </c>
      <c r="F138" s="531" t="s">
        <v>2826</v>
      </c>
      <c r="G138" s="465" t="s">
        <v>2932</v>
      </c>
      <c r="H138" s="465" t="s">
        <v>2682</v>
      </c>
      <c r="I138" s="531" t="s">
        <v>2827</v>
      </c>
      <c r="J138" s="465" t="s">
        <v>2675</v>
      </c>
      <c r="K138" s="525" t="s">
        <v>3509</v>
      </c>
      <c r="L138" s="469" t="s">
        <v>3554</v>
      </c>
      <c r="M138" s="473" t="s">
        <v>2953</v>
      </c>
      <c r="N138" s="469" t="s">
        <v>3554</v>
      </c>
      <c r="O138" s="465" t="s">
        <v>2928</v>
      </c>
      <c r="P138" s="526" t="s">
        <v>3014</v>
      </c>
      <c r="Q138" s="465">
        <v>2</v>
      </c>
      <c r="R138" s="375" t="s">
        <v>2695</v>
      </c>
      <c r="S138" s="367" t="s">
        <v>52</v>
      </c>
      <c r="T138" s="367" t="s">
        <v>2714</v>
      </c>
      <c r="U138" s="375" t="s">
        <v>52</v>
      </c>
      <c r="V138" s="375" t="s">
        <v>52</v>
      </c>
      <c r="W138" s="375">
        <v>800</v>
      </c>
      <c r="X138" s="517">
        <f>W138+W139</f>
        <v>1199</v>
      </c>
      <c r="Y138" s="369">
        <v>69</v>
      </c>
      <c r="Z138" s="519">
        <f t="shared" ref="Z138" si="7">(Y138*W138+Y139*W139)/X138</f>
        <v>69</v>
      </c>
      <c r="AA138" s="370">
        <v>800</v>
      </c>
      <c r="AB138" s="465">
        <v>1199</v>
      </c>
      <c r="AC138" s="375">
        <v>730</v>
      </c>
      <c r="AD138" s="465">
        <v>1097</v>
      </c>
      <c r="AE138" s="369" t="s">
        <v>52</v>
      </c>
      <c r="AF138" s="369" t="s">
        <v>2946</v>
      </c>
      <c r="AG138" s="375" t="s">
        <v>52</v>
      </c>
      <c r="AH138" s="375" t="s">
        <v>52</v>
      </c>
      <c r="AI138" s="375" t="s">
        <v>52</v>
      </c>
      <c r="AJ138" s="476" t="s">
        <v>54</v>
      </c>
      <c r="AK138" s="476" t="s">
        <v>54</v>
      </c>
      <c r="AL138" s="476" t="s">
        <v>54</v>
      </c>
      <c r="AM138" s="476" t="s">
        <v>54</v>
      </c>
      <c r="AN138" s="476" t="s">
        <v>54</v>
      </c>
      <c r="AO138" s="476" t="s">
        <v>54</v>
      </c>
      <c r="AP138" s="375" t="s">
        <v>54</v>
      </c>
      <c r="AQ138" s="473" t="s">
        <v>54</v>
      </c>
      <c r="AR138" s="375" t="s">
        <v>54</v>
      </c>
      <c r="AS138" s="382" t="s">
        <v>54</v>
      </c>
      <c r="AT138" s="382" t="s">
        <v>54</v>
      </c>
      <c r="AU138" s="375" t="s">
        <v>54</v>
      </c>
      <c r="AV138" s="375" t="s">
        <v>54</v>
      </c>
      <c r="AW138" s="375" t="s">
        <v>54</v>
      </c>
      <c r="AX138" s="375" t="s">
        <v>54</v>
      </c>
      <c r="AY138" s="383" t="s">
        <v>54</v>
      </c>
      <c r="AZ138" s="369" t="s">
        <v>54</v>
      </c>
      <c r="BA138" s="517" t="s">
        <v>54</v>
      </c>
      <c r="BB138" s="369" t="s">
        <v>54</v>
      </c>
      <c r="BC138" s="473" t="s">
        <v>54</v>
      </c>
      <c r="BD138" s="369" t="s">
        <v>54</v>
      </c>
      <c r="BE138" s="369" t="s">
        <v>54</v>
      </c>
      <c r="BF138" s="369" t="s">
        <v>54</v>
      </c>
      <c r="BG138" s="375" t="s">
        <v>54</v>
      </c>
      <c r="BH138" s="375" t="s">
        <v>54</v>
      </c>
      <c r="BI138" s="375" t="s">
        <v>54</v>
      </c>
      <c r="BJ138" s="375" t="s">
        <v>54</v>
      </c>
      <c r="BK138" s="473" t="s">
        <v>54</v>
      </c>
      <c r="BL138" s="375" t="s">
        <v>54</v>
      </c>
      <c r="BM138" s="375" t="s">
        <v>54</v>
      </c>
      <c r="BN138" s="375" t="s">
        <v>54</v>
      </c>
      <c r="BO138" s="375" t="s">
        <v>54</v>
      </c>
      <c r="BP138" s="375" t="s">
        <v>54</v>
      </c>
      <c r="BQ138" s="375" t="s">
        <v>54</v>
      </c>
      <c r="BR138" s="375" t="s">
        <v>54</v>
      </c>
      <c r="BS138" s="375" t="s">
        <v>54</v>
      </c>
      <c r="BT138" s="375" t="s">
        <v>54</v>
      </c>
      <c r="BU138" s="370" t="s">
        <v>54</v>
      </c>
      <c r="BV138" s="375" t="s">
        <v>54</v>
      </c>
      <c r="BW138" s="375" t="s">
        <v>54</v>
      </c>
      <c r="BX138" s="375" t="s">
        <v>54</v>
      </c>
      <c r="BY138" s="375" t="s">
        <v>54</v>
      </c>
      <c r="BZ138" s="375" t="s">
        <v>54</v>
      </c>
      <c r="CA138" s="375" t="s">
        <v>54</v>
      </c>
      <c r="CB138" s="375" t="s">
        <v>54</v>
      </c>
      <c r="CC138" s="375" t="s">
        <v>54</v>
      </c>
      <c r="CD138" s="375" t="s">
        <v>54</v>
      </c>
      <c r="CE138" s="370" t="s">
        <v>54</v>
      </c>
      <c r="CF138" s="375" t="s">
        <v>54</v>
      </c>
      <c r="CG138" s="375" t="s">
        <v>54</v>
      </c>
      <c r="CH138" s="375" t="s">
        <v>54</v>
      </c>
      <c r="CI138" s="370" t="s">
        <v>54</v>
      </c>
      <c r="CJ138" s="375" t="s">
        <v>54</v>
      </c>
      <c r="CK138" s="375" t="s">
        <v>54</v>
      </c>
      <c r="CL138" s="375" t="s">
        <v>54</v>
      </c>
      <c r="CM138" s="473" t="s">
        <v>358</v>
      </c>
      <c r="CN138" s="479" t="s">
        <v>2905</v>
      </c>
      <c r="CO138" s="473" t="s">
        <v>1975</v>
      </c>
      <c r="CP138" s="473" t="s">
        <v>1975</v>
      </c>
      <c r="CQ138" s="465" t="s">
        <v>2969</v>
      </c>
      <c r="CR138" s="473" t="s">
        <v>3051</v>
      </c>
      <c r="CS138" s="465" t="s">
        <v>52</v>
      </c>
      <c r="CT138" s="465" t="s">
        <v>54</v>
      </c>
      <c r="CU138" s="465" t="s">
        <v>54</v>
      </c>
      <c r="CV138" s="465" t="s">
        <v>54</v>
      </c>
      <c r="CW138" s="465" t="s">
        <v>54</v>
      </c>
      <c r="CX138" s="465" t="s">
        <v>54</v>
      </c>
      <c r="CY138" s="465" t="s">
        <v>54</v>
      </c>
      <c r="CZ138" s="465" t="s">
        <v>54</v>
      </c>
      <c r="DA138" s="465" t="s">
        <v>54</v>
      </c>
      <c r="DB138" s="500" t="s">
        <v>54</v>
      </c>
      <c r="DC138" s="465" t="s">
        <v>54</v>
      </c>
      <c r="DD138" s="465" t="s">
        <v>54</v>
      </c>
      <c r="DE138" s="465" t="s">
        <v>54</v>
      </c>
      <c r="DF138" s="465" t="s">
        <v>54</v>
      </c>
      <c r="DG138" s="465" t="s">
        <v>54</v>
      </c>
      <c r="DH138" s="465" t="s">
        <v>54</v>
      </c>
      <c r="DI138" s="465" t="s">
        <v>54</v>
      </c>
      <c r="DJ138" s="465" t="s">
        <v>54</v>
      </c>
      <c r="DK138" s="465" t="s">
        <v>54</v>
      </c>
      <c r="DL138" s="465" t="s">
        <v>54</v>
      </c>
      <c r="DM138" s="365" t="s">
        <v>54</v>
      </c>
      <c r="DN138" s="465" t="s">
        <v>54</v>
      </c>
      <c r="DO138" s="365" t="s">
        <v>54</v>
      </c>
      <c r="DP138" s="365" t="s">
        <v>54</v>
      </c>
      <c r="DQ138" s="365" t="s">
        <v>54</v>
      </c>
      <c r="DR138" s="365" t="s">
        <v>54</v>
      </c>
      <c r="DS138" s="365" t="s">
        <v>54</v>
      </c>
      <c r="DT138" s="365" t="s">
        <v>54</v>
      </c>
      <c r="DU138" s="365" t="s">
        <v>54</v>
      </c>
      <c r="DV138" s="365" t="s">
        <v>54</v>
      </c>
      <c r="DW138" s="365" t="s">
        <v>54</v>
      </c>
      <c r="DX138" s="465" t="s">
        <v>54</v>
      </c>
      <c r="DY138" s="365" t="s">
        <v>54</v>
      </c>
      <c r="DZ138" s="465" t="s">
        <v>54</v>
      </c>
      <c r="EA138" s="365" t="s">
        <v>54</v>
      </c>
      <c r="EB138" s="365" t="s">
        <v>54</v>
      </c>
      <c r="EC138" s="365" t="s">
        <v>54</v>
      </c>
      <c r="ED138" s="365" t="s">
        <v>54</v>
      </c>
      <c r="EE138" s="365" t="s">
        <v>54</v>
      </c>
      <c r="EF138" s="365" t="s">
        <v>54</v>
      </c>
      <c r="EG138" s="365" t="s">
        <v>54</v>
      </c>
      <c r="EH138" s="365" t="s">
        <v>54</v>
      </c>
      <c r="EI138" s="365" t="s">
        <v>54</v>
      </c>
      <c r="EJ138" s="365" t="s">
        <v>54</v>
      </c>
      <c r="EK138" s="365" t="s">
        <v>54</v>
      </c>
      <c r="EL138" s="365" t="s">
        <v>54</v>
      </c>
      <c r="EM138" s="365" t="s">
        <v>54</v>
      </c>
      <c r="EN138" s="365" t="s">
        <v>54</v>
      </c>
      <c r="EO138" s="365" t="s">
        <v>54</v>
      </c>
      <c r="EP138" s="365" t="s">
        <v>54</v>
      </c>
      <c r="EQ138" s="365" t="s">
        <v>54</v>
      </c>
      <c r="ER138" s="365" t="s">
        <v>54</v>
      </c>
      <c r="ES138" s="365" t="s">
        <v>54</v>
      </c>
      <c r="ET138" s="365" t="s">
        <v>54</v>
      </c>
      <c r="EU138" s="365" t="s">
        <v>54</v>
      </c>
    </row>
    <row r="139" spans="1:151" s="385" customFormat="1" ht="19.95" customHeight="1">
      <c r="A139" s="474"/>
      <c r="B139" s="474"/>
      <c r="C139" s="474"/>
      <c r="D139" s="466"/>
      <c r="E139" s="470"/>
      <c r="F139" s="466"/>
      <c r="G139" s="466"/>
      <c r="H139" s="466"/>
      <c r="I139" s="466"/>
      <c r="J139" s="466"/>
      <c r="K139" s="466"/>
      <c r="L139" s="470"/>
      <c r="M139" s="474"/>
      <c r="N139" s="470"/>
      <c r="O139" s="466"/>
      <c r="P139" s="527"/>
      <c r="Q139" s="466"/>
      <c r="R139" s="378" t="s">
        <v>2696</v>
      </c>
      <c r="S139" s="367" t="s">
        <v>52</v>
      </c>
      <c r="T139" s="367" t="s">
        <v>2714</v>
      </c>
      <c r="U139" s="375" t="s">
        <v>52</v>
      </c>
      <c r="V139" s="375" t="s">
        <v>52</v>
      </c>
      <c r="W139" s="375">
        <v>399</v>
      </c>
      <c r="X139" s="518"/>
      <c r="Y139" s="369">
        <v>69</v>
      </c>
      <c r="Z139" s="520"/>
      <c r="AA139" s="370">
        <v>399</v>
      </c>
      <c r="AB139" s="466"/>
      <c r="AC139" s="375">
        <v>367</v>
      </c>
      <c r="AD139" s="466"/>
      <c r="AE139" s="369" t="s">
        <v>52</v>
      </c>
      <c r="AF139" s="369" t="s">
        <v>2947</v>
      </c>
      <c r="AG139" s="375" t="s">
        <v>52</v>
      </c>
      <c r="AH139" s="375" t="s">
        <v>52</v>
      </c>
      <c r="AI139" s="375" t="s">
        <v>52</v>
      </c>
      <c r="AJ139" s="515"/>
      <c r="AK139" s="515"/>
      <c r="AL139" s="515"/>
      <c r="AM139" s="515"/>
      <c r="AN139" s="515"/>
      <c r="AO139" s="515"/>
      <c r="AP139" s="375" t="s">
        <v>54</v>
      </c>
      <c r="AQ139" s="474"/>
      <c r="AR139" s="375" t="s">
        <v>54</v>
      </c>
      <c r="AS139" s="382" t="s">
        <v>54</v>
      </c>
      <c r="AT139" s="382" t="s">
        <v>54</v>
      </c>
      <c r="AU139" s="375" t="s">
        <v>54</v>
      </c>
      <c r="AV139" s="375" t="s">
        <v>54</v>
      </c>
      <c r="AW139" s="375" t="s">
        <v>54</v>
      </c>
      <c r="AX139" s="375" t="s">
        <v>54</v>
      </c>
      <c r="AY139" s="383" t="s">
        <v>54</v>
      </c>
      <c r="AZ139" s="369" t="s">
        <v>54</v>
      </c>
      <c r="BA139" s="518"/>
      <c r="BB139" s="369" t="s">
        <v>54</v>
      </c>
      <c r="BC139" s="474"/>
      <c r="BD139" s="369" t="s">
        <v>54</v>
      </c>
      <c r="BE139" s="369" t="s">
        <v>54</v>
      </c>
      <c r="BF139" s="369" t="s">
        <v>54</v>
      </c>
      <c r="BG139" s="375" t="s">
        <v>54</v>
      </c>
      <c r="BH139" s="375" t="s">
        <v>54</v>
      </c>
      <c r="BI139" s="375" t="s">
        <v>54</v>
      </c>
      <c r="BJ139" s="375" t="s">
        <v>54</v>
      </c>
      <c r="BK139" s="474"/>
      <c r="BL139" s="375" t="s">
        <v>54</v>
      </c>
      <c r="BM139" s="375" t="s">
        <v>54</v>
      </c>
      <c r="BN139" s="375" t="s">
        <v>54</v>
      </c>
      <c r="BO139" s="375" t="s">
        <v>54</v>
      </c>
      <c r="BP139" s="375" t="s">
        <v>54</v>
      </c>
      <c r="BQ139" s="375" t="s">
        <v>54</v>
      </c>
      <c r="BR139" s="375" t="s">
        <v>54</v>
      </c>
      <c r="BS139" s="375" t="s">
        <v>54</v>
      </c>
      <c r="BT139" s="375" t="s">
        <v>54</v>
      </c>
      <c r="BU139" s="370" t="s">
        <v>54</v>
      </c>
      <c r="BV139" s="375" t="s">
        <v>54</v>
      </c>
      <c r="BW139" s="375" t="s">
        <v>54</v>
      </c>
      <c r="BX139" s="375" t="s">
        <v>54</v>
      </c>
      <c r="BY139" s="375" t="s">
        <v>54</v>
      </c>
      <c r="BZ139" s="375" t="s">
        <v>54</v>
      </c>
      <c r="CA139" s="375" t="s">
        <v>54</v>
      </c>
      <c r="CB139" s="375" t="s">
        <v>54</v>
      </c>
      <c r="CC139" s="375" t="s">
        <v>54</v>
      </c>
      <c r="CD139" s="375" t="s">
        <v>54</v>
      </c>
      <c r="CE139" s="370" t="s">
        <v>54</v>
      </c>
      <c r="CF139" s="375" t="s">
        <v>54</v>
      </c>
      <c r="CG139" s="375" t="s">
        <v>54</v>
      </c>
      <c r="CH139" s="375" t="s">
        <v>54</v>
      </c>
      <c r="CI139" s="370" t="s">
        <v>54</v>
      </c>
      <c r="CJ139" s="375" t="s">
        <v>54</v>
      </c>
      <c r="CK139" s="375" t="s">
        <v>54</v>
      </c>
      <c r="CL139" s="375" t="s">
        <v>54</v>
      </c>
      <c r="CM139" s="474"/>
      <c r="CN139" s="479"/>
      <c r="CO139" s="467"/>
      <c r="CP139" s="467"/>
      <c r="CQ139" s="466"/>
      <c r="CR139" s="467"/>
      <c r="CS139" s="466"/>
      <c r="CT139" s="466"/>
      <c r="CU139" s="466"/>
      <c r="CV139" s="466"/>
      <c r="CW139" s="466"/>
      <c r="CX139" s="466"/>
      <c r="CY139" s="466"/>
      <c r="CZ139" s="466"/>
      <c r="DA139" s="466"/>
      <c r="DB139" s="471"/>
      <c r="DC139" s="466"/>
      <c r="DD139" s="466"/>
      <c r="DE139" s="466"/>
      <c r="DF139" s="466"/>
      <c r="DG139" s="466"/>
      <c r="DH139" s="466"/>
      <c r="DI139" s="466"/>
      <c r="DJ139" s="466"/>
      <c r="DK139" s="466"/>
      <c r="DL139" s="466"/>
      <c r="DM139" s="365" t="s">
        <v>54</v>
      </c>
      <c r="DN139" s="466"/>
      <c r="DO139" s="365" t="s">
        <v>54</v>
      </c>
      <c r="DP139" s="365" t="s">
        <v>54</v>
      </c>
      <c r="DQ139" s="365" t="s">
        <v>54</v>
      </c>
      <c r="DR139" s="365" t="s">
        <v>54</v>
      </c>
      <c r="DS139" s="365" t="s">
        <v>54</v>
      </c>
      <c r="DT139" s="365" t="s">
        <v>54</v>
      </c>
      <c r="DU139" s="365" t="s">
        <v>54</v>
      </c>
      <c r="DV139" s="365" t="s">
        <v>54</v>
      </c>
      <c r="DW139" s="365" t="s">
        <v>54</v>
      </c>
      <c r="DX139" s="466"/>
      <c r="DY139" s="365" t="s">
        <v>54</v>
      </c>
      <c r="DZ139" s="466"/>
      <c r="EA139" s="365" t="s">
        <v>54</v>
      </c>
      <c r="EB139" s="365" t="s">
        <v>54</v>
      </c>
      <c r="EC139" s="365" t="s">
        <v>54</v>
      </c>
      <c r="ED139" s="365" t="s">
        <v>54</v>
      </c>
      <c r="EE139" s="365" t="s">
        <v>54</v>
      </c>
      <c r="EF139" s="365" t="s">
        <v>54</v>
      </c>
      <c r="EG139" s="365" t="s">
        <v>54</v>
      </c>
      <c r="EH139" s="365" t="s">
        <v>54</v>
      </c>
      <c r="EI139" s="365" t="s">
        <v>54</v>
      </c>
      <c r="EJ139" s="365" t="s">
        <v>54</v>
      </c>
      <c r="EK139" s="365" t="s">
        <v>54</v>
      </c>
      <c r="EL139" s="365" t="s">
        <v>54</v>
      </c>
      <c r="EM139" s="365" t="s">
        <v>54</v>
      </c>
      <c r="EN139" s="365" t="s">
        <v>54</v>
      </c>
      <c r="EO139" s="365" t="s">
        <v>54</v>
      </c>
      <c r="EP139" s="365" t="s">
        <v>54</v>
      </c>
      <c r="EQ139" s="365" t="s">
        <v>54</v>
      </c>
      <c r="ER139" s="365" t="s">
        <v>54</v>
      </c>
      <c r="ES139" s="365" t="s">
        <v>54</v>
      </c>
      <c r="ET139" s="365" t="s">
        <v>54</v>
      </c>
      <c r="EU139" s="365" t="s">
        <v>54</v>
      </c>
    </row>
    <row r="140" spans="1:151" s="385" customFormat="1" ht="19.95" customHeight="1">
      <c r="A140" s="474"/>
      <c r="B140" s="474"/>
      <c r="C140" s="474"/>
      <c r="D140" s="467"/>
      <c r="E140" s="471"/>
      <c r="F140" s="467"/>
      <c r="G140" s="467"/>
      <c r="H140" s="467"/>
      <c r="I140" s="467"/>
      <c r="J140" s="467"/>
      <c r="K140" s="467"/>
      <c r="L140" s="471"/>
      <c r="M140" s="474"/>
      <c r="N140" s="471"/>
      <c r="O140" s="467"/>
      <c r="P140" s="527"/>
      <c r="Q140" s="467"/>
      <c r="R140" s="375" t="s">
        <v>54</v>
      </c>
      <c r="S140" s="367" t="s">
        <v>54</v>
      </c>
      <c r="T140" s="367" t="s">
        <v>54</v>
      </c>
      <c r="U140" s="375" t="s">
        <v>54</v>
      </c>
      <c r="V140" s="375" t="s">
        <v>54</v>
      </c>
      <c r="W140" s="375" t="s">
        <v>54</v>
      </c>
      <c r="X140" s="518"/>
      <c r="Y140" s="369" t="s">
        <v>54</v>
      </c>
      <c r="Z140" s="520"/>
      <c r="AA140" s="370" t="s">
        <v>54</v>
      </c>
      <c r="AB140" s="467"/>
      <c r="AC140" s="375" t="s">
        <v>54</v>
      </c>
      <c r="AD140" s="467"/>
      <c r="AE140" s="369" t="s">
        <v>54</v>
      </c>
      <c r="AF140" s="369" t="s">
        <v>54</v>
      </c>
      <c r="AG140" s="375" t="s">
        <v>54</v>
      </c>
      <c r="AH140" s="375" t="s">
        <v>54</v>
      </c>
      <c r="AI140" s="375" t="s">
        <v>54</v>
      </c>
      <c r="AJ140" s="515"/>
      <c r="AK140" s="515"/>
      <c r="AL140" s="515"/>
      <c r="AM140" s="515"/>
      <c r="AN140" s="515"/>
      <c r="AO140" s="515"/>
      <c r="AP140" s="375" t="s">
        <v>54</v>
      </c>
      <c r="AQ140" s="474"/>
      <c r="AR140" s="375" t="s">
        <v>54</v>
      </c>
      <c r="AS140" s="382" t="s">
        <v>54</v>
      </c>
      <c r="AT140" s="382" t="s">
        <v>54</v>
      </c>
      <c r="AU140" s="375" t="s">
        <v>54</v>
      </c>
      <c r="AV140" s="375" t="s">
        <v>54</v>
      </c>
      <c r="AW140" s="375" t="s">
        <v>54</v>
      </c>
      <c r="AX140" s="375" t="s">
        <v>54</v>
      </c>
      <c r="AY140" s="383" t="s">
        <v>54</v>
      </c>
      <c r="AZ140" s="369" t="s">
        <v>54</v>
      </c>
      <c r="BA140" s="518"/>
      <c r="BB140" s="369" t="s">
        <v>54</v>
      </c>
      <c r="BC140" s="474"/>
      <c r="BD140" s="369" t="s">
        <v>54</v>
      </c>
      <c r="BE140" s="369" t="s">
        <v>54</v>
      </c>
      <c r="BF140" s="369" t="s">
        <v>54</v>
      </c>
      <c r="BG140" s="375" t="s">
        <v>54</v>
      </c>
      <c r="BH140" s="375" t="s">
        <v>54</v>
      </c>
      <c r="BI140" s="375" t="s">
        <v>54</v>
      </c>
      <c r="BJ140" s="375" t="s">
        <v>54</v>
      </c>
      <c r="BK140" s="474"/>
      <c r="BL140" s="375" t="s">
        <v>54</v>
      </c>
      <c r="BM140" s="375" t="s">
        <v>54</v>
      </c>
      <c r="BN140" s="375" t="s">
        <v>54</v>
      </c>
      <c r="BO140" s="375" t="s">
        <v>54</v>
      </c>
      <c r="BP140" s="375" t="s">
        <v>54</v>
      </c>
      <c r="BQ140" s="375" t="s">
        <v>54</v>
      </c>
      <c r="BR140" s="375" t="s">
        <v>54</v>
      </c>
      <c r="BS140" s="375" t="s">
        <v>54</v>
      </c>
      <c r="BT140" s="375" t="s">
        <v>54</v>
      </c>
      <c r="BU140" s="370" t="s">
        <v>54</v>
      </c>
      <c r="BV140" s="375" t="s">
        <v>54</v>
      </c>
      <c r="BW140" s="375" t="s">
        <v>54</v>
      </c>
      <c r="BX140" s="375" t="s">
        <v>54</v>
      </c>
      <c r="BY140" s="375" t="s">
        <v>54</v>
      </c>
      <c r="BZ140" s="375" t="s">
        <v>54</v>
      </c>
      <c r="CA140" s="375" t="s">
        <v>54</v>
      </c>
      <c r="CB140" s="375" t="s">
        <v>54</v>
      </c>
      <c r="CC140" s="375" t="s">
        <v>54</v>
      </c>
      <c r="CD140" s="375" t="s">
        <v>54</v>
      </c>
      <c r="CE140" s="370" t="s">
        <v>54</v>
      </c>
      <c r="CF140" s="375" t="s">
        <v>54</v>
      </c>
      <c r="CG140" s="375" t="s">
        <v>54</v>
      </c>
      <c r="CH140" s="375" t="s">
        <v>54</v>
      </c>
      <c r="CI140" s="370" t="s">
        <v>54</v>
      </c>
      <c r="CJ140" s="375" t="s">
        <v>54</v>
      </c>
      <c r="CK140" s="375" t="s">
        <v>54</v>
      </c>
      <c r="CL140" s="375" t="s">
        <v>54</v>
      </c>
      <c r="CM140" s="474"/>
      <c r="CN140" s="479"/>
      <c r="CO140" s="467"/>
      <c r="CP140" s="467"/>
      <c r="CQ140" s="467"/>
      <c r="CR140" s="467"/>
      <c r="CS140" s="467"/>
      <c r="CT140" s="467"/>
      <c r="CU140" s="467"/>
      <c r="CV140" s="467"/>
      <c r="CW140" s="467"/>
      <c r="CX140" s="467"/>
      <c r="CY140" s="467"/>
      <c r="CZ140" s="467"/>
      <c r="DA140" s="467"/>
      <c r="DB140" s="471"/>
      <c r="DC140" s="467"/>
      <c r="DD140" s="467"/>
      <c r="DE140" s="467"/>
      <c r="DF140" s="467"/>
      <c r="DG140" s="467"/>
      <c r="DH140" s="467"/>
      <c r="DI140" s="467"/>
      <c r="DJ140" s="467"/>
      <c r="DK140" s="467"/>
      <c r="DL140" s="467"/>
      <c r="DM140" s="365" t="s">
        <v>54</v>
      </c>
      <c r="DN140" s="467"/>
      <c r="DO140" s="365" t="s">
        <v>54</v>
      </c>
      <c r="DP140" s="365" t="s">
        <v>54</v>
      </c>
      <c r="DQ140" s="365" t="s">
        <v>54</v>
      </c>
      <c r="DR140" s="365" t="s">
        <v>54</v>
      </c>
      <c r="DS140" s="365" t="s">
        <v>54</v>
      </c>
      <c r="DT140" s="365" t="s">
        <v>54</v>
      </c>
      <c r="DU140" s="365" t="s">
        <v>54</v>
      </c>
      <c r="DV140" s="365" t="s">
        <v>54</v>
      </c>
      <c r="DW140" s="365" t="s">
        <v>54</v>
      </c>
      <c r="DX140" s="467"/>
      <c r="DY140" s="365" t="s">
        <v>54</v>
      </c>
      <c r="DZ140" s="467"/>
      <c r="EA140" s="365" t="s">
        <v>54</v>
      </c>
      <c r="EB140" s="365" t="s">
        <v>54</v>
      </c>
      <c r="EC140" s="365" t="s">
        <v>54</v>
      </c>
      <c r="ED140" s="365" t="s">
        <v>54</v>
      </c>
      <c r="EE140" s="365" t="s">
        <v>54</v>
      </c>
      <c r="EF140" s="365" t="s">
        <v>54</v>
      </c>
      <c r="EG140" s="365" t="s">
        <v>54</v>
      </c>
      <c r="EH140" s="365" t="s">
        <v>54</v>
      </c>
      <c r="EI140" s="365" t="s">
        <v>54</v>
      </c>
      <c r="EJ140" s="365" t="s">
        <v>54</v>
      </c>
      <c r="EK140" s="365" t="s">
        <v>54</v>
      </c>
      <c r="EL140" s="365" t="s">
        <v>54</v>
      </c>
      <c r="EM140" s="365" t="s">
        <v>54</v>
      </c>
      <c r="EN140" s="365" t="s">
        <v>54</v>
      </c>
      <c r="EO140" s="365" t="s">
        <v>54</v>
      </c>
      <c r="EP140" s="365" t="s">
        <v>54</v>
      </c>
      <c r="EQ140" s="365" t="s">
        <v>54</v>
      </c>
      <c r="ER140" s="365" t="s">
        <v>54</v>
      </c>
      <c r="ES140" s="365" t="s">
        <v>54</v>
      </c>
      <c r="ET140" s="365" t="s">
        <v>54</v>
      </c>
      <c r="EU140" s="365" t="s">
        <v>54</v>
      </c>
    </row>
    <row r="141" spans="1:151" s="385" customFormat="1" ht="19.95" customHeight="1">
      <c r="A141" s="475"/>
      <c r="B141" s="475"/>
      <c r="C141" s="475"/>
      <c r="D141" s="468"/>
      <c r="E141" s="472"/>
      <c r="F141" s="468"/>
      <c r="G141" s="468"/>
      <c r="H141" s="468"/>
      <c r="I141" s="468"/>
      <c r="J141" s="468"/>
      <c r="K141" s="468"/>
      <c r="L141" s="472"/>
      <c r="M141" s="475"/>
      <c r="N141" s="472"/>
      <c r="O141" s="468"/>
      <c r="P141" s="528"/>
      <c r="Q141" s="468"/>
      <c r="R141" s="375" t="s">
        <v>54</v>
      </c>
      <c r="S141" s="367" t="s">
        <v>52</v>
      </c>
      <c r="T141" s="367" t="s">
        <v>54</v>
      </c>
      <c r="U141" s="375" t="s">
        <v>54</v>
      </c>
      <c r="V141" s="375" t="s">
        <v>54</v>
      </c>
      <c r="W141" s="375" t="s">
        <v>54</v>
      </c>
      <c r="X141" s="518"/>
      <c r="Y141" s="369" t="s">
        <v>54</v>
      </c>
      <c r="Z141" s="520"/>
      <c r="AA141" s="370" t="s">
        <v>54</v>
      </c>
      <c r="AB141" s="468"/>
      <c r="AC141" s="375" t="s">
        <v>54</v>
      </c>
      <c r="AD141" s="468"/>
      <c r="AE141" s="369" t="s">
        <v>54</v>
      </c>
      <c r="AF141" s="369" t="s">
        <v>54</v>
      </c>
      <c r="AG141" s="375" t="s">
        <v>54</v>
      </c>
      <c r="AH141" s="375" t="s">
        <v>54</v>
      </c>
      <c r="AI141" s="375" t="s">
        <v>54</v>
      </c>
      <c r="AJ141" s="516"/>
      <c r="AK141" s="516"/>
      <c r="AL141" s="516"/>
      <c r="AM141" s="516"/>
      <c r="AN141" s="516"/>
      <c r="AO141" s="516"/>
      <c r="AP141" s="375" t="s">
        <v>54</v>
      </c>
      <c r="AQ141" s="475"/>
      <c r="AR141" s="375" t="s">
        <v>54</v>
      </c>
      <c r="AS141" s="382" t="s">
        <v>54</v>
      </c>
      <c r="AT141" s="382" t="s">
        <v>54</v>
      </c>
      <c r="AU141" s="375" t="s">
        <v>54</v>
      </c>
      <c r="AV141" s="375" t="s">
        <v>54</v>
      </c>
      <c r="AW141" s="375" t="s">
        <v>54</v>
      </c>
      <c r="AX141" s="375" t="s">
        <v>54</v>
      </c>
      <c r="AY141" s="383" t="s">
        <v>54</v>
      </c>
      <c r="AZ141" s="369" t="s">
        <v>54</v>
      </c>
      <c r="BA141" s="518"/>
      <c r="BB141" s="369" t="s">
        <v>54</v>
      </c>
      <c r="BC141" s="475"/>
      <c r="BD141" s="369" t="s">
        <v>54</v>
      </c>
      <c r="BE141" s="369" t="s">
        <v>54</v>
      </c>
      <c r="BF141" s="369" t="s">
        <v>54</v>
      </c>
      <c r="BG141" s="375" t="s">
        <v>54</v>
      </c>
      <c r="BH141" s="375" t="s">
        <v>54</v>
      </c>
      <c r="BI141" s="375" t="s">
        <v>54</v>
      </c>
      <c r="BJ141" s="375" t="s">
        <v>54</v>
      </c>
      <c r="BK141" s="475"/>
      <c r="BL141" s="375" t="s">
        <v>54</v>
      </c>
      <c r="BM141" s="375" t="s">
        <v>54</v>
      </c>
      <c r="BN141" s="375" t="s">
        <v>54</v>
      </c>
      <c r="BO141" s="375" t="s">
        <v>54</v>
      </c>
      <c r="BP141" s="375" t="s">
        <v>54</v>
      </c>
      <c r="BQ141" s="375" t="s">
        <v>54</v>
      </c>
      <c r="BR141" s="375" t="s">
        <v>54</v>
      </c>
      <c r="BS141" s="375" t="s">
        <v>54</v>
      </c>
      <c r="BT141" s="375" t="s">
        <v>54</v>
      </c>
      <c r="BU141" s="370" t="s">
        <v>54</v>
      </c>
      <c r="BV141" s="375" t="s">
        <v>54</v>
      </c>
      <c r="BW141" s="375" t="s">
        <v>54</v>
      </c>
      <c r="BX141" s="375" t="s">
        <v>54</v>
      </c>
      <c r="BY141" s="375" t="s">
        <v>54</v>
      </c>
      <c r="BZ141" s="375" t="s">
        <v>54</v>
      </c>
      <c r="CA141" s="375" t="s">
        <v>54</v>
      </c>
      <c r="CB141" s="375" t="s">
        <v>54</v>
      </c>
      <c r="CC141" s="375" t="s">
        <v>54</v>
      </c>
      <c r="CD141" s="375" t="s">
        <v>54</v>
      </c>
      <c r="CE141" s="370" t="s">
        <v>54</v>
      </c>
      <c r="CF141" s="375" t="s">
        <v>54</v>
      </c>
      <c r="CG141" s="375" t="s">
        <v>54</v>
      </c>
      <c r="CH141" s="375" t="s">
        <v>54</v>
      </c>
      <c r="CI141" s="370" t="s">
        <v>54</v>
      </c>
      <c r="CJ141" s="375" t="s">
        <v>54</v>
      </c>
      <c r="CK141" s="375" t="s">
        <v>54</v>
      </c>
      <c r="CL141" s="375" t="s">
        <v>54</v>
      </c>
      <c r="CM141" s="475"/>
      <c r="CN141" s="479"/>
      <c r="CO141" s="532"/>
      <c r="CP141" s="532"/>
      <c r="CQ141" s="468"/>
      <c r="CR141" s="532"/>
      <c r="CS141" s="468"/>
      <c r="CT141" s="468"/>
      <c r="CU141" s="468"/>
      <c r="CV141" s="468"/>
      <c r="CW141" s="468"/>
      <c r="CX141" s="468"/>
      <c r="CY141" s="468"/>
      <c r="CZ141" s="468"/>
      <c r="DA141" s="468"/>
      <c r="DB141" s="529"/>
      <c r="DC141" s="468"/>
      <c r="DD141" s="468"/>
      <c r="DE141" s="468"/>
      <c r="DF141" s="468"/>
      <c r="DG141" s="468"/>
      <c r="DH141" s="468"/>
      <c r="DI141" s="468"/>
      <c r="DJ141" s="468"/>
      <c r="DK141" s="468"/>
      <c r="DL141" s="468"/>
      <c r="DM141" s="365" t="s">
        <v>54</v>
      </c>
      <c r="DN141" s="468"/>
      <c r="DO141" s="365" t="s">
        <v>54</v>
      </c>
      <c r="DP141" s="365" t="s">
        <v>54</v>
      </c>
      <c r="DQ141" s="365" t="s">
        <v>54</v>
      </c>
      <c r="DR141" s="365" t="s">
        <v>54</v>
      </c>
      <c r="DS141" s="365" t="s">
        <v>54</v>
      </c>
      <c r="DT141" s="365" t="s">
        <v>54</v>
      </c>
      <c r="DU141" s="365" t="s">
        <v>54</v>
      </c>
      <c r="DV141" s="365" t="s">
        <v>54</v>
      </c>
      <c r="DW141" s="365" t="s">
        <v>54</v>
      </c>
      <c r="DX141" s="468"/>
      <c r="DY141" s="365" t="s">
        <v>54</v>
      </c>
      <c r="DZ141" s="468"/>
      <c r="EA141" s="365" t="s">
        <v>54</v>
      </c>
      <c r="EB141" s="365" t="s">
        <v>54</v>
      </c>
      <c r="EC141" s="365" t="s">
        <v>54</v>
      </c>
      <c r="ED141" s="365" t="s">
        <v>54</v>
      </c>
      <c r="EE141" s="365" t="s">
        <v>54</v>
      </c>
      <c r="EF141" s="365" t="s">
        <v>54</v>
      </c>
      <c r="EG141" s="365" t="s">
        <v>54</v>
      </c>
      <c r="EH141" s="365" t="s">
        <v>54</v>
      </c>
      <c r="EI141" s="365" t="s">
        <v>54</v>
      </c>
      <c r="EJ141" s="365" t="s">
        <v>54</v>
      </c>
      <c r="EK141" s="365" t="s">
        <v>54</v>
      </c>
      <c r="EL141" s="365" t="s">
        <v>54</v>
      </c>
      <c r="EM141" s="365" t="s">
        <v>54</v>
      </c>
      <c r="EN141" s="365" t="s">
        <v>54</v>
      </c>
      <c r="EO141" s="365" t="s">
        <v>54</v>
      </c>
      <c r="EP141" s="365" t="s">
        <v>54</v>
      </c>
      <c r="EQ141" s="365" t="s">
        <v>54</v>
      </c>
      <c r="ER141" s="365" t="s">
        <v>54</v>
      </c>
      <c r="ES141" s="365" t="s">
        <v>54</v>
      </c>
      <c r="ET141" s="365" t="s">
        <v>54</v>
      </c>
      <c r="EU141" s="365" t="s">
        <v>54</v>
      </c>
    </row>
    <row r="142" spans="1:151" s="385" customFormat="1" ht="19.95" customHeight="1">
      <c r="A142" s="473">
        <v>28</v>
      </c>
      <c r="B142" s="473">
        <v>28</v>
      </c>
      <c r="C142" s="473" t="s">
        <v>2734</v>
      </c>
      <c r="D142" s="465" t="s">
        <v>2855</v>
      </c>
      <c r="E142" s="530" t="s">
        <v>2856</v>
      </c>
      <c r="F142" s="531" t="s">
        <v>2828</v>
      </c>
      <c r="G142" s="465" t="s">
        <v>2933</v>
      </c>
      <c r="H142" s="465" t="s">
        <v>2882</v>
      </c>
      <c r="I142" s="531" t="s">
        <v>3562</v>
      </c>
      <c r="J142" s="465" t="s">
        <v>3074</v>
      </c>
      <c r="K142" s="525" t="s">
        <v>3510</v>
      </c>
      <c r="L142" s="469" t="s">
        <v>3554</v>
      </c>
      <c r="M142" s="473" t="s">
        <v>2953</v>
      </c>
      <c r="N142" s="469" t="s">
        <v>3554</v>
      </c>
      <c r="O142" s="465" t="s">
        <v>3452</v>
      </c>
      <c r="P142" s="526" t="s">
        <v>3014</v>
      </c>
      <c r="Q142" s="465">
        <v>2</v>
      </c>
      <c r="R142" s="375" t="s">
        <v>2887</v>
      </c>
      <c r="S142" s="367" t="s">
        <v>52</v>
      </c>
      <c r="T142" s="367" t="s">
        <v>2713</v>
      </c>
      <c r="U142" s="375" t="s">
        <v>52</v>
      </c>
      <c r="V142" s="375" t="s">
        <v>52</v>
      </c>
      <c r="W142" s="375">
        <v>489</v>
      </c>
      <c r="X142" s="517">
        <v>978</v>
      </c>
      <c r="Y142" s="369">
        <v>69.599999999999994</v>
      </c>
      <c r="Z142" s="519">
        <f t="shared" ref="Z142" si="8">(Y142*W142+Y143*W143)/X142</f>
        <v>69.5</v>
      </c>
      <c r="AA142" s="370">
        <v>489</v>
      </c>
      <c r="AB142" s="465">
        <v>978</v>
      </c>
      <c r="AC142" s="375" t="s">
        <v>52</v>
      </c>
      <c r="AD142" s="465" t="s">
        <v>52</v>
      </c>
      <c r="AE142" s="369" t="s">
        <v>52</v>
      </c>
      <c r="AF142" s="369" t="s">
        <v>2948</v>
      </c>
      <c r="AG142" s="375" t="s">
        <v>52</v>
      </c>
      <c r="AH142" s="375" t="s">
        <v>52</v>
      </c>
      <c r="AI142" s="375" t="s">
        <v>52</v>
      </c>
      <c r="AJ142" s="476" t="s">
        <v>54</v>
      </c>
      <c r="AK142" s="476" t="s">
        <v>54</v>
      </c>
      <c r="AL142" s="476" t="s">
        <v>54</v>
      </c>
      <c r="AM142" s="476" t="s">
        <v>54</v>
      </c>
      <c r="AN142" s="476" t="s">
        <v>54</v>
      </c>
      <c r="AO142" s="476" t="s">
        <v>54</v>
      </c>
      <c r="AP142" s="375" t="s">
        <v>54</v>
      </c>
      <c r="AQ142" s="473" t="s">
        <v>54</v>
      </c>
      <c r="AR142" s="375" t="s">
        <v>54</v>
      </c>
      <c r="AS142" s="382" t="s">
        <v>54</v>
      </c>
      <c r="AT142" s="382" t="s">
        <v>54</v>
      </c>
      <c r="AU142" s="375" t="s">
        <v>54</v>
      </c>
      <c r="AV142" s="375" t="s">
        <v>54</v>
      </c>
      <c r="AW142" s="375" t="s">
        <v>54</v>
      </c>
      <c r="AX142" s="375" t="s">
        <v>54</v>
      </c>
      <c r="AY142" s="383" t="s">
        <v>54</v>
      </c>
      <c r="AZ142" s="369" t="s">
        <v>54</v>
      </c>
      <c r="BA142" s="517" t="s">
        <v>54</v>
      </c>
      <c r="BB142" s="369" t="s">
        <v>54</v>
      </c>
      <c r="BC142" s="473" t="s">
        <v>54</v>
      </c>
      <c r="BD142" s="369" t="s">
        <v>54</v>
      </c>
      <c r="BE142" s="369" t="s">
        <v>54</v>
      </c>
      <c r="BF142" s="369" t="s">
        <v>54</v>
      </c>
      <c r="BG142" s="375" t="s">
        <v>54</v>
      </c>
      <c r="BH142" s="375" t="s">
        <v>54</v>
      </c>
      <c r="BI142" s="375" t="s">
        <v>54</v>
      </c>
      <c r="BJ142" s="375" t="s">
        <v>54</v>
      </c>
      <c r="BK142" s="473" t="s">
        <v>54</v>
      </c>
      <c r="BL142" s="375" t="s">
        <v>54</v>
      </c>
      <c r="BM142" s="375" t="s">
        <v>54</v>
      </c>
      <c r="BN142" s="375" t="s">
        <v>54</v>
      </c>
      <c r="BO142" s="375" t="s">
        <v>54</v>
      </c>
      <c r="BP142" s="375" t="s">
        <v>54</v>
      </c>
      <c r="BQ142" s="375" t="s">
        <v>54</v>
      </c>
      <c r="BR142" s="375" t="s">
        <v>54</v>
      </c>
      <c r="BS142" s="375" t="s">
        <v>54</v>
      </c>
      <c r="BT142" s="375" t="s">
        <v>54</v>
      </c>
      <c r="BU142" s="370" t="s">
        <v>54</v>
      </c>
      <c r="BV142" s="375" t="s">
        <v>54</v>
      </c>
      <c r="BW142" s="375" t="s">
        <v>54</v>
      </c>
      <c r="BX142" s="375" t="s">
        <v>54</v>
      </c>
      <c r="BY142" s="375" t="s">
        <v>54</v>
      </c>
      <c r="BZ142" s="375" t="s">
        <v>54</v>
      </c>
      <c r="CA142" s="375" t="s">
        <v>54</v>
      </c>
      <c r="CB142" s="375" t="s">
        <v>54</v>
      </c>
      <c r="CC142" s="375" t="s">
        <v>54</v>
      </c>
      <c r="CD142" s="375" t="s">
        <v>54</v>
      </c>
      <c r="CE142" s="370" t="s">
        <v>54</v>
      </c>
      <c r="CF142" s="375" t="s">
        <v>54</v>
      </c>
      <c r="CG142" s="375" t="s">
        <v>54</v>
      </c>
      <c r="CH142" s="375" t="s">
        <v>54</v>
      </c>
      <c r="CI142" s="370" t="s">
        <v>54</v>
      </c>
      <c r="CJ142" s="375" t="s">
        <v>54</v>
      </c>
      <c r="CK142" s="375" t="s">
        <v>54</v>
      </c>
      <c r="CL142" s="375" t="s">
        <v>54</v>
      </c>
      <c r="CM142" s="473" t="s">
        <v>2951</v>
      </c>
      <c r="CN142" s="479" t="s">
        <v>2899</v>
      </c>
      <c r="CO142" s="473" t="s">
        <v>1975</v>
      </c>
      <c r="CP142" s="473" t="s">
        <v>1975</v>
      </c>
      <c r="CQ142" s="465" t="s">
        <v>3009</v>
      </c>
      <c r="CR142" s="473" t="s">
        <v>3052</v>
      </c>
      <c r="CS142" s="465" t="s">
        <v>52</v>
      </c>
      <c r="CT142" s="465" t="s">
        <v>54</v>
      </c>
      <c r="CU142" s="465" t="s">
        <v>54</v>
      </c>
      <c r="CV142" s="465" t="s">
        <v>54</v>
      </c>
      <c r="CW142" s="465" t="s">
        <v>54</v>
      </c>
      <c r="CX142" s="465" t="s">
        <v>54</v>
      </c>
      <c r="CY142" s="465" t="s">
        <v>54</v>
      </c>
      <c r="CZ142" s="465" t="s">
        <v>54</v>
      </c>
      <c r="DA142" s="465" t="s">
        <v>54</v>
      </c>
      <c r="DB142" s="500" t="s">
        <v>54</v>
      </c>
      <c r="DC142" s="465" t="s">
        <v>54</v>
      </c>
      <c r="DD142" s="465" t="s">
        <v>54</v>
      </c>
      <c r="DE142" s="465" t="s">
        <v>54</v>
      </c>
      <c r="DF142" s="465" t="s">
        <v>54</v>
      </c>
      <c r="DG142" s="465" t="s">
        <v>54</v>
      </c>
      <c r="DH142" s="465" t="s">
        <v>54</v>
      </c>
      <c r="DI142" s="465" t="s">
        <v>54</v>
      </c>
      <c r="DJ142" s="465" t="s">
        <v>54</v>
      </c>
      <c r="DK142" s="465" t="s">
        <v>54</v>
      </c>
      <c r="DL142" s="465" t="s">
        <v>54</v>
      </c>
      <c r="DM142" s="365" t="s">
        <v>54</v>
      </c>
      <c r="DN142" s="465" t="s">
        <v>54</v>
      </c>
      <c r="DO142" s="365" t="s">
        <v>54</v>
      </c>
      <c r="DP142" s="365" t="s">
        <v>54</v>
      </c>
      <c r="DQ142" s="365" t="s">
        <v>54</v>
      </c>
      <c r="DR142" s="365" t="s">
        <v>54</v>
      </c>
      <c r="DS142" s="365" t="s">
        <v>54</v>
      </c>
      <c r="DT142" s="365" t="s">
        <v>54</v>
      </c>
      <c r="DU142" s="365" t="s">
        <v>54</v>
      </c>
      <c r="DV142" s="365" t="s">
        <v>54</v>
      </c>
      <c r="DW142" s="365" t="s">
        <v>54</v>
      </c>
      <c r="DX142" s="465" t="s">
        <v>54</v>
      </c>
      <c r="DY142" s="365" t="s">
        <v>54</v>
      </c>
      <c r="DZ142" s="465" t="s">
        <v>54</v>
      </c>
      <c r="EA142" s="365" t="s">
        <v>54</v>
      </c>
      <c r="EB142" s="365" t="s">
        <v>54</v>
      </c>
      <c r="EC142" s="365" t="s">
        <v>54</v>
      </c>
      <c r="ED142" s="365" t="s">
        <v>54</v>
      </c>
      <c r="EE142" s="365" t="s">
        <v>54</v>
      </c>
      <c r="EF142" s="365" t="s">
        <v>54</v>
      </c>
      <c r="EG142" s="365" t="s">
        <v>54</v>
      </c>
      <c r="EH142" s="365" t="s">
        <v>54</v>
      </c>
      <c r="EI142" s="365" t="s">
        <v>54</v>
      </c>
      <c r="EJ142" s="365" t="s">
        <v>54</v>
      </c>
      <c r="EK142" s="365" t="s">
        <v>54</v>
      </c>
      <c r="EL142" s="365" t="s">
        <v>54</v>
      </c>
      <c r="EM142" s="365" t="s">
        <v>54</v>
      </c>
      <c r="EN142" s="365" t="s">
        <v>54</v>
      </c>
      <c r="EO142" s="365" t="s">
        <v>54</v>
      </c>
      <c r="EP142" s="365" t="s">
        <v>54</v>
      </c>
      <c r="EQ142" s="365" t="s">
        <v>54</v>
      </c>
      <c r="ER142" s="365" t="s">
        <v>54</v>
      </c>
      <c r="ES142" s="365" t="s">
        <v>54</v>
      </c>
      <c r="ET142" s="365" t="s">
        <v>54</v>
      </c>
      <c r="EU142" s="365" t="s">
        <v>54</v>
      </c>
    </row>
    <row r="143" spans="1:151" s="385" customFormat="1" ht="19.95" customHeight="1">
      <c r="A143" s="474"/>
      <c r="B143" s="474"/>
      <c r="C143" s="474"/>
      <c r="D143" s="466"/>
      <c r="E143" s="470"/>
      <c r="F143" s="466"/>
      <c r="G143" s="466"/>
      <c r="H143" s="466"/>
      <c r="I143" s="466"/>
      <c r="J143" s="466"/>
      <c r="K143" s="466"/>
      <c r="L143" s="470"/>
      <c r="M143" s="474"/>
      <c r="N143" s="470"/>
      <c r="O143" s="466"/>
      <c r="P143" s="527"/>
      <c r="Q143" s="466"/>
      <c r="R143" s="378" t="s">
        <v>2888</v>
      </c>
      <c r="S143" s="367" t="s">
        <v>52</v>
      </c>
      <c r="T143" s="367" t="s">
        <v>2713</v>
      </c>
      <c r="U143" s="375" t="s">
        <v>52</v>
      </c>
      <c r="V143" s="375" t="s">
        <v>52</v>
      </c>
      <c r="W143" s="375">
        <v>489</v>
      </c>
      <c r="X143" s="518"/>
      <c r="Y143" s="369">
        <v>69.400000000000006</v>
      </c>
      <c r="Z143" s="520"/>
      <c r="AA143" s="370">
        <v>489</v>
      </c>
      <c r="AB143" s="466"/>
      <c r="AC143" s="375" t="s">
        <v>52</v>
      </c>
      <c r="AD143" s="466"/>
      <c r="AE143" s="369" t="s">
        <v>52</v>
      </c>
      <c r="AF143" s="369" t="s">
        <v>2949</v>
      </c>
      <c r="AG143" s="375" t="s">
        <v>52</v>
      </c>
      <c r="AH143" s="375" t="s">
        <v>52</v>
      </c>
      <c r="AI143" s="375" t="s">
        <v>52</v>
      </c>
      <c r="AJ143" s="515"/>
      <c r="AK143" s="515"/>
      <c r="AL143" s="515"/>
      <c r="AM143" s="515"/>
      <c r="AN143" s="515"/>
      <c r="AO143" s="515"/>
      <c r="AP143" s="375" t="s">
        <v>54</v>
      </c>
      <c r="AQ143" s="474"/>
      <c r="AR143" s="375" t="s">
        <v>54</v>
      </c>
      <c r="AS143" s="382" t="s">
        <v>54</v>
      </c>
      <c r="AT143" s="382" t="s">
        <v>54</v>
      </c>
      <c r="AU143" s="375" t="s">
        <v>54</v>
      </c>
      <c r="AV143" s="375" t="s">
        <v>54</v>
      </c>
      <c r="AW143" s="375" t="s">
        <v>54</v>
      </c>
      <c r="AX143" s="375" t="s">
        <v>54</v>
      </c>
      <c r="AY143" s="383" t="s">
        <v>54</v>
      </c>
      <c r="AZ143" s="369" t="s">
        <v>54</v>
      </c>
      <c r="BA143" s="518"/>
      <c r="BB143" s="369" t="s">
        <v>54</v>
      </c>
      <c r="BC143" s="474"/>
      <c r="BD143" s="369" t="s">
        <v>54</v>
      </c>
      <c r="BE143" s="369" t="s">
        <v>54</v>
      </c>
      <c r="BF143" s="369" t="s">
        <v>54</v>
      </c>
      <c r="BG143" s="375" t="s">
        <v>54</v>
      </c>
      <c r="BH143" s="375" t="s">
        <v>54</v>
      </c>
      <c r="BI143" s="375" t="s">
        <v>54</v>
      </c>
      <c r="BJ143" s="375" t="s">
        <v>54</v>
      </c>
      <c r="BK143" s="474"/>
      <c r="BL143" s="375" t="s">
        <v>54</v>
      </c>
      <c r="BM143" s="375" t="s">
        <v>54</v>
      </c>
      <c r="BN143" s="375" t="s">
        <v>54</v>
      </c>
      <c r="BO143" s="375" t="s">
        <v>54</v>
      </c>
      <c r="BP143" s="375" t="s">
        <v>54</v>
      </c>
      <c r="BQ143" s="375" t="s">
        <v>54</v>
      </c>
      <c r="BR143" s="375" t="s">
        <v>54</v>
      </c>
      <c r="BS143" s="375" t="s">
        <v>54</v>
      </c>
      <c r="BT143" s="375" t="s">
        <v>54</v>
      </c>
      <c r="BU143" s="370" t="s">
        <v>54</v>
      </c>
      <c r="BV143" s="375" t="s">
        <v>54</v>
      </c>
      <c r="BW143" s="375" t="s">
        <v>54</v>
      </c>
      <c r="BX143" s="375" t="s">
        <v>54</v>
      </c>
      <c r="BY143" s="375" t="s">
        <v>54</v>
      </c>
      <c r="BZ143" s="375" t="s">
        <v>54</v>
      </c>
      <c r="CA143" s="375" t="s">
        <v>54</v>
      </c>
      <c r="CB143" s="375" t="s">
        <v>54</v>
      </c>
      <c r="CC143" s="375" t="s">
        <v>54</v>
      </c>
      <c r="CD143" s="375" t="s">
        <v>54</v>
      </c>
      <c r="CE143" s="370" t="s">
        <v>54</v>
      </c>
      <c r="CF143" s="375" t="s">
        <v>54</v>
      </c>
      <c r="CG143" s="375" t="s">
        <v>54</v>
      </c>
      <c r="CH143" s="375" t="s">
        <v>54</v>
      </c>
      <c r="CI143" s="370" t="s">
        <v>54</v>
      </c>
      <c r="CJ143" s="375" t="s">
        <v>54</v>
      </c>
      <c r="CK143" s="375" t="s">
        <v>54</v>
      </c>
      <c r="CL143" s="375" t="s">
        <v>54</v>
      </c>
      <c r="CM143" s="474"/>
      <c r="CN143" s="479"/>
      <c r="CO143" s="467"/>
      <c r="CP143" s="467"/>
      <c r="CQ143" s="466"/>
      <c r="CR143" s="467"/>
      <c r="CS143" s="466"/>
      <c r="CT143" s="466"/>
      <c r="CU143" s="466"/>
      <c r="CV143" s="466"/>
      <c r="CW143" s="466"/>
      <c r="CX143" s="466"/>
      <c r="CY143" s="466"/>
      <c r="CZ143" s="466"/>
      <c r="DA143" s="466"/>
      <c r="DB143" s="471"/>
      <c r="DC143" s="466"/>
      <c r="DD143" s="466"/>
      <c r="DE143" s="466"/>
      <c r="DF143" s="466"/>
      <c r="DG143" s="466"/>
      <c r="DH143" s="466"/>
      <c r="DI143" s="466"/>
      <c r="DJ143" s="466"/>
      <c r="DK143" s="466"/>
      <c r="DL143" s="466"/>
      <c r="DM143" s="365" t="s">
        <v>54</v>
      </c>
      <c r="DN143" s="466"/>
      <c r="DO143" s="365" t="s">
        <v>54</v>
      </c>
      <c r="DP143" s="365" t="s">
        <v>54</v>
      </c>
      <c r="DQ143" s="365" t="s">
        <v>54</v>
      </c>
      <c r="DR143" s="365" t="s">
        <v>54</v>
      </c>
      <c r="DS143" s="365" t="s">
        <v>54</v>
      </c>
      <c r="DT143" s="365" t="s">
        <v>54</v>
      </c>
      <c r="DU143" s="365" t="s">
        <v>54</v>
      </c>
      <c r="DV143" s="365" t="s">
        <v>54</v>
      </c>
      <c r="DW143" s="365" t="s">
        <v>54</v>
      </c>
      <c r="DX143" s="466"/>
      <c r="DY143" s="365" t="s">
        <v>54</v>
      </c>
      <c r="DZ143" s="466"/>
      <c r="EA143" s="365" t="s">
        <v>54</v>
      </c>
      <c r="EB143" s="365" t="s">
        <v>54</v>
      </c>
      <c r="EC143" s="365" t="s">
        <v>54</v>
      </c>
      <c r="ED143" s="365" t="s">
        <v>54</v>
      </c>
      <c r="EE143" s="365" t="s">
        <v>54</v>
      </c>
      <c r="EF143" s="365" t="s">
        <v>54</v>
      </c>
      <c r="EG143" s="365" t="s">
        <v>54</v>
      </c>
      <c r="EH143" s="365" t="s">
        <v>54</v>
      </c>
      <c r="EI143" s="365" t="s">
        <v>54</v>
      </c>
      <c r="EJ143" s="365" t="s">
        <v>54</v>
      </c>
      <c r="EK143" s="365" t="s">
        <v>54</v>
      </c>
      <c r="EL143" s="365" t="s">
        <v>54</v>
      </c>
      <c r="EM143" s="365" t="s">
        <v>54</v>
      </c>
      <c r="EN143" s="365" t="s">
        <v>54</v>
      </c>
      <c r="EO143" s="365" t="s">
        <v>54</v>
      </c>
      <c r="EP143" s="365" t="s">
        <v>54</v>
      </c>
      <c r="EQ143" s="365" t="s">
        <v>54</v>
      </c>
      <c r="ER143" s="365" t="s">
        <v>54</v>
      </c>
      <c r="ES143" s="365" t="s">
        <v>54</v>
      </c>
      <c r="ET143" s="365" t="s">
        <v>54</v>
      </c>
      <c r="EU143" s="365" t="s">
        <v>54</v>
      </c>
    </row>
    <row r="144" spans="1:151" s="385" customFormat="1" ht="19.95" customHeight="1">
      <c r="A144" s="474"/>
      <c r="B144" s="474"/>
      <c r="C144" s="474"/>
      <c r="D144" s="467"/>
      <c r="E144" s="471"/>
      <c r="F144" s="467"/>
      <c r="G144" s="467"/>
      <c r="H144" s="467"/>
      <c r="I144" s="467"/>
      <c r="J144" s="467"/>
      <c r="K144" s="467"/>
      <c r="L144" s="471"/>
      <c r="M144" s="474"/>
      <c r="N144" s="471"/>
      <c r="O144" s="467"/>
      <c r="P144" s="527"/>
      <c r="Q144" s="467"/>
      <c r="R144" s="375" t="s">
        <v>54</v>
      </c>
      <c r="S144" s="367" t="s">
        <v>54</v>
      </c>
      <c r="T144" s="367" t="s">
        <v>54</v>
      </c>
      <c r="U144" s="375" t="s">
        <v>54</v>
      </c>
      <c r="V144" s="375" t="s">
        <v>54</v>
      </c>
      <c r="W144" s="375" t="s">
        <v>54</v>
      </c>
      <c r="X144" s="518"/>
      <c r="Y144" s="369" t="s">
        <v>54</v>
      </c>
      <c r="Z144" s="520"/>
      <c r="AA144" s="370" t="s">
        <v>54</v>
      </c>
      <c r="AB144" s="467"/>
      <c r="AC144" s="375" t="s">
        <v>54</v>
      </c>
      <c r="AD144" s="467"/>
      <c r="AE144" s="369" t="s">
        <v>54</v>
      </c>
      <c r="AF144" s="369" t="s">
        <v>54</v>
      </c>
      <c r="AG144" s="375" t="s">
        <v>54</v>
      </c>
      <c r="AH144" s="375" t="s">
        <v>54</v>
      </c>
      <c r="AI144" s="375" t="s">
        <v>54</v>
      </c>
      <c r="AJ144" s="515"/>
      <c r="AK144" s="515"/>
      <c r="AL144" s="515"/>
      <c r="AM144" s="515"/>
      <c r="AN144" s="515"/>
      <c r="AO144" s="515"/>
      <c r="AP144" s="375" t="s">
        <v>54</v>
      </c>
      <c r="AQ144" s="474"/>
      <c r="AR144" s="375" t="s">
        <v>54</v>
      </c>
      <c r="AS144" s="382" t="s">
        <v>54</v>
      </c>
      <c r="AT144" s="382" t="s">
        <v>54</v>
      </c>
      <c r="AU144" s="375" t="s">
        <v>54</v>
      </c>
      <c r="AV144" s="375" t="s">
        <v>54</v>
      </c>
      <c r="AW144" s="375" t="s">
        <v>54</v>
      </c>
      <c r="AX144" s="375" t="s">
        <v>54</v>
      </c>
      <c r="AY144" s="383" t="s">
        <v>54</v>
      </c>
      <c r="AZ144" s="369" t="s">
        <v>54</v>
      </c>
      <c r="BA144" s="518"/>
      <c r="BB144" s="369" t="s">
        <v>54</v>
      </c>
      <c r="BC144" s="474"/>
      <c r="BD144" s="369" t="s">
        <v>54</v>
      </c>
      <c r="BE144" s="369" t="s">
        <v>54</v>
      </c>
      <c r="BF144" s="369" t="s">
        <v>54</v>
      </c>
      <c r="BG144" s="375" t="s">
        <v>54</v>
      </c>
      <c r="BH144" s="375" t="s">
        <v>54</v>
      </c>
      <c r="BI144" s="375" t="s">
        <v>54</v>
      </c>
      <c r="BJ144" s="375" t="s">
        <v>54</v>
      </c>
      <c r="BK144" s="474"/>
      <c r="BL144" s="375" t="s">
        <v>54</v>
      </c>
      <c r="BM144" s="375" t="s">
        <v>54</v>
      </c>
      <c r="BN144" s="375" t="s">
        <v>54</v>
      </c>
      <c r="BO144" s="375" t="s">
        <v>54</v>
      </c>
      <c r="BP144" s="375" t="s">
        <v>54</v>
      </c>
      <c r="BQ144" s="375" t="s">
        <v>54</v>
      </c>
      <c r="BR144" s="375" t="s">
        <v>54</v>
      </c>
      <c r="BS144" s="375" t="s">
        <v>54</v>
      </c>
      <c r="BT144" s="375" t="s">
        <v>54</v>
      </c>
      <c r="BU144" s="370" t="s">
        <v>54</v>
      </c>
      <c r="BV144" s="375" t="s">
        <v>54</v>
      </c>
      <c r="BW144" s="375" t="s">
        <v>54</v>
      </c>
      <c r="BX144" s="375" t="s">
        <v>54</v>
      </c>
      <c r="BY144" s="375" t="s">
        <v>54</v>
      </c>
      <c r="BZ144" s="375" t="s">
        <v>54</v>
      </c>
      <c r="CA144" s="375" t="s">
        <v>54</v>
      </c>
      <c r="CB144" s="375" t="s">
        <v>54</v>
      </c>
      <c r="CC144" s="375" t="s">
        <v>54</v>
      </c>
      <c r="CD144" s="375" t="s">
        <v>54</v>
      </c>
      <c r="CE144" s="370" t="s">
        <v>54</v>
      </c>
      <c r="CF144" s="375" t="s">
        <v>54</v>
      </c>
      <c r="CG144" s="375" t="s">
        <v>54</v>
      </c>
      <c r="CH144" s="375" t="s">
        <v>54</v>
      </c>
      <c r="CI144" s="370" t="s">
        <v>54</v>
      </c>
      <c r="CJ144" s="375" t="s">
        <v>54</v>
      </c>
      <c r="CK144" s="375" t="s">
        <v>54</v>
      </c>
      <c r="CL144" s="375" t="s">
        <v>54</v>
      </c>
      <c r="CM144" s="474"/>
      <c r="CN144" s="479"/>
      <c r="CO144" s="467"/>
      <c r="CP144" s="467"/>
      <c r="CQ144" s="467"/>
      <c r="CR144" s="467"/>
      <c r="CS144" s="467"/>
      <c r="CT144" s="467"/>
      <c r="CU144" s="467"/>
      <c r="CV144" s="467"/>
      <c r="CW144" s="467"/>
      <c r="CX144" s="467"/>
      <c r="CY144" s="467"/>
      <c r="CZ144" s="467"/>
      <c r="DA144" s="467"/>
      <c r="DB144" s="471"/>
      <c r="DC144" s="467"/>
      <c r="DD144" s="467"/>
      <c r="DE144" s="467"/>
      <c r="DF144" s="467"/>
      <c r="DG144" s="467"/>
      <c r="DH144" s="467"/>
      <c r="DI144" s="467"/>
      <c r="DJ144" s="467"/>
      <c r="DK144" s="467"/>
      <c r="DL144" s="467"/>
      <c r="DM144" s="365" t="s">
        <v>54</v>
      </c>
      <c r="DN144" s="467"/>
      <c r="DO144" s="365" t="s">
        <v>54</v>
      </c>
      <c r="DP144" s="365" t="s">
        <v>54</v>
      </c>
      <c r="DQ144" s="365" t="s">
        <v>54</v>
      </c>
      <c r="DR144" s="365" t="s">
        <v>54</v>
      </c>
      <c r="DS144" s="365" t="s">
        <v>54</v>
      </c>
      <c r="DT144" s="365" t="s">
        <v>54</v>
      </c>
      <c r="DU144" s="365" t="s">
        <v>54</v>
      </c>
      <c r="DV144" s="365" t="s">
        <v>54</v>
      </c>
      <c r="DW144" s="365" t="s">
        <v>54</v>
      </c>
      <c r="DX144" s="467"/>
      <c r="DY144" s="365" t="s">
        <v>54</v>
      </c>
      <c r="DZ144" s="467"/>
      <c r="EA144" s="365" t="s">
        <v>54</v>
      </c>
      <c r="EB144" s="365" t="s">
        <v>54</v>
      </c>
      <c r="EC144" s="365" t="s">
        <v>54</v>
      </c>
      <c r="ED144" s="365" t="s">
        <v>54</v>
      </c>
      <c r="EE144" s="365" t="s">
        <v>54</v>
      </c>
      <c r="EF144" s="365" t="s">
        <v>54</v>
      </c>
      <c r="EG144" s="365" t="s">
        <v>54</v>
      </c>
      <c r="EH144" s="365" t="s">
        <v>54</v>
      </c>
      <c r="EI144" s="365" t="s">
        <v>54</v>
      </c>
      <c r="EJ144" s="365" t="s">
        <v>54</v>
      </c>
      <c r="EK144" s="365" t="s">
        <v>54</v>
      </c>
      <c r="EL144" s="365" t="s">
        <v>54</v>
      </c>
      <c r="EM144" s="365" t="s">
        <v>54</v>
      </c>
      <c r="EN144" s="365" t="s">
        <v>54</v>
      </c>
      <c r="EO144" s="365" t="s">
        <v>54</v>
      </c>
      <c r="EP144" s="365" t="s">
        <v>54</v>
      </c>
      <c r="EQ144" s="365" t="s">
        <v>54</v>
      </c>
      <c r="ER144" s="365" t="s">
        <v>54</v>
      </c>
      <c r="ES144" s="365" t="s">
        <v>54</v>
      </c>
      <c r="ET144" s="365" t="s">
        <v>54</v>
      </c>
      <c r="EU144" s="365" t="s">
        <v>54</v>
      </c>
    </row>
    <row r="145" spans="1:151" s="385" customFormat="1" ht="19.95" customHeight="1">
      <c r="A145" s="475"/>
      <c r="B145" s="475"/>
      <c r="C145" s="475"/>
      <c r="D145" s="468"/>
      <c r="E145" s="472"/>
      <c r="F145" s="468"/>
      <c r="G145" s="468"/>
      <c r="H145" s="468"/>
      <c r="I145" s="468"/>
      <c r="J145" s="468"/>
      <c r="K145" s="468"/>
      <c r="L145" s="472"/>
      <c r="M145" s="475"/>
      <c r="N145" s="472"/>
      <c r="O145" s="468"/>
      <c r="P145" s="528"/>
      <c r="Q145" s="468"/>
      <c r="R145" s="375" t="s">
        <v>54</v>
      </c>
      <c r="S145" s="367" t="s">
        <v>52</v>
      </c>
      <c r="T145" s="367" t="s">
        <v>54</v>
      </c>
      <c r="U145" s="375" t="s">
        <v>54</v>
      </c>
      <c r="V145" s="375" t="s">
        <v>54</v>
      </c>
      <c r="W145" s="375" t="s">
        <v>54</v>
      </c>
      <c r="X145" s="518"/>
      <c r="Y145" s="369" t="s">
        <v>54</v>
      </c>
      <c r="Z145" s="520"/>
      <c r="AA145" s="370" t="s">
        <v>54</v>
      </c>
      <c r="AB145" s="468"/>
      <c r="AC145" s="375" t="s">
        <v>54</v>
      </c>
      <c r="AD145" s="468"/>
      <c r="AE145" s="369" t="s">
        <v>54</v>
      </c>
      <c r="AF145" s="369" t="s">
        <v>54</v>
      </c>
      <c r="AG145" s="375" t="s">
        <v>54</v>
      </c>
      <c r="AH145" s="375" t="s">
        <v>54</v>
      </c>
      <c r="AI145" s="375" t="s">
        <v>54</v>
      </c>
      <c r="AJ145" s="516"/>
      <c r="AK145" s="516"/>
      <c r="AL145" s="516"/>
      <c r="AM145" s="516"/>
      <c r="AN145" s="516"/>
      <c r="AO145" s="516"/>
      <c r="AP145" s="375" t="s">
        <v>54</v>
      </c>
      <c r="AQ145" s="475"/>
      <c r="AR145" s="375" t="s">
        <v>54</v>
      </c>
      <c r="AS145" s="382" t="s">
        <v>54</v>
      </c>
      <c r="AT145" s="382" t="s">
        <v>54</v>
      </c>
      <c r="AU145" s="375" t="s">
        <v>54</v>
      </c>
      <c r="AV145" s="375" t="s">
        <v>54</v>
      </c>
      <c r="AW145" s="375" t="s">
        <v>54</v>
      </c>
      <c r="AX145" s="375" t="s">
        <v>54</v>
      </c>
      <c r="AY145" s="383" t="s">
        <v>54</v>
      </c>
      <c r="AZ145" s="369" t="s">
        <v>54</v>
      </c>
      <c r="BA145" s="518"/>
      <c r="BB145" s="369" t="s">
        <v>54</v>
      </c>
      <c r="BC145" s="475"/>
      <c r="BD145" s="369" t="s">
        <v>54</v>
      </c>
      <c r="BE145" s="369" t="s">
        <v>54</v>
      </c>
      <c r="BF145" s="369" t="s">
        <v>54</v>
      </c>
      <c r="BG145" s="375" t="s">
        <v>54</v>
      </c>
      <c r="BH145" s="375" t="s">
        <v>54</v>
      </c>
      <c r="BI145" s="375" t="s">
        <v>54</v>
      </c>
      <c r="BJ145" s="375" t="s">
        <v>54</v>
      </c>
      <c r="BK145" s="475"/>
      <c r="BL145" s="375" t="s">
        <v>54</v>
      </c>
      <c r="BM145" s="375" t="s">
        <v>54</v>
      </c>
      <c r="BN145" s="375" t="s">
        <v>54</v>
      </c>
      <c r="BO145" s="375" t="s">
        <v>54</v>
      </c>
      <c r="BP145" s="375" t="s">
        <v>54</v>
      </c>
      <c r="BQ145" s="375" t="s">
        <v>54</v>
      </c>
      <c r="BR145" s="375" t="s">
        <v>54</v>
      </c>
      <c r="BS145" s="375" t="s">
        <v>54</v>
      </c>
      <c r="BT145" s="375" t="s">
        <v>54</v>
      </c>
      <c r="BU145" s="370" t="s">
        <v>54</v>
      </c>
      <c r="BV145" s="375" t="s">
        <v>54</v>
      </c>
      <c r="BW145" s="375" t="s">
        <v>54</v>
      </c>
      <c r="BX145" s="375" t="s">
        <v>54</v>
      </c>
      <c r="BY145" s="375" t="s">
        <v>54</v>
      </c>
      <c r="BZ145" s="375" t="s">
        <v>54</v>
      </c>
      <c r="CA145" s="375" t="s">
        <v>54</v>
      </c>
      <c r="CB145" s="375" t="s">
        <v>54</v>
      </c>
      <c r="CC145" s="375" t="s">
        <v>54</v>
      </c>
      <c r="CD145" s="375" t="s">
        <v>54</v>
      </c>
      <c r="CE145" s="370" t="s">
        <v>54</v>
      </c>
      <c r="CF145" s="375" t="s">
        <v>54</v>
      </c>
      <c r="CG145" s="375" t="s">
        <v>54</v>
      </c>
      <c r="CH145" s="375" t="s">
        <v>54</v>
      </c>
      <c r="CI145" s="370" t="s">
        <v>54</v>
      </c>
      <c r="CJ145" s="375" t="s">
        <v>54</v>
      </c>
      <c r="CK145" s="375" t="s">
        <v>54</v>
      </c>
      <c r="CL145" s="375" t="s">
        <v>54</v>
      </c>
      <c r="CM145" s="475"/>
      <c r="CN145" s="479"/>
      <c r="CO145" s="532"/>
      <c r="CP145" s="532"/>
      <c r="CQ145" s="468"/>
      <c r="CR145" s="532"/>
      <c r="CS145" s="468"/>
      <c r="CT145" s="468"/>
      <c r="CU145" s="468"/>
      <c r="CV145" s="468"/>
      <c r="CW145" s="468"/>
      <c r="CX145" s="468"/>
      <c r="CY145" s="468"/>
      <c r="CZ145" s="468"/>
      <c r="DA145" s="468"/>
      <c r="DB145" s="529"/>
      <c r="DC145" s="468"/>
      <c r="DD145" s="468"/>
      <c r="DE145" s="468"/>
      <c r="DF145" s="468"/>
      <c r="DG145" s="468"/>
      <c r="DH145" s="468"/>
      <c r="DI145" s="468"/>
      <c r="DJ145" s="468"/>
      <c r="DK145" s="468"/>
      <c r="DL145" s="468"/>
      <c r="DM145" s="365" t="s">
        <v>54</v>
      </c>
      <c r="DN145" s="468"/>
      <c r="DO145" s="365" t="s">
        <v>54</v>
      </c>
      <c r="DP145" s="365" t="s">
        <v>54</v>
      </c>
      <c r="DQ145" s="365" t="s">
        <v>54</v>
      </c>
      <c r="DR145" s="365" t="s">
        <v>54</v>
      </c>
      <c r="DS145" s="365" t="s">
        <v>54</v>
      </c>
      <c r="DT145" s="365" t="s">
        <v>54</v>
      </c>
      <c r="DU145" s="365" t="s">
        <v>54</v>
      </c>
      <c r="DV145" s="365" t="s">
        <v>54</v>
      </c>
      <c r="DW145" s="365" t="s">
        <v>54</v>
      </c>
      <c r="DX145" s="468"/>
      <c r="DY145" s="365" t="s">
        <v>54</v>
      </c>
      <c r="DZ145" s="468"/>
      <c r="EA145" s="365" t="s">
        <v>54</v>
      </c>
      <c r="EB145" s="365" t="s">
        <v>54</v>
      </c>
      <c r="EC145" s="365" t="s">
        <v>54</v>
      </c>
      <c r="ED145" s="365" t="s">
        <v>54</v>
      </c>
      <c r="EE145" s="365" t="s">
        <v>54</v>
      </c>
      <c r="EF145" s="365" t="s">
        <v>54</v>
      </c>
      <c r="EG145" s="365" t="s">
        <v>54</v>
      </c>
      <c r="EH145" s="365" t="s">
        <v>54</v>
      </c>
      <c r="EI145" s="365" t="s">
        <v>54</v>
      </c>
      <c r="EJ145" s="365" t="s">
        <v>54</v>
      </c>
      <c r="EK145" s="365" t="s">
        <v>54</v>
      </c>
      <c r="EL145" s="365" t="s">
        <v>54</v>
      </c>
      <c r="EM145" s="365" t="s">
        <v>54</v>
      </c>
      <c r="EN145" s="365" t="s">
        <v>54</v>
      </c>
      <c r="EO145" s="365" t="s">
        <v>54</v>
      </c>
      <c r="EP145" s="365" t="s">
        <v>54</v>
      </c>
      <c r="EQ145" s="365" t="s">
        <v>54</v>
      </c>
      <c r="ER145" s="365" t="s">
        <v>54</v>
      </c>
      <c r="ES145" s="365" t="s">
        <v>54</v>
      </c>
      <c r="ET145" s="365" t="s">
        <v>54</v>
      </c>
      <c r="EU145" s="365" t="s">
        <v>54</v>
      </c>
    </row>
    <row r="146" spans="1:151" s="385" customFormat="1" ht="19.95" customHeight="1">
      <c r="A146" s="465">
        <v>18</v>
      </c>
      <c r="B146" s="465">
        <v>18</v>
      </c>
      <c r="C146" s="473" t="s">
        <v>2734</v>
      </c>
      <c r="D146" s="465" t="s">
        <v>3418</v>
      </c>
      <c r="E146" s="469" t="s">
        <v>3072</v>
      </c>
      <c r="F146" s="465" t="s">
        <v>3117</v>
      </c>
      <c r="G146" s="465" t="s">
        <v>3118</v>
      </c>
      <c r="H146" s="465" t="s">
        <v>3119</v>
      </c>
      <c r="I146" s="465" t="s">
        <v>3120</v>
      </c>
      <c r="J146" s="465" t="s">
        <v>52</v>
      </c>
      <c r="K146" s="525" t="s">
        <v>3511</v>
      </c>
      <c r="L146" s="469" t="s">
        <v>3554</v>
      </c>
      <c r="M146" s="465" t="s">
        <v>3076</v>
      </c>
      <c r="N146" s="469" t="s">
        <v>3554</v>
      </c>
      <c r="O146" s="465" t="s">
        <v>3076</v>
      </c>
      <c r="P146" s="526" t="s">
        <v>3014</v>
      </c>
      <c r="Q146" s="465">
        <v>2</v>
      </c>
      <c r="R146" s="462" t="s">
        <v>3115</v>
      </c>
      <c r="S146" s="367" t="s">
        <v>52</v>
      </c>
      <c r="T146" s="367" t="s">
        <v>52</v>
      </c>
      <c r="U146" s="368" t="s">
        <v>52</v>
      </c>
      <c r="V146" s="368" t="s">
        <v>52</v>
      </c>
      <c r="W146" s="368" t="s">
        <v>52</v>
      </c>
      <c r="X146" s="517">
        <v>62</v>
      </c>
      <c r="Y146" s="368" t="s">
        <v>52</v>
      </c>
      <c r="Z146" s="519" t="s">
        <v>52</v>
      </c>
      <c r="AA146" s="368" t="s">
        <v>52</v>
      </c>
      <c r="AB146" s="465">
        <v>62</v>
      </c>
      <c r="AC146" s="368" t="s">
        <v>52</v>
      </c>
      <c r="AD146" s="465" t="s">
        <v>52</v>
      </c>
      <c r="AE146" s="368" t="s">
        <v>52</v>
      </c>
      <c r="AF146" s="368" t="s">
        <v>52</v>
      </c>
      <c r="AG146" s="368" t="s">
        <v>52</v>
      </c>
      <c r="AH146" s="368" t="s">
        <v>52</v>
      </c>
      <c r="AI146" s="368" t="s">
        <v>52</v>
      </c>
      <c r="AJ146" s="476" t="s">
        <v>54</v>
      </c>
      <c r="AK146" s="476" t="s">
        <v>54</v>
      </c>
      <c r="AL146" s="476" t="s">
        <v>54</v>
      </c>
      <c r="AM146" s="476" t="s">
        <v>54</v>
      </c>
      <c r="AN146" s="476" t="s">
        <v>54</v>
      </c>
      <c r="AO146" s="476" t="s">
        <v>54</v>
      </c>
      <c r="AP146" s="375" t="s">
        <v>54</v>
      </c>
      <c r="AQ146" s="473" t="s">
        <v>54</v>
      </c>
      <c r="AR146" s="375" t="s">
        <v>54</v>
      </c>
      <c r="AS146" s="382" t="s">
        <v>54</v>
      </c>
      <c r="AT146" s="382" t="s">
        <v>54</v>
      </c>
      <c r="AU146" s="375" t="s">
        <v>54</v>
      </c>
      <c r="AV146" s="375" t="s">
        <v>54</v>
      </c>
      <c r="AW146" s="375" t="s">
        <v>54</v>
      </c>
      <c r="AX146" s="375" t="s">
        <v>54</v>
      </c>
      <c r="AY146" s="383" t="s">
        <v>54</v>
      </c>
      <c r="AZ146" s="369" t="s">
        <v>54</v>
      </c>
      <c r="BA146" s="517" t="s">
        <v>54</v>
      </c>
      <c r="BB146" s="369" t="s">
        <v>54</v>
      </c>
      <c r="BC146" s="517" t="s">
        <v>54</v>
      </c>
      <c r="BD146" s="369" t="s">
        <v>54</v>
      </c>
      <c r="BE146" s="369" t="s">
        <v>54</v>
      </c>
      <c r="BF146" s="369" t="s">
        <v>54</v>
      </c>
      <c r="BG146" s="375" t="s">
        <v>54</v>
      </c>
      <c r="BH146" s="375" t="s">
        <v>54</v>
      </c>
      <c r="BI146" s="375" t="s">
        <v>54</v>
      </c>
      <c r="BJ146" s="375" t="s">
        <v>54</v>
      </c>
      <c r="BK146" s="473" t="s">
        <v>54</v>
      </c>
      <c r="BL146" s="375" t="s">
        <v>54</v>
      </c>
      <c r="BM146" s="375" t="s">
        <v>54</v>
      </c>
      <c r="BN146" s="375" t="s">
        <v>54</v>
      </c>
      <c r="BO146" s="375" t="s">
        <v>54</v>
      </c>
      <c r="BP146" s="375" t="s">
        <v>54</v>
      </c>
      <c r="BQ146" s="375" t="s">
        <v>54</v>
      </c>
      <c r="BR146" s="375" t="s">
        <v>54</v>
      </c>
      <c r="BS146" s="375" t="s">
        <v>54</v>
      </c>
      <c r="BT146" s="375" t="s">
        <v>54</v>
      </c>
      <c r="BU146" s="370" t="s">
        <v>54</v>
      </c>
      <c r="BV146" s="375" t="s">
        <v>54</v>
      </c>
      <c r="BW146" s="375" t="s">
        <v>54</v>
      </c>
      <c r="BX146" s="375" t="s">
        <v>54</v>
      </c>
      <c r="BY146" s="375" t="s">
        <v>54</v>
      </c>
      <c r="BZ146" s="375" t="s">
        <v>54</v>
      </c>
      <c r="CA146" s="375" t="s">
        <v>54</v>
      </c>
      <c r="CB146" s="375" t="s">
        <v>54</v>
      </c>
      <c r="CC146" s="375" t="s">
        <v>54</v>
      </c>
      <c r="CD146" s="375" t="s">
        <v>54</v>
      </c>
      <c r="CE146" s="370" t="s">
        <v>54</v>
      </c>
      <c r="CF146" s="375" t="s">
        <v>54</v>
      </c>
      <c r="CG146" s="375" t="s">
        <v>54</v>
      </c>
      <c r="CH146" s="375" t="s">
        <v>54</v>
      </c>
      <c r="CI146" s="370" t="s">
        <v>54</v>
      </c>
      <c r="CJ146" s="375" t="s">
        <v>54</v>
      </c>
      <c r="CK146" s="375" t="s">
        <v>54</v>
      </c>
      <c r="CL146" s="375" t="s">
        <v>54</v>
      </c>
      <c r="CM146" s="476" t="s">
        <v>54</v>
      </c>
      <c r="CN146" s="476" t="s">
        <v>54</v>
      </c>
      <c r="CO146" s="465" t="s">
        <v>54</v>
      </c>
      <c r="CP146" s="465" t="s">
        <v>54</v>
      </c>
      <c r="CQ146" s="465" t="s">
        <v>54</v>
      </c>
      <c r="CR146" s="465" t="s">
        <v>54</v>
      </c>
      <c r="CS146" s="465" t="s">
        <v>54</v>
      </c>
      <c r="CT146" s="548" t="s">
        <v>2024</v>
      </c>
      <c r="CU146" s="512">
        <v>2018</v>
      </c>
      <c r="CV146" s="512" t="s">
        <v>2897</v>
      </c>
      <c r="CW146" s="512" t="s">
        <v>1996</v>
      </c>
      <c r="CX146" s="512" t="s">
        <v>3419</v>
      </c>
      <c r="CY146" s="512" t="s">
        <v>3420</v>
      </c>
      <c r="CZ146" s="512" t="s">
        <v>3121</v>
      </c>
      <c r="DA146" s="512" t="s">
        <v>3122</v>
      </c>
      <c r="DB146" s="512" t="s">
        <v>3123</v>
      </c>
      <c r="DC146" s="512" t="s">
        <v>54</v>
      </c>
      <c r="DD146" s="512" t="s">
        <v>54</v>
      </c>
      <c r="DE146" s="512" t="s">
        <v>54</v>
      </c>
      <c r="DF146" s="512" t="s">
        <v>54</v>
      </c>
      <c r="DG146" s="465" t="s">
        <v>54</v>
      </c>
      <c r="DH146" s="465" t="s">
        <v>54</v>
      </c>
      <c r="DI146" s="465" t="s">
        <v>54</v>
      </c>
      <c r="DJ146" s="465" t="s">
        <v>54</v>
      </c>
      <c r="DK146" s="465" t="s">
        <v>54</v>
      </c>
      <c r="DL146" s="465" t="s">
        <v>54</v>
      </c>
      <c r="DM146" s="365" t="s">
        <v>54</v>
      </c>
      <c r="DN146" s="465" t="s">
        <v>54</v>
      </c>
      <c r="DO146" s="365" t="s">
        <v>54</v>
      </c>
      <c r="DP146" s="365" t="s">
        <v>54</v>
      </c>
      <c r="DQ146" s="365" t="s">
        <v>54</v>
      </c>
      <c r="DR146" s="365" t="s">
        <v>54</v>
      </c>
      <c r="DS146" s="365" t="s">
        <v>54</v>
      </c>
      <c r="DT146" s="365" t="s">
        <v>54</v>
      </c>
      <c r="DU146" s="365" t="s">
        <v>54</v>
      </c>
      <c r="DV146" s="365" t="s">
        <v>54</v>
      </c>
      <c r="DW146" s="365" t="s">
        <v>54</v>
      </c>
      <c r="DX146" s="465" t="s">
        <v>54</v>
      </c>
      <c r="DY146" s="365" t="s">
        <v>54</v>
      </c>
      <c r="DZ146" s="465" t="s">
        <v>54</v>
      </c>
      <c r="EA146" s="365" t="s">
        <v>54</v>
      </c>
      <c r="EB146" s="365" t="s">
        <v>54</v>
      </c>
      <c r="EC146" s="365" t="s">
        <v>54</v>
      </c>
      <c r="ED146" s="365" t="s">
        <v>54</v>
      </c>
      <c r="EE146" s="365" t="s">
        <v>54</v>
      </c>
      <c r="EF146" s="365" t="s">
        <v>54</v>
      </c>
      <c r="EG146" s="365" t="s">
        <v>54</v>
      </c>
      <c r="EH146" s="365" t="s">
        <v>54</v>
      </c>
      <c r="EI146" s="365" t="s">
        <v>54</v>
      </c>
      <c r="EJ146" s="365" t="s">
        <v>54</v>
      </c>
      <c r="EK146" s="365" t="s">
        <v>54</v>
      </c>
      <c r="EL146" s="365" t="s">
        <v>54</v>
      </c>
      <c r="EM146" s="365" t="s">
        <v>54</v>
      </c>
      <c r="EN146" s="365" t="s">
        <v>54</v>
      </c>
      <c r="EO146" s="365" t="s">
        <v>54</v>
      </c>
      <c r="EP146" s="365" t="s">
        <v>54</v>
      </c>
      <c r="EQ146" s="365" t="s">
        <v>54</v>
      </c>
      <c r="ER146" s="365" t="s">
        <v>54</v>
      </c>
      <c r="ES146" s="365" t="s">
        <v>54</v>
      </c>
      <c r="ET146" s="365" t="s">
        <v>54</v>
      </c>
      <c r="EU146" s="365" t="s">
        <v>54</v>
      </c>
    </row>
    <row r="147" spans="1:151" s="385" customFormat="1" ht="19.95" customHeight="1">
      <c r="A147" s="466"/>
      <c r="B147" s="466"/>
      <c r="C147" s="474"/>
      <c r="D147" s="466"/>
      <c r="E147" s="470"/>
      <c r="F147" s="466"/>
      <c r="G147" s="466"/>
      <c r="H147" s="466"/>
      <c r="I147" s="466"/>
      <c r="J147" s="466"/>
      <c r="K147" s="466"/>
      <c r="L147" s="470"/>
      <c r="M147" s="466"/>
      <c r="N147" s="470"/>
      <c r="O147" s="466"/>
      <c r="P147" s="527"/>
      <c r="Q147" s="466"/>
      <c r="R147" s="462" t="s">
        <v>3115</v>
      </c>
      <c r="S147" s="367" t="s">
        <v>52</v>
      </c>
      <c r="T147" s="367" t="s">
        <v>52</v>
      </c>
      <c r="U147" s="368" t="s">
        <v>52</v>
      </c>
      <c r="V147" s="368" t="s">
        <v>52</v>
      </c>
      <c r="W147" s="368" t="s">
        <v>52</v>
      </c>
      <c r="X147" s="518"/>
      <c r="Y147" s="368" t="s">
        <v>52</v>
      </c>
      <c r="Z147" s="520"/>
      <c r="AA147" s="368" t="s">
        <v>52</v>
      </c>
      <c r="AB147" s="466"/>
      <c r="AC147" s="368" t="s">
        <v>52</v>
      </c>
      <c r="AD147" s="466"/>
      <c r="AE147" s="368" t="s">
        <v>52</v>
      </c>
      <c r="AF147" s="368" t="s">
        <v>52</v>
      </c>
      <c r="AG147" s="368" t="s">
        <v>52</v>
      </c>
      <c r="AH147" s="368" t="s">
        <v>52</v>
      </c>
      <c r="AI147" s="368" t="s">
        <v>52</v>
      </c>
      <c r="AJ147" s="515"/>
      <c r="AK147" s="515"/>
      <c r="AL147" s="515"/>
      <c r="AM147" s="515"/>
      <c r="AN147" s="515"/>
      <c r="AO147" s="515"/>
      <c r="AP147" s="375" t="s">
        <v>54</v>
      </c>
      <c r="AQ147" s="474"/>
      <c r="AR147" s="375" t="s">
        <v>54</v>
      </c>
      <c r="AS147" s="382" t="s">
        <v>54</v>
      </c>
      <c r="AT147" s="382" t="s">
        <v>54</v>
      </c>
      <c r="AU147" s="375" t="s">
        <v>54</v>
      </c>
      <c r="AV147" s="375" t="s">
        <v>54</v>
      </c>
      <c r="AW147" s="375" t="s">
        <v>54</v>
      </c>
      <c r="AX147" s="375" t="s">
        <v>54</v>
      </c>
      <c r="AY147" s="383" t="s">
        <v>54</v>
      </c>
      <c r="AZ147" s="369" t="s">
        <v>54</v>
      </c>
      <c r="BA147" s="518"/>
      <c r="BB147" s="369" t="s">
        <v>54</v>
      </c>
      <c r="BC147" s="518"/>
      <c r="BD147" s="369" t="s">
        <v>54</v>
      </c>
      <c r="BE147" s="369" t="s">
        <v>54</v>
      </c>
      <c r="BF147" s="369" t="s">
        <v>54</v>
      </c>
      <c r="BG147" s="375" t="s">
        <v>54</v>
      </c>
      <c r="BH147" s="375" t="s">
        <v>54</v>
      </c>
      <c r="BI147" s="375" t="s">
        <v>54</v>
      </c>
      <c r="BJ147" s="375" t="s">
        <v>54</v>
      </c>
      <c r="BK147" s="474"/>
      <c r="BL147" s="375" t="s">
        <v>54</v>
      </c>
      <c r="BM147" s="375" t="s">
        <v>54</v>
      </c>
      <c r="BN147" s="375" t="s">
        <v>54</v>
      </c>
      <c r="BO147" s="375" t="s">
        <v>54</v>
      </c>
      <c r="BP147" s="375" t="s">
        <v>54</v>
      </c>
      <c r="BQ147" s="375" t="s">
        <v>54</v>
      </c>
      <c r="BR147" s="375" t="s">
        <v>54</v>
      </c>
      <c r="BS147" s="375" t="s">
        <v>54</v>
      </c>
      <c r="BT147" s="375" t="s">
        <v>54</v>
      </c>
      <c r="BU147" s="370" t="s">
        <v>54</v>
      </c>
      <c r="BV147" s="375" t="s">
        <v>54</v>
      </c>
      <c r="BW147" s="375" t="s">
        <v>54</v>
      </c>
      <c r="BX147" s="375" t="s">
        <v>54</v>
      </c>
      <c r="BY147" s="375" t="s">
        <v>54</v>
      </c>
      <c r="BZ147" s="375" t="s">
        <v>54</v>
      </c>
      <c r="CA147" s="375" t="s">
        <v>54</v>
      </c>
      <c r="CB147" s="375" t="s">
        <v>54</v>
      </c>
      <c r="CC147" s="375" t="s">
        <v>54</v>
      </c>
      <c r="CD147" s="375" t="s">
        <v>54</v>
      </c>
      <c r="CE147" s="370" t="s">
        <v>54</v>
      </c>
      <c r="CF147" s="375" t="s">
        <v>54</v>
      </c>
      <c r="CG147" s="375" t="s">
        <v>54</v>
      </c>
      <c r="CH147" s="375" t="s">
        <v>54</v>
      </c>
      <c r="CI147" s="370" t="s">
        <v>54</v>
      </c>
      <c r="CJ147" s="375" t="s">
        <v>54</v>
      </c>
      <c r="CK147" s="375" t="s">
        <v>54</v>
      </c>
      <c r="CL147" s="375" t="s">
        <v>54</v>
      </c>
      <c r="CM147" s="477"/>
      <c r="CN147" s="477"/>
      <c r="CO147" s="466"/>
      <c r="CP147" s="466"/>
      <c r="CQ147" s="466"/>
      <c r="CR147" s="466"/>
      <c r="CS147" s="466"/>
      <c r="CT147" s="513"/>
      <c r="CU147" s="513"/>
      <c r="CV147" s="513"/>
      <c r="CW147" s="513"/>
      <c r="CX147" s="513"/>
      <c r="CY147" s="513"/>
      <c r="CZ147" s="513"/>
      <c r="DA147" s="513"/>
      <c r="DB147" s="513"/>
      <c r="DC147" s="513"/>
      <c r="DD147" s="513"/>
      <c r="DE147" s="513"/>
      <c r="DF147" s="513"/>
      <c r="DG147" s="466"/>
      <c r="DH147" s="466"/>
      <c r="DI147" s="466"/>
      <c r="DJ147" s="466"/>
      <c r="DK147" s="466"/>
      <c r="DL147" s="466"/>
      <c r="DM147" s="365" t="s">
        <v>54</v>
      </c>
      <c r="DN147" s="466"/>
      <c r="DO147" s="365" t="s">
        <v>54</v>
      </c>
      <c r="DP147" s="365" t="s">
        <v>54</v>
      </c>
      <c r="DQ147" s="365" t="s">
        <v>54</v>
      </c>
      <c r="DR147" s="365" t="s">
        <v>54</v>
      </c>
      <c r="DS147" s="365" t="s">
        <v>54</v>
      </c>
      <c r="DT147" s="365" t="s">
        <v>54</v>
      </c>
      <c r="DU147" s="365" t="s">
        <v>54</v>
      </c>
      <c r="DV147" s="365" t="s">
        <v>54</v>
      </c>
      <c r="DW147" s="365" t="s">
        <v>54</v>
      </c>
      <c r="DX147" s="466"/>
      <c r="DY147" s="365" t="s">
        <v>54</v>
      </c>
      <c r="DZ147" s="466"/>
      <c r="EA147" s="365" t="s">
        <v>54</v>
      </c>
      <c r="EB147" s="365" t="s">
        <v>54</v>
      </c>
      <c r="EC147" s="365" t="s">
        <v>54</v>
      </c>
      <c r="ED147" s="365" t="s">
        <v>54</v>
      </c>
      <c r="EE147" s="365" t="s">
        <v>54</v>
      </c>
      <c r="EF147" s="365" t="s">
        <v>54</v>
      </c>
      <c r="EG147" s="365" t="s">
        <v>54</v>
      </c>
      <c r="EH147" s="365" t="s">
        <v>54</v>
      </c>
      <c r="EI147" s="365" t="s">
        <v>54</v>
      </c>
      <c r="EJ147" s="365" t="s">
        <v>54</v>
      </c>
      <c r="EK147" s="365" t="s">
        <v>54</v>
      </c>
      <c r="EL147" s="365" t="s">
        <v>54</v>
      </c>
      <c r="EM147" s="365" t="s">
        <v>54</v>
      </c>
      <c r="EN147" s="365" t="s">
        <v>54</v>
      </c>
      <c r="EO147" s="365" t="s">
        <v>54</v>
      </c>
      <c r="EP147" s="365" t="s">
        <v>54</v>
      </c>
      <c r="EQ147" s="365" t="s">
        <v>54</v>
      </c>
      <c r="ER147" s="365" t="s">
        <v>54</v>
      </c>
      <c r="ES147" s="365" t="s">
        <v>54</v>
      </c>
      <c r="ET147" s="365" t="s">
        <v>54</v>
      </c>
      <c r="EU147" s="365" t="s">
        <v>54</v>
      </c>
    </row>
    <row r="148" spans="1:151" s="385" customFormat="1" ht="19.95" customHeight="1">
      <c r="A148" s="467"/>
      <c r="B148" s="467"/>
      <c r="C148" s="474"/>
      <c r="D148" s="467"/>
      <c r="E148" s="471"/>
      <c r="F148" s="467"/>
      <c r="G148" s="467"/>
      <c r="H148" s="467"/>
      <c r="I148" s="467"/>
      <c r="J148" s="467"/>
      <c r="K148" s="467"/>
      <c r="L148" s="471"/>
      <c r="M148" s="467"/>
      <c r="N148" s="471"/>
      <c r="O148" s="467"/>
      <c r="P148" s="527"/>
      <c r="Q148" s="467"/>
      <c r="R148" s="462" t="s">
        <v>54</v>
      </c>
      <c r="S148" s="367" t="s">
        <v>54</v>
      </c>
      <c r="T148" s="367" t="s">
        <v>54</v>
      </c>
      <c r="U148" s="367" t="s">
        <v>54</v>
      </c>
      <c r="V148" s="367" t="s">
        <v>54</v>
      </c>
      <c r="W148" s="367" t="s">
        <v>54</v>
      </c>
      <c r="X148" s="518"/>
      <c r="Y148" s="367" t="s">
        <v>54</v>
      </c>
      <c r="Z148" s="520"/>
      <c r="AA148" s="367" t="s">
        <v>54</v>
      </c>
      <c r="AB148" s="467"/>
      <c r="AC148" s="367" t="s">
        <v>54</v>
      </c>
      <c r="AD148" s="467"/>
      <c r="AE148" s="368" t="s">
        <v>52</v>
      </c>
      <c r="AF148" s="367" t="s">
        <v>54</v>
      </c>
      <c r="AG148" s="367" t="s">
        <v>54</v>
      </c>
      <c r="AH148" s="367" t="s">
        <v>54</v>
      </c>
      <c r="AI148" s="367" t="s">
        <v>54</v>
      </c>
      <c r="AJ148" s="515"/>
      <c r="AK148" s="515"/>
      <c r="AL148" s="515"/>
      <c r="AM148" s="515"/>
      <c r="AN148" s="515"/>
      <c r="AO148" s="515"/>
      <c r="AP148" s="375" t="s">
        <v>54</v>
      </c>
      <c r="AQ148" s="474"/>
      <c r="AR148" s="375" t="s">
        <v>54</v>
      </c>
      <c r="AS148" s="382" t="s">
        <v>54</v>
      </c>
      <c r="AT148" s="382" t="s">
        <v>54</v>
      </c>
      <c r="AU148" s="375" t="s">
        <v>54</v>
      </c>
      <c r="AV148" s="375" t="s">
        <v>54</v>
      </c>
      <c r="AW148" s="375" t="s">
        <v>54</v>
      </c>
      <c r="AX148" s="375" t="s">
        <v>54</v>
      </c>
      <c r="AY148" s="383" t="s">
        <v>54</v>
      </c>
      <c r="AZ148" s="369" t="s">
        <v>54</v>
      </c>
      <c r="BA148" s="518"/>
      <c r="BB148" s="369" t="s">
        <v>54</v>
      </c>
      <c r="BC148" s="518"/>
      <c r="BD148" s="369" t="s">
        <v>54</v>
      </c>
      <c r="BE148" s="369" t="s">
        <v>54</v>
      </c>
      <c r="BF148" s="369" t="s">
        <v>54</v>
      </c>
      <c r="BG148" s="375" t="s">
        <v>54</v>
      </c>
      <c r="BH148" s="375" t="s">
        <v>54</v>
      </c>
      <c r="BI148" s="375" t="s">
        <v>54</v>
      </c>
      <c r="BJ148" s="375" t="s">
        <v>54</v>
      </c>
      <c r="BK148" s="474"/>
      <c r="BL148" s="375" t="s">
        <v>54</v>
      </c>
      <c r="BM148" s="375" t="s">
        <v>54</v>
      </c>
      <c r="BN148" s="375" t="s">
        <v>54</v>
      </c>
      <c r="BO148" s="375" t="s">
        <v>54</v>
      </c>
      <c r="BP148" s="375" t="s">
        <v>54</v>
      </c>
      <c r="BQ148" s="375" t="s">
        <v>54</v>
      </c>
      <c r="BR148" s="375" t="s">
        <v>54</v>
      </c>
      <c r="BS148" s="375" t="s">
        <v>54</v>
      </c>
      <c r="BT148" s="375" t="s">
        <v>54</v>
      </c>
      <c r="BU148" s="370" t="s">
        <v>54</v>
      </c>
      <c r="BV148" s="375" t="s">
        <v>54</v>
      </c>
      <c r="BW148" s="375" t="s">
        <v>54</v>
      </c>
      <c r="BX148" s="375" t="s">
        <v>54</v>
      </c>
      <c r="BY148" s="375" t="s">
        <v>54</v>
      </c>
      <c r="BZ148" s="375" t="s">
        <v>54</v>
      </c>
      <c r="CA148" s="375" t="s">
        <v>54</v>
      </c>
      <c r="CB148" s="375" t="s">
        <v>54</v>
      </c>
      <c r="CC148" s="375" t="s">
        <v>54</v>
      </c>
      <c r="CD148" s="375" t="s">
        <v>54</v>
      </c>
      <c r="CE148" s="370" t="s">
        <v>54</v>
      </c>
      <c r="CF148" s="375" t="s">
        <v>54</v>
      </c>
      <c r="CG148" s="375" t="s">
        <v>54</v>
      </c>
      <c r="CH148" s="375" t="s">
        <v>54</v>
      </c>
      <c r="CI148" s="370" t="s">
        <v>54</v>
      </c>
      <c r="CJ148" s="375" t="s">
        <v>54</v>
      </c>
      <c r="CK148" s="375" t="s">
        <v>54</v>
      </c>
      <c r="CL148" s="375" t="s">
        <v>54</v>
      </c>
      <c r="CM148" s="477"/>
      <c r="CN148" s="477"/>
      <c r="CO148" s="467"/>
      <c r="CP148" s="467"/>
      <c r="CQ148" s="467"/>
      <c r="CR148" s="467"/>
      <c r="CS148" s="467"/>
      <c r="CT148" s="513"/>
      <c r="CU148" s="513"/>
      <c r="CV148" s="513"/>
      <c r="CW148" s="513"/>
      <c r="CX148" s="513"/>
      <c r="CY148" s="513"/>
      <c r="CZ148" s="513"/>
      <c r="DA148" s="513"/>
      <c r="DB148" s="513"/>
      <c r="DC148" s="513"/>
      <c r="DD148" s="513"/>
      <c r="DE148" s="513"/>
      <c r="DF148" s="513"/>
      <c r="DG148" s="467"/>
      <c r="DH148" s="467"/>
      <c r="DI148" s="467"/>
      <c r="DJ148" s="467"/>
      <c r="DK148" s="467"/>
      <c r="DL148" s="467"/>
      <c r="DM148" s="365" t="s">
        <v>54</v>
      </c>
      <c r="DN148" s="467"/>
      <c r="DO148" s="365" t="s">
        <v>54</v>
      </c>
      <c r="DP148" s="365" t="s">
        <v>54</v>
      </c>
      <c r="DQ148" s="365" t="s">
        <v>54</v>
      </c>
      <c r="DR148" s="365" t="s">
        <v>54</v>
      </c>
      <c r="DS148" s="365" t="s">
        <v>54</v>
      </c>
      <c r="DT148" s="365" t="s">
        <v>54</v>
      </c>
      <c r="DU148" s="365" t="s">
        <v>54</v>
      </c>
      <c r="DV148" s="365" t="s">
        <v>54</v>
      </c>
      <c r="DW148" s="365" t="s">
        <v>54</v>
      </c>
      <c r="DX148" s="467"/>
      <c r="DY148" s="365" t="s">
        <v>54</v>
      </c>
      <c r="DZ148" s="467"/>
      <c r="EA148" s="365" t="s">
        <v>54</v>
      </c>
      <c r="EB148" s="365" t="s">
        <v>54</v>
      </c>
      <c r="EC148" s="365" t="s">
        <v>54</v>
      </c>
      <c r="ED148" s="365" t="s">
        <v>54</v>
      </c>
      <c r="EE148" s="365" t="s">
        <v>54</v>
      </c>
      <c r="EF148" s="365" t="s">
        <v>54</v>
      </c>
      <c r="EG148" s="365" t="s">
        <v>54</v>
      </c>
      <c r="EH148" s="365" t="s">
        <v>54</v>
      </c>
      <c r="EI148" s="365" t="s">
        <v>54</v>
      </c>
      <c r="EJ148" s="365" t="s">
        <v>54</v>
      </c>
      <c r="EK148" s="365" t="s">
        <v>54</v>
      </c>
      <c r="EL148" s="365" t="s">
        <v>54</v>
      </c>
      <c r="EM148" s="365" t="s">
        <v>54</v>
      </c>
      <c r="EN148" s="365" t="s">
        <v>54</v>
      </c>
      <c r="EO148" s="365" t="s">
        <v>54</v>
      </c>
      <c r="EP148" s="365" t="s">
        <v>54</v>
      </c>
      <c r="EQ148" s="365" t="s">
        <v>54</v>
      </c>
      <c r="ER148" s="365" t="s">
        <v>54</v>
      </c>
      <c r="ES148" s="365" t="s">
        <v>54</v>
      </c>
      <c r="ET148" s="365" t="s">
        <v>54</v>
      </c>
      <c r="EU148" s="365" t="s">
        <v>54</v>
      </c>
    </row>
    <row r="149" spans="1:151" s="385" customFormat="1" ht="19.95" customHeight="1">
      <c r="A149" s="468"/>
      <c r="B149" s="468"/>
      <c r="C149" s="475"/>
      <c r="D149" s="468"/>
      <c r="E149" s="472"/>
      <c r="F149" s="468"/>
      <c r="G149" s="468"/>
      <c r="H149" s="468"/>
      <c r="I149" s="468"/>
      <c r="J149" s="468"/>
      <c r="K149" s="468"/>
      <c r="L149" s="472"/>
      <c r="M149" s="468"/>
      <c r="N149" s="472"/>
      <c r="O149" s="468"/>
      <c r="P149" s="528"/>
      <c r="Q149" s="468"/>
      <c r="R149" s="462" t="s">
        <v>54</v>
      </c>
      <c r="S149" s="367" t="s">
        <v>54</v>
      </c>
      <c r="T149" s="367" t="s">
        <v>54</v>
      </c>
      <c r="U149" s="367" t="s">
        <v>54</v>
      </c>
      <c r="V149" s="367" t="s">
        <v>54</v>
      </c>
      <c r="W149" s="367" t="s">
        <v>54</v>
      </c>
      <c r="X149" s="518"/>
      <c r="Y149" s="367" t="s">
        <v>54</v>
      </c>
      <c r="Z149" s="520"/>
      <c r="AA149" s="367" t="s">
        <v>54</v>
      </c>
      <c r="AB149" s="468"/>
      <c r="AC149" s="367" t="s">
        <v>54</v>
      </c>
      <c r="AD149" s="468"/>
      <c r="AE149" s="368" t="s">
        <v>52</v>
      </c>
      <c r="AF149" s="367" t="s">
        <v>54</v>
      </c>
      <c r="AG149" s="367" t="s">
        <v>54</v>
      </c>
      <c r="AH149" s="367" t="s">
        <v>54</v>
      </c>
      <c r="AI149" s="367" t="s">
        <v>54</v>
      </c>
      <c r="AJ149" s="516"/>
      <c r="AK149" s="516"/>
      <c r="AL149" s="516"/>
      <c r="AM149" s="516"/>
      <c r="AN149" s="516"/>
      <c r="AO149" s="516"/>
      <c r="AP149" s="375" t="s">
        <v>54</v>
      </c>
      <c r="AQ149" s="475"/>
      <c r="AR149" s="375" t="s">
        <v>54</v>
      </c>
      <c r="AS149" s="382" t="s">
        <v>54</v>
      </c>
      <c r="AT149" s="382" t="s">
        <v>54</v>
      </c>
      <c r="AU149" s="375" t="s">
        <v>54</v>
      </c>
      <c r="AV149" s="375" t="s">
        <v>54</v>
      </c>
      <c r="AW149" s="375" t="s">
        <v>54</v>
      </c>
      <c r="AX149" s="375" t="s">
        <v>54</v>
      </c>
      <c r="AY149" s="383" t="s">
        <v>54</v>
      </c>
      <c r="AZ149" s="369" t="s">
        <v>54</v>
      </c>
      <c r="BA149" s="518"/>
      <c r="BB149" s="369" t="s">
        <v>54</v>
      </c>
      <c r="BC149" s="518"/>
      <c r="BD149" s="369" t="s">
        <v>54</v>
      </c>
      <c r="BE149" s="369" t="s">
        <v>54</v>
      </c>
      <c r="BF149" s="369" t="s">
        <v>54</v>
      </c>
      <c r="BG149" s="375" t="s">
        <v>54</v>
      </c>
      <c r="BH149" s="375" t="s">
        <v>54</v>
      </c>
      <c r="BI149" s="375" t="s">
        <v>54</v>
      </c>
      <c r="BJ149" s="375" t="s">
        <v>54</v>
      </c>
      <c r="BK149" s="475"/>
      <c r="BL149" s="375" t="s">
        <v>54</v>
      </c>
      <c r="BM149" s="375" t="s">
        <v>54</v>
      </c>
      <c r="BN149" s="375" t="s">
        <v>54</v>
      </c>
      <c r="BO149" s="375" t="s">
        <v>54</v>
      </c>
      <c r="BP149" s="375" t="s">
        <v>54</v>
      </c>
      <c r="BQ149" s="375" t="s">
        <v>54</v>
      </c>
      <c r="BR149" s="375" t="s">
        <v>54</v>
      </c>
      <c r="BS149" s="375" t="s">
        <v>54</v>
      </c>
      <c r="BT149" s="375" t="s">
        <v>54</v>
      </c>
      <c r="BU149" s="370" t="s">
        <v>54</v>
      </c>
      <c r="BV149" s="375" t="s">
        <v>54</v>
      </c>
      <c r="BW149" s="375" t="s">
        <v>54</v>
      </c>
      <c r="BX149" s="375" t="s">
        <v>54</v>
      </c>
      <c r="BY149" s="375" t="s">
        <v>54</v>
      </c>
      <c r="BZ149" s="375" t="s">
        <v>54</v>
      </c>
      <c r="CA149" s="375" t="s">
        <v>54</v>
      </c>
      <c r="CB149" s="375" t="s">
        <v>54</v>
      </c>
      <c r="CC149" s="375" t="s">
        <v>54</v>
      </c>
      <c r="CD149" s="375" t="s">
        <v>54</v>
      </c>
      <c r="CE149" s="370" t="s">
        <v>54</v>
      </c>
      <c r="CF149" s="375" t="s">
        <v>54</v>
      </c>
      <c r="CG149" s="375" t="s">
        <v>54</v>
      </c>
      <c r="CH149" s="375" t="s">
        <v>54</v>
      </c>
      <c r="CI149" s="370" t="s">
        <v>54</v>
      </c>
      <c r="CJ149" s="375" t="s">
        <v>54</v>
      </c>
      <c r="CK149" s="375" t="s">
        <v>54</v>
      </c>
      <c r="CL149" s="375" t="s">
        <v>54</v>
      </c>
      <c r="CM149" s="478"/>
      <c r="CN149" s="478"/>
      <c r="CO149" s="468"/>
      <c r="CP149" s="468"/>
      <c r="CQ149" s="468"/>
      <c r="CR149" s="468"/>
      <c r="CS149" s="468"/>
      <c r="CT149" s="514"/>
      <c r="CU149" s="514"/>
      <c r="CV149" s="514"/>
      <c r="CW149" s="514"/>
      <c r="CX149" s="514"/>
      <c r="CY149" s="514"/>
      <c r="CZ149" s="514"/>
      <c r="DA149" s="514"/>
      <c r="DB149" s="514"/>
      <c r="DC149" s="514"/>
      <c r="DD149" s="514"/>
      <c r="DE149" s="514"/>
      <c r="DF149" s="514"/>
      <c r="DG149" s="468"/>
      <c r="DH149" s="468"/>
      <c r="DI149" s="468"/>
      <c r="DJ149" s="468"/>
      <c r="DK149" s="468"/>
      <c r="DL149" s="468"/>
      <c r="DM149" s="365" t="s">
        <v>54</v>
      </c>
      <c r="DN149" s="468"/>
      <c r="DO149" s="365" t="s">
        <v>54</v>
      </c>
      <c r="DP149" s="365" t="s">
        <v>54</v>
      </c>
      <c r="DQ149" s="365" t="s">
        <v>54</v>
      </c>
      <c r="DR149" s="365" t="s">
        <v>54</v>
      </c>
      <c r="DS149" s="365" t="s">
        <v>54</v>
      </c>
      <c r="DT149" s="365" t="s">
        <v>54</v>
      </c>
      <c r="DU149" s="365" t="s">
        <v>54</v>
      </c>
      <c r="DV149" s="365" t="s">
        <v>54</v>
      </c>
      <c r="DW149" s="365" t="s">
        <v>54</v>
      </c>
      <c r="DX149" s="468"/>
      <c r="DY149" s="365" t="s">
        <v>54</v>
      </c>
      <c r="DZ149" s="468"/>
      <c r="EA149" s="365" t="s">
        <v>54</v>
      </c>
      <c r="EB149" s="365" t="s">
        <v>54</v>
      </c>
      <c r="EC149" s="365" t="s">
        <v>54</v>
      </c>
      <c r="ED149" s="365" t="s">
        <v>54</v>
      </c>
      <c r="EE149" s="365" t="s">
        <v>54</v>
      </c>
      <c r="EF149" s="365" t="s">
        <v>54</v>
      </c>
      <c r="EG149" s="365" t="s">
        <v>54</v>
      </c>
      <c r="EH149" s="365" t="s">
        <v>54</v>
      </c>
      <c r="EI149" s="365" t="s">
        <v>54</v>
      </c>
      <c r="EJ149" s="365" t="s">
        <v>54</v>
      </c>
      <c r="EK149" s="365" t="s">
        <v>54</v>
      </c>
      <c r="EL149" s="365" t="s">
        <v>54</v>
      </c>
      <c r="EM149" s="365" t="s">
        <v>54</v>
      </c>
      <c r="EN149" s="365" t="s">
        <v>54</v>
      </c>
      <c r="EO149" s="365" t="s">
        <v>54</v>
      </c>
      <c r="EP149" s="365" t="s">
        <v>54</v>
      </c>
      <c r="EQ149" s="365" t="s">
        <v>54</v>
      </c>
      <c r="ER149" s="365" t="s">
        <v>54</v>
      </c>
      <c r="ES149" s="365" t="s">
        <v>54</v>
      </c>
      <c r="ET149" s="365" t="s">
        <v>54</v>
      </c>
      <c r="EU149" s="365" t="s">
        <v>54</v>
      </c>
    </row>
    <row r="150" spans="1:151" s="385" customFormat="1" ht="19.95" customHeight="1">
      <c r="A150" s="465">
        <v>19</v>
      </c>
      <c r="B150" s="465">
        <v>19</v>
      </c>
      <c r="C150" s="473" t="s">
        <v>2734</v>
      </c>
      <c r="D150" s="465" t="s">
        <v>3421</v>
      </c>
      <c r="E150" s="469" t="s">
        <v>3072</v>
      </c>
      <c r="F150" s="465" t="s">
        <v>3124</v>
      </c>
      <c r="G150" s="465" t="s">
        <v>3125</v>
      </c>
      <c r="H150" s="465" t="s">
        <v>3127</v>
      </c>
      <c r="I150" s="465" t="s">
        <v>3126</v>
      </c>
      <c r="J150" s="465" t="s">
        <v>3128</v>
      </c>
      <c r="K150" s="549" t="s">
        <v>3512</v>
      </c>
      <c r="L150" s="469" t="s">
        <v>3554</v>
      </c>
      <c r="M150" s="465" t="s">
        <v>3077</v>
      </c>
      <c r="N150" s="469" t="s">
        <v>3554</v>
      </c>
      <c r="O150" s="465" t="s">
        <v>3077</v>
      </c>
      <c r="P150" s="526" t="s">
        <v>2962</v>
      </c>
      <c r="Q150" s="465">
        <v>2</v>
      </c>
      <c r="R150" s="462" t="s">
        <v>2693</v>
      </c>
      <c r="S150" s="367" t="s">
        <v>52</v>
      </c>
      <c r="T150" s="367" t="s">
        <v>52</v>
      </c>
      <c r="U150" s="368" t="s">
        <v>52</v>
      </c>
      <c r="V150" s="368" t="s">
        <v>52</v>
      </c>
      <c r="W150" s="368">
        <v>546</v>
      </c>
      <c r="X150" s="517">
        <v>1088</v>
      </c>
      <c r="Y150" s="368" t="s">
        <v>52</v>
      </c>
      <c r="Z150" s="519" t="s">
        <v>52</v>
      </c>
      <c r="AA150" s="368">
        <v>546</v>
      </c>
      <c r="AB150" s="465">
        <f>AA150+AA151</f>
        <v>1088</v>
      </c>
      <c r="AC150" s="368" t="s">
        <v>52</v>
      </c>
      <c r="AD150" s="465" t="s">
        <v>52</v>
      </c>
      <c r="AE150" s="368">
        <v>70.5</v>
      </c>
      <c r="AF150" s="368" t="s">
        <v>52</v>
      </c>
      <c r="AG150" s="368" t="s">
        <v>52</v>
      </c>
      <c r="AH150" s="368" t="s">
        <v>52</v>
      </c>
      <c r="AI150" s="368" t="s">
        <v>52</v>
      </c>
      <c r="AJ150" s="476" t="s">
        <v>54</v>
      </c>
      <c r="AK150" s="476" t="s">
        <v>54</v>
      </c>
      <c r="AL150" s="476" t="s">
        <v>54</v>
      </c>
      <c r="AM150" s="476" t="s">
        <v>54</v>
      </c>
      <c r="AN150" s="476" t="s">
        <v>54</v>
      </c>
      <c r="AO150" s="476" t="s">
        <v>54</v>
      </c>
      <c r="AP150" s="375" t="s">
        <v>54</v>
      </c>
      <c r="AQ150" s="473" t="s">
        <v>54</v>
      </c>
      <c r="AR150" s="375" t="s">
        <v>54</v>
      </c>
      <c r="AS150" s="382" t="s">
        <v>54</v>
      </c>
      <c r="AT150" s="382" t="s">
        <v>54</v>
      </c>
      <c r="AU150" s="375" t="s">
        <v>54</v>
      </c>
      <c r="AV150" s="375" t="s">
        <v>54</v>
      </c>
      <c r="AW150" s="375" t="s">
        <v>54</v>
      </c>
      <c r="AX150" s="375" t="s">
        <v>54</v>
      </c>
      <c r="AY150" s="383" t="s">
        <v>54</v>
      </c>
      <c r="AZ150" s="369" t="s">
        <v>54</v>
      </c>
      <c r="BA150" s="517" t="s">
        <v>54</v>
      </c>
      <c r="BB150" s="369" t="s">
        <v>54</v>
      </c>
      <c r="BC150" s="517" t="s">
        <v>54</v>
      </c>
      <c r="BD150" s="369" t="s">
        <v>54</v>
      </c>
      <c r="BE150" s="369" t="s">
        <v>54</v>
      </c>
      <c r="BF150" s="369" t="s">
        <v>54</v>
      </c>
      <c r="BG150" s="375" t="s">
        <v>54</v>
      </c>
      <c r="BH150" s="375" t="s">
        <v>54</v>
      </c>
      <c r="BI150" s="375" t="s">
        <v>54</v>
      </c>
      <c r="BJ150" s="375" t="s">
        <v>54</v>
      </c>
      <c r="BK150" s="473" t="s">
        <v>54</v>
      </c>
      <c r="BL150" s="375" t="s">
        <v>54</v>
      </c>
      <c r="BM150" s="375" t="s">
        <v>54</v>
      </c>
      <c r="BN150" s="375" t="s">
        <v>54</v>
      </c>
      <c r="BO150" s="375" t="s">
        <v>54</v>
      </c>
      <c r="BP150" s="375" t="s">
        <v>54</v>
      </c>
      <c r="BQ150" s="375" t="s">
        <v>54</v>
      </c>
      <c r="BR150" s="375" t="s">
        <v>54</v>
      </c>
      <c r="BS150" s="375" t="s">
        <v>54</v>
      </c>
      <c r="BT150" s="375" t="s">
        <v>54</v>
      </c>
      <c r="BU150" s="370" t="s">
        <v>54</v>
      </c>
      <c r="BV150" s="375" t="s">
        <v>54</v>
      </c>
      <c r="BW150" s="375" t="s">
        <v>54</v>
      </c>
      <c r="BX150" s="375" t="s">
        <v>54</v>
      </c>
      <c r="BY150" s="375" t="s">
        <v>54</v>
      </c>
      <c r="BZ150" s="375" t="s">
        <v>54</v>
      </c>
      <c r="CA150" s="375" t="s">
        <v>54</v>
      </c>
      <c r="CB150" s="375" t="s">
        <v>54</v>
      </c>
      <c r="CC150" s="375" t="s">
        <v>54</v>
      </c>
      <c r="CD150" s="375" t="s">
        <v>54</v>
      </c>
      <c r="CE150" s="370" t="s">
        <v>54</v>
      </c>
      <c r="CF150" s="375" t="s">
        <v>54</v>
      </c>
      <c r="CG150" s="375" t="s">
        <v>54</v>
      </c>
      <c r="CH150" s="375" t="s">
        <v>54</v>
      </c>
      <c r="CI150" s="370" t="s">
        <v>54</v>
      </c>
      <c r="CJ150" s="375" t="s">
        <v>54</v>
      </c>
      <c r="CK150" s="375" t="s">
        <v>54</v>
      </c>
      <c r="CL150" s="375" t="s">
        <v>54</v>
      </c>
      <c r="CM150" s="476" t="s">
        <v>54</v>
      </c>
      <c r="CN150" s="476" t="s">
        <v>54</v>
      </c>
      <c r="CO150" s="465" t="s">
        <v>54</v>
      </c>
      <c r="CP150" s="465" t="s">
        <v>54</v>
      </c>
      <c r="CQ150" s="465" t="s">
        <v>54</v>
      </c>
      <c r="CR150" s="465" t="s">
        <v>54</v>
      </c>
      <c r="CS150" s="465" t="s">
        <v>54</v>
      </c>
      <c r="CT150" s="512" t="s">
        <v>2024</v>
      </c>
      <c r="CU150" s="512">
        <v>2019</v>
      </c>
      <c r="CV150" s="512" t="s">
        <v>3112</v>
      </c>
      <c r="CW150" s="512" t="s">
        <v>1996</v>
      </c>
      <c r="CX150" s="512" t="s">
        <v>3422</v>
      </c>
      <c r="CY150" s="512" t="s">
        <v>3423</v>
      </c>
      <c r="CZ150" s="512" t="s">
        <v>3130</v>
      </c>
      <c r="DA150" s="512" t="s">
        <v>3132</v>
      </c>
      <c r="DB150" s="512" t="s">
        <v>3131</v>
      </c>
      <c r="DC150" s="512" t="s">
        <v>54</v>
      </c>
      <c r="DD150" s="512" t="s">
        <v>54</v>
      </c>
      <c r="DE150" s="512" t="s">
        <v>54</v>
      </c>
      <c r="DF150" s="512" t="s">
        <v>54</v>
      </c>
      <c r="DG150" s="465" t="s">
        <v>54</v>
      </c>
      <c r="DH150" s="465" t="s">
        <v>54</v>
      </c>
      <c r="DI150" s="465" t="s">
        <v>54</v>
      </c>
      <c r="DJ150" s="465" t="s">
        <v>54</v>
      </c>
      <c r="DK150" s="465" t="s">
        <v>54</v>
      </c>
      <c r="DL150" s="465" t="s">
        <v>54</v>
      </c>
      <c r="DM150" s="365" t="s">
        <v>54</v>
      </c>
      <c r="DN150" s="465" t="s">
        <v>54</v>
      </c>
      <c r="DO150" s="365" t="s">
        <v>54</v>
      </c>
      <c r="DP150" s="365" t="s">
        <v>54</v>
      </c>
      <c r="DQ150" s="365" t="s">
        <v>54</v>
      </c>
      <c r="DR150" s="365" t="s">
        <v>54</v>
      </c>
      <c r="DS150" s="365" t="s">
        <v>54</v>
      </c>
      <c r="DT150" s="365" t="s">
        <v>54</v>
      </c>
      <c r="DU150" s="365" t="s">
        <v>54</v>
      </c>
      <c r="DV150" s="365" t="s">
        <v>54</v>
      </c>
      <c r="DW150" s="365" t="s">
        <v>54</v>
      </c>
      <c r="DX150" s="465" t="s">
        <v>54</v>
      </c>
      <c r="DY150" s="365" t="s">
        <v>54</v>
      </c>
      <c r="DZ150" s="465" t="s">
        <v>54</v>
      </c>
      <c r="EA150" s="365" t="s">
        <v>54</v>
      </c>
      <c r="EB150" s="365" t="s">
        <v>54</v>
      </c>
      <c r="EC150" s="365" t="s">
        <v>54</v>
      </c>
      <c r="ED150" s="365" t="s">
        <v>54</v>
      </c>
      <c r="EE150" s="365" t="s">
        <v>54</v>
      </c>
      <c r="EF150" s="365" t="s">
        <v>54</v>
      </c>
      <c r="EG150" s="365" t="s">
        <v>54</v>
      </c>
      <c r="EH150" s="365" t="s">
        <v>54</v>
      </c>
      <c r="EI150" s="365" t="s">
        <v>54</v>
      </c>
      <c r="EJ150" s="365" t="s">
        <v>54</v>
      </c>
      <c r="EK150" s="365" t="s">
        <v>54</v>
      </c>
      <c r="EL150" s="365" t="s">
        <v>54</v>
      </c>
      <c r="EM150" s="365" t="s">
        <v>54</v>
      </c>
      <c r="EN150" s="365" t="s">
        <v>54</v>
      </c>
      <c r="EO150" s="365" t="s">
        <v>54</v>
      </c>
      <c r="EP150" s="365" t="s">
        <v>54</v>
      </c>
      <c r="EQ150" s="365" t="s">
        <v>54</v>
      </c>
      <c r="ER150" s="365" t="s">
        <v>54</v>
      </c>
      <c r="ES150" s="365" t="s">
        <v>54</v>
      </c>
      <c r="ET150" s="365" t="s">
        <v>54</v>
      </c>
      <c r="EU150" s="365" t="s">
        <v>54</v>
      </c>
    </row>
    <row r="151" spans="1:151" s="385" customFormat="1" ht="19.95" customHeight="1">
      <c r="A151" s="466"/>
      <c r="B151" s="466"/>
      <c r="C151" s="474"/>
      <c r="D151" s="466"/>
      <c r="E151" s="470"/>
      <c r="F151" s="466"/>
      <c r="G151" s="466"/>
      <c r="H151" s="466"/>
      <c r="I151" s="466"/>
      <c r="J151" s="466"/>
      <c r="K151" s="466"/>
      <c r="L151" s="470"/>
      <c r="M151" s="466"/>
      <c r="N151" s="470"/>
      <c r="O151" s="466"/>
      <c r="P151" s="527"/>
      <c r="Q151" s="466"/>
      <c r="R151" s="462" t="s">
        <v>3129</v>
      </c>
      <c r="S151" s="367" t="s">
        <v>52</v>
      </c>
      <c r="T151" s="367" t="s">
        <v>52</v>
      </c>
      <c r="U151" s="368" t="s">
        <v>52</v>
      </c>
      <c r="V151" s="368" t="s">
        <v>52</v>
      </c>
      <c r="W151" s="368">
        <v>542</v>
      </c>
      <c r="X151" s="518"/>
      <c r="Y151" s="368" t="s">
        <v>52</v>
      </c>
      <c r="Z151" s="520"/>
      <c r="AA151" s="368">
        <v>542</v>
      </c>
      <c r="AB151" s="466"/>
      <c r="AC151" s="368" t="s">
        <v>52</v>
      </c>
      <c r="AD151" s="466"/>
      <c r="AE151" s="368">
        <v>70.099999999999994</v>
      </c>
      <c r="AF151" s="368" t="s">
        <v>52</v>
      </c>
      <c r="AG151" s="368" t="s">
        <v>52</v>
      </c>
      <c r="AH151" s="368" t="s">
        <v>52</v>
      </c>
      <c r="AI151" s="368" t="s">
        <v>52</v>
      </c>
      <c r="AJ151" s="515"/>
      <c r="AK151" s="515"/>
      <c r="AL151" s="515"/>
      <c r="AM151" s="515"/>
      <c r="AN151" s="515"/>
      <c r="AO151" s="515"/>
      <c r="AP151" s="375" t="s">
        <v>54</v>
      </c>
      <c r="AQ151" s="474"/>
      <c r="AR151" s="375" t="s">
        <v>54</v>
      </c>
      <c r="AS151" s="382" t="s">
        <v>54</v>
      </c>
      <c r="AT151" s="382" t="s">
        <v>54</v>
      </c>
      <c r="AU151" s="375" t="s">
        <v>54</v>
      </c>
      <c r="AV151" s="375" t="s">
        <v>54</v>
      </c>
      <c r="AW151" s="375" t="s">
        <v>54</v>
      </c>
      <c r="AX151" s="375" t="s">
        <v>54</v>
      </c>
      <c r="AY151" s="383" t="s">
        <v>54</v>
      </c>
      <c r="AZ151" s="369" t="s">
        <v>54</v>
      </c>
      <c r="BA151" s="518"/>
      <c r="BB151" s="369" t="s">
        <v>54</v>
      </c>
      <c r="BC151" s="518"/>
      <c r="BD151" s="369" t="s">
        <v>54</v>
      </c>
      <c r="BE151" s="369" t="s">
        <v>54</v>
      </c>
      <c r="BF151" s="369" t="s">
        <v>54</v>
      </c>
      <c r="BG151" s="375" t="s">
        <v>54</v>
      </c>
      <c r="BH151" s="375" t="s">
        <v>54</v>
      </c>
      <c r="BI151" s="375" t="s">
        <v>54</v>
      </c>
      <c r="BJ151" s="375" t="s">
        <v>54</v>
      </c>
      <c r="BK151" s="474"/>
      <c r="BL151" s="375" t="s">
        <v>54</v>
      </c>
      <c r="BM151" s="375" t="s">
        <v>54</v>
      </c>
      <c r="BN151" s="375" t="s">
        <v>54</v>
      </c>
      <c r="BO151" s="375" t="s">
        <v>54</v>
      </c>
      <c r="BP151" s="375" t="s">
        <v>54</v>
      </c>
      <c r="BQ151" s="375" t="s">
        <v>54</v>
      </c>
      <c r="BR151" s="375" t="s">
        <v>54</v>
      </c>
      <c r="BS151" s="375" t="s">
        <v>54</v>
      </c>
      <c r="BT151" s="375" t="s">
        <v>54</v>
      </c>
      <c r="BU151" s="370" t="s">
        <v>54</v>
      </c>
      <c r="BV151" s="375" t="s">
        <v>54</v>
      </c>
      <c r="BW151" s="375" t="s">
        <v>54</v>
      </c>
      <c r="BX151" s="375" t="s">
        <v>54</v>
      </c>
      <c r="BY151" s="375" t="s">
        <v>54</v>
      </c>
      <c r="BZ151" s="375" t="s">
        <v>54</v>
      </c>
      <c r="CA151" s="375" t="s">
        <v>54</v>
      </c>
      <c r="CB151" s="375" t="s">
        <v>54</v>
      </c>
      <c r="CC151" s="375" t="s">
        <v>54</v>
      </c>
      <c r="CD151" s="375" t="s">
        <v>54</v>
      </c>
      <c r="CE151" s="370" t="s">
        <v>54</v>
      </c>
      <c r="CF151" s="375" t="s">
        <v>54</v>
      </c>
      <c r="CG151" s="375" t="s">
        <v>54</v>
      </c>
      <c r="CH151" s="375" t="s">
        <v>54</v>
      </c>
      <c r="CI151" s="370" t="s">
        <v>54</v>
      </c>
      <c r="CJ151" s="375" t="s">
        <v>54</v>
      </c>
      <c r="CK151" s="375" t="s">
        <v>54</v>
      </c>
      <c r="CL151" s="375" t="s">
        <v>54</v>
      </c>
      <c r="CM151" s="477"/>
      <c r="CN151" s="477"/>
      <c r="CO151" s="466"/>
      <c r="CP151" s="466"/>
      <c r="CQ151" s="466"/>
      <c r="CR151" s="466"/>
      <c r="CS151" s="466"/>
      <c r="CT151" s="513"/>
      <c r="CU151" s="513"/>
      <c r="CV151" s="513"/>
      <c r="CW151" s="513"/>
      <c r="CX151" s="513"/>
      <c r="CY151" s="513"/>
      <c r="CZ151" s="513"/>
      <c r="DA151" s="513"/>
      <c r="DB151" s="513"/>
      <c r="DC151" s="513"/>
      <c r="DD151" s="513"/>
      <c r="DE151" s="513"/>
      <c r="DF151" s="513"/>
      <c r="DG151" s="466"/>
      <c r="DH151" s="466"/>
      <c r="DI151" s="466"/>
      <c r="DJ151" s="466"/>
      <c r="DK151" s="466"/>
      <c r="DL151" s="466"/>
      <c r="DM151" s="365" t="s">
        <v>54</v>
      </c>
      <c r="DN151" s="466"/>
      <c r="DO151" s="365" t="s">
        <v>54</v>
      </c>
      <c r="DP151" s="365" t="s">
        <v>54</v>
      </c>
      <c r="DQ151" s="365" t="s">
        <v>54</v>
      </c>
      <c r="DR151" s="365" t="s">
        <v>54</v>
      </c>
      <c r="DS151" s="365" t="s">
        <v>54</v>
      </c>
      <c r="DT151" s="365" t="s">
        <v>54</v>
      </c>
      <c r="DU151" s="365" t="s">
        <v>54</v>
      </c>
      <c r="DV151" s="365" t="s">
        <v>54</v>
      </c>
      <c r="DW151" s="365" t="s">
        <v>54</v>
      </c>
      <c r="DX151" s="466"/>
      <c r="DY151" s="365" t="s">
        <v>54</v>
      </c>
      <c r="DZ151" s="466"/>
      <c r="EA151" s="365" t="s">
        <v>54</v>
      </c>
      <c r="EB151" s="365" t="s">
        <v>54</v>
      </c>
      <c r="EC151" s="365" t="s">
        <v>54</v>
      </c>
      <c r="ED151" s="365" t="s">
        <v>54</v>
      </c>
      <c r="EE151" s="365" t="s">
        <v>54</v>
      </c>
      <c r="EF151" s="365" t="s">
        <v>54</v>
      </c>
      <c r="EG151" s="365" t="s">
        <v>54</v>
      </c>
      <c r="EH151" s="365" t="s">
        <v>54</v>
      </c>
      <c r="EI151" s="365" t="s">
        <v>54</v>
      </c>
      <c r="EJ151" s="365" t="s">
        <v>54</v>
      </c>
      <c r="EK151" s="365" t="s">
        <v>54</v>
      </c>
      <c r="EL151" s="365" t="s">
        <v>54</v>
      </c>
      <c r="EM151" s="365" t="s">
        <v>54</v>
      </c>
      <c r="EN151" s="365" t="s">
        <v>54</v>
      </c>
      <c r="EO151" s="365" t="s">
        <v>54</v>
      </c>
      <c r="EP151" s="365" t="s">
        <v>54</v>
      </c>
      <c r="EQ151" s="365" t="s">
        <v>54</v>
      </c>
      <c r="ER151" s="365" t="s">
        <v>54</v>
      </c>
      <c r="ES151" s="365" t="s">
        <v>54</v>
      </c>
      <c r="ET151" s="365" t="s">
        <v>54</v>
      </c>
      <c r="EU151" s="365" t="s">
        <v>54</v>
      </c>
    </row>
    <row r="152" spans="1:151" s="385" customFormat="1" ht="19.95" customHeight="1">
      <c r="A152" s="467"/>
      <c r="B152" s="467"/>
      <c r="C152" s="474"/>
      <c r="D152" s="467"/>
      <c r="E152" s="471"/>
      <c r="F152" s="467"/>
      <c r="G152" s="467"/>
      <c r="H152" s="467"/>
      <c r="I152" s="467"/>
      <c r="J152" s="467"/>
      <c r="K152" s="467"/>
      <c r="L152" s="471"/>
      <c r="M152" s="467"/>
      <c r="N152" s="471"/>
      <c r="O152" s="467"/>
      <c r="P152" s="527"/>
      <c r="Q152" s="467"/>
      <c r="R152" s="462" t="s">
        <v>54</v>
      </c>
      <c r="S152" s="367" t="s">
        <v>54</v>
      </c>
      <c r="T152" s="367" t="s">
        <v>54</v>
      </c>
      <c r="U152" s="367" t="s">
        <v>54</v>
      </c>
      <c r="V152" s="367" t="s">
        <v>54</v>
      </c>
      <c r="W152" s="367" t="s">
        <v>54</v>
      </c>
      <c r="X152" s="518"/>
      <c r="Y152" s="367" t="s">
        <v>54</v>
      </c>
      <c r="Z152" s="520"/>
      <c r="AA152" s="367" t="s">
        <v>54</v>
      </c>
      <c r="AB152" s="467"/>
      <c r="AC152" s="367" t="s">
        <v>54</v>
      </c>
      <c r="AD152" s="467"/>
      <c r="AE152" s="367" t="s">
        <v>54</v>
      </c>
      <c r="AF152" s="367" t="s">
        <v>54</v>
      </c>
      <c r="AG152" s="367" t="s">
        <v>54</v>
      </c>
      <c r="AH152" s="367" t="s">
        <v>54</v>
      </c>
      <c r="AI152" s="367" t="s">
        <v>54</v>
      </c>
      <c r="AJ152" s="515"/>
      <c r="AK152" s="515"/>
      <c r="AL152" s="515"/>
      <c r="AM152" s="515"/>
      <c r="AN152" s="515"/>
      <c r="AO152" s="515"/>
      <c r="AP152" s="375" t="s">
        <v>54</v>
      </c>
      <c r="AQ152" s="474"/>
      <c r="AR152" s="375" t="s">
        <v>54</v>
      </c>
      <c r="AS152" s="382" t="s">
        <v>54</v>
      </c>
      <c r="AT152" s="382" t="s">
        <v>54</v>
      </c>
      <c r="AU152" s="375" t="s">
        <v>54</v>
      </c>
      <c r="AV152" s="375" t="s">
        <v>54</v>
      </c>
      <c r="AW152" s="375" t="s">
        <v>54</v>
      </c>
      <c r="AX152" s="375" t="s">
        <v>54</v>
      </c>
      <c r="AY152" s="383" t="s">
        <v>54</v>
      </c>
      <c r="AZ152" s="369" t="s">
        <v>54</v>
      </c>
      <c r="BA152" s="518"/>
      <c r="BB152" s="369" t="s">
        <v>54</v>
      </c>
      <c r="BC152" s="518"/>
      <c r="BD152" s="369" t="s">
        <v>54</v>
      </c>
      <c r="BE152" s="369" t="s">
        <v>54</v>
      </c>
      <c r="BF152" s="369" t="s">
        <v>54</v>
      </c>
      <c r="BG152" s="375" t="s">
        <v>54</v>
      </c>
      <c r="BH152" s="375" t="s">
        <v>54</v>
      </c>
      <c r="BI152" s="375" t="s">
        <v>54</v>
      </c>
      <c r="BJ152" s="375" t="s">
        <v>54</v>
      </c>
      <c r="BK152" s="474"/>
      <c r="BL152" s="375" t="s">
        <v>54</v>
      </c>
      <c r="BM152" s="375" t="s">
        <v>54</v>
      </c>
      <c r="BN152" s="375" t="s">
        <v>54</v>
      </c>
      <c r="BO152" s="375" t="s">
        <v>54</v>
      </c>
      <c r="BP152" s="375" t="s">
        <v>54</v>
      </c>
      <c r="BQ152" s="375" t="s">
        <v>54</v>
      </c>
      <c r="BR152" s="375" t="s">
        <v>54</v>
      </c>
      <c r="BS152" s="375" t="s">
        <v>54</v>
      </c>
      <c r="BT152" s="375" t="s">
        <v>54</v>
      </c>
      <c r="BU152" s="370" t="s">
        <v>54</v>
      </c>
      <c r="BV152" s="375" t="s">
        <v>54</v>
      </c>
      <c r="BW152" s="375" t="s">
        <v>54</v>
      </c>
      <c r="BX152" s="375" t="s">
        <v>54</v>
      </c>
      <c r="BY152" s="375" t="s">
        <v>54</v>
      </c>
      <c r="BZ152" s="375" t="s">
        <v>54</v>
      </c>
      <c r="CA152" s="375" t="s">
        <v>54</v>
      </c>
      <c r="CB152" s="375" t="s">
        <v>54</v>
      </c>
      <c r="CC152" s="375" t="s">
        <v>54</v>
      </c>
      <c r="CD152" s="375" t="s">
        <v>54</v>
      </c>
      <c r="CE152" s="370" t="s">
        <v>54</v>
      </c>
      <c r="CF152" s="375" t="s">
        <v>54</v>
      </c>
      <c r="CG152" s="375" t="s">
        <v>54</v>
      </c>
      <c r="CH152" s="375" t="s">
        <v>54</v>
      </c>
      <c r="CI152" s="370" t="s">
        <v>54</v>
      </c>
      <c r="CJ152" s="375" t="s">
        <v>54</v>
      </c>
      <c r="CK152" s="375" t="s">
        <v>54</v>
      </c>
      <c r="CL152" s="375" t="s">
        <v>54</v>
      </c>
      <c r="CM152" s="477"/>
      <c r="CN152" s="477"/>
      <c r="CO152" s="467"/>
      <c r="CP152" s="467"/>
      <c r="CQ152" s="467"/>
      <c r="CR152" s="467"/>
      <c r="CS152" s="467"/>
      <c r="CT152" s="513"/>
      <c r="CU152" s="513"/>
      <c r="CV152" s="513"/>
      <c r="CW152" s="513"/>
      <c r="CX152" s="513"/>
      <c r="CY152" s="513"/>
      <c r="CZ152" s="513"/>
      <c r="DA152" s="513"/>
      <c r="DB152" s="513"/>
      <c r="DC152" s="513"/>
      <c r="DD152" s="513"/>
      <c r="DE152" s="513"/>
      <c r="DF152" s="513"/>
      <c r="DG152" s="467"/>
      <c r="DH152" s="467"/>
      <c r="DI152" s="467"/>
      <c r="DJ152" s="467"/>
      <c r="DK152" s="467"/>
      <c r="DL152" s="467"/>
      <c r="DM152" s="365" t="s">
        <v>54</v>
      </c>
      <c r="DN152" s="467"/>
      <c r="DO152" s="365" t="s">
        <v>54</v>
      </c>
      <c r="DP152" s="365" t="s">
        <v>54</v>
      </c>
      <c r="DQ152" s="365" t="s">
        <v>54</v>
      </c>
      <c r="DR152" s="365" t="s">
        <v>54</v>
      </c>
      <c r="DS152" s="365" t="s">
        <v>54</v>
      </c>
      <c r="DT152" s="365" t="s">
        <v>54</v>
      </c>
      <c r="DU152" s="365" t="s">
        <v>54</v>
      </c>
      <c r="DV152" s="365" t="s">
        <v>54</v>
      </c>
      <c r="DW152" s="365" t="s">
        <v>54</v>
      </c>
      <c r="DX152" s="467"/>
      <c r="DY152" s="365" t="s">
        <v>54</v>
      </c>
      <c r="DZ152" s="467"/>
      <c r="EA152" s="365" t="s">
        <v>54</v>
      </c>
      <c r="EB152" s="365" t="s">
        <v>54</v>
      </c>
      <c r="EC152" s="365" t="s">
        <v>54</v>
      </c>
      <c r="ED152" s="365" t="s">
        <v>54</v>
      </c>
      <c r="EE152" s="365" t="s">
        <v>54</v>
      </c>
      <c r="EF152" s="365" t="s">
        <v>54</v>
      </c>
      <c r="EG152" s="365" t="s">
        <v>54</v>
      </c>
      <c r="EH152" s="365" t="s">
        <v>54</v>
      </c>
      <c r="EI152" s="365" t="s">
        <v>54</v>
      </c>
      <c r="EJ152" s="365" t="s">
        <v>54</v>
      </c>
      <c r="EK152" s="365" t="s">
        <v>54</v>
      </c>
      <c r="EL152" s="365" t="s">
        <v>54</v>
      </c>
      <c r="EM152" s="365" t="s">
        <v>54</v>
      </c>
      <c r="EN152" s="365" t="s">
        <v>54</v>
      </c>
      <c r="EO152" s="365" t="s">
        <v>54</v>
      </c>
      <c r="EP152" s="365" t="s">
        <v>54</v>
      </c>
      <c r="EQ152" s="365" t="s">
        <v>54</v>
      </c>
      <c r="ER152" s="365" t="s">
        <v>54</v>
      </c>
      <c r="ES152" s="365" t="s">
        <v>54</v>
      </c>
      <c r="ET152" s="365" t="s">
        <v>54</v>
      </c>
      <c r="EU152" s="365" t="s">
        <v>54</v>
      </c>
    </row>
    <row r="153" spans="1:151" s="385" customFormat="1" ht="19.95" customHeight="1">
      <c r="A153" s="468"/>
      <c r="B153" s="468"/>
      <c r="C153" s="475"/>
      <c r="D153" s="468"/>
      <c r="E153" s="472"/>
      <c r="F153" s="468"/>
      <c r="G153" s="468"/>
      <c r="H153" s="468"/>
      <c r="I153" s="468"/>
      <c r="J153" s="468"/>
      <c r="K153" s="468"/>
      <c r="L153" s="472"/>
      <c r="M153" s="468"/>
      <c r="N153" s="472"/>
      <c r="O153" s="468"/>
      <c r="P153" s="528"/>
      <c r="Q153" s="468"/>
      <c r="R153" s="462" t="s">
        <v>54</v>
      </c>
      <c r="S153" s="367" t="s">
        <v>54</v>
      </c>
      <c r="T153" s="367" t="s">
        <v>54</v>
      </c>
      <c r="U153" s="367" t="s">
        <v>54</v>
      </c>
      <c r="V153" s="367" t="s">
        <v>54</v>
      </c>
      <c r="W153" s="367" t="s">
        <v>54</v>
      </c>
      <c r="X153" s="518"/>
      <c r="Y153" s="367" t="s">
        <v>54</v>
      </c>
      <c r="Z153" s="520"/>
      <c r="AA153" s="367" t="s">
        <v>54</v>
      </c>
      <c r="AB153" s="468"/>
      <c r="AC153" s="367" t="s">
        <v>54</v>
      </c>
      <c r="AD153" s="468"/>
      <c r="AE153" s="367" t="s">
        <v>54</v>
      </c>
      <c r="AF153" s="367" t="s">
        <v>54</v>
      </c>
      <c r="AG153" s="367" t="s">
        <v>54</v>
      </c>
      <c r="AH153" s="367" t="s">
        <v>54</v>
      </c>
      <c r="AI153" s="367" t="s">
        <v>54</v>
      </c>
      <c r="AJ153" s="516"/>
      <c r="AK153" s="516"/>
      <c r="AL153" s="516"/>
      <c r="AM153" s="516"/>
      <c r="AN153" s="516"/>
      <c r="AO153" s="516"/>
      <c r="AP153" s="375" t="s">
        <v>54</v>
      </c>
      <c r="AQ153" s="475"/>
      <c r="AR153" s="375" t="s">
        <v>54</v>
      </c>
      <c r="AS153" s="382" t="s">
        <v>54</v>
      </c>
      <c r="AT153" s="382" t="s">
        <v>54</v>
      </c>
      <c r="AU153" s="375" t="s">
        <v>54</v>
      </c>
      <c r="AV153" s="375" t="s">
        <v>54</v>
      </c>
      <c r="AW153" s="375" t="s">
        <v>54</v>
      </c>
      <c r="AX153" s="375" t="s">
        <v>54</v>
      </c>
      <c r="AY153" s="383" t="s">
        <v>54</v>
      </c>
      <c r="AZ153" s="369" t="s">
        <v>54</v>
      </c>
      <c r="BA153" s="518"/>
      <c r="BB153" s="369" t="s">
        <v>54</v>
      </c>
      <c r="BC153" s="518"/>
      <c r="BD153" s="369" t="s">
        <v>54</v>
      </c>
      <c r="BE153" s="369" t="s">
        <v>54</v>
      </c>
      <c r="BF153" s="369" t="s">
        <v>54</v>
      </c>
      <c r="BG153" s="375" t="s">
        <v>54</v>
      </c>
      <c r="BH153" s="375" t="s">
        <v>54</v>
      </c>
      <c r="BI153" s="375" t="s">
        <v>54</v>
      </c>
      <c r="BJ153" s="375" t="s">
        <v>54</v>
      </c>
      <c r="BK153" s="475"/>
      <c r="BL153" s="375" t="s">
        <v>54</v>
      </c>
      <c r="BM153" s="375" t="s">
        <v>54</v>
      </c>
      <c r="BN153" s="375" t="s">
        <v>54</v>
      </c>
      <c r="BO153" s="375" t="s">
        <v>54</v>
      </c>
      <c r="BP153" s="375" t="s">
        <v>54</v>
      </c>
      <c r="BQ153" s="375" t="s">
        <v>54</v>
      </c>
      <c r="BR153" s="375" t="s">
        <v>54</v>
      </c>
      <c r="BS153" s="375" t="s">
        <v>54</v>
      </c>
      <c r="BT153" s="375" t="s">
        <v>54</v>
      </c>
      <c r="BU153" s="370" t="s">
        <v>54</v>
      </c>
      <c r="BV153" s="375" t="s">
        <v>54</v>
      </c>
      <c r="BW153" s="375" t="s">
        <v>54</v>
      </c>
      <c r="BX153" s="375" t="s">
        <v>54</v>
      </c>
      <c r="BY153" s="375" t="s">
        <v>54</v>
      </c>
      <c r="BZ153" s="375" t="s">
        <v>54</v>
      </c>
      <c r="CA153" s="375" t="s">
        <v>54</v>
      </c>
      <c r="CB153" s="375" t="s">
        <v>54</v>
      </c>
      <c r="CC153" s="375" t="s">
        <v>54</v>
      </c>
      <c r="CD153" s="375" t="s">
        <v>54</v>
      </c>
      <c r="CE153" s="370" t="s">
        <v>54</v>
      </c>
      <c r="CF153" s="375" t="s">
        <v>54</v>
      </c>
      <c r="CG153" s="375" t="s">
        <v>54</v>
      </c>
      <c r="CH153" s="375" t="s">
        <v>54</v>
      </c>
      <c r="CI153" s="370" t="s">
        <v>54</v>
      </c>
      <c r="CJ153" s="375" t="s">
        <v>54</v>
      </c>
      <c r="CK153" s="375" t="s">
        <v>54</v>
      </c>
      <c r="CL153" s="375" t="s">
        <v>54</v>
      </c>
      <c r="CM153" s="478"/>
      <c r="CN153" s="478"/>
      <c r="CO153" s="468"/>
      <c r="CP153" s="468"/>
      <c r="CQ153" s="468"/>
      <c r="CR153" s="468"/>
      <c r="CS153" s="468"/>
      <c r="CT153" s="514"/>
      <c r="CU153" s="514"/>
      <c r="CV153" s="514"/>
      <c r="CW153" s="514"/>
      <c r="CX153" s="514"/>
      <c r="CY153" s="514"/>
      <c r="CZ153" s="514"/>
      <c r="DA153" s="514"/>
      <c r="DB153" s="514"/>
      <c r="DC153" s="514"/>
      <c r="DD153" s="514"/>
      <c r="DE153" s="514"/>
      <c r="DF153" s="514"/>
      <c r="DG153" s="468"/>
      <c r="DH153" s="468"/>
      <c r="DI153" s="468"/>
      <c r="DJ153" s="468"/>
      <c r="DK153" s="468"/>
      <c r="DL153" s="468"/>
      <c r="DM153" s="365" t="s">
        <v>54</v>
      </c>
      <c r="DN153" s="468"/>
      <c r="DO153" s="365" t="s">
        <v>54</v>
      </c>
      <c r="DP153" s="365" t="s">
        <v>54</v>
      </c>
      <c r="DQ153" s="365" t="s">
        <v>54</v>
      </c>
      <c r="DR153" s="365" t="s">
        <v>54</v>
      </c>
      <c r="DS153" s="365" t="s">
        <v>54</v>
      </c>
      <c r="DT153" s="365" t="s">
        <v>54</v>
      </c>
      <c r="DU153" s="365" t="s">
        <v>54</v>
      </c>
      <c r="DV153" s="365" t="s">
        <v>54</v>
      </c>
      <c r="DW153" s="365" t="s">
        <v>54</v>
      </c>
      <c r="DX153" s="468"/>
      <c r="DY153" s="365" t="s">
        <v>54</v>
      </c>
      <c r="DZ153" s="468"/>
      <c r="EA153" s="365" t="s">
        <v>54</v>
      </c>
      <c r="EB153" s="365" t="s">
        <v>54</v>
      </c>
      <c r="EC153" s="365" t="s">
        <v>54</v>
      </c>
      <c r="ED153" s="365" t="s">
        <v>54</v>
      </c>
      <c r="EE153" s="365" t="s">
        <v>54</v>
      </c>
      <c r="EF153" s="365" t="s">
        <v>54</v>
      </c>
      <c r="EG153" s="365" t="s">
        <v>54</v>
      </c>
      <c r="EH153" s="365" t="s">
        <v>54</v>
      </c>
      <c r="EI153" s="365" t="s">
        <v>54</v>
      </c>
      <c r="EJ153" s="365" t="s">
        <v>54</v>
      </c>
      <c r="EK153" s="365" t="s">
        <v>54</v>
      </c>
      <c r="EL153" s="365" t="s">
        <v>54</v>
      </c>
      <c r="EM153" s="365" t="s">
        <v>54</v>
      </c>
      <c r="EN153" s="365" t="s">
        <v>54</v>
      </c>
      <c r="EO153" s="365" t="s">
        <v>54</v>
      </c>
      <c r="EP153" s="365" t="s">
        <v>54</v>
      </c>
      <c r="EQ153" s="365" t="s">
        <v>54</v>
      </c>
      <c r="ER153" s="365" t="s">
        <v>54</v>
      </c>
      <c r="ES153" s="365" t="s">
        <v>54</v>
      </c>
      <c r="ET153" s="365" t="s">
        <v>54</v>
      </c>
      <c r="EU153" s="365" t="s">
        <v>54</v>
      </c>
    </row>
    <row r="154" spans="1:151" s="385" customFormat="1" ht="19.95" customHeight="1">
      <c r="A154" s="465">
        <v>20</v>
      </c>
      <c r="B154" s="465">
        <v>20</v>
      </c>
      <c r="C154" s="473" t="s">
        <v>2734</v>
      </c>
      <c r="D154" s="465" t="s">
        <v>3424</v>
      </c>
      <c r="E154" s="469" t="s">
        <v>3072</v>
      </c>
      <c r="F154" s="465" t="s">
        <v>3134</v>
      </c>
      <c r="G154" s="465" t="s">
        <v>3135</v>
      </c>
      <c r="H154" s="465" t="s">
        <v>3133</v>
      </c>
      <c r="I154" s="465" t="s">
        <v>3136</v>
      </c>
      <c r="J154" s="465" t="s">
        <v>52</v>
      </c>
      <c r="K154" s="525" t="s">
        <v>3513</v>
      </c>
      <c r="L154" s="469" t="s">
        <v>3554</v>
      </c>
      <c r="M154" s="465" t="s">
        <v>3078</v>
      </c>
      <c r="N154" s="469" t="s">
        <v>3554</v>
      </c>
      <c r="O154" s="465" t="s">
        <v>3078</v>
      </c>
      <c r="P154" s="526" t="s">
        <v>3014</v>
      </c>
      <c r="Q154" s="465">
        <v>2</v>
      </c>
      <c r="R154" s="462" t="s">
        <v>2693</v>
      </c>
      <c r="S154" s="367" t="s">
        <v>52</v>
      </c>
      <c r="T154" s="367" t="s">
        <v>52</v>
      </c>
      <c r="U154" s="368" t="s">
        <v>52</v>
      </c>
      <c r="V154" s="368" t="s">
        <v>52</v>
      </c>
      <c r="W154" s="368" t="s">
        <v>52</v>
      </c>
      <c r="X154" s="517" t="s">
        <v>52</v>
      </c>
      <c r="Y154" s="368" t="s">
        <v>52</v>
      </c>
      <c r="Z154" s="519" t="s">
        <v>52</v>
      </c>
      <c r="AA154" s="368" t="s">
        <v>52</v>
      </c>
      <c r="AB154" s="465" t="s">
        <v>52</v>
      </c>
      <c r="AC154" s="368" t="s">
        <v>52</v>
      </c>
      <c r="AD154" s="465" t="s">
        <v>52</v>
      </c>
      <c r="AE154" s="368" t="s">
        <v>52</v>
      </c>
      <c r="AF154" s="368" t="s">
        <v>52</v>
      </c>
      <c r="AG154" s="368" t="s">
        <v>52</v>
      </c>
      <c r="AH154" s="368" t="s">
        <v>52</v>
      </c>
      <c r="AI154" s="368" t="s">
        <v>52</v>
      </c>
      <c r="AJ154" s="476" t="s">
        <v>54</v>
      </c>
      <c r="AK154" s="476" t="s">
        <v>54</v>
      </c>
      <c r="AL154" s="476" t="s">
        <v>54</v>
      </c>
      <c r="AM154" s="476" t="s">
        <v>54</v>
      </c>
      <c r="AN154" s="476" t="s">
        <v>54</v>
      </c>
      <c r="AO154" s="476" t="s">
        <v>54</v>
      </c>
      <c r="AP154" s="375" t="s">
        <v>54</v>
      </c>
      <c r="AQ154" s="473" t="s">
        <v>54</v>
      </c>
      <c r="AR154" s="375" t="s">
        <v>54</v>
      </c>
      <c r="AS154" s="382" t="s">
        <v>54</v>
      </c>
      <c r="AT154" s="382" t="s">
        <v>54</v>
      </c>
      <c r="AU154" s="375" t="s">
        <v>54</v>
      </c>
      <c r="AV154" s="375" t="s">
        <v>54</v>
      </c>
      <c r="AW154" s="375" t="s">
        <v>54</v>
      </c>
      <c r="AX154" s="375" t="s">
        <v>54</v>
      </c>
      <c r="AY154" s="383" t="s">
        <v>54</v>
      </c>
      <c r="AZ154" s="369" t="s">
        <v>54</v>
      </c>
      <c r="BA154" s="517" t="s">
        <v>54</v>
      </c>
      <c r="BB154" s="369" t="s">
        <v>54</v>
      </c>
      <c r="BC154" s="517" t="s">
        <v>54</v>
      </c>
      <c r="BD154" s="369" t="s">
        <v>54</v>
      </c>
      <c r="BE154" s="369" t="s">
        <v>54</v>
      </c>
      <c r="BF154" s="369" t="s">
        <v>54</v>
      </c>
      <c r="BG154" s="375" t="s">
        <v>54</v>
      </c>
      <c r="BH154" s="375" t="s">
        <v>54</v>
      </c>
      <c r="BI154" s="375" t="s">
        <v>54</v>
      </c>
      <c r="BJ154" s="375" t="s">
        <v>54</v>
      </c>
      <c r="BK154" s="473" t="s">
        <v>54</v>
      </c>
      <c r="BL154" s="375" t="s">
        <v>54</v>
      </c>
      <c r="BM154" s="375" t="s">
        <v>54</v>
      </c>
      <c r="BN154" s="375" t="s">
        <v>54</v>
      </c>
      <c r="BO154" s="375" t="s">
        <v>54</v>
      </c>
      <c r="BP154" s="375" t="s">
        <v>54</v>
      </c>
      <c r="BQ154" s="375" t="s">
        <v>54</v>
      </c>
      <c r="BR154" s="375" t="s">
        <v>54</v>
      </c>
      <c r="BS154" s="375" t="s">
        <v>54</v>
      </c>
      <c r="BT154" s="375" t="s">
        <v>54</v>
      </c>
      <c r="BU154" s="370" t="s">
        <v>54</v>
      </c>
      <c r="BV154" s="375" t="s">
        <v>54</v>
      </c>
      <c r="BW154" s="375" t="s">
        <v>54</v>
      </c>
      <c r="BX154" s="375" t="s">
        <v>54</v>
      </c>
      <c r="BY154" s="375" t="s">
        <v>54</v>
      </c>
      <c r="BZ154" s="375" t="s">
        <v>54</v>
      </c>
      <c r="CA154" s="375" t="s">
        <v>54</v>
      </c>
      <c r="CB154" s="375" t="s">
        <v>54</v>
      </c>
      <c r="CC154" s="375" t="s">
        <v>54</v>
      </c>
      <c r="CD154" s="375" t="s">
        <v>54</v>
      </c>
      <c r="CE154" s="370" t="s">
        <v>54</v>
      </c>
      <c r="CF154" s="375" t="s">
        <v>54</v>
      </c>
      <c r="CG154" s="375" t="s">
        <v>54</v>
      </c>
      <c r="CH154" s="375" t="s">
        <v>54</v>
      </c>
      <c r="CI154" s="370" t="s">
        <v>54</v>
      </c>
      <c r="CJ154" s="375" t="s">
        <v>54</v>
      </c>
      <c r="CK154" s="375" t="s">
        <v>54</v>
      </c>
      <c r="CL154" s="375" t="s">
        <v>54</v>
      </c>
      <c r="CM154" s="476" t="s">
        <v>54</v>
      </c>
      <c r="CN154" s="476" t="s">
        <v>54</v>
      </c>
      <c r="CO154" s="465" t="s">
        <v>54</v>
      </c>
      <c r="CP154" s="465" t="s">
        <v>54</v>
      </c>
      <c r="CQ154" s="465" t="s">
        <v>54</v>
      </c>
      <c r="CR154" s="465" t="s">
        <v>54</v>
      </c>
      <c r="CS154" s="465" t="s">
        <v>54</v>
      </c>
      <c r="CT154" s="512" t="s">
        <v>2024</v>
      </c>
      <c r="CU154" s="512">
        <v>2017</v>
      </c>
      <c r="CV154" s="512" t="s">
        <v>2899</v>
      </c>
      <c r="CW154" s="512" t="s">
        <v>1975</v>
      </c>
      <c r="CX154" s="512" t="s">
        <v>3425</v>
      </c>
      <c r="CY154" s="512" t="s">
        <v>3426</v>
      </c>
      <c r="CZ154" s="512" t="s">
        <v>3137</v>
      </c>
      <c r="DA154" s="512" t="s">
        <v>52</v>
      </c>
      <c r="DB154" s="512" t="s">
        <v>3138</v>
      </c>
      <c r="DC154" s="512" t="s">
        <v>54</v>
      </c>
      <c r="DD154" s="512" t="s">
        <v>54</v>
      </c>
      <c r="DE154" s="512" t="s">
        <v>54</v>
      </c>
      <c r="DF154" s="512" t="s">
        <v>54</v>
      </c>
      <c r="DG154" s="465" t="s">
        <v>54</v>
      </c>
      <c r="DH154" s="465" t="s">
        <v>54</v>
      </c>
      <c r="DI154" s="465" t="s">
        <v>54</v>
      </c>
      <c r="DJ154" s="465" t="s">
        <v>54</v>
      </c>
      <c r="DK154" s="465" t="s">
        <v>54</v>
      </c>
      <c r="DL154" s="465" t="s">
        <v>54</v>
      </c>
      <c r="DM154" s="365" t="s">
        <v>54</v>
      </c>
      <c r="DN154" s="465" t="s">
        <v>54</v>
      </c>
      <c r="DO154" s="365" t="s">
        <v>54</v>
      </c>
      <c r="DP154" s="365" t="s">
        <v>54</v>
      </c>
      <c r="DQ154" s="365" t="s">
        <v>54</v>
      </c>
      <c r="DR154" s="365" t="s">
        <v>54</v>
      </c>
      <c r="DS154" s="365" t="s">
        <v>54</v>
      </c>
      <c r="DT154" s="365" t="s">
        <v>54</v>
      </c>
      <c r="DU154" s="365" t="s">
        <v>54</v>
      </c>
      <c r="DV154" s="365" t="s">
        <v>54</v>
      </c>
      <c r="DW154" s="365" t="s">
        <v>54</v>
      </c>
      <c r="DX154" s="465" t="s">
        <v>54</v>
      </c>
      <c r="DY154" s="365" t="s">
        <v>54</v>
      </c>
      <c r="DZ154" s="465" t="s">
        <v>54</v>
      </c>
      <c r="EA154" s="365" t="s">
        <v>54</v>
      </c>
      <c r="EB154" s="365" t="s">
        <v>54</v>
      </c>
      <c r="EC154" s="365" t="s">
        <v>54</v>
      </c>
      <c r="ED154" s="365" t="s">
        <v>54</v>
      </c>
      <c r="EE154" s="365" t="s">
        <v>54</v>
      </c>
      <c r="EF154" s="365" t="s">
        <v>54</v>
      </c>
      <c r="EG154" s="365" t="s">
        <v>54</v>
      </c>
      <c r="EH154" s="365" t="s">
        <v>54</v>
      </c>
      <c r="EI154" s="365" t="s">
        <v>54</v>
      </c>
      <c r="EJ154" s="365" t="s">
        <v>54</v>
      </c>
      <c r="EK154" s="365" t="s">
        <v>54</v>
      </c>
      <c r="EL154" s="365" t="s">
        <v>54</v>
      </c>
      <c r="EM154" s="365" t="s">
        <v>54</v>
      </c>
      <c r="EN154" s="365" t="s">
        <v>54</v>
      </c>
      <c r="EO154" s="365" t="s">
        <v>54</v>
      </c>
      <c r="EP154" s="365" t="s">
        <v>54</v>
      </c>
      <c r="EQ154" s="365" t="s">
        <v>54</v>
      </c>
      <c r="ER154" s="365" t="s">
        <v>54</v>
      </c>
      <c r="ES154" s="365" t="s">
        <v>54</v>
      </c>
      <c r="ET154" s="365" t="s">
        <v>54</v>
      </c>
      <c r="EU154" s="365" t="s">
        <v>54</v>
      </c>
    </row>
    <row r="155" spans="1:151" s="385" customFormat="1" ht="19.95" customHeight="1">
      <c r="A155" s="466"/>
      <c r="B155" s="466"/>
      <c r="C155" s="474"/>
      <c r="D155" s="466"/>
      <c r="E155" s="470"/>
      <c r="F155" s="466"/>
      <c r="G155" s="466"/>
      <c r="H155" s="466"/>
      <c r="I155" s="466"/>
      <c r="J155" s="466"/>
      <c r="K155" s="466"/>
      <c r="L155" s="470"/>
      <c r="M155" s="466"/>
      <c r="N155" s="470"/>
      <c r="O155" s="466"/>
      <c r="P155" s="527"/>
      <c r="Q155" s="466"/>
      <c r="R155" s="462" t="s">
        <v>495</v>
      </c>
      <c r="S155" s="367" t="s">
        <v>52</v>
      </c>
      <c r="T155" s="367" t="s">
        <v>52</v>
      </c>
      <c r="U155" s="368" t="s">
        <v>52</v>
      </c>
      <c r="V155" s="368" t="s">
        <v>52</v>
      </c>
      <c r="W155" s="368" t="s">
        <v>52</v>
      </c>
      <c r="X155" s="518"/>
      <c r="Y155" s="368" t="s">
        <v>52</v>
      </c>
      <c r="Z155" s="520"/>
      <c r="AA155" s="368" t="s">
        <v>52</v>
      </c>
      <c r="AB155" s="466"/>
      <c r="AC155" s="368" t="s">
        <v>52</v>
      </c>
      <c r="AD155" s="466"/>
      <c r="AE155" s="368" t="s">
        <v>52</v>
      </c>
      <c r="AF155" s="368" t="s">
        <v>52</v>
      </c>
      <c r="AG155" s="368" t="s">
        <v>52</v>
      </c>
      <c r="AH155" s="368" t="s">
        <v>52</v>
      </c>
      <c r="AI155" s="368" t="s">
        <v>52</v>
      </c>
      <c r="AJ155" s="515"/>
      <c r="AK155" s="515"/>
      <c r="AL155" s="515"/>
      <c r="AM155" s="515"/>
      <c r="AN155" s="515"/>
      <c r="AO155" s="515"/>
      <c r="AP155" s="375" t="s">
        <v>54</v>
      </c>
      <c r="AQ155" s="474"/>
      <c r="AR155" s="375" t="s">
        <v>54</v>
      </c>
      <c r="AS155" s="382" t="s">
        <v>54</v>
      </c>
      <c r="AT155" s="382" t="s">
        <v>54</v>
      </c>
      <c r="AU155" s="375" t="s">
        <v>54</v>
      </c>
      <c r="AV155" s="375" t="s">
        <v>54</v>
      </c>
      <c r="AW155" s="375" t="s">
        <v>54</v>
      </c>
      <c r="AX155" s="375" t="s">
        <v>54</v>
      </c>
      <c r="AY155" s="383" t="s">
        <v>54</v>
      </c>
      <c r="AZ155" s="369" t="s">
        <v>54</v>
      </c>
      <c r="BA155" s="518"/>
      <c r="BB155" s="369" t="s">
        <v>54</v>
      </c>
      <c r="BC155" s="518"/>
      <c r="BD155" s="369" t="s">
        <v>54</v>
      </c>
      <c r="BE155" s="369" t="s">
        <v>54</v>
      </c>
      <c r="BF155" s="369" t="s">
        <v>54</v>
      </c>
      <c r="BG155" s="375" t="s">
        <v>54</v>
      </c>
      <c r="BH155" s="375" t="s">
        <v>54</v>
      </c>
      <c r="BI155" s="375" t="s">
        <v>54</v>
      </c>
      <c r="BJ155" s="375" t="s">
        <v>54</v>
      </c>
      <c r="BK155" s="474"/>
      <c r="BL155" s="375" t="s">
        <v>54</v>
      </c>
      <c r="BM155" s="375" t="s">
        <v>54</v>
      </c>
      <c r="BN155" s="375" t="s">
        <v>54</v>
      </c>
      <c r="BO155" s="375" t="s">
        <v>54</v>
      </c>
      <c r="BP155" s="375" t="s">
        <v>54</v>
      </c>
      <c r="BQ155" s="375" t="s">
        <v>54</v>
      </c>
      <c r="BR155" s="375" t="s">
        <v>54</v>
      </c>
      <c r="BS155" s="375" t="s">
        <v>54</v>
      </c>
      <c r="BT155" s="375" t="s">
        <v>54</v>
      </c>
      <c r="BU155" s="370" t="s">
        <v>54</v>
      </c>
      <c r="BV155" s="375" t="s">
        <v>54</v>
      </c>
      <c r="BW155" s="375" t="s">
        <v>54</v>
      </c>
      <c r="BX155" s="375" t="s">
        <v>54</v>
      </c>
      <c r="BY155" s="375" t="s">
        <v>54</v>
      </c>
      <c r="BZ155" s="375" t="s">
        <v>54</v>
      </c>
      <c r="CA155" s="375" t="s">
        <v>54</v>
      </c>
      <c r="CB155" s="375" t="s">
        <v>54</v>
      </c>
      <c r="CC155" s="375" t="s">
        <v>54</v>
      </c>
      <c r="CD155" s="375" t="s">
        <v>54</v>
      </c>
      <c r="CE155" s="370" t="s">
        <v>54</v>
      </c>
      <c r="CF155" s="375" t="s">
        <v>54</v>
      </c>
      <c r="CG155" s="375" t="s">
        <v>54</v>
      </c>
      <c r="CH155" s="375" t="s">
        <v>54</v>
      </c>
      <c r="CI155" s="370" t="s">
        <v>54</v>
      </c>
      <c r="CJ155" s="375" t="s">
        <v>54</v>
      </c>
      <c r="CK155" s="375" t="s">
        <v>54</v>
      </c>
      <c r="CL155" s="375" t="s">
        <v>54</v>
      </c>
      <c r="CM155" s="477"/>
      <c r="CN155" s="477"/>
      <c r="CO155" s="466"/>
      <c r="CP155" s="466"/>
      <c r="CQ155" s="466"/>
      <c r="CR155" s="466"/>
      <c r="CS155" s="466"/>
      <c r="CT155" s="513"/>
      <c r="CU155" s="513"/>
      <c r="CV155" s="513"/>
      <c r="CW155" s="513"/>
      <c r="CX155" s="513"/>
      <c r="CY155" s="513"/>
      <c r="CZ155" s="513"/>
      <c r="DA155" s="513"/>
      <c r="DB155" s="513"/>
      <c r="DC155" s="513"/>
      <c r="DD155" s="513"/>
      <c r="DE155" s="513"/>
      <c r="DF155" s="513"/>
      <c r="DG155" s="466"/>
      <c r="DH155" s="466"/>
      <c r="DI155" s="466"/>
      <c r="DJ155" s="466"/>
      <c r="DK155" s="466"/>
      <c r="DL155" s="466"/>
      <c r="DM155" s="365" t="s">
        <v>54</v>
      </c>
      <c r="DN155" s="466"/>
      <c r="DO155" s="365" t="s">
        <v>54</v>
      </c>
      <c r="DP155" s="365" t="s">
        <v>54</v>
      </c>
      <c r="DQ155" s="365" t="s">
        <v>54</v>
      </c>
      <c r="DR155" s="365" t="s">
        <v>54</v>
      </c>
      <c r="DS155" s="365" t="s">
        <v>54</v>
      </c>
      <c r="DT155" s="365" t="s">
        <v>54</v>
      </c>
      <c r="DU155" s="365" t="s">
        <v>54</v>
      </c>
      <c r="DV155" s="365" t="s">
        <v>54</v>
      </c>
      <c r="DW155" s="365" t="s">
        <v>54</v>
      </c>
      <c r="DX155" s="466"/>
      <c r="DY155" s="365" t="s">
        <v>54</v>
      </c>
      <c r="DZ155" s="466"/>
      <c r="EA155" s="365" t="s">
        <v>54</v>
      </c>
      <c r="EB155" s="365" t="s">
        <v>54</v>
      </c>
      <c r="EC155" s="365" t="s">
        <v>54</v>
      </c>
      <c r="ED155" s="365" t="s">
        <v>54</v>
      </c>
      <c r="EE155" s="365" t="s">
        <v>54</v>
      </c>
      <c r="EF155" s="365" t="s">
        <v>54</v>
      </c>
      <c r="EG155" s="365" t="s">
        <v>54</v>
      </c>
      <c r="EH155" s="365" t="s">
        <v>54</v>
      </c>
      <c r="EI155" s="365" t="s">
        <v>54</v>
      </c>
      <c r="EJ155" s="365" t="s">
        <v>54</v>
      </c>
      <c r="EK155" s="365" t="s">
        <v>54</v>
      </c>
      <c r="EL155" s="365" t="s">
        <v>54</v>
      </c>
      <c r="EM155" s="365" t="s">
        <v>54</v>
      </c>
      <c r="EN155" s="365" t="s">
        <v>54</v>
      </c>
      <c r="EO155" s="365" t="s">
        <v>54</v>
      </c>
      <c r="EP155" s="365" t="s">
        <v>54</v>
      </c>
      <c r="EQ155" s="365" t="s">
        <v>54</v>
      </c>
      <c r="ER155" s="365" t="s">
        <v>54</v>
      </c>
      <c r="ES155" s="365" t="s">
        <v>54</v>
      </c>
      <c r="ET155" s="365" t="s">
        <v>54</v>
      </c>
      <c r="EU155" s="365" t="s">
        <v>54</v>
      </c>
    </row>
    <row r="156" spans="1:151" s="385" customFormat="1" ht="19.95" customHeight="1">
      <c r="A156" s="467"/>
      <c r="B156" s="467"/>
      <c r="C156" s="474"/>
      <c r="D156" s="467"/>
      <c r="E156" s="471"/>
      <c r="F156" s="467"/>
      <c r="G156" s="467"/>
      <c r="H156" s="467"/>
      <c r="I156" s="467"/>
      <c r="J156" s="467"/>
      <c r="K156" s="467"/>
      <c r="L156" s="471"/>
      <c r="M156" s="467"/>
      <c r="N156" s="471"/>
      <c r="O156" s="467"/>
      <c r="P156" s="527"/>
      <c r="Q156" s="467"/>
      <c r="R156" s="462" t="s">
        <v>54</v>
      </c>
      <c r="S156" s="367" t="s">
        <v>54</v>
      </c>
      <c r="T156" s="367" t="s">
        <v>54</v>
      </c>
      <c r="U156" s="367" t="s">
        <v>54</v>
      </c>
      <c r="V156" s="367" t="s">
        <v>54</v>
      </c>
      <c r="W156" s="367" t="s">
        <v>54</v>
      </c>
      <c r="X156" s="518"/>
      <c r="Y156" s="367" t="s">
        <v>54</v>
      </c>
      <c r="Z156" s="520"/>
      <c r="AA156" s="367" t="s">
        <v>54</v>
      </c>
      <c r="AB156" s="467"/>
      <c r="AC156" s="367" t="s">
        <v>54</v>
      </c>
      <c r="AD156" s="467"/>
      <c r="AE156" s="367" t="s">
        <v>54</v>
      </c>
      <c r="AF156" s="367" t="s">
        <v>54</v>
      </c>
      <c r="AG156" s="367" t="s">
        <v>54</v>
      </c>
      <c r="AH156" s="367" t="s">
        <v>54</v>
      </c>
      <c r="AI156" s="367" t="s">
        <v>54</v>
      </c>
      <c r="AJ156" s="515"/>
      <c r="AK156" s="515"/>
      <c r="AL156" s="515"/>
      <c r="AM156" s="515"/>
      <c r="AN156" s="515"/>
      <c r="AO156" s="515"/>
      <c r="AP156" s="375" t="s">
        <v>54</v>
      </c>
      <c r="AQ156" s="474"/>
      <c r="AR156" s="375" t="s">
        <v>54</v>
      </c>
      <c r="AS156" s="382" t="s">
        <v>54</v>
      </c>
      <c r="AT156" s="382" t="s">
        <v>54</v>
      </c>
      <c r="AU156" s="375" t="s">
        <v>54</v>
      </c>
      <c r="AV156" s="375" t="s">
        <v>54</v>
      </c>
      <c r="AW156" s="375" t="s">
        <v>54</v>
      </c>
      <c r="AX156" s="375" t="s">
        <v>54</v>
      </c>
      <c r="AY156" s="383" t="s">
        <v>54</v>
      </c>
      <c r="AZ156" s="369" t="s">
        <v>54</v>
      </c>
      <c r="BA156" s="518"/>
      <c r="BB156" s="369" t="s">
        <v>54</v>
      </c>
      <c r="BC156" s="518"/>
      <c r="BD156" s="369" t="s">
        <v>54</v>
      </c>
      <c r="BE156" s="369" t="s">
        <v>54</v>
      </c>
      <c r="BF156" s="369" t="s">
        <v>54</v>
      </c>
      <c r="BG156" s="375" t="s">
        <v>54</v>
      </c>
      <c r="BH156" s="375" t="s">
        <v>54</v>
      </c>
      <c r="BI156" s="375" t="s">
        <v>54</v>
      </c>
      <c r="BJ156" s="375" t="s">
        <v>54</v>
      </c>
      <c r="BK156" s="474"/>
      <c r="BL156" s="375" t="s">
        <v>54</v>
      </c>
      <c r="BM156" s="375" t="s">
        <v>54</v>
      </c>
      <c r="BN156" s="375" t="s">
        <v>54</v>
      </c>
      <c r="BO156" s="375" t="s">
        <v>54</v>
      </c>
      <c r="BP156" s="375" t="s">
        <v>54</v>
      </c>
      <c r="BQ156" s="375" t="s">
        <v>54</v>
      </c>
      <c r="BR156" s="375" t="s">
        <v>54</v>
      </c>
      <c r="BS156" s="375" t="s">
        <v>54</v>
      </c>
      <c r="BT156" s="375" t="s">
        <v>54</v>
      </c>
      <c r="BU156" s="370" t="s">
        <v>54</v>
      </c>
      <c r="BV156" s="375" t="s">
        <v>54</v>
      </c>
      <c r="BW156" s="375" t="s">
        <v>54</v>
      </c>
      <c r="BX156" s="375" t="s">
        <v>54</v>
      </c>
      <c r="BY156" s="375" t="s">
        <v>54</v>
      </c>
      <c r="BZ156" s="375" t="s">
        <v>54</v>
      </c>
      <c r="CA156" s="375" t="s">
        <v>54</v>
      </c>
      <c r="CB156" s="375" t="s">
        <v>54</v>
      </c>
      <c r="CC156" s="375" t="s">
        <v>54</v>
      </c>
      <c r="CD156" s="375" t="s">
        <v>54</v>
      </c>
      <c r="CE156" s="370" t="s">
        <v>54</v>
      </c>
      <c r="CF156" s="375" t="s">
        <v>54</v>
      </c>
      <c r="CG156" s="375" t="s">
        <v>54</v>
      </c>
      <c r="CH156" s="375" t="s">
        <v>54</v>
      </c>
      <c r="CI156" s="370" t="s">
        <v>54</v>
      </c>
      <c r="CJ156" s="375" t="s">
        <v>54</v>
      </c>
      <c r="CK156" s="375" t="s">
        <v>54</v>
      </c>
      <c r="CL156" s="375" t="s">
        <v>54</v>
      </c>
      <c r="CM156" s="477"/>
      <c r="CN156" s="477"/>
      <c r="CO156" s="467"/>
      <c r="CP156" s="467"/>
      <c r="CQ156" s="467"/>
      <c r="CR156" s="467"/>
      <c r="CS156" s="467"/>
      <c r="CT156" s="513"/>
      <c r="CU156" s="513"/>
      <c r="CV156" s="513"/>
      <c r="CW156" s="513"/>
      <c r="CX156" s="513"/>
      <c r="CY156" s="513"/>
      <c r="CZ156" s="513"/>
      <c r="DA156" s="513"/>
      <c r="DB156" s="513"/>
      <c r="DC156" s="513"/>
      <c r="DD156" s="513"/>
      <c r="DE156" s="513"/>
      <c r="DF156" s="513"/>
      <c r="DG156" s="467"/>
      <c r="DH156" s="467"/>
      <c r="DI156" s="467"/>
      <c r="DJ156" s="467"/>
      <c r="DK156" s="467"/>
      <c r="DL156" s="467"/>
      <c r="DM156" s="365" t="s">
        <v>54</v>
      </c>
      <c r="DN156" s="467"/>
      <c r="DO156" s="365" t="s">
        <v>54</v>
      </c>
      <c r="DP156" s="365" t="s">
        <v>54</v>
      </c>
      <c r="DQ156" s="365" t="s">
        <v>54</v>
      </c>
      <c r="DR156" s="365" t="s">
        <v>54</v>
      </c>
      <c r="DS156" s="365" t="s">
        <v>54</v>
      </c>
      <c r="DT156" s="365" t="s">
        <v>54</v>
      </c>
      <c r="DU156" s="365" t="s">
        <v>54</v>
      </c>
      <c r="DV156" s="365" t="s">
        <v>54</v>
      </c>
      <c r="DW156" s="365" t="s">
        <v>54</v>
      </c>
      <c r="DX156" s="467"/>
      <c r="DY156" s="365" t="s">
        <v>54</v>
      </c>
      <c r="DZ156" s="467"/>
      <c r="EA156" s="365" t="s">
        <v>54</v>
      </c>
      <c r="EB156" s="365" t="s">
        <v>54</v>
      </c>
      <c r="EC156" s="365" t="s">
        <v>54</v>
      </c>
      <c r="ED156" s="365" t="s">
        <v>54</v>
      </c>
      <c r="EE156" s="365" t="s">
        <v>54</v>
      </c>
      <c r="EF156" s="365" t="s">
        <v>54</v>
      </c>
      <c r="EG156" s="365" t="s">
        <v>54</v>
      </c>
      <c r="EH156" s="365" t="s">
        <v>54</v>
      </c>
      <c r="EI156" s="365" t="s">
        <v>54</v>
      </c>
      <c r="EJ156" s="365" t="s">
        <v>54</v>
      </c>
      <c r="EK156" s="365" t="s">
        <v>54</v>
      </c>
      <c r="EL156" s="365" t="s">
        <v>54</v>
      </c>
      <c r="EM156" s="365" t="s">
        <v>54</v>
      </c>
      <c r="EN156" s="365" t="s">
        <v>54</v>
      </c>
      <c r="EO156" s="365" t="s">
        <v>54</v>
      </c>
      <c r="EP156" s="365" t="s">
        <v>54</v>
      </c>
      <c r="EQ156" s="365" t="s">
        <v>54</v>
      </c>
      <c r="ER156" s="365" t="s">
        <v>54</v>
      </c>
      <c r="ES156" s="365" t="s">
        <v>54</v>
      </c>
      <c r="ET156" s="365" t="s">
        <v>54</v>
      </c>
      <c r="EU156" s="365" t="s">
        <v>54</v>
      </c>
    </row>
    <row r="157" spans="1:151" s="385" customFormat="1" ht="19.95" customHeight="1">
      <c r="A157" s="468"/>
      <c r="B157" s="468"/>
      <c r="C157" s="475"/>
      <c r="D157" s="468"/>
      <c r="E157" s="472"/>
      <c r="F157" s="468"/>
      <c r="G157" s="468"/>
      <c r="H157" s="468"/>
      <c r="I157" s="468"/>
      <c r="J157" s="468"/>
      <c r="K157" s="468"/>
      <c r="L157" s="472"/>
      <c r="M157" s="468"/>
      <c r="N157" s="472"/>
      <c r="O157" s="468"/>
      <c r="P157" s="528"/>
      <c r="Q157" s="468"/>
      <c r="R157" s="462" t="s">
        <v>54</v>
      </c>
      <c r="S157" s="367" t="s">
        <v>54</v>
      </c>
      <c r="T157" s="367" t="s">
        <v>54</v>
      </c>
      <c r="U157" s="367" t="s">
        <v>54</v>
      </c>
      <c r="V157" s="367" t="s">
        <v>54</v>
      </c>
      <c r="W157" s="367" t="s">
        <v>54</v>
      </c>
      <c r="X157" s="518"/>
      <c r="Y157" s="367" t="s">
        <v>54</v>
      </c>
      <c r="Z157" s="520"/>
      <c r="AA157" s="367" t="s">
        <v>54</v>
      </c>
      <c r="AB157" s="468"/>
      <c r="AC157" s="367" t="s">
        <v>54</v>
      </c>
      <c r="AD157" s="468"/>
      <c r="AE157" s="367" t="s">
        <v>54</v>
      </c>
      <c r="AF157" s="367" t="s">
        <v>54</v>
      </c>
      <c r="AG157" s="367" t="s">
        <v>54</v>
      </c>
      <c r="AH157" s="367" t="s">
        <v>54</v>
      </c>
      <c r="AI157" s="367" t="s">
        <v>54</v>
      </c>
      <c r="AJ157" s="516"/>
      <c r="AK157" s="516"/>
      <c r="AL157" s="516"/>
      <c r="AM157" s="516"/>
      <c r="AN157" s="516"/>
      <c r="AO157" s="516"/>
      <c r="AP157" s="375" t="s">
        <v>54</v>
      </c>
      <c r="AQ157" s="475"/>
      <c r="AR157" s="375" t="s">
        <v>54</v>
      </c>
      <c r="AS157" s="382" t="s">
        <v>54</v>
      </c>
      <c r="AT157" s="382" t="s">
        <v>54</v>
      </c>
      <c r="AU157" s="375" t="s">
        <v>54</v>
      </c>
      <c r="AV157" s="375" t="s">
        <v>54</v>
      </c>
      <c r="AW157" s="375" t="s">
        <v>54</v>
      </c>
      <c r="AX157" s="375" t="s">
        <v>54</v>
      </c>
      <c r="AY157" s="383" t="s">
        <v>54</v>
      </c>
      <c r="AZ157" s="369" t="s">
        <v>54</v>
      </c>
      <c r="BA157" s="518"/>
      <c r="BB157" s="369" t="s">
        <v>54</v>
      </c>
      <c r="BC157" s="518"/>
      <c r="BD157" s="369" t="s">
        <v>54</v>
      </c>
      <c r="BE157" s="369" t="s">
        <v>54</v>
      </c>
      <c r="BF157" s="369" t="s">
        <v>54</v>
      </c>
      <c r="BG157" s="375" t="s">
        <v>54</v>
      </c>
      <c r="BH157" s="375" t="s">
        <v>54</v>
      </c>
      <c r="BI157" s="375" t="s">
        <v>54</v>
      </c>
      <c r="BJ157" s="375" t="s">
        <v>54</v>
      </c>
      <c r="BK157" s="475"/>
      <c r="BL157" s="375" t="s">
        <v>54</v>
      </c>
      <c r="BM157" s="375" t="s">
        <v>54</v>
      </c>
      <c r="BN157" s="375" t="s">
        <v>54</v>
      </c>
      <c r="BO157" s="375" t="s">
        <v>54</v>
      </c>
      <c r="BP157" s="375" t="s">
        <v>54</v>
      </c>
      <c r="BQ157" s="375" t="s">
        <v>54</v>
      </c>
      <c r="BR157" s="375" t="s">
        <v>54</v>
      </c>
      <c r="BS157" s="375" t="s">
        <v>54</v>
      </c>
      <c r="BT157" s="375" t="s">
        <v>54</v>
      </c>
      <c r="BU157" s="370" t="s">
        <v>54</v>
      </c>
      <c r="BV157" s="375" t="s">
        <v>54</v>
      </c>
      <c r="BW157" s="375" t="s">
        <v>54</v>
      </c>
      <c r="BX157" s="375" t="s">
        <v>54</v>
      </c>
      <c r="BY157" s="375" t="s">
        <v>54</v>
      </c>
      <c r="BZ157" s="375" t="s">
        <v>54</v>
      </c>
      <c r="CA157" s="375" t="s">
        <v>54</v>
      </c>
      <c r="CB157" s="375" t="s">
        <v>54</v>
      </c>
      <c r="CC157" s="375" t="s">
        <v>54</v>
      </c>
      <c r="CD157" s="375" t="s">
        <v>54</v>
      </c>
      <c r="CE157" s="370" t="s">
        <v>54</v>
      </c>
      <c r="CF157" s="375" t="s">
        <v>54</v>
      </c>
      <c r="CG157" s="375" t="s">
        <v>54</v>
      </c>
      <c r="CH157" s="375" t="s">
        <v>54</v>
      </c>
      <c r="CI157" s="370" t="s">
        <v>54</v>
      </c>
      <c r="CJ157" s="375" t="s">
        <v>54</v>
      </c>
      <c r="CK157" s="375" t="s">
        <v>54</v>
      </c>
      <c r="CL157" s="375" t="s">
        <v>54</v>
      </c>
      <c r="CM157" s="478"/>
      <c r="CN157" s="478"/>
      <c r="CO157" s="468"/>
      <c r="CP157" s="468"/>
      <c r="CQ157" s="468"/>
      <c r="CR157" s="468"/>
      <c r="CS157" s="468"/>
      <c r="CT157" s="514"/>
      <c r="CU157" s="514"/>
      <c r="CV157" s="514"/>
      <c r="CW157" s="514"/>
      <c r="CX157" s="514"/>
      <c r="CY157" s="514"/>
      <c r="CZ157" s="514"/>
      <c r="DA157" s="514"/>
      <c r="DB157" s="514"/>
      <c r="DC157" s="514"/>
      <c r="DD157" s="514"/>
      <c r="DE157" s="514"/>
      <c r="DF157" s="514"/>
      <c r="DG157" s="468"/>
      <c r="DH157" s="468"/>
      <c r="DI157" s="468"/>
      <c r="DJ157" s="468"/>
      <c r="DK157" s="468"/>
      <c r="DL157" s="468"/>
      <c r="DM157" s="365" t="s">
        <v>54</v>
      </c>
      <c r="DN157" s="468"/>
      <c r="DO157" s="365" t="s">
        <v>54</v>
      </c>
      <c r="DP157" s="365" t="s">
        <v>54</v>
      </c>
      <c r="DQ157" s="365" t="s">
        <v>54</v>
      </c>
      <c r="DR157" s="365" t="s">
        <v>54</v>
      </c>
      <c r="DS157" s="365" t="s">
        <v>54</v>
      </c>
      <c r="DT157" s="365" t="s">
        <v>54</v>
      </c>
      <c r="DU157" s="365" t="s">
        <v>54</v>
      </c>
      <c r="DV157" s="365" t="s">
        <v>54</v>
      </c>
      <c r="DW157" s="365" t="s">
        <v>54</v>
      </c>
      <c r="DX157" s="468"/>
      <c r="DY157" s="365" t="s">
        <v>54</v>
      </c>
      <c r="DZ157" s="468"/>
      <c r="EA157" s="365" t="s">
        <v>54</v>
      </c>
      <c r="EB157" s="365" t="s">
        <v>54</v>
      </c>
      <c r="EC157" s="365" t="s">
        <v>54</v>
      </c>
      <c r="ED157" s="365" t="s">
        <v>54</v>
      </c>
      <c r="EE157" s="365" t="s">
        <v>54</v>
      </c>
      <c r="EF157" s="365" t="s">
        <v>54</v>
      </c>
      <c r="EG157" s="365" t="s">
        <v>54</v>
      </c>
      <c r="EH157" s="365" t="s">
        <v>54</v>
      </c>
      <c r="EI157" s="365" t="s">
        <v>54</v>
      </c>
      <c r="EJ157" s="365" t="s">
        <v>54</v>
      </c>
      <c r="EK157" s="365" t="s">
        <v>54</v>
      </c>
      <c r="EL157" s="365" t="s">
        <v>54</v>
      </c>
      <c r="EM157" s="365" t="s">
        <v>54</v>
      </c>
      <c r="EN157" s="365" t="s">
        <v>54</v>
      </c>
      <c r="EO157" s="365" t="s">
        <v>54</v>
      </c>
      <c r="EP157" s="365" t="s">
        <v>54</v>
      </c>
      <c r="EQ157" s="365" t="s">
        <v>54</v>
      </c>
      <c r="ER157" s="365" t="s">
        <v>54</v>
      </c>
      <c r="ES157" s="365" t="s">
        <v>54</v>
      </c>
      <c r="ET157" s="365" t="s">
        <v>54</v>
      </c>
      <c r="EU157" s="365" t="s">
        <v>54</v>
      </c>
    </row>
    <row r="158" spans="1:151" s="385" customFormat="1" ht="19.95" customHeight="1">
      <c r="A158" s="465">
        <v>21</v>
      </c>
      <c r="B158" s="465">
        <v>21</v>
      </c>
      <c r="C158" s="473" t="s">
        <v>2734</v>
      </c>
      <c r="D158" s="465" t="s">
        <v>3427</v>
      </c>
      <c r="E158" s="469" t="s">
        <v>3072</v>
      </c>
      <c r="F158" s="465" t="s">
        <v>3139</v>
      </c>
      <c r="G158" s="465" t="s">
        <v>3140</v>
      </c>
      <c r="H158" s="465" t="s">
        <v>3141</v>
      </c>
      <c r="I158" s="465" t="s">
        <v>3142</v>
      </c>
      <c r="J158" s="465" t="s">
        <v>52</v>
      </c>
      <c r="K158" s="525" t="s">
        <v>3514</v>
      </c>
      <c r="L158" s="469" t="s">
        <v>3554</v>
      </c>
      <c r="M158" s="465" t="s">
        <v>2907</v>
      </c>
      <c r="N158" s="469" t="s">
        <v>3554</v>
      </c>
      <c r="O158" s="465" t="s">
        <v>2907</v>
      </c>
      <c r="P158" s="526" t="s">
        <v>3014</v>
      </c>
      <c r="Q158" s="465">
        <v>3</v>
      </c>
      <c r="R158" s="462" t="s">
        <v>2695</v>
      </c>
      <c r="S158" s="367" t="s">
        <v>52</v>
      </c>
      <c r="T158" s="367" t="s">
        <v>52</v>
      </c>
      <c r="U158" s="367" t="s">
        <v>52</v>
      </c>
      <c r="V158" s="367" t="s">
        <v>52</v>
      </c>
      <c r="W158" s="367" t="s">
        <v>52</v>
      </c>
      <c r="X158" s="517" t="s">
        <v>52</v>
      </c>
      <c r="Y158" s="367" t="s">
        <v>52</v>
      </c>
      <c r="Z158" s="519" t="s">
        <v>52</v>
      </c>
      <c r="AA158" s="367" t="s">
        <v>52</v>
      </c>
      <c r="AB158" s="465" t="s">
        <v>52</v>
      </c>
      <c r="AC158" s="367" t="s">
        <v>52</v>
      </c>
      <c r="AD158" s="465" t="s">
        <v>52</v>
      </c>
      <c r="AE158" s="367" t="s">
        <v>52</v>
      </c>
      <c r="AF158" s="367" t="s">
        <v>52</v>
      </c>
      <c r="AG158" s="367" t="s">
        <v>52</v>
      </c>
      <c r="AH158" s="367" t="s">
        <v>52</v>
      </c>
      <c r="AI158" s="367" t="s">
        <v>52</v>
      </c>
      <c r="AJ158" s="476" t="s">
        <v>54</v>
      </c>
      <c r="AK158" s="476" t="s">
        <v>54</v>
      </c>
      <c r="AL158" s="476" t="s">
        <v>54</v>
      </c>
      <c r="AM158" s="476" t="s">
        <v>54</v>
      </c>
      <c r="AN158" s="476" t="s">
        <v>54</v>
      </c>
      <c r="AO158" s="476" t="s">
        <v>54</v>
      </c>
      <c r="AP158" s="375" t="s">
        <v>54</v>
      </c>
      <c r="AQ158" s="473" t="s">
        <v>54</v>
      </c>
      <c r="AR158" s="375" t="s">
        <v>54</v>
      </c>
      <c r="AS158" s="382" t="s">
        <v>54</v>
      </c>
      <c r="AT158" s="382" t="s">
        <v>54</v>
      </c>
      <c r="AU158" s="375" t="s">
        <v>54</v>
      </c>
      <c r="AV158" s="375" t="s">
        <v>54</v>
      </c>
      <c r="AW158" s="375" t="s">
        <v>54</v>
      </c>
      <c r="AX158" s="375" t="s">
        <v>54</v>
      </c>
      <c r="AY158" s="383" t="s">
        <v>54</v>
      </c>
      <c r="AZ158" s="369" t="s">
        <v>54</v>
      </c>
      <c r="BA158" s="517" t="s">
        <v>54</v>
      </c>
      <c r="BB158" s="369" t="s">
        <v>54</v>
      </c>
      <c r="BC158" s="517" t="s">
        <v>54</v>
      </c>
      <c r="BD158" s="369" t="s">
        <v>54</v>
      </c>
      <c r="BE158" s="369" t="s">
        <v>54</v>
      </c>
      <c r="BF158" s="369" t="s">
        <v>54</v>
      </c>
      <c r="BG158" s="375" t="s">
        <v>54</v>
      </c>
      <c r="BH158" s="375" t="s">
        <v>54</v>
      </c>
      <c r="BI158" s="375" t="s">
        <v>54</v>
      </c>
      <c r="BJ158" s="375" t="s">
        <v>54</v>
      </c>
      <c r="BK158" s="473" t="s">
        <v>54</v>
      </c>
      <c r="BL158" s="375" t="s">
        <v>54</v>
      </c>
      <c r="BM158" s="375" t="s">
        <v>54</v>
      </c>
      <c r="BN158" s="375" t="s">
        <v>54</v>
      </c>
      <c r="BO158" s="375" t="s">
        <v>54</v>
      </c>
      <c r="BP158" s="375" t="s">
        <v>54</v>
      </c>
      <c r="BQ158" s="375" t="s">
        <v>54</v>
      </c>
      <c r="BR158" s="375" t="s">
        <v>54</v>
      </c>
      <c r="BS158" s="375" t="s">
        <v>54</v>
      </c>
      <c r="BT158" s="375" t="s">
        <v>54</v>
      </c>
      <c r="BU158" s="370" t="s">
        <v>54</v>
      </c>
      <c r="BV158" s="375" t="s">
        <v>54</v>
      </c>
      <c r="BW158" s="375" t="s">
        <v>54</v>
      </c>
      <c r="BX158" s="375" t="s">
        <v>54</v>
      </c>
      <c r="BY158" s="375" t="s">
        <v>54</v>
      </c>
      <c r="BZ158" s="375" t="s">
        <v>54</v>
      </c>
      <c r="CA158" s="375" t="s">
        <v>54</v>
      </c>
      <c r="CB158" s="375" t="s">
        <v>54</v>
      </c>
      <c r="CC158" s="375" t="s">
        <v>54</v>
      </c>
      <c r="CD158" s="375" t="s">
        <v>54</v>
      </c>
      <c r="CE158" s="370" t="s">
        <v>54</v>
      </c>
      <c r="CF158" s="375" t="s">
        <v>54</v>
      </c>
      <c r="CG158" s="375" t="s">
        <v>54</v>
      </c>
      <c r="CH158" s="375" t="s">
        <v>54</v>
      </c>
      <c r="CI158" s="370" t="s">
        <v>54</v>
      </c>
      <c r="CJ158" s="375" t="s">
        <v>54</v>
      </c>
      <c r="CK158" s="375" t="s">
        <v>54</v>
      </c>
      <c r="CL158" s="375" t="s">
        <v>54</v>
      </c>
      <c r="CM158" s="476" t="s">
        <v>54</v>
      </c>
      <c r="CN158" s="476" t="s">
        <v>54</v>
      </c>
      <c r="CO158" s="465" t="s">
        <v>54</v>
      </c>
      <c r="CP158" s="465" t="s">
        <v>54</v>
      </c>
      <c r="CQ158" s="465" t="s">
        <v>54</v>
      </c>
      <c r="CR158" s="465" t="s">
        <v>54</v>
      </c>
      <c r="CS158" s="465" t="s">
        <v>54</v>
      </c>
      <c r="CT158" s="512" t="s">
        <v>2024</v>
      </c>
      <c r="CU158" s="512">
        <v>2018</v>
      </c>
      <c r="CV158" s="512" t="s">
        <v>2899</v>
      </c>
      <c r="CW158" s="512" t="s">
        <v>1975</v>
      </c>
      <c r="CX158" s="512" t="s">
        <v>3428</v>
      </c>
      <c r="CY158" s="512" t="s">
        <v>3429</v>
      </c>
      <c r="CZ158" s="512" t="s">
        <v>3143</v>
      </c>
      <c r="DA158" s="512" t="s">
        <v>52</v>
      </c>
      <c r="DB158" s="512" t="s">
        <v>3144</v>
      </c>
      <c r="DC158" s="512" t="s">
        <v>54</v>
      </c>
      <c r="DD158" s="512" t="s">
        <v>54</v>
      </c>
      <c r="DE158" s="512" t="s">
        <v>54</v>
      </c>
      <c r="DF158" s="512" t="s">
        <v>54</v>
      </c>
      <c r="DG158" s="465" t="s">
        <v>54</v>
      </c>
      <c r="DH158" s="465" t="s">
        <v>54</v>
      </c>
      <c r="DI158" s="465" t="s">
        <v>54</v>
      </c>
      <c r="DJ158" s="465" t="s">
        <v>54</v>
      </c>
      <c r="DK158" s="465" t="s">
        <v>54</v>
      </c>
      <c r="DL158" s="465" t="s">
        <v>54</v>
      </c>
      <c r="DM158" s="365" t="s">
        <v>54</v>
      </c>
      <c r="DN158" s="465" t="s">
        <v>54</v>
      </c>
      <c r="DO158" s="365" t="s">
        <v>54</v>
      </c>
      <c r="DP158" s="365" t="s">
        <v>54</v>
      </c>
      <c r="DQ158" s="365" t="s">
        <v>54</v>
      </c>
      <c r="DR158" s="365" t="s">
        <v>54</v>
      </c>
      <c r="DS158" s="365" t="s">
        <v>54</v>
      </c>
      <c r="DT158" s="365" t="s">
        <v>54</v>
      </c>
      <c r="DU158" s="365" t="s">
        <v>54</v>
      </c>
      <c r="DV158" s="365" t="s">
        <v>54</v>
      </c>
      <c r="DW158" s="365" t="s">
        <v>54</v>
      </c>
      <c r="DX158" s="465" t="s">
        <v>54</v>
      </c>
      <c r="DY158" s="365" t="s">
        <v>54</v>
      </c>
      <c r="DZ158" s="465" t="s">
        <v>54</v>
      </c>
      <c r="EA158" s="365" t="s">
        <v>54</v>
      </c>
      <c r="EB158" s="365" t="s">
        <v>54</v>
      </c>
      <c r="EC158" s="365" t="s">
        <v>54</v>
      </c>
      <c r="ED158" s="365" t="s">
        <v>54</v>
      </c>
      <c r="EE158" s="365" t="s">
        <v>54</v>
      </c>
      <c r="EF158" s="365" t="s">
        <v>54</v>
      </c>
      <c r="EG158" s="365" t="s">
        <v>54</v>
      </c>
      <c r="EH158" s="365" t="s">
        <v>54</v>
      </c>
      <c r="EI158" s="365" t="s">
        <v>54</v>
      </c>
      <c r="EJ158" s="365" t="s">
        <v>54</v>
      </c>
      <c r="EK158" s="365" t="s">
        <v>54</v>
      </c>
      <c r="EL158" s="365" t="s">
        <v>54</v>
      </c>
      <c r="EM158" s="365" t="s">
        <v>54</v>
      </c>
      <c r="EN158" s="365" t="s">
        <v>54</v>
      </c>
      <c r="EO158" s="365" t="s">
        <v>54</v>
      </c>
      <c r="EP158" s="365" t="s">
        <v>54</v>
      </c>
      <c r="EQ158" s="365" t="s">
        <v>54</v>
      </c>
      <c r="ER158" s="365" t="s">
        <v>54</v>
      </c>
      <c r="ES158" s="365" t="s">
        <v>54</v>
      </c>
      <c r="ET158" s="365" t="s">
        <v>54</v>
      </c>
      <c r="EU158" s="365" t="s">
        <v>54</v>
      </c>
    </row>
    <row r="159" spans="1:151" s="385" customFormat="1" ht="19.95" customHeight="1">
      <c r="A159" s="466"/>
      <c r="B159" s="466"/>
      <c r="C159" s="474"/>
      <c r="D159" s="466"/>
      <c r="E159" s="470"/>
      <c r="F159" s="466"/>
      <c r="G159" s="466"/>
      <c r="H159" s="466"/>
      <c r="I159" s="466"/>
      <c r="J159" s="466"/>
      <c r="K159" s="466"/>
      <c r="L159" s="470"/>
      <c r="M159" s="466"/>
      <c r="N159" s="470"/>
      <c r="O159" s="466"/>
      <c r="P159" s="527"/>
      <c r="Q159" s="466"/>
      <c r="R159" s="462" t="s">
        <v>2693</v>
      </c>
      <c r="S159" s="367" t="s">
        <v>52</v>
      </c>
      <c r="T159" s="367" t="s">
        <v>52</v>
      </c>
      <c r="U159" s="367" t="s">
        <v>52</v>
      </c>
      <c r="V159" s="367" t="s">
        <v>52</v>
      </c>
      <c r="W159" s="367" t="s">
        <v>52</v>
      </c>
      <c r="X159" s="518"/>
      <c r="Y159" s="367" t="s">
        <v>52</v>
      </c>
      <c r="Z159" s="520"/>
      <c r="AA159" s="367" t="s">
        <v>52</v>
      </c>
      <c r="AB159" s="466"/>
      <c r="AC159" s="367" t="s">
        <v>52</v>
      </c>
      <c r="AD159" s="466"/>
      <c r="AE159" s="367" t="s">
        <v>52</v>
      </c>
      <c r="AF159" s="367" t="s">
        <v>52</v>
      </c>
      <c r="AG159" s="367" t="s">
        <v>52</v>
      </c>
      <c r="AH159" s="367" t="s">
        <v>52</v>
      </c>
      <c r="AI159" s="367" t="s">
        <v>52</v>
      </c>
      <c r="AJ159" s="515"/>
      <c r="AK159" s="515"/>
      <c r="AL159" s="515"/>
      <c r="AM159" s="515"/>
      <c r="AN159" s="515"/>
      <c r="AO159" s="515"/>
      <c r="AP159" s="375" t="s">
        <v>54</v>
      </c>
      <c r="AQ159" s="474"/>
      <c r="AR159" s="375" t="s">
        <v>54</v>
      </c>
      <c r="AS159" s="382" t="s">
        <v>54</v>
      </c>
      <c r="AT159" s="382" t="s">
        <v>54</v>
      </c>
      <c r="AU159" s="375" t="s">
        <v>54</v>
      </c>
      <c r="AV159" s="375" t="s">
        <v>54</v>
      </c>
      <c r="AW159" s="375" t="s">
        <v>54</v>
      </c>
      <c r="AX159" s="375" t="s">
        <v>54</v>
      </c>
      <c r="AY159" s="383" t="s">
        <v>54</v>
      </c>
      <c r="AZ159" s="369" t="s">
        <v>54</v>
      </c>
      <c r="BA159" s="518"/>
      <c r="BB159" s="369" t="s">
        <v>54</v>
      </c>
      <c r="BC159" s="518"/>
      <c r="BD159" s="369" t="s">
        <v>54</v>
      </c>
      <c r="BE159" s="369" t="s">
        <v>54</v>
      </c>
      <c r="BF159" s="369" t="s">
        <v>54</v>
      </c>
      <c r="BG159" s="375" t="s">
        <v>54</v>
      </c>
      <c r="BH159" s="375" t="s">
        <v>54</v>
      </c>
      <c r="BI159" s="375" t="s">
        <v>54</v>
      </c>
      <c r="BJ159" s="375" t="s">
        <v>54</v>
      </c>
      <c r="BK159" s="474"/>
      <c r="BL159" s="375" t="s">
        <v>54</v>
      </c>
      <c r="BM159" s="375" t="s">
        <v>54</v>
      </c>
      <c r="BN159" s="375" t="s">
        <v>54</v>
      </c>
      <c r="BO159" s="375" t="s">
        <v>54</v>
      </c>
      <c r="BP159" s="375" t="s">
        <v>54</v>
      </c>
      <c r="BQ159" s="375" t="s">
        <v>54</v>
      </c>
      <c r="BR159" s="375" t="s">
        <v>54</v>
      </c>
      <c r="BS159" s="375" t="s">
        <v>54</v>
      </c>
      <c r="BT159" s="375" t="s">
        <v>54</v>
      </c>
      <c r="BU159" s="370" t="s">
        <v>54</v>
      </c>
      <c r="BV159" s="375" t="s">
        <v>54</v>
      </c>
      <c r="BW159" s="375" t="s">
        <v>54</v>
      </c>
      <c r="BX159" s="375" t="s">
        <v>54</v>
      </c>
      <c r="BY159" s="375" t="s">
        <v>54</v>
      </c>
      <c r="BZ159" s="375" t="s">
        <v>54</v>
      </c>
      <c r="CA159" s="375" t="s">
        <v>54</v>
      </c>
      <c r="CB159" s="375" t="s">
        <v>54</v>
      </c>
      <c r="CC159" s="375" t="s">
        <v>54</v>
      </c>
      <c r="CD159" s="375" t="s">
        <v>54</v>
      </c>
      <c r="CE159" s="370" t="s">
        <v>54</v>
      </c>
      <c r="CF159" s="375" t="s">
        <v>54</v>
      </c>
      <c r="CG159" s="375" t="s">
        <v>54</v>
      </c>
      <c r="CH159" s="375" t="s">
        <v>54</v>
      </c>
      <c r="CI159" s="370" t="s">
        <v>54</v>
      </c>
      <c r="CJ159" s="375" t="s">
        <v>54</v>
      </c>
      <c r="CK159" s="375" t="s">
        <v>54</v>
      </c>
      <c r="CL159" s="375" t="s">
        <v>54</v>
      </c>
      <c r="CM159" s="477"/>
      <c r="CN159" s="477"/>
      <c r="CO159" s="466"/>
      <c r="CP159" s="466"/>
      <c r="CQ159" s="466"/>
      <c r="CR159" s="466"/>
      <c r="CS159" s="466"/>
      <c r="CT159" s="513"/>
      <c r="CU159" s="513"/>
      <c r="CV159" s="513"/>
      <c r="CW159" s="513"/>
      <c r="CX159" s="513"/>
      <c r="CY159" s="513"/>
      <c r="CZ159" s="513"/>
      <c r="DA159" s="513"/>
      <c r="DB159" s="513"/>
      <c r="DC159" s="513"/>
      <c r="DD159" s="513"/>
      <c r="DE159" s="513"/>
      <c r="DF159" s="513"/>
      <c r="DG159" s="466"/>
      <c r="DH159" s="466"/>
      <c r="DI159" s="466"/>
      <c r="DJ159" s="466"/>
      <c r="DK159" s="466"/>
      <c r="DL159" s="466"/>
      <c r="DM159" s="365" t="s">
        <v>54</v>
      </c>
      <c r="DN159" s="466"/>
      <c r="DO159" s="365" t="s">
        <v>54</v>
      </c>
      <c r="DP159" s="365" t="s">
        <v>54</v>
      </c>
      <c r="DQ159" s="365" t="s">
        <v>54</v>
      </c>
      <c r="DR159" s="365" t="s">
        <v>54</v>
      </c>
      <c r="DS159" s="365" t="s">
        <v>54</v>
      </c>
      <c r="DT159" s="365" t="s">
        <v>54</v>
      </c>
      <c r="DU159" s="365" t="s">
        <v>54</v>
      </c>
      <c r="DV159" s="365" t="s">
        <v>54</v>
      </c>
      <c r="DW159" s="365" t="s">
        <v>54</v>
      </c>
      <c r="DX159" s="466"/>
      <c r="DY159" s="365" t="s">
        <v>54</v>
      </c>
      <c r="DZ159" s="466"/>
      <c r="EA159" s="365" t="s">
        <v>54</v>
      </c>
      <c r="EB159" s="365" t="s">
        <v>54</v>
      </c>
      <c r="EC159" s="365" t="s">
        <v>54</v>
      </c>
      <c r="ED159" s="365" t="s">
        <v>54</v>
      </c>
      <c r="EE159" s="365" t="s">
        <v>54</v>
      </c>
      <c r="EF159" s="365" t="s">
        <v>54</v>
      </c>
      <c r="EG159" s="365" t="s">
        <v>54</v>
      </c>
      <c r="EH159" s="365" t="s">
        <v>54</v>
      </c>
      <c r="EI159" s="365" t="s">
        <v>54</v>
      </c>
      <c r="EJ159" s="365" t="s">
        <v>54</v>
      </c>
      <c r="EK159" s="365" t="s">
        <v>54</v>
      </c>
      <c r="EL159" s="365" t="s">
        <v>54</v>
      </c>
      <c r="EM159" s="365" t="s">
        <v>54</v>
      </c>
      <c r="EN159" s="365" t="s">
        <v>54</v>
      </c>
      <c r="EO159" s="365" t="s">
        <v>54</v>
      </c>
      <c r="EP159" s="365" t="s">
        <v>54</v>
      </c>
      <c r="EQ159" s="365" t="s">
        <v>54</v>
      </c>
      <c r="ER159" s="365" t="s">
        <v>54</v>
      </c>
      <c r="ES159" s="365" t="s">
        <v>54</v>
      </c>
      <c r="ET159" s="365" t="s">
        <v>54</v>
      </c>
      <c r="EU159" s="365" t="s">
        <v>54</v>
      </c>
    </row>
    <row r="160" spans="1:151" s="385" customFormat="1" ht="19.95" customHeight="1">
      <c r="A160" s="467"/>
      <c r="B160" s="467"/>
      <c r="C160" s="474"/>
      <c r="D160" s="467"/>
      <c r="E160" s="471"/>
      <c r="F160" s="467"/>
      <c r="G160" s="467"/>
      <c r="H160" s="467"/>
      <c r="I160" s="467"/>
      <c r="J160" s="467"/>
      <c r="K160" s="467"/>
      <c r="L160" s="471"/>
      <c r="M160" s="467"/>
      <c r="N160" s="471"/>
      <c r="O160" s="467"/>
      <c r="P160" s="527"/>
      <c r="Q160" s="467"/>
      <c r="R160" s="462" t="s">
        <v>2692</v>
      </c>
      <c r="S160" s="367" t="s">
        <v>52</v>
      </c>
      <c r="T160" s="367" t="s">
        <v>52</v>
      </c>
      <c r="U160" s="367" t="s">
        <v>52</v>
      </c>
      <c r="V160" s="367" t="s">
        <v>52</v>
      </c>
      <c r="W160" s="367" t="s">
        <v>52</v>
      </c>
      <c r="X160" s="518"/>
      <c r="Y160" s="367" t="s">
        <v>52</v>
      </c>
      <c r="Z160" s="520"/>
      <c r="AA160" s="367" t="s">
        <v>52</v>
      </c>
      <c r="AB160" s="467"/>
      <c r="AC160" s="367" t="s">
        <v>52</v>
      </c>
      <c r="AD160" s="467"/>
      <c r="AE160" s="367" t="s">
        <v>52</v>
      </c>
      <c r="AF160" s="367" t="s">
        <v>52</v>
      </c>
      <c r="AG160" s="367" t="s">
        <v>52</v>
      </c>
      <c r="AH160" s="367" t="s">
        <v>52</v>
      </c>
      <c r="AI160" s="367" t="s">
        <v>52</v>
      </c>
      <c r="AJ160" s="515"/>
      <c r="AK160" s="515"/>
      <c r="AL160" s="515"/>
      <c r="AM160" s="515"/>
      <c r="AN160" s="515"/>
      <c r="AO160" s="515"/>
      <c r="AP160" s="375" t="s">
        <v>54</v>
      </c>
      <c r="AQ160" s="474"/>
      <c r="AR160" s="375" t="s">
        <v>54</v>
      </c>
      <c r="AS160" s="382" t="s">
        <v>54</v>
      </c>
      <c r="AT160" s="382" t="s">
        <v>54</v>
      </c>
      <c r="AU160" s="375" t="s">
        <v>54</v>
      </c>
      <c r="AV160" s="375" t="s">
        <v>54</v>
      </c>
      <c r="AW160" s="375" t="s">
        <v>54</v>
      </c>
      <c r="AX160" s="375" t="s">
        <v>54</v>
      </c>
      <c r="AY160" s="383" t="s">
        <v>54</v>
      </c>
      <c r="AZ160" s="369" t="s">
        <v>54</v>
      </c>
      <c r="BA160" s="518"/>
      <c r="BB160" s="369" t="s">
        <v>54</v>
      </c>
      <c r="BC160" s="518"/>
      <c r="BD160" s="369" t="s">
        <v>54</v>
      </c>
      <c r="BE160" s="369" t="s">
        <v>54</v>
      </c>
      <c r="BF160" s="369" t="s">
        <v>54</v>
      </c>
      <c r="BG160" s="375" t="s">
        <v>54</v>
      </c>
      <c r="BH160" s="375" t="s">
        <v>54</v>
      </c>
      <c r="BI160" s="375" t="s">
        <v>54</v>
      </c>
      <c r="BJ160" s="375" t="s">
        <v>54</v>
      </c>
      <c r="BK160" s="474"/>
      <c r="BL160" s="375" t="s">
        <v>54</v>
      </c>
      <c r="BM160" s="375" t="s">
        <v>54</v>
      </c>
      <c r="BN160" s="375" t="s">
        <v>54</v>
      </c>
      <c r="BO160" s="375" t="s">
        <v>54</v>
      </c>
      <c r="BP160" s="375" t="s">
        <v>54</v>
      </c>
      <c r="BQ160" s="375" t="s">
        <v>54</v>
      </c>
      <c r="BR160" s="375" t="s">
        <v>54</v>
      </c>
      <c r="BS160" s="375" t="s">
        <v>54</v>
      </c>
      <c r="BT160" s="375" t="s">
        <v>54</v>
      </c>
      <c r="BU160" s="370" t="s">
        <v>54</v>
      </c>
      <c r="BV160" s="375" t="s">
        <v>54</v>
      </c>
      <c r="BW160" s="375" t="s">
        <v>54</v>
      </c>
      <c r="BX160" s="375" t="s">
        <v>54</v>
      </c>
      <c r="BY160" s="375" t="s">
        <v>54</v>
      </c>
      <c r="BZ160" s="375" t="s">
        <v>54</v>
      </c>
      <c r="CA160" s="375" t="s">
        <v>54</v>
      </c>
      <c r="CB160" s="375" t="s">
        <v>54</v>
      </c>
      <c r="CC160" s="375" t="s">
        <v>54</v>
      </c>
      <c r="CD160" s="375" t="s">
        <v>54</v>
      </c>
      <c r="CE160" s="370" t="s">
        <v>54</v>
      </c>
      <c r="CF160" s="375" t="s">
        <v>54</v>
      </c>
      <c r="CG160" s="375" t="s">
        <v>54</v>
      </c>
      <c r="CH160" s="375" t="s">
        <v>54</v>
      </c>
      <c r="CI160" s="370" t="s">
        <v>54</v>
      </c>
      <c r="CJ160" s="375" t="s">
        <v>54</v>
      </c>
      <c r="CK160" s="375" t="s">
        <v>54</v>
      </c>
      <c r="CL160" s="375" t="s">
        <v>54</v>
      </c>
      <c r="CM160" s="477"/>
      <c r="CN160" s="477"/>
      <c r="CO160" s="467"/>
      <c r="CP160" s="467"/>
      <c r="CQ160" s="467"/>
      <c r="CR160" s="467"/>
      <c r="CS160" s="467"/>
      <c r="CT160" s="513"/>
      <c r="CU160" s="513"/>
      <c r="CV160" s="513"/>
      <c r="CW160" s="513"/>
      <c r="CX160" s="513"/>
      <c r="CY160" s="513"/>
      <c r="CZ160" s="513"/>
      <c r="DA160" s="513"/>
      <c r="DB160" s="513"/>
      <c r="DC160" s="513"/>
      <c r="DD160" s="513"/>
      <c r="DE160" s="513"/>
      <c r="DF160" s="513"/>
      <c r="DG160" s="467"/>
      <c r="DH160" s="467"/>
      <c r="DI160" s="467"/>
      <c r="DJ160" s="467"/>
      <c r="DK160" s="467"/>
      <c r="DL160" s="467"/>
      <c r="DM160" s="365" t="s">
        <v>54</v>
      </c>
      <c r="DN160" s="467"/>
      <c r="DO160" s="365" t="s">
        <v>54</v>
      </c>
      <c r="DP160" s="365" t="s">
        <v>54</v>
      </c>
      <c r="DQ160" s="365" t="s">
        <v>54</v>
      </c>
      <c r="DR160" s="365" t="s">
        <v>54</v>
      </c>
      <c r="DS160" s="365" t="s">
        <v>54</v>
      </c>
      <c r="DT160" s="365" t="s">
        <v>54</v>
      </c>
      <c r="DU160" s="365" t="s">
        <v>54</v>
      </c>
      <c r="DV160" s="365" t="s">
        <v>54</v>
      </c>
      <c r="DW160" s="365" t="s">
        <v>54</v>
      </c>
      <c r="DX160" s="467"/>
      <c r="DY160" s="365" t="s">
        <v>54</v>
      </c>
      <c r="DZ160" s="467"/>
      <c r="EA160" s="365" t="s">
        <v>54</v>
      </c>
      <c r="EB160" s="365" t="s">
        <v>54</v>
      </c>
      <c r="EC160" s="365" t="s">
        <v>54</v>
      </c>
      <c r="ED160" s="365" t="s">
        <v>54</v>
      </c>
      <c r="EE160" s="365" t="s">
        <v>54</v>
      </c>
      <c r="EF160" s="365" t="s">
        <v>54</v>
      </c>
      <c r="EG160" s="365" t="s">
        <v>54</v>
      </c>
      <c r="EH160" s="365" t="s">
        <v>54</v>
      </c>
      <c r="EI160" s="365" t="s">
        <v>54</v>
      </c>
      <c r="EJ160" s="365" t="s">
        <v>54</v>
      </c>
      <c r="EK160" s="365" t="s">
        <v>54</v>
      </c>
      <c r="EL160" s="365" t="s">
        <v>54</v>
      </c>
      <c r="EM160" s="365" t="s">
        <v>54</v>
      </c>
      <c r="EN160" s="365" t="s">
        <v>54</v>
      </c>
      <c r="EO160" s="365" t="s">
        <v>54</v>
      </c>
      <c r="EP160" s="365" t="s">
        <v>54</v>
      </c>
      <c r="EQ160" s="365" t="s">
        <v>54</v>
      </c>
      <c r="ER160" s="365" t="s">
        <v>54</v>
      </c>
      <c r="ES160" s="365" t="s">
        <v>54</v>
      </c>
      <c r="ET160" s="365" t="s">
        <v>54</v>
      </c>
      <c r="EU160" s="365" t="s">
        <v>54</v>
      </c>
    </row>
    <row r="161" spans="1:151" s="385" customFormat="1" ht="19.95" customHeight="1">
      <c r="A161" s="468"/>
      <c r="B161" s="468"/>
      <c r="C161" s="475"/>
      <c r="D161" s="468"/>
      <c r="E161" s="472"/>
      <c r="F161" s="468"/>
      <c r="G161" s="468"/>
      <c r="H161" s="468"/>
      <c r="I161" s="468"/>
      <c r="J161" s="468"/>
      <c r="K161" s="468"/>
      <c r="L161" s="472"/>
      <c r="M161" s="468"/>
      <c r="N161" s="472"/>
      <c r="O161" s="468"/>
      <c r="P161" s="528"/>
      <c r="Q161" s="468"/>
      <c r="R161" s="462" t="s">
        <v>54</v>
      </c>
      <c r="S161" s="367" t="s">
        <v>54</v>
      </c>
      <c r="T161" s="367" t="s">
        <v>54</v>
      </c>
      <c r="U161" s="367" t="s">
        <v>54</v>
      </c>
      <c r="V161" s="367" t="s">
        <v>54</v>
      </c>
      <c r="W161" s="367" t="s">
        <v>54</v>
      </c>
      <c r="X161" s="518"/>
      <c r="Y161" s="367" t="s">
        <v>54</v>
      </c>
      <c r="Z161" s="520"/>
      <c r="AA161" s="367" t="s">
        <v>54</v>
      </c>
      <c r="AB161" s="468"/>
      <c r="AC161" s="367" t="s">
        <v>54</v>
      </c>
      <c r="AD161" s="468"/>
      <c r="AE161" s="367" t="s">
        <v>54</v>
      </c>
      <c r="AF161" s="367" t="s">
        <v>54</v>
      </c>
      <c r="AG161" s="367" t="s">
        <v>54</v>
      </c>
      <c r="AH161" s="367" t="s">
        <v>54</v>
      </c>
      <c r="AI161" s="367" t="s">
        <v>54</v>
      </c>
      <c r="AJ161" s="516"/>
      <c r="AK161" s="516"/>
      <c r="AL161" s="516"/>
      <c r="AM161" s="516"/>
      <c r="AN161" s="516"/>
      <c r="AO161" s="516"/>
      <c r="AP161" s="375" t="s">
        <v>54</v>
      </c>
      <c r="AQ161" s="475"/>
      <c r="AR161" s="375" t="s">
        <v>54</v>
      </c>
      <c r="AS161" s="382" t="s">
        <v>54</v>
      </c>
      <c r="AT161" s="382" t="s">
        <v>54</v>
      </c>
      <c r="AU161" s="375" t="s">
        <v>54</v>
      </c>
      <c r="AV161" s="375" t="s">
        <v>54</v>
      </c>
      <c r="AW161" s="375" t="s">
        <v>54</v>
      </c>
      <c r="AX161" s="375" t="s">
        <v>54</v>
      </c>
      <c r="AY161" s="383" t="s">
        <v>54</v>
      </c>
      <c r="AZ161" s="369" t="s">
        <v>54</v>
      </c>
      <c r="BA161" s="518"/>
      <c r="BB161" s="369" t="s">
        <v>54</v>
      </c>
      <c r="BC161" s="518"/>
      <c r="BD161" s="369" t="s">
        <v>54</v>
      </c>
      <c r="BE161" s="369" t="s">
        <v>54</v>
      </c>
      <c r="BF161" s="369" t="s">
        <v>54</v>
      </c>
      <c r="BG161" s="375" t="s">
        <v>54</v>
      </c>
      <c r="BH161" s="375" t="s">
        <v>54</v>
      </c>
      <c r="BI161" s="375" t="s">
        <v>54</v>
      </c>
      <c r="BJ161" s="375" t="s">
        <v>54</v>
      </c>
      <c r="BK161" s="475"/>
      <c r="BL161" s="375" t="s">
        <v>54</v>
      </c>
      <c r="BM161" s="375" t="s">
        <v>54</v>
      </c>
      <c r="BN161" s="375" t="s">
        <v>54</v>
      </c>
      <c r="BO161" s="375" t="s">
        <v>54</v>
      </c>
      <c r="BP161" s="375" t="s">
        <v>54</v>
      </c>
      <c r="BQ161" s="375" t="s">
        <v>54</v>
      </c>
      <c r="BR161" s="375" t="s">
        <v>54</v>
      </c>
      <c r="BS161" s="375" t="s">
        <v>54</v>
      </c>
      <c r="BT161" s="375" t="s">
        <v>54</v>
      </c>
      <c r="BU161" s="370" t="s">
        <v>54</v>
      </c>
      <c r="BV161" s="375" t="s">
        <v>54</v>
      </c>
      <c r="BW161" s="375" t="s">
        <v>54</v>
      </c>
      <c r="BX161" s="375" t="s">
        <v>54</v>
      </c>
      <c r="BY161" s="375" t="s">
        <v>54</v>
      </c>
      <c r="BZ161" s="375" t="s">
        <v>54</v>
      </c>
      <c r="CA161" s="375" t="s">
        <v>54</v>
      </c>
      <c r="CB161" s="375" t="s">
        <v>54</v>
      </c>
      <c r="CC161" s="375" t="s">
        <v>54</v>
      </c>
      <c r="CD161" s="375" t="s">
        <v>54</v>
      </c>
      <c r="CE161" s="370" t="s">
        <v>54</v>
      </c>
      <c r="CF161" s="375" t="s">
        <v>54</v>
      </c>
      <c r="CG161" s="375" t="s">
        <v>54</v>
      </c>
      <c r="CH161" s="375" t="s">
        <v>54</v>
      </c>
      <c r="CI161" s="370" t="s">
        <v>54</v>
      </c>
      <c r="CJ161" s="375" t="s">
        <v>54</v>
      </c>
      <c r="CK161" s="375" t="s">
        <v>54</v>
      </c>
      <c r="CL161" s="375" t="s">
        <v>54</v>
      </c>
      <c r="CM161" s="478"/>
      <c r="CN161" s="478"/>
      <c r="CO161" s="468"/>
      <c r="CP161" s="468"/>
      <c r="CQ161" s="468"/>
      <c r="CR161" s="468"/>
      <c r="CS161" s="468"/>
      <c r="CT161" s="514"/>
      <c r="CU161" s="514"/>
      <c r="CV161" s="514"/>
      <c r="CW161" s="514"/>
      <c r="CX161" s="514"/>
      <c r="CY161" s="514"/>
      <c r="CZ161" s="514"/>
      <c r="DA161" s="514"/>
      <c r="DB161" s="514"/>
      <c r="DC161" s="514"/>
      <c r="DD161" s="514"/>
      <c r="DE161" s="514"/>
      <c r="DF161" s="514"/>
      <c r="DG161" s="468"/>
      <c r="DH161" s="468"/>
      <c r="DI161" s="468"/>
      <c r="DJ161" s="468"/>
      <c r="DK161" s="468"/>
      <c r="DL161" s="468"/>
      <c r="DM161" s="365" t="s">
        <v>54</v>
      </c>
      <c r="DN161" s="468"/>
      <c r="DO161" s="365" t="s">
        <v>54</v>
      </c>
      <c r="DP161" s="365" t="s">
        <v>54</v>
      </c>
      <c r="DQ161" s="365" t="s">
        <v>54</v>
      </c>
      <c r="DR161" s="365" t="s">
        <v>54</v>
      </c>
      <c r="DS161" s="365" t="s">
        <v>54</v>
      </c>
      <c r="DT161" s="365" t="s">
        <v>54</v>
      </c>
      <c r="DU161" s="365" t="s">
        <v>54</v>
      </c>
      <c r="DV161" s="365" t="s">
        <v>54</v>
      </c>
      <c r="DW161" s="365" t="s">
        <v>54</v>
      </c>
      <c r="DX161" s="468"/>
      <c r="DY161" s="365" t="s">
        <v>54</v>
      </c>
      <c r="DZ161" s="468"/>
      <c r="EA161" s="365" t="s">
        <v>54</v>
      </c>
      <c r="EB161" s="365" t="s">
        <v>54</v>
      </c>
      <c r="EC161" s="365" t="s">
        <v>54</v>
      </c>
      <c r="ED161" s="365" t="s">
        <v>54</v>
      </c>
      <c r="EE161" s="365" t="s">
        <v>54</v>
      </c>
      <c r="EF161" s="365" t="s">
        <v>54</v>
      </c>
      <c r="EG161" s="365" t="s">
        <v>54</v>
      </c>
      <c r="EH161" s="365" t="s">
        <v>54</v>
      </c>
      <c r="EI161" s="365" t="s">
        <v>54</v>
      </c>
      <c r="EJ161" s="365" t="s">
        <v>54</v>
      </c>
      <c r="EK161" s="365" t="s">
        <v>54</v>
      </c>
      <c r="EL161" s="365" t="s">
        <v>54</v>
      </c>
      <c r="EM161" s="365" t="s">
        <v>54</v>
      </c>
      <c r="EN161" s="365" t="s">
        <v>54</v>
      </c>
      <c r="EO161" s="365" t="s">
        <v>54</v>
      </c>
      <c r="EP161" s="365" t="s">
        <v>54</v>
      </c>
      <c r="EQ161" s="365" t="s">
        <v>54</v>
      </c>
      <c r="ER161" s="365" t="s">
        <v>54</v>
      </c>
      <c r="ES161" s="365" t="s">
        <v>54</v>
      </c>
      <c r="ET161" s="365" t="s">
        <v>54</v>
      </c>
      <c r="EU161" s="365" t="s">
        <v>54</v>
      </c>
    </row>
    <row r="162" spans="1:151" s="385" customFormat="1" ht="19.95" customHeight="1">
      <c r="A162" s="465">
        <v>22</v>
      </c>
      <c r="B162" s="465">
        <v>22</v>
      </c>
      <c r="C162" s="473" t="s">
        <v>2734</v>
      </c>
      <c r="D162" s="465" t="s">
        <v>3430</v>
      </c>
      <c r="E162" s="469" t="s">
        <v>3072</v>
      </c>
      <c r="F162" s="465" t="s">
        <v>3145</v>
      </c>
      <c r="G162" s="465" t="s">
        <v>3147</v>
      </c>
      <c r="H162" s="465" t="s">
        <v>3148</v>
      </c>
      <c r="I162" s="465" t="s">
        <v>3146</v>
      </c>
      <c r="J162" s="465" t="s">
        <v>3149</v>
      </c>
      <c r="K162" s="525" t="s">
        <v>3515</v>
      </c>
      <c r="L162" s="469" t="s">
        <v>3554</v>
      </c>
      <c r="M162" s="465" t="s">
        <v>2960</v>
      </c>
      <c r="N162" s="469" t="s">
        <v>3554</v>
      </c>
      <c r="O162" s="465" t="s">
        <v>2960</v>
      </c>
      <c r="P162" s="526" t="s">
        <v>3014</v>
      </c>
      <c r="Q162" s="465">
        <v>2</v>
      </c>
      <c r="R162" s="462" t="s">
        <v>2692</v>
      </c>
      <c r="S162" s="367" t="s">
        <v>52</v>
      </c>
      <c r="T162" s="367" t="s">
        <v>52</v>
      </c>
      <c r="U162" s="367" t="s">
        <v>52</v>
      </c>
      <c r="V162" s="367" t="s">
        <v>52</v>
      </c>
      <c r="W162" s="367" t="s">
        <v>52</v>
      </c>
      <c r="X162" s="517" t="s">
        <v>52</v>
      </c>
      <c r="Y162" s="367" t="s">
        <v>52</v>
      </c>
      <c r="Z162" s="519" t="s">
        <v>52</v>
      </c>
      <c r="AA162" s="367" t="s">
        <v>52</v>
      </c>
      <c r="AB162" s="465" t="s">
        <v>52</v>
      </c>
      <c r="AC162" s="367" t="s">
        <v>52</v>
      </c>
      <c r="AD162" s="465" t="s">
        <v>52</v>
      </c>
      <c r="AE162" s="367" t="s">
        <v>52</v>
      </c>
      <c r="AF162" s="367" t="s">
        <v>52</v>
      </c>
      <c r="AG162" s="367" t="s">
        <v>52</v>
      </c>
      <c r="AH162" s="367" t="s">
        <v>52</v>
      </c>
      <c r="AI162" s="367" t="s">
        <v>52</v>
      </c>
      <c r="AJ162" s="476" t="s">
        <v>54</v>
      </c>
      <c r="AK162" s="476" t="s">
        <v>54</v>
      </c>
      <c r="AL162" s="476" t="s">
        <v>54</v>
      </c>
      <c r="AM162" s="476" t="s">
        <v>54</v>
      </c>
      <c r="AN162" s="476" t="s">
        <v>54</v>
      </c>
      <c r="AO162" s="476" t="s">
        <v>54</v>
      </c>
      <c r="AP162" s="375" t="s">
        <v>54</v>
      </c>
      <c r="AQ162" s="473" t="s">
        <v>54</v>
      </c>
      <c r="AR162" s="375" t="s">
        <v>54</v>
      </c>
      <c r="AS162" s="382" t="s">
        <v>54</v>
      </c>
      <c r="AT162" s="382" t="s">
        <v>54</v>
      </c>
      <c r="AU162" s="375" t="s">
        <v>54</v>
      </c>
      <c r="AV162" s="375" t="s">
        <v>54</v>
      </c>
      <c r="AW162" s="375" t="s">
        <v>54</v>
      </c>
      <c r="AX162" s="375" t="s">
        <v>54</v>
      </c>
      <c r="AY162" s="383" t="s">
        <v>54</v>
      </c>
      <c r="AZ162" s="369" t="s">
        <v>54</v>
      </c>
      <c r="BA162" s="517" t="s">
        <v>54</v>
      </c>
      <c r="BB162" s="369" t="s">
        <v>54</v>
      </c>
      <c r="BC162" s="517" t="s">
        <v>54</v>
      </c>
      <c r="BD162" s="369" t="s">
        <v>54</v>
      </c>
      <c r="BE162" s="369" t="s">
        <v>54</v>
      </c>
      <c r="BF162" s="369" t="s">
        <v>54</v>
      </c>
      <c r="BG162" s="375" t="s">
        <v>54</v>
      </c>
      <c r="BH162" s="375" t="s">
        <v>54</v>
      </c>
      <c r="BI162" s="375" t="s">
        <v>54</v>
      </c>
      <c r="BJ162" s="375" t="s">
        <v>54</v>
      </c>
      <c r="BK162" s="473" t="s">
        <v>54</v>
      </c>
      <c r="BL162" s="375" t="s">
        <v>54</v>
      </c>
      <c r="BM162" s="375" t="s">
        <v>54</v>
      </c>
      <c r="BN162" s="375" t="s">
        <v>54</v>
      </c>
      <c r="BO162" s="375" t="s">
        <v>54</v>
      </c>
      <c r="BP162" s="375" t="s">
        <v>54</v>
      </c>
      <c r="BQ162" s="375" t="s">
        <v>54</v>
      </c>
      <c r="BR162" s="375" t="s">
        <v>54</v>
      </c>
      <c r="BS162" s="375" t="s">
        <v>54</v>
      </c>
      <c r="BT162" s="375" t="s">
        <v>54</v>
      </c>
      <c r="BU162" s="370" t="s">
        <v>54</v>
      </c>
      <c r="BV162" s="375" t="s">
        <v>54</v>
      </c>
      <c r="BW162" s="375" t="s">
        <v>54</v>
      </c>
      <c r="BX162" s="375" t="s">
        <v>54</v>
      </c>
      <c r="BY162" s="375" t="s">
        <v>54</v>
      </c>
      <c r="BZ162" s="375" t="s">
        <v>54</v>
      </c>
      <c r="CA162" s="375" t="s">
        <v>54</v>
      </c>
      <c r="CB162" s="375" t="s">
        <v>54</v>
      </c>
      <c r="CC162" s="375" t="s">
        <v>54</v>
      </c>
      <c r="CD162" s="375" t="s">
        <v>54</v>
      </c>
      <c r="CE162" s="370" t="s">
        <v>54</v>
      </c>
      <c r="CF162" s="375" t="s">
        <v>54</v>
      </c>
      <c r="CG162" s="375" t="s">
        <v>54</v>
      </c>
      <c r="CH162" s="375" t="s">
        <v>54</v>
      </c>
      <c r="CI162" s="370" t="s">
        <v>54</v>
      </c>
      <c r="CJ162" s="375" t="s">
        <v>54</v>
      </c>
      <c r="CK162" s="375" t="s">
        <v>54</v>
      </c>
      <c r="CL162" s="375" t="s">
        <v>54</v>
      </c>
      <c r="CM162" s="476" t="s">
        <v>54</v>
      </c>
      <c r="CN162" s="476" t="s">
        <v>54</v>
      </c>
      <c r="CO162" s="465" t="s">
        <v>54</v>
      </c>
      <c r="CP162" s="465" t="s">
        <v>54</v>
      </c>
      <c r="CQ162" s="465" t="s">
        <v>54</v>
      </c>
      <c r="CR162" s="465" t="s">
        <v>54</v>
      </c>
      <c r="CS162" s="465" t="s">
        <v>54</v>
      </c>
      <c r="CT162" s="512" t="s">
        <v>2024</v>
      </c>
      <c r="CU162" s="512">
        <v>2021</v>
      </c>
      <c r="CV162" s="512" t="s">
        <v>2899</v>
      </c>
      <c r="CW162" s="512" t="s">
        <v>1975</v>
      </c>
      <c r="CX162" s="512" t="s">
        <v>3431</v>
      </c>
      <c r="CY162" s="512" t="s">
        <v>3432</v>
      </c>
      <c r="CZ162" s="512" t="s">
        <v>3150</v>
      </c>
      <c r="DA162" s="512" t="s">
        <v>52</v>
      </c>
      <c r="DB162" s="512" t="s">
        <v>3151</v>
      </c>
      <c r="DC162" s="512" t="s">
        <v>54</v>
      </c>
      <c r="DD162" s="512" t="s">
        <v>54</v>
      </c>
      <c r="DE162" s="512" t="s">
        <v>54</v>
      </c>
      <c r="DF162" s="512" t="s">
        <v>54</v>
      </c>
      <c r="DG162" s="465" t="s">
        <v>54</v>
      </c>
      <c r="DH162" s="465" t="s">
        <v>54</v>
      </c>
      <c r="DI162" s="465" t="s">
        <v>54</v>
      </c>
      <c r="DJ162" s="465" t="s">
        <v>54</v>
      </c>
      <c r="DK162" s="465" t="s">
        <v>54</v>
      </c>
      <c r="DL162" s="465" t="s">
        <v>54</v>
      </c>
      <c r="DM162" s="365" t="s">
        <v>54</v>
      </c>
      <c r="DN162" s="465" t="s">
        <v>54</v>
      </c>
      <c r="DO162" s="365" t="s">
        <v>54</v>
      </c>
      <c r="DP162" s="365" t="s">
        <v>54</v>
      </c>
      <c r="DQ162" s="365" t="s">
        <v>54</v>
      </c>
      <c r="DR162" s="365" t="s">
        <v>54</v>
      </c>
      <c r="DS162" s="365" t="s">
        <v>54</v>
      </c>
      <c r="DT162" s="365" t="s">
        <v>54</v>
      </c>
      <c r="DU162" s="365" t="s">
        <v>54</v>
      </c>
      <c r="DV162" s="365" t="s">
        <v>54</v>
      </c>
      <c r="DW162" s="365" t="s">
        <v>54</v>
      </c>
      <c r="DX162" s="465" t="s">
        <v>54</v>
      </c>
      <c r="DY162" s="365" t="s">
        <v>54</v>
      </c>
      <c r="DZ162" s="465" t="s">
        <v>54</v>
      </c>
      <c r="EA162" s="365" t="s">
        <v>54</v>
      </c>
      <c r="EB162" s="365" t="s">
        <v>54</v>
      </c>
      <c r="EC162" s="365" t="s">
        <v>54</v>
      </c>
      <c r="ED162" s="365" t="s">
        <v>54</v>
      </c>
      <c r="EE162" s="365" t="s">
        <v>54</v>
      </c>
      <c r="EF162" s="365" t="s">
        <v>54</v>
      </c>
      <c r="EG162" s="365" t="s">
        <v>54</v>
      </c>
      <c r="EH162" s="365" t="s">
        <v>54</v>
      </c>
      <c r="EI162" s="365" t="s">
        <v>54</v>
      </c>
      <c r="EJ162" s="365" t="s">
        <v>54</v>
      </c>
      <c r="EK162" s="365" t="s">
        <v>54</v>
      </c>
      <c r="EL162" s="365" t="s">
        <v>54</v>
      </c>
      <c r="EM162" s="365" t="s">
        <v>54</v>
      </c>
      <c r="EN162" s="365" t="s">
        <v>54</v>
      </c>
      <c r="EO162" s="365" t="s">
        <v>54</v>
      </c>
      <c r="EP162" s="365" t="s">
        <v>54</v>
      </c>
      <c r="EQ162" s="365" t="s">
        <v>54</v>
      </c>
      <c r="ER162" s="365" t="s">
        <v>54</v>
      </c>
      <c r="ES162" s="365" t="s">
        <v>54</v>
      </c>
      <c r="ET162" s="365" t="s">
        <v>54</v>
      </c>
      <c r="EU162" s="365" t="s">
        <v>54</v>
      </c>
    </row>
    <row r="163" spans="1:151" s="385" customFormat="1" ht="19.95" customHeight="1">
      <c r="A163" s="466"/>
      <c r="B163" s="466"/>
      <c r="C163" s="474"/>
      <c r="D163" s="466"/>
      <c r="E163" s="470"/>
      <c r="F163" s="466"/>
      <c r="G163" s="466"/>
      <c r="H163" s="466"/>
      <c r="I163" s="466"/>
      <c r="J163" s="466"/>
      <c r="K163" s="466"/>
      <c r="L163" s="470"/>
      <c r="M163" s="466"/>
      <c r="N163" s="470"/>
      <c r="O163" s="466"/>
      <c r="P163" s="527"/>
      <c r="Q163" s="466"/>
      <c r="R163" s="461" t="s">
        <v>3560</v>
      </c>
      <c r="S163" s="367" t="s">
        <v>52</v>
      </c>
      <c r="T163" s="367" t="s">
        <v>52</v>
      </c>
      <c r="U163" s="367" t="s">
        <v>52</v>
      </c>
      <c r="V163" s="367" t="s">
        <v>52</v>
      </c>
      <c r="W163" s="367" t="s">
        <v>52</v>
      </c>
      <c r="X163" s="518"/>
      <c r="Y163" s="367" t="s">
        <v>52</v>
      </c>
      <c r="Z163" s="520"/>
      <c r="AA163" s="367" t="s">
        <v>52</v>
      </c>
      <c r="AB163" s="466"/>
      <c r="AC163" s="367" t="s">
        <v>52</v>
      </c>
      <c r="AD163" s="466"/>
      <c r="AE163" s="367" t="s">
        <v>52</v>
      </c>
      <c r="AF163" s="367" t="s">
        <v>52</v>
      </c>
      <c r="AG163" s="367" t="s">
        <v>52</v>
      </c>
      <c r="AH163" s="367" t="s">
        <v>52</v>
      </c>
      <c r="AI163" s="367" t="s">
        <v>52</v>
      </c>
      <c r="AJ163" s="515"/>
      <c r="AK163" s="515"/>
      <c r="AL163" s="515"/>
      <c r="AM163" s="515"/>
      <c r="AN163" s="515"/>
      <c r="AO163" s="515"/>
      <c r="AP163" s="375" t="s">
        <v>54</v>
      </c>
      <c r="AQ163" s="474"/>
      <c r="AR163" s="375" t="s">
        <v>54</v>
      </c>
      <c r="AS163" s="382" t="s">
        <v>54</v>
      </c>
      <c r="AT163" s="382" t="s">
        <v>54</v>
      </c>
      <c r="AU163" s="375" t="s">
        <v>54</v>
      </c>
      <c r="AV163" s="375" t="s">
        <v>54</v>
      </c>
      <c r="AW163" s="375" t="s">
        <v>54</v>
      </c>
      <c r="AX163" s="375" t="s">
        <v>54</v>
      </c>
      <c r="AY163" s="383" t="s">
        <v>54</v>
      </c>
      <c r="AZ163" s="369" t="s">
        <v>54</v>
      </c>
      <c r="BA163" s="518"/>
      <c r="BB163" s="369" t="s">
        <v>54</v>
      </c>
      <c r="BC163" s="518"/>
      <c r="BD163" s="369" t="s">
        <v>54</v>
      </c>
      <c r="BE163" s="369" t="s">
        <v>54</v>
      </c>
      <c r="BF163" s="369" t="s">
        <v>54</v>
      </c>
      <c r="BG163" s="375" t="s">
        <v>54</v>
      </c>
      <c r="BH163" s="375" t="s">
        <v>54</v>
      </c>
      <c r="BI163" s="375" t="s">
        <v>54</v>
      </c>
      <c r="BJ163" s="375" t="s">
        <v>54</v>
      </c>
      <c r="BK163" s="474"/>
      <c r="BL163" s="375" t="s">
        <v>54</v>
      </c>
      <c r="BM163" s="375" t="s">
        <v>54</v>
      </c>
      <c r="BN163" s="375" t="s">
        <v>54</v>
      </c>
      <c r="BO163" s="375" t="s">
        <v>54</v>
      </c>
      <c r="BP163" s="375" t="s">
        <v>54</v>
      </c>
      <c r="BQ163" s="375" t="s">
        <v>54</v>
      </c>
      <c r="BR163" s="375" t="s">
        <v>54</v>
      </c>
      <c r="BS163" s="375" t="s">
        <v>54</v>
      </c>
      <c r="BT163" s="375" t="s">
        <v>54</v>
      </c>
      <c r="BU163" s="370" t="s">
        <v>54</v>
      </c>
      <c r="BV163" s="375" t="s">
        <v>54</v>
      </c>
      <c r="BW163" s="375" t="s">
        <v>54</v>
      </c>
      <c r="BX163" s="375" t="s">
        <v>54</v>
      </c>
      <c r="BY163" s="375" t="s">
        <v>54</v>
      </c>
      <c r="BZ163" s="375" t="s">
        <v>54</v>
      </c>
      <c r="CA163" s="375" t="s">
        <v>54</v>
      </c>
      <c r="CB163" s="375" t="s">
        <v>54</v>
      </c>
      <c r="CC163" s="375" t="s">
        <v>54</v>
      </c>
      <c r="CD163" s="375" t="s">
        <v>54</v>
      </c>
      <c r="CE163" s="370" t="s">
        <v>54</v>
      </c>
      <c r="CF163" s="375" t="s">
        <v>54</v>
      </c>
      <c r="CG163" s="375" t="s">
        <v>54</v>
      </c>
      <c r="CH163" s="375" t="s">
        <v>54</v>
      </c>
      <c r="CI163" s="370" t="s">
        <v>54</v>
      </c>
      <c r="CJ163" s="375" t="s">
        <v>54</v>
      </c>
      <c r="CK163" s="375" t="s">
        <v>54</v>
      </c>
      <c r="CL163" s="375" t="s">
        <v>54</v>
      </c>
      <c r="CM163" s="477"/>
      <c r="CN163" s="477"/>
      <c r="CO163" s="466"/>
      <c r="CP163" s="466"/>
      <c r="CQ163" s="466"/>
      <c r="CR163" s="466"/>
      <c r="CS163" s="466"/>
      <c r="CT163" s="513"/>
      <c r="CU163" s="513"/>
      <c r="CV163" s="513"/>
      <c r="CW163" s="513"/>
      <c r="CX163" s="513"/>
      <c r="CY163" s="513"/>
      <c r="CZ163" s="513"/>
      <c r="DA163" s="513"/>
      <c r="DB163" s="513"/>
      <c r="DC163" s="513"/>
      <c r="DD163" s="513"/>
      <c r="DE163" s="513"/>
      <c r="DF163" s="513"/>
      <c r="DG163" s="466"/>
      <c r="DH163" s="466"/>
      <c r="DI163" s="466"/>
      <c r="DJ163" s="466"/>
      <c r="DK163" s="466"/>
      <c r="DL163" s="466"/>
      <c r="DM163" s="365" t="s">
        <v>54</v>
      </c>
      <c r="DN163" s="466"/>
      <c r="DO163" s="365" t="s">
        <v>54</v>
      </c>
      <c r="DP163" s="365" t="s">
        <v>54</v>
      </c>
      <c r="DQ163" s="365" t="s">
        <v>54</v>
      </c>
      <c r="DR163" s="365" t="s">
        <v>54</v>
      </c>
      <c r="DS163" s="365" t="s">
        <v>54</v>
      </c>
      <c r="DT163" s="365" t="s">
        <v>54</v>
      </c>
      <c r="DU163" s="365" t="s">
        <v>54</v>
      </c>
      <c r="DV163" s="365" t="s">
        <v>54</v>
      </c>
      <c r="DW163" s="365" t="s">
        <v>54</v>
      </c>
      <c r="DX163" s="466"/>
      <c r="DY163" s="365" t="s">
        <v>54</v>
      </c>
      <c r="DZ163" s="466"/>
      <c r="EA163" s="365" t="s">
        <v>54</v>
      </c>
      <c r="EB163" s="365" t="s">
        <v>54</v>
      </c>
      <c r="EC163" s="365" t="s">
        <v>54</v>
      </c>
      <c r="ED163" s="365" t="s">
        <v>54</v>
      </c>
      <c r="EE163" s="365" t="s">
        <v>54</v>
      </c>
      <c r="EF163" s="365" t="s">
        <v>54</v>
      </c>
      <c r="EG163" s="365" t="s">
        <v>54</v>
      </c>
      <c r="EH163" s="365" t="s">
        <v>54</v>
      </c>
      <c r="EI163" s="365" t="s">
        <v>54</v>
      </c>
      <c r="EJ163" s="365" t="s">
        <v>54</v>
      </c>
      <c r="EK163" s="365" t="s">
        <v>54</v>
      </c>
      <c r="EL163" s="365" t="s">
        <v>54</v>
      </c>
      <c r="EM163" s="365" t="s">
        <v>54</v>
      </c>
      <c r="EN163" s="365" t="s">
        <v>54</v>
      </c>
      <c r="EO163" s="365" t="s">
        <v>54</v>
      </c>
      <c r="EP163" s="365" t="s">
        <v>54</v>
      </c>
      <c r="EQ163" s="365" t="s">
        <v>54</v>
      </c>
      <c r="ER163" s="365" t="s">
        <v>54</v>
      </c>
      <c r="ES163" s="365" t="s">
        <v>54</v>
      </c>
      <c r="ET163" s="365" t="s">
        <v>54</v>
      </c>
      <c r="EU163" s="365" t="s">
        <v>54</v>
      </c>
    </row>
    <row r="164" spans="1:151" s="385" customFormat="1" ht="19.95" customHeight="1">
      <c r="A164" s="467"/>
      <c r="B164" s="467"/>
      <c r="C164" s="474"/>
      <c r="D164" s="467"/>
      <c r="E164" s="471"/>
      <c r="F164" s="467"/>
      <c r="G164" s="467"/>
      <c r="H164" s="467"/>
      <c r="I164" s="467"/>
      <c r="J164" s="467"/>
      <c r="K164" s="467"/>
      <c r="L164" s="471"/>
      <c r="M164" s="467"/>
      <c r="N164" s="471"/>
      <c r="O164" s="467"/>
      <c r="P164" s="527"/>
      <c r="Q164" s="467"/>
      <c r="R164" s="462" t="s">
        <v>54</v>
      </c>
      <c r="S164" s="375" t="s">
        <v>54</v>
      </c>
      <c r="T164" s="375" t="s">
        <v>54</v>
      </c>
      <c r="U164" s="375" t="s">
        <v>54</v>
      </c>
      <c r="V164" s="375" t="s">
        <v>54</v>
      </c>
      <c r="W164" s="375" t="s">
        <v>54</v>
      </c>
      <c r="X164" s="518"/>
      <c r="Y164" s="375" t="s">
        <v>54</v>
      </c>
      <c r="Z164" s="520"/>
      <c r="AA164" s="367" t="s">
        <v>54</v>
      </c>
      <c r="AB164" s="467"/>
      <c r="AC164" s="367" t="s">
        <v>54</v>
      </c>
      <c r="AD164" s="467"/>
      <c r="AE164" s="367" t="s">
        <v>54</v>
      </c>
      <c r="AF164" s="367" t="s">
        <v>54</v>
      </c>
      <c r="AG164" s="367" t="s">
        <v>54</v>
      </c>
      <c r="AH164" s="367" t="s">
        <v>54</v>
      </c>
      <c r="AI164" s="367" t="s">
        <v>54</v>
      </c>
      <c r="AJ164" s="515"/>
      <c r="AK164" s="515"/>
      <c r="AL164" s="515"/>
      <c r="AM164" s="515"/>
      <c r="AN164" s="515"/>
      <c r="AO164" s="515"/>
      <c r="AP164" s="375" t="s">
        <v>54</v>
      </c>
      <c r="AQ164" s="474"/>
      <c r="AR164" s="375" t="s">
        <v>54</v>
      </c>
      <c r="AS164" s="382" t="s">
        <v>54</v>
      </c>
      <c r="AT164" s="382" t="s">
        <v>54</v>
      </c>
      <c r="AU164" s="375" t="s">
        <v>54</v>
      </c>
      <c r="AV164" s="375" t="s">
        <v>54</v>
      </c>
      <c r="AW164" s="375" t="s">
        <v>54</v>
      </c>
      <c r="AX164" s="375" t="s">
        <v>54</v>
      </c>
      <c r="AY164" s="383" t="s">
        <v>54</v>
      </c>
      <c r="AZ164" s="369" t="s">
        <v>54</v>
      </c>
      <c r="BA164" s="518"/>
      <c r="BB164" s="369" t="s">
        <v>54</v>
      </c>
      <c r="BC164" s="518"/>
      <c r="BD164" s="369" t="s">
        <v>54</v>
      </c>
      <c r="BE164" s="369" t="s">
        <v>54</v>
      </c>
      <c r="BF164" s="369" t="s">
        <v>54</v>
      </c>
      <c r="BG164" s="375" t="s">
        <v>54</v>
      </c>
      <c r="BH164" s="375" t="s">
        <v>54</v>
      </c>
      <c r="BI164" s="375" t="s">
        <v>54</v>
      </c>
      <c r="BJ164" s="375" t="s">
        <v>54</v>
      </c>
      <c r="BK164" s="474"/>
      <c r="BL164" s="375" t="s">
        <v>54</v>
      </c>
      <c r="BM164" s="375" t="s">
        <v>54</v>
      </c>
      <c r="BN164" s="375" t="s">
        <v>54</v>
      </c>
      <c r="BO164" s="375" t="s">
        <v>54</v>
      </c>
      <c r="BP164" s="375" t="s">
        <v>54</v>
      </c>
      <c r="BQ164" s="375" t="s">
        <v>54</v>
      </c>
      <c r="BR164" s="375" t="s">
        <v>54</v>
      </c>
      <c r="BS164" s="375" t="s">
        <v>54</v>
      </c>
      <c r="BT164" s="375" t="s">
        <v>54</v>
      </c>
      <c r="BU164" s="370" t="s">
        <v>54</v>
      </c>
      <c r="BV164" s="375" t="s">
        <v>54</v>
      </c>
      <c r="BW164" s="375" t="s">
        <v>54</v>
      </c>
      <c r="BX164" s="375" t="s">
        <v>54</v>
      </c>
      <c r="BY164" s="375" t="s">
        <v>54</v>
      </c>
      <c r="BZ164" s="375" t="s">
        <v>54</v>
      </c>
      <c r="CA164" s="375" t="s">
        <v>54</v>
      </c>
      <c r="CB164" s="375" t="s">
        <v>54</v>
      </c>
      <c r="CC164" s="375" t="s">
        <v>54</v>
      </c>
      <c r="CD164" s="375" t="s">
        <v>54</v>
      </c>
      <c r="CE164" s="370" t="s">
        <v>54</v>
      </c>
      <c r="CF164" s="375" t="s">
        <v>54</v>
      </c>
      <c r="CG164" s="375" t="s">
        <v>54</v>
      </c>
      <c r="CH164" s="375" t="s">
        <v>54</v>
      </c>
      <c r="CI164" s="370" t="s">
        <v>54</v>
      </c>
      <c r="CJ164" s="375" t="s">
        <v>54</v>
      </c>
      <c r="CK164" s="375" t="s">
        <v>54</v>
      </c>
      <c r="CL164" s="375" t="s">
        <v>54</v>
      </c>
      <c r="CM164" s="477"/>
      <c r="CN164" s="477"/>
      <c r="CO164" s="467"/>
      <c r="CP164" s="467"/>
      <c r="CQ164" s="467"/>
      <c r="CR164" s="467"/>
      <c r="CS164" s="467"/>
      <c r="CT164" s="513"/>
      <c r="CU164" s="513"/>
      <c r="CV164" s="513"/>
      <c r="CW164" s="513"/>
      <c r="CX164" s="513"/>
      <c r="CY164" s="513"/>
      <c r="CZ164" s="513"/>
      <c r="DA164" s="513"/>
      <c r="DB164" s="513"/>
      <c r="DC164" s="513"/>
      <c r="DD164" s="513"/>
      <c r="DE164" s="513"/>
      <c r="DF164" s="513"/>
      <c r="DG164" s="467"/>
      <c r="DH164" s="467"/>
      <c r="DI164" s="467"/>
      <c r="DJ164" s="467"/>
      <c r="DK164" s="467"/>
      <c r="DL164" s="467"/>
      <c r="DM164" s="365" t="s">
        <v>54</v>
      </c>
      <c r="DN164" s="467"/>
      <c r="DO164" s="365" t="s">
        <v>54</v>
      </c>
      <c r="DP164" s="365" t="s">
        <v>54</v>
      </c>
      <c r="DQ164" s="365" t="s">
        <v>54</v>
      </c>
      <c r="DR164" s="365" t="s">
        <v>54</v>
      </c>
      <c r="DS164" s="365" t="s">
        <v>54</v>
      </c>
      <c r="DT164" s="365" t="s">
        <v>54</v>
      </c>
      <c r="DU164" s="365" t="s">
        <v>54</v>
      </c>
      <c r="DV164" s="365" t="s">
        <v>54</v>
      </c>
      <c r="DW164" s="365" t="s">
        <v>54</v>
      </c>
      <c r="DX164" s="467"/>
      <c r="DY164" s="365" t="s">
        <v>54</v>
      </c>
      <c r="DZ164" s="467"/>
      <c r="EA164" s="365" t="s">
        <v>54</v>
      </c>
      <c r="EB164" s="365" t="s">
        <v>54</v>
      </c>
      <c r="EC164" s="365" t="s">
        <v>54</v>
      </c>
      <c r="ED164" s="365" t="s">
        <v>54</v>
      </c>
      <c r="EE164" s="365" t="s">
        <v>54</v>
      </c>
      <c r="EF164" s="365" t="s">
        <v>54</v>
      </c>
      <c r="EG164" s="365" t="s">
        <v>54</v>
      </c>
      <c r="EH164" s="365" t="s">
        <v>54</v>
      </c>
      <c r="EI164" s="365" t="s">
        <v>54</v>
      </c>
      <c r="EJ164" s="365" t="s">
        <v>54</v>
      </c>
      <c r="EK164" s="365" t="s">
        <v>54</v>
      </c>
      <c r="EL164" s="365" t="s">
        <v>54</v>
      </c>
      <c r="EM164" s="365" t="s">
        <v>54</v>
      </c>
      <c r="EN164" s="365" t="s">
        <v>54</v>
      </c>
      <c r="EO164" s="365" t="s">
        <v>54</v>
      </c>
      <c r="EP164" s="365" t="s">
        <v>54</v>
      </c>
      <c r="EQ164" s="365" t="s">
        <v>54</v>
      </c>
      <c r="ER164" s="365" t="s">
        <v>54</v>
      </c>
      <c r="ES164" s="365" t="s">
        <v>54</v>
      </c>
      <c r="ET164" s="365" t="s">
        <v>54</v>
      </c>
      <c r="EU164" s="365" t="s">
        <v>54</v>
      </c>
    </row>
    <row r="165" spans="1:151" s="385" customFormat="1" ht="19.95" customHeight="1">
      <c r="A165" s="468"/>
      <c r="B165" s="468"/>
      <c r="C165" s="475"/>
      <c r="D165" s="468"/>
      <c r="E165" s="472"/>
      <c r="F165" s="468"/>
      <c r="G165" s="468"/>
      <c r="H165" s="468"/>
      <c r="I165" s="468"/>
      <c r="J165" s="468"/>
      <c r="K165" s="468"/>
      <c r="L165" s="472"/>
      <c r="M165" s="468"/>
      <c r="N165" s="472"/>
      <c r="O165" s="468"/>
      <c r="P165" s="528"/>
      <c r="Q165" s="468"/>
      <c r="R165" s="462" t="s">
        <v>54</v>
      </c>
      <c r="S165" s="367" t="s">
        <v>54</v>
      </c>
      <c r="T165" s="367" t="s">
        <v>54</v>
      </c>
      <c r="U165" s="367" t="s">
        <v>54</v>
      </c>
      <c r="V165" s="367" t="s">
        <v>54</v>
      </c>
      <c r="W165" s="367" t="s">
        <v>54</v>
      </c>
      <c r="X165" s="518"/>
      <c r="Y165" s="367" t="s">
        <v>54</v>
      </c>
      <c r="Z165" s="520"/>
      <c r="AA165" s="367" t="s">
        <v>54</v>
      </c>
      <c r="AB165" s="468"/>
      <c r="AC165" s="367" t="s">
        <v>54</v>
      </c>
      <c r="AD165" s="468"/>
      <c r="AE165" s="367" t="s">
        <v>54</v>
      </c>
      <c r="AF165" s="367" t="s">
        <v>54</v>
      </c>
      <c r="AG165" s="367" t="s">
        <v>54</v>
      </c>
      <c r="AH165" s="367" t="s">
        <v>54</v>
      </c>
      <c r="AI165" s="367" t="s">
        <v>54</v>
      </c>
      <c r="AJ165" s="516"/>
      <c r="AK165" s="516"/>
      <c r="AL165" s="516"/>
      <c r="AM165" s="516"/>
      <c r="AN165" s="516"/>
      <c r="AO165" s="516"/>
      <c r="AP165" s="375" t="s">
        <v>54</v>
      </c>
      <c r="AQ165" s="475"/>
      <c r="AR165" s="375" t="s">
        <v>54</v>
      </c>
      <c r="AS165" s="382" t="s">
        <v>54</v>
      </c>
      <c r="AT165" s="382" t="s">
        <v>54</v>
      </c>
      <c r="AU165" s="375" t="s">
        <v>54</v>
      </c>
      <c r="AV165" s="375" t="s">
        <v>54</v>
      </c>
      <c r="AW165" s="375" t="s">
        <v>54</v>
      </c>
      <c r="AX165" s="375" t="s">
        <v>54</v>
      </c>
      <c r="AY165" s="383" t="s">
        <v>54</v>
      </c>
      <c r="AZ165" s="369" t="s">
        <v>54</v>
      </c>
      <c r="BA165" s="518"/>
      <c r="BB165" s="369" t="s">
        <v>54</v>
      </c>
      <c r="BC165" s="518"/>
      <c r="BD165" s="369" t="s">
        <v>54</v>
      </c>
      <c r="BE165" s="369" t="s">
        <v>54</v>
      </c>
      <c r="BF165" s="369" t="s">
        <v>54</v>
      </c>
      <c r="BG165" s="375" t="s">
        <v>54</v>
      </c>
      <c r="BH165" s="375" t="s">
        <v>54</v>
      </c>
      <c r="BI165" s="375" t="s">
        <v>54</v>
      </c>
      <c r="BJ165" s="375" t="s">
        <v>54</v>
      </c>
      <c r="BK165" s="475"/>
      <c r="BL165" s="375" t="s">
        <v>54</v>
      </c>
      <c r="BM165" s="375" t="s">
        <v>54</v>
      </c>
      <c r="BN165" s="375" t="s">
        <v>54</v>
      </c>
      <c r="BO165" s="375" t="s">
        <v>54</v>
      </c>
      <c r="BP165" s="375" t="s">
        <v>54</v>
      </c>
      <c r="BQ165" s="375" t="s">
        <v>54</v>
      </c>
      <c r="BR165" s="375" t="s">
        <v>54</v>
      </c>
      <c r="BS165" s="375" t="s">
        <v>54</v>
      </c>
      <c r="BT165" s="375" t="s">
        <v>54</v>
      </c>
      <c r="BU165" s="370" t="s">
        <v>54</v>
      </c>
      <c r="BV165" s="375" t="s">
        <v>54</v>
      </c>
      <c r="BW165" s="375" t="s">
        <v>54</v>
      </c>
      <c r="BX165" s="375" t="s">
        <v>54</v>
      </c>
      <c r="BY165" s="375" t="s">
        <v>54</v>
      </c>
      <c r="BZ165" s="375" t="s">
        <v>54</v>
      </c>
      <c r="CA165" s="375" t="s">
        <v>54</v>
      </c>
      <c r="CB165" s="375" t="s">
        <v>54</v>
      </c>
      <c r="CC165" s="375" t="s">
        <v>54</v>
      </c>
      <c r="CD165" s="375" t="s">
        <v>54</v>
      </c>
      <c r="CE165" s="370" t="s">
        <v>54</v>
      </c>
      <c r="CF165" s="375" t="s">
        <v>54</v>
      </c>
      <c r="CG165" s="375" t="s">
        <v>54</v>
      </c>
      <c r="CH165" s="375" t="s">
        <v>54</v>
      </c>
      <c r="CI165" s="370" t="s">
        <v>54</v>
      </c>
      <c r="CJ165" s="375" t="s">
        <v>54</v>
      </c>
      <c r="CK165" s="375" t="s">
        <v>54</v>
      </c>
      <c r="CL165" s="375" t="s">
        <v>54</v>
      </c>
      <c r="CM165" s="478"/>
      <c r="CN165" s="478"/>
      <c r="CO165" s="468"/>
      <c r="CP165" s="468"/>
      <c r="CQ165" s="468"/>
      <c r="CR165" s="468"/>
      <c r="CS165" s="468"/>
      <c r="CT165" s="514"/>
      <c r="CU165" s="514"/>
      <c r="CV165" s="514"/>
      <c r="CW165" s="514"/>
      <c r="CX165" s="514"/>
      <c r="CY165" s="514"/>
      <c r="CZ165" s="514"/>
      <c r="DA165" s="514"/>
      <c r="DB165" s="514"/>
      <c r="DC165" s="514"/>
      <c r="DD165" s="514"/>
      <c r="DE165" s="514"/>
      <c r="DF165" s="514"/>
      <c r="DG165" s="468"/>
      <c r="DH165" s="468"/>
      <c r="DI165" s="468"/>
      <c r="DJ165" s="468"/>
      <c r="DK165" s="468"/>
      <c r="DL165" s="468"/>
      <c r="DM165" s="365" t="s">
        <v>54</v>
      </c>
      <c r="DN165" s="468"/>
      <c r="DO165" s="365" t="s">
        <v>54</v>
      </c>
      <c r="DP165" s="365" t="s">
        <v>54</v>
      </c>
      <c r="DQ165" s="365" t="s">
        <v>54</v>
      </c>
      <c r="DR165" s="365" t="s">
        <v>54</v>
      </c>
      <c r="DS165" s="365" t="s">
        <v>54</v>
      </c>
      <c r="DT165" s="365" t="s">
        <v>54</v>
      </c>
      <c r="DU165" s="365" t="s">
        <v>54</v>
      </c>
      <c r="DV165" s="365" t="s">
        <v>54</v>
      </c>
      <c r="DW165" s="365" t="s">
        <v>54</v>
      </c>
      <c r="DX165" s="468"/>
      <c r="DY165" s="365" t="s">
        <v>54</v>
      </c>
      <c r="DZ165" s="468"/>
      <c r="EA165" s="365" t="s">
        <v>54</v>
      </c>
      <c r="EB165" s="365" t="s">
        <v>54</v>
      </c>
      <c r="EC165" s="365" t="s">
        <v>54</v>
      </c>
      <c r="ED165" s="365" t="s">
        <v>54</v>
      </c>
      <c r="EE165" s="365" t="s">
        <v>54</v>
      </c>
      <c r="EF165" s="365" t="s">
        <v>54</v>
      </c>
      <c r="EG165" s="365" t="s">
        <v>54</v>
      </c>
      <c r="EH165" s="365" t="s">
        <v>54</v>
      </c>
      <c r="EI165" s="365" t="s">
        <v>54</v>
      </c>
      <c r="EJ165" s="365" t="s">
        <v>54</v>
      </c>
      <c r="EK165" s="365" t="s">
        <v>54</v>
      </c>
      <c r="EL165" s="365" t="s">
        <v>54</v>
      </c>
      <c r="EM165" s="365" t="s">
        <v>54</v>
      </c>
      <c r="EN165" s="365" t="s">
        <v>54</v>
      </c>
      <c r="EO165" s="365" t="s">
        <v>54</v>
      </c>
      <c r="EP165" s="365" t="s">
        <v>54</v>
      </c>
      <c r="EQ165" s="365" t="s">
        <v>54</v>
      </c>
      <c r="ER165" s="365" t="s">
        <v>54</v>
      </c>
      <c r="ES165" s="365" t="s">
        <v>54</v>
      </c>
      <c r="ET165" s="365" t="s">
        <v>54</v>
      </c>
      <c r="EU165" s="365" t="s">
        <v>54</v>
      </c>
    </row>
    <row r="166" spans="1:151" s="385" customFormat="1" ht="19.95" customHeight="1">
      <c r="A166" s="465">
        <v>23</v>
      </c>
      <c r="B166" s="465">
        <v>23</v>
      </c>
      <c r="C166" s="473" t="s">
        <v>2734</v>
      </c>
      <c r="D166" s="465" t="s">
        <v>3433</v>
      </c>
      <c r="E166" s="469" t="s">
        <v>3072</v>
      </c>
      <c r="F166" s="465" t="s">
        <v>3152</v>
      </c>
      <c r="G166" s="465" t="s">
        <v>3153</v>
      </c>
      <c r="H166" s="465" t="s">
        <v>3154</v>
      </c>
      <c r="I166" s="465" t="s">
        <v>3155</v>
      </c>
      <c r="J166" s="465" t="s">
        <v>52</v>
      </c>
      <c r="K166" s="525" t="s">
        <v>3516</v>
      </c>
      <c r="L166" s="469" t="s">
        <v>3554</v>
      </c>
      <c r="M166" s="465" t="s">
        <v>3079</v>
      </c>
      <c r="N166" s="469" t="s">
        <v>3554</v>
      </c>
      <c r="O166" s="465" t="s">
        <v>3079</v>
      </c>
      <c r="P166" s="526" t="s">
        <v>3014</v>
      </c>
      <c r="Q166" s="465">
        <v>2</v>
      </c>
      <c r="R166" s="462" t="s">
        <v>3731</v>
      </c>
      <c r="S166" s="367" t="s">
        <v>52</v>
      </c>
      <c r="T166" s="367" t="s">
        <v>52</v>
      </c>
      <c r="U166" s="367" t="s">
        <v>52</v>
      </c>
      <c r="V166" s="367" t="s">
        <v>52</v>
      </c>
      <c r="W166" s="367" t="s">
        <v>52</v>
      </c>
      <c r="X166" s="517" t="s">
        <v>52</v>
      </c>
      <c r="Y166" s="367" t="s">
        <v>52</v>
      </c>
      <c r="Z166" s="519" t="s">
        <v>52</v>
      </c>
      <c r="AA166" s="367" t="s">
        <v>52</v>
      </c>
      <c r="AB166" s="465" t="s">
        <v>52</v>
      </c>
      <c r="AC166" s="367" t="s">
        <v>52</v>
      </c>
      <c r="AD166" s="465" t="s">
        <v>52</v>
      </c>
      <c r="AE166" s="367" t="s">
        <v>52</v>
      </c>
      <c r="AF166" s="367" t="s">
        <v>52</v>
      </c>
      <c r="AG166" s="367" t="s">
        <v>52</v>
      </c>
      <c r="AH166" s="367" t="s">
        <v>52</v>
      </c>
      <c r="AI166" s="367" t="s">
        <v>52</v>
      </c>
      <c r="AJ166" s="476" t="s">
        <v>54</v>
      </c>
      <c r="AK166" s="476" t="s">
        <v>54</v>
      </c>
      <c r="AL166" s="476" t="s">
        <v>54</v>
      </c>
      <c r="AM166" s="476" t="s">
        <v>54</v>
      </c>
      <c r="AN166" s="476" t="s">
        <v>54</v>
      </c>
      <c r="AO166" s="476" t="s">
        <v>54</v>
      </c>
      <c r="AP166" s="375" t="s">
        <v>54</v>
      </c>
      <c r="AQ166" s="473" t="s">
        <v>54</v>
      </c>
      <c r="AR166" s="375" t="s">
        <v>54</v>
      </c>
      <c r="AS166" s="382" t="s">
        <v>54</v>
      </c>
      <c r="AT166" s="382" t="s">
        <v>54</v>
      </c>
      <c r="AU166" s="375" t="s">
        <v>54</v>
      </c>
      <c r="AV166" s="375" t="s">
        <v>54</v>
      </c>
      <c r="AW166" s="375" t="s">
        <v>54</v>
      </c>
      <c r="AX166" s="375" t="s">
        <v>54</v>
      </c>
      <c r="AY166" s="383" t="s">
        <v>54</v>
      </c>
      <c r="AZ166" s="369" t="s">
        <v>54</v>
      </c>
      <c r="BA166" s="517" t="s">
        <v>54</v>
      </c>
      <c r="BB166" s="369" t="s">
        <v>54</v>
      </c>
      <c r="BC166" s="517" t="s">
        <v>54</v>
      </c>
      <c r="BD166" s="369" t="s">
        <v>54</v>
      </c>
      <c r="BE166" s="369" t="s">
        <v>54</v>
      </c>
      <c r="BF166" s="369" t="s">
        <v>54</v>
      </c>
      <c r="BG166" s="375" t="s">
        <v>54</v>
      </c>
      <c r="BH166" s="375" t="s">
        <v>54</v>
      </c>
      <c r="BI166" s="375" t="s">
        <v>54</v>
      </c>
      <c r="BJ166" s="375" t="s">
        <v>54</v>
      </c>
      <c r="BK166" s="473" t="s">
        <v>54</v>
      </c>
      <c r="BL166" s="375" t="s">
        <v>54</v>
      </c>
      <c r="BM166" s="375" t="s">
        <v>54</v>
      </c>
      <c r="BN166" s="375" t="s">
        <v>54</v>
      </c>
      <c r="BO166" s="375" t="s">
        <v>54</v>
      </c>
      <c r="BP166" s="375" t="s">
        <v>54</v>
      </c>
      <c r="BQ166" s="375" t="s">
        <v>54</v>
      </c>
      <c r="BR166" s="375" t="s">
        <v>54</v>
      </c>
      <c r="BS166" s="375" t="s">
        <v>54</v>
      </c>
      <c r="BT166" s="375" t="s">
        <v>54</v>
      </c>
      <c r="BU166" s="370" t="s">
        <v>54</v>
      </c>
      <c r="BV166" s="375" t="s">
        <v>54</v>
      </c>
      <c r="BW166" s="375" t="s">
        <v>54</v>
      </c>
      <c r="BX166" s="375" t="s">
        <v>54</v>
      </c>
      <c r="BY166" s="375" t="s">
        <v>54</v>
      </c>
      <c r="BZ166" s="375" t="s">
        <v>54</v>
      </c>
      <c r="CA166" s="375" t="s">
        <v>54</v>
      </c>
      <c r="CB166" s="375" t="s">
        <v>54</v>
      </c>
      <c r="CC166" s="375" t="s">
        <v>54</v>
      </c>
      <c r="CD166" s="375" t="s">
        <v>54</v>
      </c>
      <c r="CE166" s="370" t="s">
        <v>54</v>
      </c>
      <c r="CF166" s="375" t="s">
        <v>54</v>
      </c>
      <c r="CG166" s="375" t="s">
        <v>54</v>
      </c>
      <c r="CH166" s="375" t="s">
        <v>54</v>
      </c>
      <c r="CI166" s="370" t="s">
        <v>54</v>
      </c>
      <c r="CJ166" s="375" t="s">
        <v>54</v>
      </c>
      <c r="CK166" s="375" t="s">
        <v>54</v>
      </c>
      <c r="CL166" s="375" t="s">
        <v>54</v>
      </c>
      <c r="CM166" s="476" t="s">
        <v>54</v>
      </c>
      <c r="CN166" s="476" t="s">
        <v>54</v>
      </c>
      <c r="CO166" s="465" t="s">
        <v>54</v>
      </c>
      <c r="CP166" s="465" t="s">
        <v>54</v>
      </c>
      <c r="CQ166" s="465" t="s">
        <v>54</v>
      </c>
      <c r="CR166" s="465" t="s">
        <v>54</v>
      </c>
      <c r="CS166" s="465" t="s">
        <v>54</v>
      </c>
      <c r="CT166" s="512" t="s">
        <v>2024</v>
      </c>
      <c r="CU166" s="512">
        <v>2019</v>
      </c>
      <c r="CV166" s="512" t="s">
        <v>2896</v>
      </c>
      <c r="CW166" s="512" t="s">
        <v>1975</v>
      </c>
      <c r="CX166" s="512" t="s">
        <v>3434</v>
      </c>
      <c r="CY166" s="512" t="s">
        <v>3435</v>
      </c>
      <c r="CZ166" s="512" t="s">
        <v>52</v>
      </c>
      <c r="DA166" s="512" t="s">
        <v>52</v>
      </c>
      <c r="DB166" s="512" t="s">
        <v>3157</v>
      </c>
      <c r="DC166" s="512" t="s">
        <v>54</v>
      </c>
      <c r="DD166" s="512" t="s">
        <v>54</v>
      </c>
      <c r="DE166" s="512" t="s">
        <v>54</v>
      </c>
      <c r="DF166" s="512" t="s">
        <v>54</v>
      </c>
      <c r="DG166" s="465" t="s">
        <v>54</v>
      </c>
      <c r="DH166" s="465" t="s">
        <v>54</v>
      </c>
      <c r="DI166" s="465" t="s">
        <v>54</v>
      </c>
      <c r="DJ166" s="465" t="s">
        <v>54</v>
      </c>
      <c r="DK166" s="465" t="s">
        <v>54</v>
      </c>
      <c r="DL166" s="465" t="s">
        <v>54</v>
      </c>
      <c r="DM166" s="365" t="s">
        <v>54</v>
      </c>
      <c r="DN166" s="465" t="s">
        <v>54</v>
      </c>
      <c r="DO166" s="365" t="s">
        <v>54</v>
      </c>
      <c r="DP166" s="365" t="s">
        <v>54</v>
      </c>
      <c r="DQ166" s="365" t="s">
        <v>54</v>
      </c>
      <c r="DR166" s="365" t="s">
        <v>54</v>
      </c>
      <c r="DS166" s="365" t="s">
        <v>54</v>
      </c>
      <c r="DT166" s="365" t="s">
        <v>54</v>
      </c>
      <c r="DU166" s="365" t="s">
        <v>54</v>
      </c>
      <c r="DV166" s="365" t="s">
        <v>54</v>
      </c>
      <c r="DW166" s="365" t="s">
        <v>54</v>
      </c>
      <c r="DX166" s="465" t="s">
        <v>54</v>
      </c>
      <c r="DY166" s="365" t="s">
        <v>54</v>
      </c>
      <c r="DZ166" s="465" t="s">
        <v>54</v>
      </c>
      <c r="EA166" s="365" t="s">
        <v>54</v>
      </c>
      <c r="EB166" s="365" t="s">
        <v>54</v>
      </c>
      <c r="EC166" s="365" t="s">
        <v>54</v>
      </c>
      <c r="ED166" s="365" t="s">
        <v>54</v>
      </c>
      <c r="EE166" s="365" t="s">
        <v>54</v>
      </c>
      <c r="EF166" s="365" t="s">
        <v>54</v>
      </c>
      <c r="EG166" s="365" t="s">
        <v>54</v>
      </c>
      <c r="EH166" s="365" t="s">
        <v>54</v>
      </c>
      <c r="EI166" s="365" t="s">
        <v>54</v>
      </c>
      <c r="EJ166" s="365" t="s">
        <v>54</v>
      </c>
      <c r="EK166" s="365" t="s">
        <v>54</v>
      </c>
      <c r="EL166" s="365" t="s">
        <v>54</v>
      </c>
      <c r="EM166" s="365" t="s">
        <v>54</v>
      </c>
      <c r="EN166" s="365" t="s">
        <v>54</v>
      </c>
      <c r="EO166" s="365" t="s">
        <v>54</v>
      </c>
      <c r="EP166" s="365" t="s">
        <v>54</v>
      </c>
      <c r="EQ166" s="365" t="s">
        <v>54</v>
      </c>
      <c r="ER166" s="365" t="s">
        <v>54</v>
      </c>
      <c r="ES166" s="365" t="s">
        <v>54</v>
      </c>
      <c r="ET166" s="365" t="s">
        <v>54</v>
      </c>
      <c r="EU166" s="365" t="s">
        <v>54</v>
      </c>
    </row>
    <row r="167" spans="1:151" s="385" customFormat="1" ht="19.95" customHeight="1">
      <c r="A167" s="466"/>
      <c r="B167" s="466"/>
      <c r="C167" s="474"/>
      <c r="D167" s="466"/>
      <c r="E167" s="470"/>
      <c r="F167" s="466"/>
      <c r="G167" s="466"/>
      <c r="H167" s="466"/>
      <c r="I167" s="466"/>
      <c r="J167" s="466"/>
      <c r="K167" s="466"/>
      <c r="L167" s="470"/>
      <c r="M167" s="466"/>
      <c r="N167" s="470"/>
      <c r="O167" s="466"/>
      <c r="P167" s="527"/>
      <c r="Q167" s="466"/>
      <c r="R167" s="462" t="s">
        <v>3156</v>
      </c>
      <c r="S167" s="367" t="s">
        <v>52</v>
      </c>
      <c r="T167" s="367" t="s">
        <v>52</v>
      </c>
      <c r="U167" s="367" t="s">
        <v>52</v>
      </c>
      <c r="V167" s="367" t="s">
        <v>52</v>
      </c>
      <c r="W167" s="367" t="s">
        <v>52</v>
      </c>
      <c r="X167" s="518"/>
      <c r="Y167" s="367" t="s">
        <v>52</v>
      </c>
      <c r="Z167" s="520"/>
      <c r="AA167" s="367" t="s">
        <v>52</v>
      </c>
      <c r="AB167" s="466"/>
      <c r="AC167" s="367" t="s">
        <v>52</v>
      </c>
      <c r="AD167" s="466"/>
      <c r="AE167" s="367" t="s">
        <v>52</v>
      </c>
      <c r="AF167" s="367" t="s">
        <v>52</v>
      </c>
      <c r="AG167" s="367" t="s">
        <v>52</v>
      </c>
      <c r="AH167" s="367" t="s">
        <v>52</v>
      </c>
      <c r="AI167" s="367" t="s">
        <v>52</v>
      </c>
      <c r="AJ167" s="515"/>
      <c r="AK167" s="515"/>
      <c r="AL167" s="515"/>
      <c r="AM167" s="515"/>
      <c r="AN167" s="515"/>
      <c r="AO167" s="515"/>
      <c r="AP167" s="375" t="s">
        <v>54</v>
      </c>
      <c r="AQ167" s="474"/>
      <c r="AR167" s="375" t="s">
        <v>54</v>
      </c>
      <c r="AS167" s="382" t="s">
        <v>54</v>
      </c>
      <c r="AT167" s="382" t="s">
        <v>54</v>
      </c>
      <c r="AU167" s="375" t="s">
        <v>54</v>
      </c>
      <c r="AV167" s="375" t="s">
        <v>54</v>
      </c>
      <c r="AW167" s="375" t="s">
        <v>54</v>
      </c>
      <c r="AX167" s="375" t="s">
        <v>54</v>
      </c>
      <c r="AY167" s="383" t="s">
        <v>54</v>
      </c>
      <c r="AZ167" s="369" t="s">
        <v>54</v>
      </c>
      <c r="BA167" s="518"/>
      <c r="BB167" s="369" t="s">
        <v>54</v>
      </c>
      <c r="BC167" s="518"/>
      <c r="BD167" s="369" t="s">
        <v>54</v>
      </c>
      <c r="BE167" s="369" t="s">
        <v>54</v>
      </c>
      <c r="BF167" s="369" t="s">
        <v>54</v>
      </c>
      <c r="BG167" s="375" t="s">
        <v>54</v>
      </c>
      <c r="BH167" s="375" t="s">
        <v>54</v>
      </c>
      <c r="BI167" s="375" t="s">
        <v>54</v>
      </c>
      <c r="BJ167" s="375" t="s">
        <v>54</v>
      </c>
      <c r="BK167" s="474"/>
      <c r="BL167" s="375" t="s">
        <v>54</v>
      </c>
      <c r="BM167" s="375" t="s">
        <v>54</v>
      </c>
      <c r="BN167" s="375" t="s">
        <v>54</v>
      </c>
      <c r="BO167" s="375" t="s">
        <v>54</v>
      </c>
      <c r="BP167" s="375" t="s">
        <v>54</v>
      </c>
      <c r="BQ167" s="375" t="s">
        <v>54</v>
      </c>
      <c r="BR167" s="375" t="s">
        <v>54</v>
      </c>
      <c r="BS167" s="375" t="s">
        <v>54</v>
      </c>
      <c r="BT167" s="375" t="s">
        <v>54</v>
      </c>
      <c r="BU167" s="370" t="s">
        <v>54</v>
      </c>
      <c r="BV167" s="375" t="s">
        <v>54</v>
      </c>
      <c r="BW167" s="375" t="s">
        <v>54</v>
      </c>
      <c r="BX167" s="375" t="s">
        <v>54</v>
      </c>
      <c r="BY167" s="375" t="s">
        <v>54</v>
      </c>
      <c r="BZ167" s="375" t="s">
        <v>54</v>
      </c>
      <c r="CA167" s="375" t="s">
        <v>54</v>
      </c>
      <c r="CB167" s="375" t="s">
        <v>54</v>
      </c>
      <c r="CC167" s="375" t="s">
        <v>54</v>
      </c>
      <c r="CD167" s="375" t="s">
        <v>54</v>
      </c>
      <c r="CE167" s="370" t="s">
        <v>54</v>
      </c>
      <c r="CF167" s="375" t="s">
        <v>54</v>
      </c>
      <c r="CG167" s="375" t="s">
        <v>54</v>
      </c>
      <c r="CH167" s="375" t="s">
        <v>54</v>
      </c>
      <c r="CI167" s="370" t="s">
        <v>54</v>
      </c>
      <c r="CJ167" s="375" t="s">
        <v>54</v>
      </c>
      <c r="CK167" s="375" t="s">
        <v>54</v>
      </c>
      <c r="CL167" s="375" t="s">
        <v>54</v>
      </c>
      <c r="CM167" s="477"/>
      <c r="CN167" s="477"/>
      <c r="CO167" s="466"/>
      <c r="CP167" s="466"/>
      <c r="CQ167" s="466"/>
      <c r="CR167" s="466"/>
      <c r="CS167" s="466"/>
      <c r="CT167" s="513"/>
      <c r="CU167" s="513"/>
      <c r="CV167" s="513"/>
      <c r="CW167" s="513"/>
      <c r="CX167" s="513"/>
      <c r="CY167" s="513"/>
      <c r="CZ167" s="513"/>
      <c r="DA167" s="513"/>
      <c r="DB167" s="513"/>
      <c r="DC167" s="513"/>
      <c r="DD167" s="513"/>
      <c r="DE167" s="513"/>
      <c r="DF167" s="513"/>
      <c r="DG167" s="466"/>
      <c r="DH167" s="466"/>
      <c r="DI167" s="466"/>
      <c r="DJ167" s="466"/>
      <c r="DK167" s="466"/>
      <c r="DL167" s="466"/>
      <c r="DM167" s="365" t="s">
        <v>54</v>
      </c>
      <c r="DN167" s="466"/>
      <c r="DO167" s="365" t="s">
        <v>54</v>
      </c>
      <c r="DP167" s="365" t="s">
        <v>54</v>
      </c>
      <c r="DQ167" s="365" t="s">
        <v>54</v>
      </c>
      <c r="DR167" s="365" t="s">
        <v>54</v>
      </c>
      <c r="DS167" s="365" t="s">
        <v>54</v>
      </c>
      <c r="DT167" s="365" t="s">
        <v>54</v>
      </c>
      <c r="DU167" s="365" t="s">
        <v>54</v>
      </c>
      <c r="DV167" s="365" t="s">
        <v>54</v>
      </c>
      <c r="DW167" s="365" t="s">
        <v>54</v>
      </c>
      <c r="DX167" s="466"/>
      <c r="DY167" s="365" t="s">
        <v>54</v>
      </c>
      <c r="DZ167" s="466"/>
      <c r="EA167" s="365" t="s">
        <v>54</v>
      </c>
      <c r="EB167" s="365" t="s">
        <v>54</v>
      </c>
      <c r="EC167" s="365" t="s">
        <v>54</v>
      </c>
      <c r="ED167" s="365" t="s">
        <v>54</v>
      </c>
      <c r="EE167" s="365" t="s">
        <v>54</v>
      </c>
      <c r="EF167" s="365" t="s">
        <v>54</v>
      </c>
      <c r="EG167" s="365" t="s">
        <v>54</v>
      </c>
      <c r="EH167" s="365" t="s">
        <v>54</v>
      </c>
      <c r="EI167" s="365" t="s">
        <v>54</v>
      </c>
      <c r="EJ167" s="365" t="s">
        <v>54</v>
      </c>
      <c r="EK167" s="365" t="s">
        <v>54</v>
      </c>
      <c r="EL167" s="365" t="s">
        <v>54</v>
      </c>
      <c r="EM167" s="365" t="s">
        <v>54</v>
      </c>
      <c r="EN167" s="365" t="s">
        <v>54</v>
      </c>
      <c r="EO167" s="365" t="s">
        <v>54</v>
      </c>
      <c r="EP167" s="365" t="s">
        <v>54</v>
      </c>
      <c r="EQ167" s="365" t="s">
        <v>54</v>
      </c>
      <c r="ER167" s="365" t="s">
        <v>54</v>
      </c>
      <c r="ES167" s="365" t="s">
        <v>54</v>
      </c>
      <c r="ET167" s="365" t="s">
        <v>54</v>
      </c>
      <c r="EU167" s="365" t="s">
        <v>54</v>
      </c>
    </row>
    <row r="168" spans="1:151" s="385" customFormat="1" ht="19.95" customHeight="1">
      <c r="A168" s="467"/>
      <c r="B168" s="467"/>
      <c r="C168" s="474"/>
      <c r="D168" s="467"/>
      <c r="E168" s="471"/>
      <c r="F168" s="467"/>
      <c r="G168" s="467"/>
      <c r="H168" s="467"/>
      <c r="I168" s="467"/>
      <c r="J168" s="467"/>
      <c r="K168" s="467"/>
      <c r="L168" s="471"/>
      <c r="M168" s="467"/>
      <c r="N168" s="471"/>
      <c r="O168" s="467"/>
      <c r="P168" s="527"/>
      <c r="Q168" s="467"/>
      <c r="R168" s="463" t="s">
        <v>54</v>
      </c>
      <c r="S168" s="375" t="s">
        <v>54</v>
      </c>
      <c r="T168" s="375" t="s">
        <v>54</v>
      </c>
      <c r="U168" s="375" t="s">
        <v>54</v>
      </c>
      <c r="V168" s="375" t="s">
        <v>54</v>
      </c>
      <c r="W168" s="375" t="s">
        <v>54</v>
      </c>
      <c r="X168" s="518"/>
      <c r="Y168" s="375" t="s">
        <v>54</v>
      </c>
      <c r="Z168" s="520"/>
      <c r="AA168" s="375" t="s">
        <v>54</v>
      </c>
      <c r="AB168" s="467"/>
      <c r="AC168" s="375" t="s">
        <v>54</v>
      </c>
      <c r="AD168" s="467"/>
      <c r="AE168" s="375" t="s">
        <v>54</v>
      </c>
      <c r="AF168" s="375" t="s">
        <v>54</v>
      </c>
      <c r="AG168" s="375" t="s">
        <v>54</v>
      </c>
      <c r="AH168" s="375" t="s">
        <v>54</v>
      </c>
      <c r="AI168" s="375" t="s">
        <v>54</v>
      </c>
      <c r="AJ168" s="515"/>
      <c r="AK168" s="515"/>
      <c r="AL168" s="515"/>
      <c r="AM168" s="515"/>
      <c r="AN168" s="515"/>
      <c r="AO168" s="515"/>
      <c r="AP168" s="375" t="s">
        <v>54</v>
      </c>
      <c r="AQ168" s="474"/>
      <c r="AR168" s="375" t="s">
        <v>54</v>
      </c>
      <c r="AS168" s="382" t="s">
        <v>54</v>
      </c>
      <c r="AT168" s="382" t="s">
        <v>54</v>
      </c>
      <c r="AU168" s="375" t="s">
        <v>54</v>
      </c>
      <c r="AV168" s="375" t="s">
        <v>54</v>
      </c>
      <c r="AW168" s="375" t="s">
        <v>54</v>
      </c>
      <c r="AX168" s="375" t="s">
        <v>54</v>
      </c>
      <c r="AY168" s="383" t="s">
        <v>54</v>
      </c>
      <c r="AZ168" s="369" t="s">
        <v>54</v>
      </c>
      <c r="BA168" s="518"/>
      <c r="BB168" s="369" t="s">
        <v>54</v>
      </c>
      <c r="BC168" s="518"/>
      <c r="BD168" s="369" t="s">
        <v>54</v>
      </c>
      <c r="BE168" s="369" t="s">
        <v>54</v>
      </c>
      <c r="BF168" s="369" t="s">
        <v>54</v>
      </c>
      <c r="BG168" s="375" t="s">
        <v>54</v>
      </c>
      <c r="BH168" s="375" t="s">
        <v>54</v>
      </c>
      <c r="BI168" s="375" t="s">
        <v>54</v>
      </c>
      <c r="BJ168" s="375" t="s">
        <v>54</v>
      </c>
      <c r="BK168" s="474"/>
      <c r="BL168" s="375" t="s">
        <v>54</v>
      </c>
      <c r="BM168" s="375" t="s">
        <v>54</v>
      </c>
      <c r="BN168" s="375" t="s">
        <v>54</v>
      </c>
      <c r="BO168" s="375" t="s">
        <v>54</v>
      </c>
      <c r="BP168" s="375" t="s">
        <v>54</v>
      </c>
      <c r="BQ168" s="375" t="s">
        <v>54</v>
      </c>
      <c r="BR168" s="375" t="s">
        <v>54</v>
      </c>
      <c r="BS168" s="375" t="s">
        <v>54</v>
      </c>
      <c r="BT168" s="375" t="s">
        <v>54</v>
      </c>
      <c r="BU168" s="370" t="s">
        <v>54</v>
      </c>
      <c r="BV168" s="375" t="s">
        <v>54</v>
      </c>
      <c r="BW168" s="375" t="s">
        <v>54</v>
      </c>
      <c r="BX168" s="375" t="s">
        <v>54</v>
      </c>
      <c r="BY168" s="375" t="s">
        <v>54</v>
      </c>
      <c r="BZ168" s="375" t="s">
        <v>54</v>
      </c>
      <c r="CA168" s="375" t="s">
        <v>54</v>
      </c>
      <c r="CB168" s="375" t="s">
        <v>54</v>
      </c>
      <c r="CC168" s="375" t="s">
        <v>54</v>
      </c>
      <c r="CD168" s="375" t="s">
        <v>54</v>
      </c>
      <c r="CE168" s="370" t="s">
        <v>54</v>
      </c>
      <c r="CF168" s="375" t="s">
        <v>54</v>
      </c>
      <c r="CG168" s="375" t="s">
        <v>54</v>
      </c>
      <c r="CH168" s="375" t="s">
        <v>54</v>
      </c>
      <c r="CI168" s="370" t="s">
        <v>54</v>
      </c>
      <c r="CJ168" s="375" t="s">
        <v>54</v>
      </c>
      <c r="CK168" s="375" t="s">
        <v>54</v>
      </c>
      <c r="CL168" s="375" t="s">
        <v>54</v>
      </c>
      <c r="CM168" s="477"/>
      <c r="CN168" s="477"/>
      <c r="CO168" s="467"/>
      <c r="CP168" s="467"/>
      <c r="CQ168" s="467"/>
      <c r="CR168" s="467"/>
      <c r="CS168" s="467"/>
      <c r="CT168" s="513"/>
      <c r="CU168" s="513"/>
      <c r="CV168" s="513"/>
      <c r="CW168" s="513"/>
      <c r="CX168" s="513"/>
      <c r="CY168" s="513"/>
      <c r="CZ168" s="513"/>
      <c r="DA168" s="513"/>
      <c r="DB168" s="513"/>
      <c r="DC168" s="513"/>
      <c r="DD168" s="513"/>
      <c r="DE168" s="513"/>
      <c r="DF168" s="513"/>
      <c r="DG168" s="467"/>
      <c r="DH168" s="467"/>
      <c r="DI168" s="467"/>
      <c r="DJ168" s="467"/>
      <c r="DK168" s="467"/>
      <c r="DL168" s="467"/>
      <c r="DM168" s="365" t="s">
        <v>54</v>
      </c>
      <c r="DN168" s="467"/>
      <c r="DO168" s="365" t="s">
        <v>54</v>
      </c>
      <c r="DP168" s="365" t="s">
        <v>54</v>
      </c>
      <c r="DQ168" s="365" t="s">
        <v>54</v>
      </c>
      <c r="DR168" s="365" t="s">
        <v>54</v>
      </c>
      <c r="DS168" s="365" t="s">
        <v>54</v>
      </c>
      <c r="DT168" s="365" t="s">
        <v>54</v>
      </c>
      <c r="DU168" s="365" t="s">
        <v>54</v>
      </c>
      <c r="DV168" s="365" t="s">
        <v>54</v>
      </c>
      <c r="DW168" s="365" t="s">
        <v>54</v>
      </c>
      <c r="DX168" s="467"/>
      <c r="DY168" s="365" t="s">
        <v>54</v>
      </c>
      <c r="DZ168" s="467"/>
      <c r="EA168" s="365" t="s">
        <v>54</v>
      </c>
      <c r="EB168" s="365" t="s">
        <v>54</v>
      </c>
      <c r="EC168" s="365" t="s">
        <v>54</v>
      </c>
      <c r="ED168" s="365" t="s">
        <v>54</v>
      </c>
      <c r="EE168" s="365" t="s">
        <v>54</v>
      </c>
      <c r="EF168" s="365" t="s">
        <v>54</v>
      </c>
      <c r="EG168" s="365" t="s">
        <v>54</v>
      </c>
      <c r="EH168" s="365" t="s">
        <v>54</v>
      </c>
      <c r="EI168" s="365" t="s">
        <v>54</v>
      </c>
      <c r="EJ168" s="365" t="s">
        <v>54</v>
      </c>
      <c r="EK168" s="365" t="s">
        <v>54</v>
      </c>
      <c r="EL168" s="365" t="s">
        <v>54</v>
      </c>
      <c r="EM168" s="365" t="s">
        <v>54</v>
      </c>
      <c r="EN168" s="365" t="s">
        <v>54</v>
      </c>
      <c r="EO168" s="365" t="s">
        <v>54</v>
      </c>
      <c r="EP168" s="365" t="s">
        <v>54</v>
      </c>
      <c r="EQ168" s="365" t="s">
        <v>54</v>
      </c>
      <c r="ER168" s="365" t="s">
        <v>54</v>
      </c>
      <c r="ES168" s="365" t="s">
        <v>54</v>
      </c>
      <c r="ET168" s="365" t="s">
        <v>54</v>
      </c>
      <c r="EU168" s="365" t="s">
        <v>54</v>
      </c>
    </row>
    <row r="169" spans="1:151" s="385" customFormat="1" ht="19.95" customHeight="1">
      <c r="A169" s="468"/>
      <c r="B169" s="468"/>
      <c r="C169" s="475"/>
      <c r="D169" s="468"/>
      <c r="E169" s="472"/>
      <c r="F169" s="468"/>
      <c r="G169" s="468"/>
      <c r="H169" s="468"/>
      <c r="I169" s="468"/>
      <c r="J169" s="468"/>
      <c r="K169" s="468"/>
      <c r="L169" s="472"/>
      <c r="M169" s="468"/>
      <c r="N169" s="472"/>
      <c r="O169" s="468"/>
      <c r="P169" s="528"/>
      <c r="Q169" s="468"/>
      <c r="R169" s="463" t="s">
        <v>54</v>
      </c>
      <c r="S169" s="367" t="s">
        <v>54</v>
      </c>
      <c r="T169" s="367" t="s">
        <v>54</v>
      </c>
      <c r="U169" s="367" t="s">
        <v>54</v>
      </c>
      <c r="V169" s="367" t="s">
        <v>54</v>
      </c>
      <c r="W169" s="367" t="s">
        <v>54</v>
      </c>
      <c r="X169" s="518"/>
      <c r="Y169" s="367" t="s">
        <v>54</v>
      </c>
      <c r="Z169" s="520"/>
      <c r="AA169" s="367" t="s">
        <v>54</v>
      </c>
      <c r="AB169" s="468"/>
      <c r="AC169" s="367" t="s">
        <v>54</v>
      </c>
      <c r="AD169" s="468"/>
      <c r="AE169" s="367" t="s">
        <v>54</v>
      </c>
      <c r="AF169" s="367" t="s">
        <v>54</v>
      </c>
      <c r="AG169" s="367" t="s">
        <v>54</v>
      </c>
      <c r="AH169" s="367" t="s">
        <v>54</v>
      </c>
      <c r="AI169" s="367" t="s">
        <v>54</v>
      </c>
      <c r="AJ169" s="516"/>
      <c r="AK169" s="516"/>
      <c r="AL169" s="516"/>
      <c r="AM169" s="516"/>
      <c r="AN169" s="516"/>
      <c r="AO169" s="516"/>
      <c r="AP169" s="375" t="s">
        <v>54</v>
      </c>
      <c r="AQ169" s="475"/>
      <c r="AR169" s="375" t="s">
        <v>54</v>
      </c>
      <c r="AS169" s="382" t="s">
        <v>54</v>
      </c>
      <c r="AT169" s="382" t="s">
        <v>54</v>
      </c>
      <c r="AU169" s="375" t="s">
        <v>54</v>
      </c>
      <c r="AV169" s="375" t="s">
        <v>54</v>
      </c>
      <c r="AW169" s="375" t="s">
        <v>54</v>
      </c>
      <c r="AX169" s="375" t="s">
        <v>54</v>
      </c>
      <c r="AY169" s="383" t="s">
        <v>54</v>
      </c>
      <c r="AZ169" s="369" t="s">
        <v>54</v>
      </c>
      <c r="BA169" s="518"/>
      <c r="BB169" s="369" t="s">
        <v>54</v>
      </c>
      <c r="BC169" s="518"/>
      <c r="BD169" s="369" t="s">
        <v>54</v>
      </c>
      <c r="BE169" s="369" t="s">
        <v>54</v>
      </c>
      <c r="BF169" s="369" t="s">
        <v>54</v>
      </c>
      <c r="BG169" s="375" t="s">
        <v>54</v>
      </c>
      <c r="BH169" s="375" t="s">
        <v>54</v>
      </c>
      <c r="BI169" s="375" t="s">
        <v>54</v>
      </c>
      <c r="BJ169" s="375" t="s">
        <v>54</v>
      </c>
      <c r="BK169" s="475"/>
      <c r="BL169" s="375" t="s">
        <v>54</v>
      </c>
      <c r="BM169" s="375" t="s">
        <v>54</v>
      </c>
      <c r="BN169" s="375" t="s">
        <v>54</v>
      </c>
      <c r="BO169" s="375" t="s">
        <v>54</v>
      </c>
      <c r="BP169" s="375" t="s">
        <v>54</v>
      </c>
      <c r="BQ169" s="375" t="s">
        <v>54</v>
      </c>
      <c r="BR169" s="375" t="s">
        <v>54</v>
      </c>
      <c r="BS169" s="375" t="s">
        <v>54</v>
      </c>
      <c r="BT169" s="375" t="s">
        <v>54</v>
      </c>
      <c r="BU169" s="370" t="s">
        <v>54</v>
      </c>
      <c r="BV169" s="375" t="s">
        <v>54</v>
      </c>
      <c r="BW169" s="375" t="s">
        <v>54</v>
      </c>
      <c r="BX169" s="375" t="s">
        <v>54</v>
      </c>
      <c r="BY169" s="375" t="s">
        <v>54</v>
      </c>
      <c r="BZ169" s="375" t="s">
        <v>54</v>
      </c>
      <c r="CA169" s="375" t="s">
        <v>54</v>
      </c>
      <c r="CB169" s="375" t="s">
        <v>54</v>
      </c>
      <c r="CC169" s="375" t="s">
        <v>54</v>
      </c>
      <c r="CD169" s="375" t="s">
        <v>54</v>
      </c>
      <c r="CE169" s="370" t="s">
        <v>54</v>
      </c>
      <c r="CF169" s="375" t="s">
        <v>54</v>
      </c>
      <c r="CG169" s="375" t="s">
        <v>54</v>
      </c>
      <c r="CH169" s="375" t="s">
        <v>54</v>
      </c>
      <c r="CI169" s="370" t="s">
        <v>54</v>
      </c>
      <c r="CJ169" s="375" t="s">
        <v>54</v>
      </c>
      <c r="CK169" s="375" t="s">
        <v>54</v>
      </c>
      <c r="CL169" s="375" t="s">
        <v>54</v>
      </c>
      <c r="CM169" s="478"/>
      <c r="CN169" s="478"/>
      <c r="CO169" s="468"/>
      <c r="CP169" s="468"/>
      <c r="CQ169" s="468"/>
      <c r="CR169" s="468"/>
      <c r="CS169" s="468"/>
      <c r="CT169" s="514"/>
      <c r="CU169" s="514"/>
      <c r="CV169" s="514"/>
      <c r="CW169" s="514"/>
      <c r="CX169" s="514"/>
      <c r="CY169" s="514"/>
      <c r="CZ169" s="514"/>
      <c r="DA169" s="514"/>
      <c r="DB169" s="514"/>
      <c r="DC169" s="514"/>
      <c r="DD169" s="514"/>
      <c r="DE169" s="514"/>
      <c r="DF169" s="514"/>
      <c r="DG169" s="468"/>
      <c r="DH169" s="468"/>
      <c r="DI169" s="468"/>
      <c r="DJ169" s="468"/>
      <c r="DK169" s="468"/>
      <c r="DL169" s="468"/>
      <c r="DM169" s="365" t="s">
        <v>54</v>
      </c>
      <c r="DN169" s="468"/>
      <c r="DO169" s="365" t="s">
        <v>54</v>
      </c>
      <c r="DP169" s="365" t="s">
        <v>54</v>
      </c>
      <c r="DQ169" s="365" t="s">
        <v>54</v>
      </c>
      <c r="DR169" s="365" t="s">
        <v>54</v>
      </c>
      <c r="DS169" s="365" t="s">
        <v>54</v>
      </c>
      <c r="DT169" s="365" t="s">
        <v>54</v>
      </c>
      <c r="DU169" s="365" t="s">
        <v>54</v>
      </c>
      <c r="DV169" s="365" t="s">
        <v>54</v>
      </c>
      <c r="DW169" s="365" t="s">
        <v>54</v>
      </c>
      <c r="DX169" s="468"/>
      <c r="DY169" s="365" t="s">
        <v>54</v>
      </c>
      <c r="DZ169" s="468"/>
      <c r="EA169" s="365" t="s">
        <v>54</v>
      </c>
      <c r="EB169" s="365" t="s">
        <v>54</v>
      </c>
      <c r="EC169" s="365" t="s">
        <v>54</v>
      </c>
      <c r="ED169" s="365" t="s">
        <v>54</v>
      </c>
      <c r="EE169" s="365" t="s">
        <v>54</v>
      </c>
      <c r="EF169" s="365" t="s">
        <v>54</v>
      </c>
      <c r="EG169" s="365" t="s">
        <v>54</v>
      </c>
      <c r="EH169" s="365" t="s">
        <v>54</v>
      </c>
      <c r="EI169" s="365" t="s">
        <v>54</v>
      </c>
      <c r="EJ169" s="365" t="s">
        <v>54</v>
      </c>
      <c r="EK169" s="365" t="s">
        <v>54</v>
      </c>
      <c r="EL169" s="365" t="s">
        <v>54</v>
      </c>
      <c r="EM169" s="365" t="s">
        <v>54</v>
      </c>
      <c r="EN169" s="365" t="s">
        <v>54</v>
      </c>
      <c r="EO169" s="365" t="s">
        <v>54</v>
      </c>
      <c r="EP169" s="365" t="s">
        <v>54</v>
      </c>
      <c r="EQ169" s="365" t="s">
        <v>54</v>
      </c>
      <c r="ER169" s="365" t="s">
        <v>54</v>
      </c>
      <c r="ES169" s="365" t="s">
        <v>54</v>
      </c>
      <c r="ET169" s="365" t="s">
        <v>54</v>
      </c>
      <c r="EU169" s="365" t="s">
        <v>54</v>
      </c>
    </row>
    <row r="170" spans="1:151" s="385" customFormat="1" ht="19.95" customHeight="1">
      <c r="A170" s="465">
        <v>24</v>
      </c>
      <c r="B170" s="465">
        <v>24</v>
      </c>
      <c r="C170" s="473" t="s">
        <v>2734</v>
      </c>
      <c r="D170" s="465" t="s">
        <v>3436</v>
      </c>
      <c r="E170" s="469" t="s">
        <v>3072</v>
      </c>
      <c r="F170" s="465" t="s">
        <v>3158</v>
      </c>
      <c r="G170" s="465" t="s">
        <v>3159</v>
      </c>
      <c r="H170" s="465" t="s">
        <v>3160</v>
      </c>
      <c r="I170" s="465" t="s">
        <v>3161</v>
      </c>
      <c r="J170" s="465" t="s">
        <v>2680</v>
      </c>
      <c r="K170" s="525" t="s">
        <v>3517</v>
      </c>
      <c r="L170" s="469" t="s">
        <v>3554</v>
      </c>
      <c r="M170" s="465" t="s">
        <v>2959</v>
      </c>
      <c r="N170" s="469" t="s">
        <v>3554</v>
      </c>
      <c r="O170" s="465" t="s">
        <v>2959</v>
      </c>
      <c r="P170" s="526" t="s">
        <v>3014</v>
      </c>
      <c r="Q170" s="465">
        <v>2</v>
      </c>
      <c r="R170" s="462" t="s">
        <v>2698</v>
      </c>
      <c r="S170" s="367" t="s">
        <v>52</v>
      </c>
      <c r="T170" s="367" t="s">
        <v>52</v>
      </c>
      <c r="U170" s="367" t="s">
        <v>52</v>
      </c>
      <c r="V170" s="367" t="s">
        <v>52</v>
      </c>
      <c r="W170" s="367" t="s">
        <v>52</v>
      </c>
      <c r="X170" s="517">
        <v>387</v>
      </c>
      <c r="Y170" s="367" t="s">
        <v>52</v>
      </c>
      <c r="Z170" s="519" t="s">
        <v>52</v>
      </c>
      <c r="AA170" s="367" t="s">
        <v>52</v>
      </c>
      <c r="AB170" s="465">
        <v>387</v>
      </c>
      <c r="AC170" s="367" t="s">
        <v>52</v>
      </c>
      <c r="AD170" s="465" t="s">
        <v>52</v>
      </c>
      <c r="AE170" s="367" t="s">
        <v>52</v>
      </c>
      <c r="AF170" s="367" t="s">
        <v>52</v>
      </c>
      <c r="AG170" s="367" t="s">
        <v>52</v>
      </c>
      <c r="AH170" s="367" t="s">
        <v>52</v>
      </c>
      <c r="AI170" s="367" t="s">
        <v>52</v>
      </c>
      <c r="AJ170" s="476" t="s">
        <v>54</v>
      </c>
      <c r="AK170" s="476" t="s">
        <v>54</v>
      </c>
      <c r="AL170" s="476" t="s">
        <v>54</v>
      </c>
      <c r="AM170" s="476" t="s">
        <v>54</v>
      </c>
      <c r="AN170" s="476" t="s">
        <v>54</v>
      </c>
      <c r="AO170" s="476" t="s">
        <v>54</v>
      </c>
      <c r="AP170" s="375" t="s">
        <v>54</v>
      </c>
      <c r="AQ170" s="473" t="s">
        <v>54</v>
      </c>
      <c r="AR170" s="375" t="s">
        <v>54</v>
      </c>
      <c r="AS170" s="382" t="s">
        <v>54</v>
      </c>
      <c r="AT170" s="382" t="s">
        <v>54</v>
      </c>
      <c r="AU170" s="375" t="s">
        <v>54</v>
      </c>
      <c r="AV170" s="375" t="s">
        <v>54</v>
      </c>
      <c r="AW170" s="375" t="s">
        <v>54</v>
      </c>
      <c r="AX170" s="375" t="s">
        <v>54</v>
      </c>
      <c r="AY170" s="383" t="s">
        <v>54</v>
      </c>
      <c r="AZ170" s="369" t="s">
        <v>54</v>
      </c>
      <c r="BA170" s="517" t="s">
        <v>54</v>
      </c>
      <c r="BB170" s="369" t="s">
        <v>54</v>
      </c>
      <c r="BC170" s="517" t="s">
        <v>54</v>
      </c>
      <c r="BD170" s="369" t="s">
        <v>54</v>
      </c>
      <c r="BE170" s="369" t="s">
        <v>54</v>
      </c>
      <c r="BF170" s="369" t="s">
        <v>54</v>
      </c>
      <c r="BG170" s="375" t="s">
        <v>54</v>
      </c>
      <c r="BH170" s="375" t="s">
        <v>54</v>
      </c>
      <c r="BI170" s="375" t="s">
        <v>54</v>
      </c>
      <c r="BJ170" s="375" t="s">
        <v>54</v>
      </c>
      <c r="BK170" s="473" t="s">
        <v>54</v>
      </c>
      <c r="BL170" s="375" t="s">
        <v>54</v>
      </c>
      <c r="BM170" s="375" t="s">
        <v>54</v>
      </c>
      <c r="BN170" s="375" t="s">
        <v>54</v>
      </c>
      <c r="BO170" s="375" t="s">
        <v>54</v>
      </c>
      <c r="BP170" s="375" t="s">
        <v>54</v>
      </c>
      <c r="BQ170" s="375" t="s">
        <v>54</v>
      </c>
      <c r="BR170" s="375" t="s">
        <v>54</v>
      </c>
      <c r="BS170" s="375" t="s">
        <v>54</v>
      </c>
      <c r="BT170" s="375" t="s">
        <v>54</v>
      </c>
      <c r="BU170" s="370" t="s">
        <v>54</v>
      </c>
      <c r="BV170" s="375" t="s">
        <v>54</v>
      </c>
      <c r="BW170" s="375" t="s">
        <v>54</v>
      </c>
      <c r="BX170" s="375" t="s">
        <v>54</v>
      </c>
      <c r="BY170" s="375" t="s">
        <v>54</v>
      </c>
      <c r="BZ170" s="375" t="s">
        <v>54</v>
      </c>
      <c r="CA170" s="375" t="s">
        <v>54</v>
      </c>
      <c r="CB170" s="375" t="s">
        <v>54</v>
      </c>
      <c r="CC170" s="375" t="s">
        <v>54</v>
      </c>
      <c r="CD170" s="375" t="s">
        <v>54</v>
      </c>
      <c r="CE170" s="370" t="s">
        <v>54</v>
      </c>
      <c r="CF170" s="375" t="s">
        <v>54</v>
      </c>
      <c r="CG170" s="375" t="s">
        <v>54</v>
      </c>
      <c r="CH170" s="375" t="s">
        <v>54</v>
      </c>
      <c r="CI170" s="370" t="s">
        <v>54</v>
      </c>
      <c r="CJ170" s="375" t="s">
        <v>54</v>
      </c>
      <c r="CK170" s="375" t="s">
        <v>54</v>
      </c>
      <c r="CL170" s="375" t="s">
        <v>54</v>
      </c>
      <c r="CM170" s="476" t="s">
        <v>54</v>
      </c>
      <c r="CN170" s="476" t="s">
        <v>54</v>
      </c>
      <c r="CO170" s="465" t="s">
        <v>54</v>
      </c>
      <c r="CP170" s="465" t="s">
        <v>54</v>
      </c>
      <c r="CQ170" s="465" t="s">
        <v>54</v>
      </c>
      <c r="CR170" s="465" t="s">
        <v>54</v>
      </c>
      <c r="CS170" s="465" t="s">
        <v>54</v>
      </c>
      <c r="CT170" s="512" t="s">
        <v>2024</v>
      </c>
      <c r="CU170" s="512">
        <v>2019</v>
      </c>
      <c r="CV170" s="512" t="s">
        <v>2899</v>
      </c>
      <c r="CW170" s="512" t="s">
        <v>1975</v>
      </c>
      <c r="CX170" s="512" t="s">
        <v>3437</v>
      </c>
      <c r="CY170" s="512" t="s">
        <v>3438</v>
      </c>
      <c r="CZ170" s="512" t="s">
        <v>3162</v>
      </c>
      <c r="DA170" s="512" t="s">
        <v>52</v>
      </c>
      <c r="DB170" s="512" t="s">
        <v>3163</v>
      </c>
      <c r="DC170" s="512" t="s">
        <v>54</v>
      </c>
      <c r="DD170" s="512" t="s">
        <v>54</v>
      </c>
      <c r="DE170" s="512" t="s">
        <v>54</v>
      </c>
      <c r="DF170" s="512" t="s">
        <v>54</v>
      </c>
      <c r="DG170" s="465" t="s">
        <v>54</v>
      </c>
      <c r="DH170" s="465" t="s">
        <v>54</v>
      </c>
      <c r="DI170" s="465" t="s">
        <v>54</v>
      </c>
      <c r="DJ170" s="465" t="s">
        <v>54</v>
      </c>
      <c r="DK170" s="465" t="s">
        <v>54</v>
      </c>
      <c r="DL170" s="465" t="s">
        <v>54</v>
      </c>
      <c r="DM170" s="365" t="s">
        <v>54</v>
      </c>
      <c r="DN170" s="465" t="s">
        <v>54</v>
      </c>
      <c r="DO170" s="365" t="s">
        <v>54</v>
      </c>
      <c r="DP170" s="365" t="s">
        <v>54</v>
      </c>
      <c r="DQ170" s="365" t="s">
        <v>54</v>
      </c>
      <c r="DR170" s="365" t="s">
        <v>54</v>
      </c>
      <c r="DS170" s="365" t="s">
        <v>54</v>
      </c>
      <c r="DT170" s="365" t="s">
        <v>54</v>
      </c>
      <c r="DU170" s="365" t="s">
        <v>54</v>
      </c>
      <c r="DV170" s="365" t="s">
        <v>54</v>
      </c>
      <c r="DW170" s="365" t="s">
        <v>54</v>
      </c>
      <c r="DX170" s="465" t="s">
        <v>54</v>
      </c>
      <c r="DY170" s="365" t="s">
        <v>54</v>
      </c>
      <c r="DZ170" s="465" t="s">
        <v>54</v>
      </c>
      <c r="EA170" s="365" t="s">
        <v>54</v>
      </c>
      <c r="EB170" s="365" t="s">
        <v>54</v>
      </c>
      <c r="EC170" s="365" t="s">
        <v>54</v>
      </c>
      <c r="ED170" s="365" t="s">
        <v>54</v>
      </c>
      <c r="EE170" s="365" t="s">
        <v>54</v>
      </c>
      <c r="EF170" s="365" t="s">
        <v>54</v>
      </c>
      <c r="EG170" s="365" t="s">
        <v>54</v>
      </c>
      <c r="EH170" s="365" t="s">
        <v>54</v>
      </c>
      <c r="EI170" s="365" t="s">
        <v>54</v>
      </c>
      <c r="EJ170" s="365" t="s">
        <v>54</v>
      </c>
      <c r="EK170" s="365" t="s">
        <v>54</v>
      </c>
      <c r="EL170" s="365" t="s">
        <v>54</v>
      </c>
      <c r="EM170" s="365" t="s">
        <v>54</v>
      </c>
      <c r="EN170" s="365" t="s">
        <v>54</v>
      </c>
      <c r="EO170" s="365" t="s">
        <v>54</v>
      </c>
      <c r="EP170" s="365" t="s">
        <v>54</v>
      </c>
      <c r="EQ170" s="365" t="s">
        <v>54</v>
      </c>
      <c r="ER170" s="365" t="s">
        <v>54</v>
      </c>
      <c r="ES170" s="365" t="s">
        <v>54</v>
      </c>
      <c r="ET170" s="365" t="s">
        <v>54</v>
      </c>
      <c r="EU170" s="365" t="s">
        <v>54</v>
      </c>
    </row>
    <row r="171" spans="1:151" s="385" customFormat="1" ht="19.95" customHeight="1">
      <c r="A171" s="466"/>
      <c r="B171" s="466"/>
      <c r="C171" s="474"/>
      <c r="D171" s="466"/>
      <c r="E171" s="470"/>
      <c r="F171" s="466"/>
      <c r="G171" s="466"/>
      <c r="H171" s="466"/>
      <c r="I171" s="466"/>
      <c r="J171" s="466"/>
      <c r="K171" s="466"/>
      <c r="L171" s="470"/>
      <c r="M171" s="466"/>
      <c r="N171" s="470"/>
      <c r="O171" s="466"/>
      <c r="P171" s="527"/>
      <c r="Q171" s="466"/>
      <c r="R171" s="461" t="s">
        <v>3560</v>
      </c>
      <c r="S171" s="367" t="s">
        <v>52</v>
      </c>
      <c r="T171" s="367" t="s">
        <v>52</v>
      </c>
      <c r="U171" s="367" t="s">
        <v>52</v>
      </c>
      <c r="V171" s="367" t="s">
        <v>52</v>
      </c>
      <c r="W171" s="367" t="s">
        <v>52</v>
      </c>
      <c r="X171" s="518"/>
      <c r="Y171" s="367" t="s">
        <v>52</v>
      </c>
      <c r="Z171" s="520"/>
      <c r="AA171" s="367" t="s">
        <v>52</v>
      </c>
      <c r="AB171" s="466"/>
      <c r="AC171" s="367" t="s">
        <v>52</v>
      </c>
      <c r="AD171" s="466"/>
      <c r="AE171" s="367" t="s">
        <v>52</v>
      </c>
      <c r="AF171" s="367" t="s">
        <v>52</v>
      </c>
      <c r="AG171" s="367" t="s">
        <v>52</v>
      </c>
      <c r="AH171" s="367" t="s">
        <v>52</v>
      </c>
      <c r="AI171" s="367" t="s">
        <v>52</v>
      </c>
      <c r="AJ171" s="515"/>
      <c r="AK171" s="515"/>
      <c r="AL171" s="515"/>
      <c r="AM171" s="515"/>
      <c r="AN171" s="515"/>
      <c r="AO171" s="515"/>
      <c r="AP171" s="375" t="s">
        <v>54</v>
      </c>
      <c r="AQ171" s="474"/>
      <c r="AR171" s="375" t="s">
        <v>54</v>
      </c>
      <c r="AS171" s="382" t="s">
        <v>54</v>
      </c>
      <c r="AT171" s="382" t="s">
        <v>54</v>
      </c>
      <c r="AU171" s="375" t="s">
        <v>54</v>
      </c>
      <c r="AV171" s="375" t="s">
        <v>54</v>
      </c>
      <c r="AW171" s="375" t="s">
        <v>54</v>
      </c>
      <c r="AX171" s="375" t="s">
        <v>54</v>
      </c>
      <c r="AY171" s="383" t="s">
        <v>54</v>
      </c>
      <c r="AZ171" s="369" t="s">
        <v>54</v>
      </c>
      <c r="BA171" s="518"/>
      <c r="BB171" s="369" t="s">
        <v>54</v>
      </c>
      <c r="BC171" s="518"/>
      <c r="BD171" s="369" t="s">
        <v>54</v>
      </c>
      <c r="BE171" s="369" t="s">
        <v>54</v>
      </c>
      <c r="BF171" s="369" t="s">
        <v>54</v>
      </c>
      <c r="BG171" s="375" t="s">
        <v>54</v>
      </c>
      <c r="BH171" s="375" t="s">
        <v>54</v>
      </c>
      <c r="BI171" s="375" t="s">
        <v>54</v>
      </c>
      <c r="BJ171" s="375" t="s">
        <v>54</v>
      </c>
      <c r="BK171" s="474"/>
      <c r="BL171" s="375" t="s">
        <v>54</v>
      </c>
      <c r="BM171" s="375" t="s">
        <v>54</v>
      </c>
      <c r="BN171" s="375" t="s">
        <v>54</v>
      </c>
      <c r="BO171" s="375" t="s">
        <v>54</v>
      </c>
      <c r="BP171" s="375" t="s">
        <v>54</v>
      </c>
      <c r="BQ171" s="375" t="s">
        <v>54</v>
      </c>
      <c r="BR171" s="375" t="s">
        <v>54</v>
      </c>
      <c r="BS171" s="375" t="s">
        <v>54</v>
      </c>
      <c r="BT171" s="375" t="s">
        <v>54</v>
      </c>
      <c r="BU171" s="370" t="s">
        <v>54</v>
      </c>
      <c r="BV171" s="375" t="s">
        <v>54</v>
      </c>
      <c r="BW171" s="375" t="s">
        <v>54</v>
      </c>
      <c r="BX171" s="375" t="s">
        <v>54</v>
      </c>
      <c r="BY171" s="375" t="s">
        <v>54</v>
      </c>
      <c r="BZ171" s="375" t="s">
        <v>54</v>
      </c>
      <c r="CA171" s="375" t="s">
        <v>54</v>
      </c>
      <c r="CB171" s="375" t="s">
        <v>54</v>
      </c>
      <c r="CC171" s="375" t="s">
        <v>54</v>
      </c>
      <c r="CD171" s="375" t="s">
        <v>54</v>
      </c>
      <c r="CE171" s="370" t="s">
        <v>54</v>
      </c>
      <c r="CF171" s="375" t="s">
        <v>54</v>
      </c>
      <c r="CG171" s="375" t="s">
        <v>54</v>
      </c>
      <c r="CH171" s="375" t="s">
        <v>54</v>
      </c>
      <c r="CI171" s="370" t="s">
        <v>54</v>
      </c>
      <c r="CJ171" s="375" t="s">
        <v>54</v>
      </c>
      <c r="CK171" s="375" t="s">
        <v>54</v>
      </c>
      <c r="CL171" s="375" t="s">
        <v>54</v>
      </c>
      <c r="CM171" s="477"/>
      <c r="CN171" s="477"/>
      <c r="CO171" s="466"/>
      <c r="CP171" s="466"/>
      <c r="CQ171" s="466"/>
      <c r="CR171" s="466"/>
      <c r="CS171" s="466"/>
      <c r="CT171" s="513"/>
      <c r="CU171" s="513"/>
      <c r="CV171" s="513"/>
      <c r="CW171" s="513"/>
      <c r="CX171" s="513"/>
      <c r="CY171" s="513"/>
      <c r="CZ171" s="513"/>
      <c r="DA171" s="513"/>
      <c r="DB171" s="513"/>
      <c r="DC171" s="513"/>
      <c r="DD171" s="513"/>
      <c r="DE171" s="513"/>
      <c r="DF171" s="513"/>
      <c r="DG171" s="466"/>
      <c r="DH171" s="466"/>
      <c r="DI171" s="466"/>
      <c r="DJ171" s="466"/>
      <c r="DK171" s="466"/>
      <c r="DL171" s="466"/>
      <c r="DM171" s="365" t="s">
        <v>54</v>
      </c>
      <c r="DN171" s="466"/>
      <c r="DO171" s="365" t="s">
        <v>54</v>
      </c>
      <c r="DP171" s="365" t="s">
        <v>54</v>
      </c>
      <c r="DQ171" s="365" t="s">
        <v>54</v>
      </c>
      <c r="DR171" s="365" t="s">
        <v>54</v>
      </c>
      <c r="DS171" s="365" t="s">
        <v>54</v>
      </c>
      <c r="DT171" s="365" t="s">
        <v>54</v>
      </c>
      <c r="DU171" s="365" t="s">
        <v>54</v>
      </c>
      <c r="DV171" s="365" t="s">
        <v>54</v>
      </c>
      <c r="DW171" s="365" t="s">
        <v>54</v>
      </c>
      <c r="DX171" s="466"/>
      <c r="DY171" s="365" t="s">
        <v>54</v>
      </c>
      <c r="DZ171" s="466"/>
      <c r="EA171" s="365" t="s">
        <v>54</v>
      </c>
      <c r="EB171" s="365" t="s">
        <v>54</v>
      </c>
      <c r="EC171" s="365" t="s">
        <v>54</v>
      </c>
      <c r="ED171" s="365" t="s">
        <v>54</v>
      </c>
      <c r="EE171" s="365" t="s">
        <v>54</v>
      </c>
      <c r="EF171" s="365" t="s">
        <v>54</v>
      </c>
      <c r="EG171" s="365" t="s">
        <v>54</v>
      </c>
      <c r="EH171" s="365" t="s">
        <v>54</v>
      </c>
      <c r="EI171" s="365" t="s">
        <v>54</v>
      </c>
      <c r="EJ171" s="365" t="s">
        <v>54</v>
      </c>
      <c r="EK171" s="365" t="s">
        <v>54</v>
      </c>
      <c r="EL171" s="365" t="s">
        <v>54</v>
      </c>
      <c r="EM171" s="365" t="s">
        <v>54</v>
      </c>
      <c r="EN171" s="365" t="s">
        <v>54</v>
      </c>
      <c r="EO171" s="365" t="s">
        <v>54</v>
      </c>
      <c r="EP171" s="365" t="s">
        <v>54</v>
      </c>
      <c r="EQ171" s="365" t="s">
        <v>54</v>
      </c>
      <c r="ER171" s="365" t="s">
        <v>54</v>
      </c>
      <c r="ES171" s="365" t="s">
        <v>54</v>
      </c>
      <c r="ET171" s="365" t="s">
        <v>54</v>
      </c>
      <c r="EU171" s="365" t="s">
        <v>54</v>
      </c>
    </row>
    <row r="172" spans="1:151" s="385" customFormat="1" ht="19.95" customHeight="1">
      <c r="A172" s="467"/>
      <c r="B172" s="467"/>
      <c r="C172" s="474"/>
      <c r="D172" s="467"/>
      <c r="E172" s="471"/>
      <c r="F172" s="467"/>
      <c r="G172" s="467"/>
      <c r="H172" s="467"/>
      <c r="I172" s="467"/>
      <c r="J172" s="467"/>
      <c r="K172" s="467"/>
      <c r="L172" s="471"/>
      <c r="M172" s="467"/>
      <c r="N172" s="471"/>
      <c r="O172" s="467"/>
      <c r="P172" s="527"/>
      <c r="Q172" s="467"/>
      <c r="R172" s="463" t="s">
        <v>54</v>
      </c>
      <c r="S172" s="375" t="s">
        <v>54</v>
      </c>
      <c r="T172" s="375" t="s">
        <v>54</v>
      </c>
      <c r="U172" s="375" t="s">
        <v>54</v>
      </c>
      <c r="V172" s="375" t="s">
        <v>54</v>
      </c>
      <c r="W172" s="375" t="s">
        <v>54</v>
      </c>
      <c r="X172" s="518"/>
      <c r="Y172" s="375" t="s">
        <v>54</v>
      </c>
      <c r="Z172" s="520"/>
      <c r="AA172" s="375" t="s">
        <v>54</v>
      </c>
      <c r="AB172" s="467"/>
      <c r="AC172" s="375" t="s">
        <v>54</v>
      </c>
      <c r="AD172" s="467"/>
      <c r="AE172" s="375" t="s">
        <v>54</v>
      </c>
      <c r="AF172" s="375" t="s">
        <v>54</v>
      </c>
      <c r="AG172" s="375" t="s">
        <v>54</v>
      </c>
      <c r="AH172" s="375" t="s">
        <v>54</v>
      </c>
      <c r="AI172" s="375" t="s">
        <v>54</v>
      </c>
      <c r="AJ172" s="515"/>
      <c r="AK172" s="515"/>
      <c r="AL172" s="515"/>
      <c r="AM172" s="515"/>
      <c r="AN172" s="515"/>
      <c r="AO172" s="515"/>
      <c r="AP172" s="375" t="s">
        <v>54</v>
      </c>
      <c r="AQ172" s="474"/>
      <c r="AR172" s="375" t="s">
        <v>54</v>
      </c>
      <c r="AS172" s="382" t="s">
        <v>54</v>
      </c>
      <c r="AT172" s="382" t="s">
        <v>54</v>
      </c>
      <c r="AU172" s="375" t="s">
        <v>54</v>
      </c>
      <c r="AV172" s="375" t="s">
        <v>54</v>
      </c>
      <c r="AW172" s="375" t="s">
        <v>54</v>
      </c>
      <c r="AX172" s="375" t="s">
        <v>54</v>
      </c>
      <c r="AY172" s="383" t="s">
        <v>54</v>
      </c>
      <c r="AZ172" s="369" t="s">
        <v>54</v>
      </c>
      <c r="BA172" s="518"/>
      <c r="BB172" s="369" t="s">
        <v>54</v>
      </c>
      <c r="BC172" s="518"/>
      <c r="BD172" s="369" t="s">
        <v>54</v>
      </c>
      <c r="BE172" s="369" t="s">
        <v>54</v>
      </c>
      <c r="BF172" s="369" t="s">
        <v>54</v>
      </c>
      <c r="BG172" s="375" t="s">
        <v>54</v>
      </c>
      <c r="BH172" s="375" t="s">
        <v>54</v>
      </c>
      <c r="BI172" s="375" t="s">
        <v>54</v>
      </c>
      <c r="BJ172" s="375" t="s">
        <v>54</v>
      </c>
      <c r="BK172" s="474"/>
      <c r="BL172" s="375" t="s">
        <v>54</v>
      </c>
      <c r="BM172" s="375" t="s">
        <v>54</v>
      </c>
      <c r="BN172" s="375" t="s">
        <v>54</v>
      </c>
      <c r="BO172" s="375" t="s">
        <v>54</v>
      </c>
      <c r="BP172" s="375" t="s">
        <v>54</v>
      </c>
      <c r="BQ172" s="375" t="s">
        <v>54</v>
      </c>
      <c r="BR172" s="375" t="s">
        <v>54</v>
      </c>
      <c r="BS172" s="375" t="s">
        <v>54</v>
      </c>
      <c r="BT172" s="375" t="s">
        <v>54</v>
      </c>
      <c r="BU172" s="370" t="s">
        <v>54</v>
      </c>
      <c r="BV172" s="375" t="s">
        <v>54</v>
      </c>
      <c r="BW172" s="375" t="s">
        <v>54</v>
      </c>
      <c r="BX172" s="375" t="s">
        <v>54</v>
      </c>
      <c r="BY172" s="375" t="s">
        <v>54</v>
      </c>
      <c r="BZ172" s="375" t="s">
        <v>54</v>
      </c>
      <c r="CA172" s="375" t="s">
        <v>54</v>
      </c>
      <c r="CB172" s="375" t="s">
        <v>54</v>
      </c>
      <c r="CC172" s="375" t="s">
        <v>54</v>
      </c>
      <c r="CD172" s="375" t="s">
        <v>54</v>
      </c>
      <c r="CE172" s="370" t="s">
        <v>54</v>
      </c>
      <c r="CF172" s="375" t="s">
        <v>54</v>
      </c>
      <c r="CG172" s="375" t="s">
        <v>54</v>
      </c>
      <c r="CH172" s="375" t="s">
        <v>54</v>
      </c>
      <c r="CI172" s="370" t="s">
        <v>54</v>
      </c>
      <c r="CJ172" s="375" t="s">
        <v>54</v>
      </c>
      <c r="CK172" s="375" t="s">
        <v>54</v>
      </c>
      <c r="CL172" s="375" t="s">
        <v>54</v>
      </c>
      <c r="CM172" s="477"/>
      <c r="CN172" s="477"/>
      <c r="CO172" s="467"/>
      <c r="CP172" s="467"/>
      <c r="CQ172" s="467"/>
      <c r="CR172" s="467"/>
      <c r="CS172" s="467"/>
      <c r="CT172" s="513"/>
      <c r="CU172" s="513"/>
      <c r="CV172" s="513"/>
      <c r="CW172" s="513"/>
      <c r="CX172" s="513"/>
      <c r="CY172" s="513"/>
      <c r="CZ172" s="513"/>
      <c r="DA172" s="513"/>
      <c r="DB172" s="513"/>
      <c r="DC172" s="513"/>
      <c r="DD172" s="513"/>
      <c r="DE172" s="513"/>
      <c r="DF172" s="513"/>
      <c r="DG172" s="467"/>
      <c r="DH172" s="467"/>
      <c r="DI172" s="467"/>
      <c r="DJ172" s="467"/>
      <c r="DK172" s="467"/>
      <c r="DL172" s="467"/>
      <c r="DM172" s="365" t="s">
        <v>54</v>
      </c>
      <c r="DN172" s="467"/>
      <c r="DO172" s="365" t="s">
        <v>54</v>
      </c>
      <c r="DP172" s="365" t="s">
        <v>54</v>
      </c>
      <c r="DQ172" s="365" t="s">
        <v>54</v>
      </c>
      <c r="DR172" s="365" t="s">
        <v>54</v>
      </c>
      <c r="DS172" s="365" t="s">
        <v>54</v>
      </c>
      <c r="DT172" s="365" t="s">
        <v>54</v>
      </c>
      <c r="DU172" s="365" t="s">
        <v>54</v>
      </c>
      <c r="DV172" s="365" t="s">
        <v>54</v>
      </c>
      <c r="DW172" s="365" t="s">
        <v>54</v>
      </c>
      <c r="DX172" s="467"/>
      <c r="DY172" s="365" t="s">
        <v>54</v>
      </c>
      <c r="DZ172" s="467"/>
      <c r="EA172" s="365" t="s">
        <v>54</v>
      </c>
      <c r="EB172" s="365" t="s">
        <v>54</v>
      </c>
      <c r="EC172" s="365" t="s">
        <v>54</v>
      </c>
      <c r="ED172" s="365" t="s">
        <v>54</v>
      </c>
      <c r="EE172" s="365" t="s">
        <v>54</v>
      </c>
      <c r="EF172" s="365" t="s">
        <v>54</v>
      </c>
      <c r="EG172" s="365" t="s">
        <v>54</v>
      </c>
      <c r="EH172" s="365" t="s">
        <v>54</v>
      </c>
      <c r="EI172" s="365" t="s">
        <v>54</v>
      </c>
      <c r="EJ172" s="365" t="s">
        <v>54</v>
      </c>
      <c r="EK172" s="365" t="s">
        <v>54</v>
      </c>
      <c r="EL172" s="365" t="s">
        <v>54</v>
      </c>
      <c r="EM172" s="365" t="s">
        <v>54</v>
      </c>
      <c r="EN172" s="365" t="s">
        <v>54</v>
      </c>
      <c r="EO172" s="365" t="s">
        <v>54</v>
      </c>
      <c r="EP172" s="365" t="s">
        <v>54</v>
      </c>
      <c r="EQ172" s="365" t="s">
        <v>54</v>
      </c>
      <c r="ER172" s="365" t="s">
        <v>54</v>
      </c>
      <c r="ES172" s="365" t="s">
        <v>54</v>
      </c>
      <c r="ET172" s="365" t="s">
        <v>54</v>
      </c>
      <c r="EU172" s="365" t="s">
        <v>54</v>
      </c>
    </row>
    <row r="173" spans="1:151" s="385" customFormat="1" ht="19.95" customHeight="1">
      <c r="A173" s="468"/>
      <c r="B173" s="468"/>
      <c r="C173" s="475"/>
      <c r="D173" s="468"/>
      <c r="E173" s="472"/>
      <c r="F173" s="468"/>
      <c r="G173" s="468"/>
      <c r="H173" s="468"/>
      <c r="I173" s="468"/>
      <c r="J173" s="468"/>
      <c r="K173" s="468"/>
      <c r="L173" s="472"/>
      <c r="M173" s="468"/>
      <c r="N173" s="472"/>
      <c r="O173" s="468"/>
      <c r="P173" s="528"/>
      <c r="Q173" s="468"/>
      <c r="R173" s="463" t="s">
        <v>54</v>
      </c>
      <c r="S173" s="367" t="s">
        <v>54</v>
      </c>
      <c r="T173" s="367" t="s">
        <v>54</v>
      </c>
      <c r="U173" s="367" t="s">
        <v>54</v>
      </c>
      <c r="V173" s="367" t="s">
        <v>54</v>
      </c>
      <c r="W173" s="367" t="s">
        <v>54</v>
      </c>
      <c r="X173" s="518"/>
      <c r="Y173" s="367" t="s">
        <v>54</v>
      </c>
      <c r="Z173" s="520"/>
      <c r="AA173" s="367" t="s">
        <v>54</v>
      </c>
      <c r="AB173" s="468"/>
      <c r="AC173" s="367" t="s">
        <v>54</v>
      </c>
      <c r="AD173" s="468"/>
      <c r="AE173" s="367" t="s">
        <v>54</v>
      </c>
      <c r="AF173" s="367" t="s">
        <v>54</v>
      </c>
      <c r="AG173" s="367" t="s">
        <v>54</v>
      </c>
      <c r="AH173" s="367" t="s">
        <v>54</v>
      </c>
      <c r="AI173" s="367" t="s">
        <v>54</v>
      </c>
      <c r="AJ173" s="516"/>
      <c r="AK173" s="516"/>
      <c r="AL173" s="516"/>
      <c r="AM173" s="516"/>
      <c r="AN173" s="516"/>
      <c r="AO173" s="516"/>
      <c r="AP173" s="375" t="s">
        <v>54</v>
      </c>
      <c r="AQ173" s="475"/>
      <c r="AR173" s="375" t="s">
        <v>54</v>
      </c>
      <c r="AS173" s="382" t="s">
        <v>54</v>
      </c>
      <c r="AT173" s="382" t="s">
        <v>54</v>
      </c>
      <c r="AU173" s="375" t="s">
        <v>54</v>
      </c>
      <c r="AV173" s="375" t="s">
        <v>54</v>
      </c>
      <c r="AW173" s="375" t="s">
        <v>54</v>
      </c>
      <c r="AX173" s="375" t="s">
        <v>54</v>
      </c>
      <c r="AY173" s="383" t="s">
        <v>54</v>
      </c>
      <c r="AZ173" s="369" t="s">
        <v>54</v>
      </c>
      <c r="BA173" s="518"/>
      <c r="BB173" s="369" t="s">
        <v>54</v>
      </c>
      <c r="BC173" s="518"/>
      <c r="BD173" s="369" t="s">
        <v>54</v>
      </c>
      <c r="BE173" s="369" t="s">
        <v>54</v>
      </c>
      <c r="BF173" s="369" t="s">
        <v>54</v>
      </c>
      <c r="BG173" s="375" t="s">
        <v>54</v>
      </c>
      <c r="BH173" s="375" t="s">
        <v>54</v>
      </c>
      <c r="BI173" s="375" t="s">
        <v>54</v>
      </c>
      <c r="BJ173" s="375" t="s">
        <v>54</v>
      </c>
      <c r="BK173" s="475"/>
      <c r="BL173" s="375" t="s">
        <v>54</v>
      </c>
      <c r="BM173" s="375" t="s">
        <v>54</v>
      </c>
      <c r="BN173" s="375" t="s">
        <v>54</v>
      </c>
      <c r="BO173" s="375" t="s">
        <v>54</v>
      </c>
      <c r="BP173" s="375" t="s">
        <v>54</v>
      </c>
      <c r="BQ173" s="375" t="s">
        <v>54</v>
      </c>
      <c r="BR173" s="375" t="s">
        <v>54</v>
      </c>
      <c r="BS173" s="375" t="s">
        <v>54</v>
      </c>
      <c r="BT173" s="375" t="s">
        <v>54</v>
      </c>
      <c r="BU173" s="370" t="s">
        <v>54</v>
      </c>
      <c r="BV173" s="375" t="s">
        <v>54</v>
      </c>
      <c r="BW173" s="375" t="s">
        <v>54</v>
      </c>
      <c r="BX173" s="375" t="s">
        <v>54</v>
      </c>
      <c r="BY173" s="375" t="s">
        <v>54</v>
      </c>
      <c r="BZ173" s="375" t="s">
        <v>54</v>
      </c>
      <c r="CA173" s="375" t="s">
        <v>54</v>
      </c>
      <c r="CB173" s="375" t="s">
        <v>54</v>
      </c>
      <c r="CC173" s="375" t="s">
        <v>54</v>
      </c>
      <c r="CD173" s="375" t="s">
        <v>54</v>
      </c>
      <c r="CE173" s="370" t="s">
        <v>54</v>
      </c>
      <c r="CF173" s="375" t="s">
        <v>54</v>
      </c>
      <c r="CG173" s="375" t="s">
        <v>54</v>
      </c>
      <c r="CH173" s="375" t="s">
        <v>54</v>
      </c>
      <c r="CI173" s="370" t="s">
        <v>54</v>
      </c>
      <c r="CJ173" s="375" t="s">
        <v>54</v>
      </c>
      <c r="CK173" s="375" t="s">
        <v>54</v>
      </c>
      <c r="CL173" s="375" t="s">
        <v>54</v>
      </c>
      <c r="CM173" s="478"/>
      <c r="CN173" s="478"/>
      <c r="CO173" s="468"/>
      <c r="CP173" s="468"/>
      <c r="CQ173" s="468"/>
      <c r="CR173" s="468"/>
      <c r="CS173" s="468"/>
      <c r="CT173" s="514"/>
      <c r="CU173" s="514"/>
      <c r="CV173" s="514"/>
      <c r="CW173" s="514"/>
      <c r="CX173" s="514"/>
      <c r="CY173" s="514"/>
      <c r="CZ173" s="514"/>
      <c r="DA173" s="514"/>
      <c r="DB173" s="514"/>
      <c r="DC173" s="514"/>
      <c r="DD173" s="514"/>
      <c r="DE173" s="514"/>
      <c r="DF173" s="514"/>
      <c r="DG173" s="468"/>
      <c r="DH173" s="468"/>
      <c r="DI173" s="468"/>
      <c r="DJ173" s="468"/>
      <c r="DK173" s="468"/>
      <c r="DL173" s="468"/>
      <c r="DM173" s="365" t="s">
        <v>54</v>
      </c>
      <c r="DN173" s="468"/>
      <c r="DO173" s="365" t="s">
        <v>54</v>
      </c>
      <c r="DP173" s="365" t="s">
        <v>54</v>
      </c>
      <c r="DQ173" s="365" t="s">
        <v>54</v>
      </c>
      <c r="DR173" s="365" t="s">
        <v>54</v>
      </c>
      <c r="DS173" s="365" t="s">
        <v>54</v>
      </c>
      <c r="DT173" s="365" t="s">
        <v>54</v>
      </c>
      <c r="DU173" s="365" t="s">
        <v>54</v>
      </c>
      <c r="DV173" s="365" t="s">
        <v>54</v>
      </c>
      <c r="DW173" s="365" t="s">
        <v>54</v>
      </c>
      <c r="DX173" s="468"/>
      <c r="DY173" s="365" t="s">
        <v>54</v>
      </c>
      <c r="DZ173" s="468"/>
      <c r="EA173" s="365" t="s">
        <v>54</v>
      </c>
      <c r="EB173" s="365" t="s">
        <v>54</v>
      </c>
      <c r="EC173" s="365" t="s">
        <v>54</v>
      </c>
      <c r="ED173" s="365" t="s">
        <v>54</v>
      </c>
      <c r="EE173" s="365" t="s">
        <v>54</v>
      </c>
      <c r="EF173" s="365" t="s">
        <v>54</v>
      </c>
      <c r="EG173" s="365" t="s">
        <v>54</v>
      </c>
      <c r="EH173" s="365" t="s">
        <v>54</v>
      </c>
      <c r="EI173" s="365" t="s">
        <v>54</v>
      </c>
      <c r="EJ173" s="365" t="s">
        <v>54</v>
      </c>
      <c r="EK173" s="365" t="s">
        <v>54</v>
      </c>
      <c r="EL173" s="365" t="s">
        <v>54</v>
      </c>
      <c r="EM173" s="365" t="s">
        <v>54</v>
      </c>
      <c r="EN173" s="365" t="s">
        <v>54</v>
      </c>
      <c r="EO173" s="365" t="s">
        <v>54</v>
      </c>
      <c r="EP173" s="365" t="s">
        <v>54</v>
      </c>
      <c r="EQ173" s="365" t="s">
        <v>54</v>
      </c>
      <c r="ER173" s="365" t="s">
        <v>54</v>
      </c>
      <c r="ES173" s="365" t="s">
        <v>54</v>
      </c>
      <c r="ET173" s="365" t="s">
        <v>54</v>
      </c>
      <c r="EU173" s="365" t="s">
        <v>54</v>
      </c>
    </row>
    <row r="174" spans="1:151" s="385" customFormat="1" ht="19.95" customHeight="1">
      <c r="A174" s="465">
        <v>25</v>
      </c>
      <c r="B174" s="465">
        <v>25</v>
      </c>
      <c r="C174" s="473" t="s">
        <v>2734</v>
      </c>
      <c r="D174" s="465" t="s">
        <v>3439</v>
      </c>
      <c r="E174" s="469" t="s">
        <v>3072</v>
      </c>
      <c r="F174" s="465" t="s">
        <v>3164</v>
      </c>
      <c r="G174" s="465" t="s">
        <v>3167</v>
      </c>
      <c r="H174" s="465" t="s">
        <v>3165</v>
      </c>
      <c r="I174" s="465" t="s">
        <v>3166</v>
      </c>
      <c r="J174" s="465" t="s">
        <v>2680</v>
      </c>
      <c r="K174" s="525" t="s">
        <v>3518</v>
      </c>
      <c r="L174" s="469" t="s">
        <v>3554</v>
      </c>
      <c r="M174" s="465" t="s">
        <v>3080</v>
      </c>
      <c r="N174" s="469" t="s">
        <v>3554</v>
      </c>
      <c r="O174" s="465" t="s">
        <v>3080</v>
      </c>
      <c r="P174" s="526" t="s">
        <v>2962</v>
      </c>
      <c r="Q174" s="465">
        <v>2</v>
      </c>
      <c r="R174" s="462" t="s">
        <v>2698</v>
      </c>
      <c r="S174" s="367" t="s">
        <v>52</v>
      </c>
      <c r="T174" s="367" t="s">
        <v>52</v>
      </c>
      <c r="U174" s="367" t="s">
        <v>52</v>
      </c>
      <c r="V174" s="367" t="s">
        <v>52</v>
      </c>
      <c r="W174" s="367" t="s">
        <v>52</v>
      </c>
      <c r="X174" s="517">
        <v>387</v>
      </c>
      <c r="Y174" s="367" t="s">
        <v>52</v>
      </c>
      <c r="Z174" s="519" t="s">
        <v>52</v>
      </c>
      <c r="AA174" s="367" t="s">
        <v>52</v>
      </c>
      <c r="AB174" s="465">
        <v>388</v>
      </c>
      <c r="AC174" s="367" t="s">
        <v>52</v>
      </c>
      <c r="AD174" s="465" t="s">
        <v>52</v>
      </c>
      <c r="AE174" s="367" t="s">
        <v>52</v>
      </c>
      <c r="AF174" s="367" t="s">
        <v>52</v>
      </c>
      <c r="AG174" s="367" t="s">
        <v>52</v>
      </c>
      <c r="AH174" s="367" t="s">
        <v>52</v>
      </c>
      <c r="AI174" s="367" t="s">
        <v>52</v>
      </c>
      <c r="AJ174" s="476" t="s">
        <v>54</v>
      </c>
      <c r="AK174" s="476" t="s">
        <v>54</v>
      </c>
      <c r="AL174" s="476" t="s">
        <v>54</v>
      </c>
      <c r="AM174" s="476" t="s">
        <v>54</v>
      </c>
      <c r="AN174" s="476" t="s">
        <v>54</v>
      </c>
      <c r="AO174" s="476" t="s">
        <v>54</v>
      </c>
      <c r="AP174" s="375" t="s">
        <v>54</v>
      </c>
      <c r="AQ174" s="473" t="s">
        <v>54</v>
      </c>
      <c r="AR174" s="375" t="s">
        <v>54</v>
      </c>
      <c r="AS174" s="382" t="s">
        <v>54</v>
      </c>
      <c r="AT174" s="382" t="s">
        <v>54</v>
      </c>
      <c r="AU174" s="375" t="s">
        <v>54</v>
      </c>
      <c r="AV174" s="375" t="s">
        <v>54</v>
      </c>
      <c r="AW174" s="375" t="s">
        <v>54</v>
      </c>
      <c r="AX174" s="375" t="s">
        <v>54</v>
      </c>
      <c r="AY174" s="383" t="s">
        <v>54</v>
      </c>
      <c r="AZ174" s="369" t="s">
        <v>54</v>
      </c>
      <c r="BA174" s="517" t="s">
        <v>54</v>
      </c>
      <c r="BB174" s="369" t="s">
        <v>54</v>
      </c>
      <c r="BC174" s="517" t="s">
        <v>54</v>
      </c>
      <c r="BD174" s="369" t="s">
        <v>54</v>
      </c>
      <c r="BE174" s="369" t="s">
        <v>54</v>
      </c>
      <c r="BF174" s="369" t="s">
        <v>54</v>
      </c>
      <c r="BG174" s="375" t="s">
        <v>54</v>
      </c>
      <c r="BH174" s="375" t="s">
        <v>54</v>
      </c>
      <c r="BI174" s="375" t="s">
        <v>54</v>
      </c>
      <c r="BJ174" s="375" t="s">
        <v>54</v>
      </c>
      <c r="BK174" s="473" t="s">
        <v>54</v>
      </c>
      <c r="BL174" s="375" t="s">
        <v>54</v>
      </c>
      <c r="BM174" s="375" t="s">
        <v>54</v>
      </c>
      <c r="BN174" s="375" t="s">
        <v>54</v>
      </c>
      <c r="BO174" s="375" t="s">
        <v>54</v>
      </c>
      <c r="BP174" s="375" t="s">
        <v>54</v>
      </c>
      <c r="BQ174" s="375" t="s">
        <v>54</v>
      </c>
      <c r="BR174" s="375" t="s">
        <v>54</v>
      </c>
      <c r="BS174" s="375" t="s">
        <v>54</v>
      </c>
      <c r="BT174" s="375" t="s">
        <v>54</v>
      </c>
      <c r="BU174" s="370" t="s">
        <v>54</v>
      </c>
      <c r="BV174" s="375" t="s">
        <v>54</v>
      </c>
      <c r="BW174" s="375" t="s">
        <v>54</v>
      </c>
      <c r="BX174" s="375" t="s">
        <v>54</v>
      </c>
      <c r="BY174" s="375" t="s">
        <v>54</v>
      </c>
      <c r="BZ174" s="375" t="s">
        <v>54</v>
      </c>
      <c r="CA174" s="375" t="s">
        <v>54</v>
      </c>
      <c r="CB174" s="375" t="s">
        <v>54</v>
      </c>
      <c r="CC174" s="375" t="s">
        <v>54</v>
      </c>
      <c r="CD174" s="375" t="s">
        <v>54</v>
      </c>
      <c r="CE174" s="370" t="s">
        <v>54</v>
      </c>
      <c r="CF174" s="375" t="s">
        <v>54</v>
      </c>
      <c r="CG174" s="375" t="s">
        <v>54</v>
      </c>
      <c r="CH174" s="375" t="s">
        <v>54</v>
      </c>
      <c r="CI174" s="370" t="s">
        <v>54</v>
      </c>
      <c r="CJ174" s="375" t="s">
        <v>54</v>
      </c>
      <c r="CK174" s="375" t="s">
        <v>54</v>
      </c>
      <c r="CL174" s="375" t="s">
        <v>54</v>
      </c>
      <c r="CM174" s="476" t="s">
        <v>54</v>
      </c>
      <c r="CN174" s="476" t="s">
        <v>54</v>
      </c>
      <c r="CO174" s="465" t="s">
        <v>54</v>
      </c>
      <c r="CP174" s="465" t="s">
        <v>54</v>
      </c>
      <c r="CQ174" s="465" t="s">
        <v>54</v>
      </c>
      <c r="CR174" s="465" t="s">
        <v>54</v>
      </c>
      <c r="CS174" s="465" t="s">
        <v>54</v>
      </c>
      <c r="CT174" s="512" t="s">
        <v>2024</v>
      </c>
      <c r="CU174" s="512">
        <v>2021</v>
      </c>
      <c r="CV174" s="512" t="s">
        <v>2899</v>
      </c>
      <c r="CW174" s="512" t="s">
        <v>1975</v>
      </c>
      <c r="CX174" s="512" t="s">
        <v>3440</v>
      </c>
      <c r="CY174" s="512" t="s">
        <v>3441</v>
      </c>
      <c r="CZ174" s="512" t="s">
        <v>3168</v>
      </c>
      <c r="DA174" s="512" t="s">
        <v>52</v>
      </c>
      <c r="DB174" s="512" t="s">
        <v>3169</v>
      </c>
      <c r="DC174" s="512" t="s">
        <v>54</v>
      </c>
      <c r="DD174" s="512" t="s">
        <v>54</v>
      </c>
      <c r="DE174" s="512" t="s">
        <v>54</v>
      </c>
      <c r="DF174" s="512" t="s">
        <v>54</v>
      </c>
      <c r="DG174" s="465" t="s">
        <v>54</v>
      </c>
      <c r="DH174" s="465" t="s">
        <v>54</v>
      </c>
      <c r="DI174" s="465" t="s">
        <v>54</v>
      </c>
      <c r="DJ174" s="465" t="s">
        <v>54</v>
      </c>
      <c r="DK174" s="465" t="s">
        <v>54</v>
      </c>
      <c r="DL174" s="465" t="s">
        <v>54</v>
      </c>
      <c r="DM174" s="365" t="s">
        <v>54</v>
      </c>
      <c r="DN174" s="465" t="s">
        <v>54</v>
      </c>
      <c r="DO174" s="365" t="s">
        <v>54</v>
      </c>
      <c r="DP174" s="365" t="s">
        <v>54</v>
      </c>
      <c r="DQ174" s="365" t="s">
        <v>54</v>
      </c>
      <c r="DR174" s="365" t="s">
        <v>54</v>
      </c>
      <c r="DS174" s="365" t="s">
        <v>54</v>
      </c>
      <c r="DT174" s="365" t="s">
        <v>54</v>
      </c>
      <c r="DU174" s="365" t="s">
        <v>54</v>
      </c>
      <c r="DV174" s="365" t="s">
        <v>54</v>
      </c>
      <c r="DW174" s="365" t="s">
        <v>54</v>
      </c>
      <c r="DX174" s="465" t="s">
        <v>54</v>
      </c>
      <c r="DY174" s="365" t="s">
        <v>54</v>
      </c>
      <c r="DZ174" s="465" t="s">
        <v>54</v>
      </c>
      <c r="EA174" s="365" t="s">
        <v>54</v>
      </c>
      <c r="EB174" s="365" t="s">
        <v>54</v>
      </c>
      <c r="EC174" s="365" t="s">
        <v>54</v>
      </c>
      <c r="ED174" s="365" t="s">
        <v>54</v>
      </c>
      <c r="EE174" s="365" t="s">
        <v>54</v>
      </c>
      <c r="EF174" s="365" t="s">
        <v>54</v>
      </c>
      <c r="EG174" s="365" t="s">
        <v>54</v>
      </c>
      <c r="EH174" s="365" t="s">
        <v>54</v>
      </c>
      <c r="EI174" s="365" t="s">
        <v>54</v>
      </c>
      <c r="EJ174" s="365" t="s">
        <v>54</v>
      </c>
      <c r="EK174" s="365" t="s">
        <v>54</v>
      </c>
      <c r="EL174" s="365" t="s">
        <v>54</v>
      </c>
      <c r="EM174" s="365" t="s">
        <v>54</v>
      </c>
      <c r="EN174" s="365" t="s">
        <v>54</v>
      </c>
      <c r="EO174" s="365" t="s">
        <v>54</v>
      </c>
      <c r="EP174" s="365" t="s">
        <v>54</v>
      </c>
      <c r="EQ174" s="365" t="s">
        <v>54</v>
      </c>
      <c r="ER174" s="365" t="s">
        <v>54</v>
      </c>
      <c r="ES174" s="365" t="s">
        <v>54</v>
      </c>
      <c r="ET174" s="365" t="s">
        <v>54</v>
      </c>
      <c r="EU174" s="365" t="s">
        <v>54</v>
      </c>
    </row>
    <row r="175" spans="1:151" s="385" customFormat="1" ht="19.95" customHeight="1">
      <c r="A175" s="466"/>
      <c r="B175" s="466"/>
      <c r="C175" s="474"/>
      <c r="D175" s="466"/>
      <c r="E175" s="470"/>
      <c r="F175" s="466"/>
      <c r="G175" s="466"/>
      <c r="H175" s="466"/>
      <c r="I175" s="466"/>
      <c r="J175" s="466"/>
      <c r="K175" s="466"/>
      <c r="L175" s="470"/>
      <c r="M175" s="466"/>
      <c r="N175" s="470"/>
      <c r="O175" s="466"/>
      <c r="P175" s="527"/>
      <c r="Q175" s="466"/>
      <c r="R175" s="461" t="s">
        <v>3559</v>
      </c>
      <c r="S175" s="367" t="s">
        <v>52</v>
      </c>
      <c r="T175" s="367" t="s">
        <v>52</v>
      </c>
      <c r="U175" s="367" t="s">
        <v>52</v>
      </c>
      <c r="V175" s="367" t="s">
        <v>52</v>
      </c>
      <c r="W175" s="367" t="s">
        <v>52</v>
      </c>
      <c r="X175" s="518"/>
      <c r="Y175" s="367" t="s">
        <v>52</v>
      </c>
      <c r="Z175" s="520"/>
      <c r="AA175" s="367" t="s">
        <v>52</v>
      </c>
      <c r="AB175" s="466"/>
      <c r="AC175" s="367" t="s">
        <v>52</v>
      </c>
      <c r="AD175" s="466"/>
      <c r="AE175" s="367" t="s">
        <v>52</v>
      </c>
      <c r="AF175" s="367" t="s">
        <v>52</v>
      </c>
      <c r="AG175" s="367" t="s">
        <v>52</v>
      </c>
      <c r="AH175" s="367" t="s">
        <v>52</v>
      </c>
      <c r="AI175" s="367" t="s">
        <v>52</v>
      </c>
      <c r="AJ175" s="515"/>
      <c r="AK175" s="515"/>
      <c r="AL175" s="515"/>
      <c r="AM175" s="515"/>
      <c r="AN175" s="515"/>
      <c r="AO175" s="515"/>
      <c r="AP175" s="375" t="s">
        <v>54</v>
      </c>
      <c r="AQ175" s="474"/>
      <c r="AR175" s="375" t="s">
        <v>54</v>
      </c>
      <c r="AS175" s="382" t="s">
        <v>54</v>
      </c>
      <c r="AT175" s="382" t="s">
        <v>54</v>
      </c>
      <c r="AU175" s="375" t="s">
        <v>54</v>
      </c>
      <c r="AV175" s="375" t="s">
        <v>54</v>
      </c>
      <c r="AW175" s="375" t="s">
        <v>54</v>
      </c>
      <c r="AX175" s="375" t="s">
        <v>54</v>
      </c>
      <c r="AY175" s="383" t="s">
        <v>54</v>
      </c>
      <c r="AZ175" s="369" t="s">
        <v>54</v>
      </c>
      <c r="BA175" s="518"/>
      <c r="BB175" s="369" t="s">
        <v>54</v>
      </c>
      <c r="BC175" s="518"/>
      <c r="BD175" s="369" t="s">
        <v>54</v>
      </c>
      <c r="BE175" s="369" t="s">
        <v>54</v>
      </c>
      <c r="BF175" s="369" t="s">
        <v>54</v>
      </c>
      <c r="BG175" s="375" t="s">
        <v>54</v>
      </c>
      <c r="BH175" s="375" t="s">
        <v>54</v>
      </c>
      <c r="BI175" s="375" t="s">
        <v>54</v>
      </c>
      <c r="BJ175" s="375" t="s">
        <v>54</v>
      </c>
      <c r="BK175" s="474"/>
      <c r="BL175" s="375" t="s">
        <v>54</v>
      </c>
      <c r="BM175" s="375" t="s">
        <v>54</v>
      </c>
      <c r="BN175" s="375" t="s">
        <v>54</v>
      </c>
      <c r="BO175" s="375" t="s">
        <v>54</v>
      </c>
      <c r="BP175" s="375" t="s">
        <v>54</v>
      </c>
      <c r="BQ175" s="375" t="s">
        <v>54</v>
      </c>
      <c r="BR175" s="375" t="s">
        <v>54</v>
      </c>
      <c r="BS175" s="375" t="s">
        <v>54</v>
      </c>
      <c r="BT175" s="375" t="s">
        <v>54</v>
      </c>
      <c r="BU175" s="370" t="s">
        <v>54</v>
      </c>
      <c r="BV175" s="375" t="s">
        <v>54</v>
      </c>
      <c r="BW175" s="375" t="s">
        <v>54</v>
      </c>
      <c r="BX175" s="375" t="s">
        <v>54</v>
      </c>
      <c r="BY175" s="375" t="s">
        <v>54</v>
      </c>
      <c r="BZ175" s="375" t="s">
        <v>54</v>
      </c>
      <c r="CA175" s="375" t="s">
        <v>54</v>
      </c>
      <c r="CB175" s="375" t="s">
        <v>54</v>
      </c>
      <c r="CC175" s="375" t="s">
        <v>54</v>
      </c>
      <c r="CD175" s="375" t="s">
        <v>54</v>
      </c>
      <c r="CE175" s="370" t="s">
        <v>54</v>
      </c>
      <c r="CF175" s="375" t="s">
        <v>54</v>
      </c>
      <c r="CG175" s="375" t="s">
        <v>54</v>
      </c>
      <c r="CH175" s="375" t="s">
        <v>54</v>
      </c>
      <c r="CI175" s="370" t="s">
        <v>54</v>
      </c>
      <c r="CJ175" s="375" t="s">
        <v>54</v>
      </c>
      <c r="CK175" s="375" t="s">
        <v>54</v>
      </c>
      <c r="CL175" s="375" t="s">
        <v>54</v>
      </c>
      <c r="CM175" s="477"/>
      <c r="CN175" s="477"/>
      <c r="CO175" s="466"/>
      <c r="CP175" s="466"/>
      <c r="CQ175" s="466"/>
      <c r="CR175" s="466"/>
      <c r="CS175" s="466"/>
      <c r="CT175" s="513"/>
      <c r="CU175" s="513"/>
      <c r="CV175" s="513"/>
      <c r="CW175" s="513"/>
      <c r="CX175" s="513"/>
      <c r="CY175" s="513"/>
      <c r="CZ175" s="513"/>
      <c r="DA175" s="513"/>
      <c r="DB175" s="513"/>
      <c r="DC175" s="513"/>
      <c r="DD175" s="513"/>
      <c r="DE175" s="513"/>
      <c r="DF175" s="513"/>
      <c r="DG175" s="466"/>
      <c r="DH175" s="466"/>
      <c r="DI175" s="466"/>
      <c r="DJ175" s="466"/>
      <c r="DK175" s="466"/>
      <c r="DL175" s="466"/>
      <c r="DM175" s="365" t="s">
        <v>54</v>
      </c>
      <c r="DN175" s="466"/>
      <c r="DO175" s="365" t="s">
        <v>54</v>
      </c>
      <c r="DP175" s="365" t="s">
        <v>54</v>
      </c>
      <c r="DQ175" s="365" t="s">
        <v>54</v>
      </c>
      <c r="DR175" s="365" t="s">
        <v>54</v>
      </c>
      <c r="DS175" s="365" t="s">
        <v>54</v>
      </c>
      <c r="DT175" s="365" t="s">
        <v>54</v>
      </c>
      <c r="DU175" s="365" t="s">
        <v>54</v>
      </c>
      <c r="DV175" s="365" t="s">
        <v>54</v>
      </c>
      <c r="DW175" s="365" t="s">
        <v>54</v>
      </c>
      <c r="DX175" s="466"/>
      <c r="DY175" s="365" t="s">
        <v>54</v>
      </c>
      <c r="DZ175" s="466"/>
      <c r="EA175" s="365" t="s">
        <v>54</v>
      </c>
      <c r="EB175" s="365" t="s">
        <v>54</v>
      </c>
      <c r="EC175" s="365" t="s">
        <v>54</v>
      </c>
      <c r="ED175" s="365" t="s">
        <v>54</v>
      </c>
      <c r="EE175" s="365" t="s">
        <v>54</v>
      </c>
      <c r="EF175" s="365" t="s">
        <v>54</v>
      </c>
      <c r="EG175" s="365" t="s">
        <v>54</v>
      </c>
      <c r="EH175" s="365" t="s">
        <v>54</v>
      </c>
      <c r="EI175" s="365" t="s">
        <v>54</v>
      </c>
      <c r="EJ175" s="365" t="s">
        <v>54</v>
      </c>
      <c r="EK175" s="365" t="s">
        <v>54</v>
      </c>
      <c r="EL175" s="365" t="s">
        <v>54</v>
      </c>
      <c r="EM175" s="365" t="s">
        <v>54</v>
      </c>
      <c r="EN175" s="365" t="s">
        <v>54</v>
      </c>
      <c r="EO175" s="365" t="s">
        <v>54</v>
      </c>
      <c r="EP175" s="365" t="s">
        <v>54</v>
      </c>
      <c r="EQ175" s="365" t="s">
        <v>54</v>
      </c>
      <c r="ER175" s="365" t="s">
        <v>54</v>
      </c>
      <c r="ES175" s="365" t="s">
        <v>54</v>
      </c>
      <c r="ET175" s="365" t="s">
        <v>54</v>
      </c>
      <c r="EU175" s="365" t="s">
        <v>54</v>
      </c>
    </row>
    <row r="176" spans="1:151" s="385" customFormat="1" ht="19.95" customHeight="1">
      <c r="A176" s="467"/>
      <c r="B176" s="467"/>
      <c r="C176" s="474"/>
      <c r="D176" s="467"/>
      <c r="E176" s="471"/>
      <c r="F176" s="467"/>
      <c r="G176" s="467"/>
      <c r="H176" s="467"/>
      <c r="I176" s="467"/>
      <c r="J176" s="467"/>
      <c r="K176" s="467"/>
      <c r="L176" s="471"/>
      <c r="M176" s="467"/>
      <c r="N176" s="471"/>
      <c r="O176" s="467"/>
      <c r="P176" s="527"/>
      <c r="Q176" s="467"/>
      <c r="R176" s="463" t="s">
        <v>54</v>
      </c>
      <c r="S176" s="375" t="s">
        <v>52</v>
      </c>
      <c r="T176" s="375" t="s">
        <v>52</v>
      </c>
      <c r="U176" s="375" t="s">
        <v>52</v>
      </c>
      <c r="V176" s="375" t="s">
        <v>52</v>
      </c>
      <c r="W176" s="375" t="s">
        <v>52</v>
      </c>
      <c r="X176" s="518"/>
      <c r="Y176" s="375" t="s">
        <v>52</v>
      </c>
      <c r="Z176" s="520"/>
      <c r="AA176" s="375" t="s">
        <v>52</v>
      </c>
      <c r="AB176" s="467"/>
      <c r="AC176" s="375" t="s">
        <v>52</v>
      </c>
      <c r="AD176" s="467"/>
      <c r="AE176" s="375" t="s">
        <v>52</v>
      </c>
      <c r="AF176" s="375" t="s">
        <v>52</v>
      </c>
      <c r="AG176" s="375" t="s">
        <v>52</v>
      </c>
      <c r="AH176" s="375" t="s">
        <v>52</v>
      </c>
      <c r="AI176" s="375" t="s">
        <v>52</v>
      </c>
      <c r="AJ176" s="515"/>
      <c r="AK176" s="515"/>
      <c r="AL176" s="515"/>
      <c r="AM176" s="515"/>
      <c r="AN176" s="515"/>
      <c r="AO176" s="515"/>
      <c r="AP176" s="375" t="s">
        <v>54</v>
      </c>
      <c r="AQ176" s="474"/>
      <c r="AR176" s="375" t="s">
        <v>54</v>
      </c>
      <c r="AS176" s="382" t="s">
        <v>54</v>
      </c>
      <c r="AT176" s="382" t="s">
        <v>54</v>
      </c>
      <c r="AU176" s="375" t="s">
        <v>54</v>
      </c>
      <c r="AV176" s="375" t="s">
        <v>54</v>
      </c>
      <c r="AW176" s="375" t="s">
        <v>54</v>
      </c>
      <c r="AX176" s="375" t="s">
        <v>54</v>
      </c>
      <c r="AY176" s="383" t="s">
        <v>54</v>
      </c>
      <c r="AZ176" s="369" t="s">
        <v>54</v>
      </c>
      <c r="BA176" s="518"/>
      <c r="BB176" s="369" t="s">
        <v>54</v>
      </c>
      <c r="BC176" s="518"/>
      <c r="BD176" s="369" t="s">
        <v>54</v>
      </c>
      <c r="BE176" s="369" t="s">
        <v>54</v>
      </c>
      <c r="BF176" s="369" t="s">
        <v>54</v>
      </c>
      <c r="BG176" s="375" t="s">
        <v>54</v>
      </c>
      <c r="BH176" s="375" t="s">
        <v>54</v>
      </c>
      <c r="BI176" s="375" t="s">
        <v>54</v>
      </c>
      <c r="BJ176" s="375" t="s">
        <v>54</v>
      </c>
      <c r="BK176" s="474"/>
      <c r="BL176" s="375" t="s">
        <v>54</v>
      </c>
      <c r="BM176" s="375" t="s">
        <v>54</v>
      </c>
      <c r="BN176" s="375" t="s">
        <v>54</v>
      </c>
      <c r="BO176" s="375" t="s">
        <v>54</v>
      </c>
      <c r="BP176" s="375" t="s">
        <v>54</v>
      </c>
      <c r="BQ176" s="375" t="s">
        <v>54</v>
      </c>
      <c r="BR176" s="375" t="s">
        <v>54</v>
      </c>
      <c r="BS176" s="375" t="s">
        <v>54</v>
      </c>
      <c r="BT176" s="375" t="s">
        <v>54</v>
      </c>
      <c r="BU176" s="370" t="s">
        <v>54</v>
      </c>
      <c r="BV176" s="375" t="s">
        <v>54</v>
      </c>
      <c r="BW176" s="375" t="s">
        <v>54</v>
      </c>
      <c r="BX176" s="375" t="s">
        <v>54</v>
      </c>
      <c r="BY176" s="375" t="s">
        <v>54</v>
      </c>
      <c r="BZ176" s="375" t="s">
        <v>54</v>
      </c>
      <c r="CA176" s="375" t="s">
        <v>54</v>
      </c>
      <c r="CB176" s="375" t="s">
        <v>54</v>
      </c>
      <c r="CC176" s="375" t="s">
        <v>54</v>
      </c>
      <c r="CD176" s="375" t="s">
        <v>54</v>
      </c>
      <c r="CE176" s="370" t="s">
        <v>54</v>
      </c>
      <c r="CF176" s="375" t="s">
        <v>54</v>
      </c>
      <c r="CG176" s="375" t="s">
        <v>54</v>
      </c>
      <c r="CH176" s="375" t="s">
        <v>54</v>
      </c>
      <c r="CI176" s="370" t="s">
        <v>54</v>
      </c>
      <c r="CJ176" s="375" t="s">
        <v>54</v>
      </c>
      <c r="CK176" s="375" t="s">
        <v>54</v>
      </c>
      <c r="CL176" s="375" t="s">
        <v>54</v>
      </c>
      <c r="CM176" s="477"/>
      <c r="CN176" s="477"/>
      <c r="CO176" s="467"/>
      <c r="CP176" s="467"/>
      <c r="CQ176" s="467"/>
      <c r="CR176" s="467"/>
      <c r="CS176" s="467"/>
      <c r="CT176" s="513"/>
      <c r="CU176" s="513"/>
      <c r="CV176" s="513"/>
      <c r="CW176" s="513"/>
      <c r="CX176" s="513"/>
      <c r="CY176" s="513"/>
      <c r="CZ176" s="513"/>
      <c r="DA176" s="513"/>
      <c r="DB176" s="513"/>
      <c r="DC176" s="513"/>
      <c r="DD176" s="513"/>
      <c r="DE176" s="513"/>
      <c r="DF176" s="513"/>
      <c r="DG176" s="467"/>
      <c r="DH176" s="467"/>
      <c r="DI176" s="467"/>
      <c r="DJ176" s="467"/>
      <c r="DK176" s="467"/>
      <c r="DL176" s="467"/>
      <c r="DM176" s="365" t="s">
        <v>54</v>
      </c>
      <c r="DN176" s="467"/>
      <c r="DO176" s="365" t="s">
        <v>54</v>
      </c>
      <c r="DP176" s="365" t="s">
        <v>54</v>
      </c>
      <c r="DQ176" s="365" t="s">
        <v>54</v>
      </c>
      <c r="DR176" s="365" t="s">
        <v>54</v>
      </c>
      <c r="DS176" s="365" t="s">
        <v>54</v>
      </c>
      <c r="DT176" s="365" t="s">
        <v>54</v>
      </c>
      <c r="DU176" s="365" t="s">
        <v>54</v>
      </c>
      <c r="DV176" s="365" t="s">
        <v>54</v>
      </c>
      <c r="DW176" s="365" t="s">
        <v>54</v>
      </c>
      <c r="DX176" s="467"/>
      <c r="DY176" s="365" t="s">
        <v>54</v>
      </c>
      <c r="DZ176" s="467"/>
      <c r="EA176" s="365" t="s">
        <v>54</v>
      </c>
      <c r="EB176" s="365" t="s">
        <v>54</v>
      </c>
      <c r="EC176" s="365" t="s">
        <v>54</v>
      </c>
      <c r="ED176" s="365" t="s">
        <v>54</v>
      </c>
      <c r="EE176" s="365" t="s">
        <v>54</v>
      </c>
      <c r="EF176" s="365" t="s">
        <v>54</v>
      </c>
      <c r="EG176" s="365" t="s">
        <v>54</v>
      </c>
      <c r="EH176" s="365" t="s">
        <v>54</v>
      </c>
      <c r="EI176" s="365" t="s">
        <v>54</v>
      </c>
      <c r="EJ176" s="365" t="s">
        <v>54</v>
      </c>
      <c r="EK176" s="365" t="s">
        <v>54</v>
      </c>
      <c r="EL176" s="365" t="s">
        <v>54</v>
      </c>
      <c r="EM176" s="365" t="s">
        <v>54</v>
      </c>
      <c r="EN176" s="365" t="s">
        <v>54</v>
      </c>
      <c r="EO176" s="365" t="s">
        <v>54</v>
      </c>
      <c r="EP176" s="365" t="s">
        <v>54</v>
      </c>
      <c r="EQ176" s="365" t="s">
        <v>54</v>
      </c>
      <c r="ER176" s="365" t="s">
        <v>54</v>
      </c>
      <c r="ES176" s="365" t="s">
        <v>54</v>
      </c>
      <c r="ET176" s="365" t="s">
        <v>54</v>
      </c>
      <c r="EU176" s="365" t="s">
        <v>54</v>
      </c>
    </row>
    <row r="177" spans="1:151" s="385" customFormat="1" ht="19.95" customHeight="1">
      <c r="A177" s="468"/>
      <c r="B177" s="468"/>
      <c r="C177" s="475"/>
      <c r="D177" s="468"/>
      <c r="E177" s="472"/>
      <c r="F177" s="468"/>
      <c r="G177" s="468"/>
      <c r="H177" s="468"/>
      <c r="I177" s="468"/>
      <c r="J177" s="468"/>
      <c r="K177" s="468"/>
      <c r="L177" s="472"/>
      <c r="M177" s="468"/>
      <c r="N177" s="472"/>
      <c r="O177" s="468"/>
      <c r="P177" s="528"/>
      <c r="Q177" s="468"/>
      <c r="R177" s="463" t="s">
        <v>54</v>
      </c>
      <c r="S177" s="367" t="s">
        <v>54</v>
      </c>
      <c r="T177" s="367" t="s">
        <v>54</v>
      </c>
      <c r="U177" s="367" t="s">
        <v>54</v>
      </c>
      <c r="V177" s="367" t="s">
        <v>54</v>
      </c>
      <c r="W177" s="367" t="s">
        <v>54</v>
      </c>
      <c r="X177" s="518"/>
      <c r="Y177" s="367" t="s">
        <v>54</v>
      </c>
      <c r="Z177" s="520"/>
      <c r="AA177" s="367" t="s">
        <v>54</v>
      </c>
      <c r="AB177" s="468"/>
      <c r="AC177" s="367" t="s">
        <v>54</v>
      </c>
      <c r="AD177" s="468"/>
      <c r="AE177" s="367" t="s">
        <v>54</v>
      </c>
      <c r="AF177" s="367" t="s">
        <v>54</v>
      </c>
      <c r="AG177" s="367" t="s">
        <v>54</v>
      </c>
      <c r="AH177" s="367" t="s">
        <v>54</v>
      </c>
      <c r="AI177" s="367" t="s">
        <v>54</v>
      </c>
      <c r="AJ177" s="516"/>
      <c r="AK177" s="516"/>
      <c r="AL177" s="516"/>
      <c r="AM177" s="516"/>
      <c r="AN177" s="516"/>
      <c r="AO177" s="516"/>
      <c r="AP177" s="375" t="s">
        <v>54</v>
      </c>
      <c r="AQ177" s="475"/>
      <c r="AR177" s="375" t="s">
        <v>54</v>
      </c>
      <c r="AS177" s="382" t="s">
        <v>54</v>
      </c>
      <c r="AT177" s="382" t="s">
        <v>54</v>
      </c>
      <c r="AU177" s="375" t="s">
        <v>54</v>
      </c>
      <c r="AV177" s="375" t="s">
        <v>54</v>
      </c>
      <c r="AW177" s="375" t="s">
        <v>54</v>
      </c>
      <c r="AX177" s="375" t="s">
        <v>54</v>
      </c>
      <c r="AY177" s="383" t="s">
        <v>54</v>
      </c>
      <c r="AZ177" s="369" t="s">
        <v>54</v>
      </c>
      <c r="BA177" s="518"/>
      <c r="BB177" s="369" t="s">
        <v>54</v>
      </c>
      <c r="BC177" s="518"/>
      <c r="BD177" s="369" t="s">
        <v>54</v>
      </c>
      <c r="BE177" s="369" t="s">
        <v>54</v>
      </c>
      <c r="BF177" s="369" t="s">
        <v>54</v>
      </c>
      <c r="BG177" s="375" t="s">
        <v>54</v>
      </c>
      <c r="BH177" s="375" t="s">
        <v>54</v>
      </c>
      <c r="BI177" s="375" t="s">
        <v>54</v>
      </c>
      <c r="BJ177" s="375" t="s">
        <v>54</v>
      </c>
      <c r="BK177" s="475"/>
      <c r="BL177" s="375" t="s">
        <v>54</v>
      </c>
      <c r="BM177" s="375" t="s">
        <v>54</v>
      </c>
      <c r="BN177" s="375" t="s">
        <v>54</v>
      </c>
      <c r="BO177" s="375" t="s">
        <v>54</v>
      </c>
      <c r="BP177" s="375" t="s">
        <v>54</v>
      </c>
      <c r="BQ177" s="375" t="s">
        <v>54</v>
      </c>
      <c r="BR177" s="375" t="s">
        <v>54</v>
      </c>
      <c r="BS177" s="375" t="s">
        <v>54</v>
      </c>
      <c r="BT177" s="375" t="s">
        <v>54</v>
      </c>
      <c r="BU177" s="370" t="s">
        <v>54</v>
      </c>
      <c r="BV177" s="375" t="s">
        <v>54</v>
      </c>
      <c r="BW177" s="375" t="s">
        <v>54</v>
      </c>
      <c r="BX177" s="375" t="s">
        <v>54</v>
      </c>
      <c r="BY177" s="375" t="s">
        <v>54</v>
      </c>
      <c r="BZ177" s="375" t="s">
        <v>54</v>
      </c>
      <c r="CA177" s="375" t="s">
        <v>54</v>
      </c>
      <c r="CB177" s="375" t="s">
        <v>54</v>
      </c>
      <c r="CC177" s="375" t="s">
        <v>54</v>
      </c>
      <c r="CD177" s="375" t="s">
        <v>54</v>
      </c>
      <c r="CE177" s="370" t="s">
        <v>54</v>
      </c>
      <c r="CF177" s="375" t="s">
        <v>54</v>
      </c>
      <c r="CG177" s="375" t="s">
        <v>54</v>
      </c>
      <c r="CH177" s="375" t="s">
        <v>54</v>
      </c>
      <c r="CI177" s="370" t="s">
        <v>54</v>
      </c>
      <c r="CJ177" s="375" t="s">
        <v>54</v>
      </c>
      <c r="CK177" s="375" t="s">
        <v>54</v>
      </c>
      <c r="CL177" s="375" t="s">
        <v>54</v>
      </c>
      <c r="CM177" s="478"/>
      <c r="CN177" s="478"/>
      <c r="CO177" s="468"/>
      <c r="CP177" s="468"/>
      <c r="CQ177" s="468"/>
      <c r="CR177" s="468"/>
      <c r="CS177" s="468"/>
      <c r="CT177" s="514"/>
      <c r="CU177" s="514"/>
      <c r="CV177" s="514"/>
      <c r="CW177" s="514"/>
      <c r="CX177" s="514"/>
      <c r="CY177" s="514"/>
      <c r="CZ177" s="514"/>
      <c r="DA177" s="514"/>
      <c r="DB177" s="514"/>
      <c r="DC177" s="514"/>
      <c r="DD177" s="514"/>
      <c r="DE177" s="514"/>
      <c r="DF177" s="514"/>
      <c r="DG177" s="468"/>
      <c r="DH177" s="468"/>
      <c r="DI177" s="468"/>
      <c r="DJ177" s="468"/>
      <c r="DK177" s="468"/>
      <c r="DL177" s="468"/>
      <c r="DM177" s="365" t="s">
        <v>54</v>
      </c>
      <c r="DN177" s="468"/>
      <c r="DO177" s="365" t="s">
        <v>54</v>
      </c>
      <c r="DP177" s="365" t="s">
        <v>54</v>
      </c>
      <c r="DQ177" s="365" t="s">
        <v>54</v>
      </c>
      <c r="DR177" s="365" t="s">
        <v>54</v>
      </c>
      <c r="DS177" s="365" t="s">
        <v>54</v>
      </c>
      <c r="DT177" s="365" t="s">
        <v>54</v>
      </c>
      <c r="DU177" s="365" t="s">
        <v>54</v>
      </c>
      <c r="DV177" s="365" t="s">
        <v>54</v>
      </c>
      <c r="DW177" s="365" t="s">
        <v>54</v>
      </c>
      <c r="DX177" s="468"/>
      <c r="DY177" s="365" t="s">
        <v>54</v>
      </c>
      <c r="DZ177" s="468"/>
      <c r="EA177" s="365" t="s">
        <v>54</v>
      </c>
      <c r="EB177" s="365" t="s">
        <v>54</v>
      </c>
      <c r="EC177" s="365" t="s">
        <v>54</v>
      </c>
      <c r="ED177" s="365" t="s">
        <v>54</v>
      </c>
      <c r="EE177" s="365" t="s">
        <v>54</v>
      </c>
      <c r="EF177" s="365" t="s">
        <v>54</v>
      </c>
      <c r="EG177" s="365" t="s">
        <v>54</v>
      </c>
      <c r="EH177" s="365" t="s">
        <v>54</v>
      </c>
      <c r="EI177" s="365" t="s">
        <v>54</v>
      </c>
      <c r="EJ177" s="365" t="s">
        <v>54</v>
      </c>
      <c r="EK177" s="365" t="s">
        <v>54</v>
      </c>
      <c r="EL177" s="365" t="s">
        <v>54</v>
      </c>
      <c r="EM177" s="365" t="s">
        <v>54</v>
      </c>
      <c r="EN177" s="365" t="s">
        <v>54</v>
      </c>
      <c r="EO177" s="365" t="s">
        <v>54</v>
      </c>
      <c r="EP177" s="365" t="s">
        <v>54</v>
      </c>
      <c r="EQ177" s="365" t="s">
        <v>54</v>
      </c>
      <c r="ER177" s="365" t="s">
        <v>54</v>
      </c>
      <c r="ES177" s="365" t="s">
        <v>54</v>
      </c>
      <c r="ET177" s="365" t="s">
        <v>54</v>
      </c>
      <c r="EU177" s="365" t="s">
        <v>54</v>
      </c>
    </row>
    <row r="178" spans="1:151" s="385" customFormat="1" ht="19.95" customHeight="1">
      <c r="A178" s="465">
        <v>26</v>
      </c>
      <c r="B178" s="465">
        <v>26</v>
      </c>
      <c r="C178" s="473" t="s">
        <v>2734</v>
      </c>
      <c r="D178" s="465" t="s">
        <v>3442</v>
      </c>
      <c r="E178" s="469" t="s">
        <v>3072</v>
      </c>
      <c r="F178" s="465" t="s">
        <v>3170</v>
      </c>
      <c r="G178" s="465" t="s">
        <v>3172</v>
      </c>
      <c r="H178" s="465" t="s">
        <v>3173</v>
      </c>
      <c r="I178" s="465" t="s">
        <v>3171</v>
      </c>
      <c r="J178" s="465" t="s">
        <v>52</v>
      </c>
      <c r="K178" s="525" t="s">
        <v>3519</v>
      </c>
      <c r="L178" s="469" t="s">
        <v>3554</v>
      </c>
      <c r="M178" s="465" t="s">
        <v>3081</v>
      </c>
      <c r="N178" s="469" t="s">
        <v>3554</v>
      </c>
      <c r="O178" s="465" t="s">
        <v>3081</v>
      </c>
      <c r="P178" s="526" t="s">
        <v>2962</v>
      </c>
      <c r="Q178" s="465">
        <v>2</v>
      </c>
      <c r="R178" s="462" t="s">
        <v>2698</v>
      </c>
      <c r="S178" s="367" t="s">
        <v>52</v>
      </c>
      <c r="T178" s="367" t="s">
        <v>52</v>
      </c>
      <c r="U178" s="367" t="s">
        <v>52</v>
      </c>
      <c r="V178" s="367" t="s">
        <v>52</v>
      </c>
      <c r="W178" s="367" t="s">
        <v>52</v>
      </c>
      <c r="X178" s="517" t="s">
        <v>52</v>
      </c>
      <c r="Y178" s="367" t="s">
        <v>52</v>
      </c>
      <c r="Z178" s="519" t="s">
        <v>52</v>
      </c>
      <c r="AA178" s="367" t="s">
        <v>52</v>
      </c>
      <c r="AB178" s="465" t="s">
        <v>52</v>
      </c>
      <c r="AC178" s="367" t="s">
        <v>52</v>
      </c>
      <c r="AD178" s="465" t="s">
        <v>52</v>
      </c>
      <c r="AE178" s="367" t="s">
        <v>52</v>
      </c>
      <c r="AF178" s="367" t="s">
        <v>52</v>
      </c>
      <c r="AG178" s="367" t="s">
        <v>52</v>
      </c>
      <c r="AH178" s="367" t="s">
        <v>52</v>
      </c>
      <c r="AI178" s="367" t="s">
        <v>52</v>
      </c>
      <c r="AJ178" s="476" t="s">
        <v>54</v>
      </c>
      <c r="AK178" s="476" t="s">
        <v>54</v>
      </c>
      <c r="AL178" s="476" t="s">
        <v>54</v>
      </c>
      <c r="AM178" s="476" t="s">
        <v>54</v>
      </c>
      <c r="AN178" s="476" t="s">
        <v>54</v>
      </c>
      <c r="AO178" s="476" t="s">
        <v>54</v>
      </c>
      <c r="AP178" s="375" t="s">
        <v>54</v>
      </c>
      <c r="AQ178" s="473" t="s">
        <v>54</v>
      </c>
      <c r="AR178" s="375" t="s">
        <v>54</v>
      </c>
      <c r="AS178" s="382" t="s">
        <v>54</v>
      </c>
      <c r="AT178" s="382" t="s">
        <v>54</v>
      </c>
      <c r="AU178" s="375" t="s">
        <v>54</v>
      </c>
      <c r="AV178" s="375" t="s">
        <v>54</v>
      </c>
      <c r="AW178" s="375" t="s">
        <v>54</v>
      </c>
      <c r="AX178" s="375" t="s">
        <v>54</v>
      </c>
      <c r="AY178" s="383" t="s">
        <v>54</v>
      </c>
      <c r="AZ178" s="369" t="s">
        <v>54</v>
      </c>
      <c r="BA178" s="517" t="s">
        <v>54</v>
      </c>
      <c r="BB178" s="369" t="s">
        <v>54</v>
      </c>
      <c r="BC178" s="517" t="s">
        <v>54</v>
      </c>
      <c r="BD178" s="369" t="s">
        <v>54</v>
      </c>
      <c r="BE178" s="369" t="s">
        <v>54</v>
      </c>
      <c r="BF178" s="369" t="s">
        <v>54</v>
      </c>
      <c r="BG178" s="375" t="s">
        <v>54</v>
      </c>
      <c r="BH178" s="375" t="s">
        <v>54</v>
      </c>
      <c r="BI178" s="375" t="s">
        <v>54</v>
      </c>
      <c r="BJ178" s="375" t="s">
        <v>54</v>
      </c>
      <c r="BK178" s="473" t="s">
        <v>54</v>
      </c>
      <c r="BL178" s="375" t="s">
        <v>54</v>
      </c>
      <c r="BM178" s="375" t="s">
        <v>54</v>
      </c>
      <c r="BN178" s="375" t="s">
        <v>54</v>
      </c>
      <c r="BO178" s="375" t="s">
        <v>54</v>
      </c>
      <c r="BP178" s="375" t="s">
        <v>54</v>
      </c>
      <c r="BQ178" s="375" t="s">
        <v>54</v>
      </c>
      <c r="BR178" s="375" t="s">
        <v>54</v>
      </c>
      <c r="BS178" s="375" t="s">
        <v>54</v>
      </c>
      <c r="BT178" s="375" t="s">
        <v>54</v>
      </c>
      <c r="BU178" s="370" t="s">
        <v>54</v>
      </c>
      <c r="BV178" s="375" t="s">
        <v>54</v>
      </c>
      <c r="BW178" s="375" t="s">
        <v>54</v>
      </c>
      <c r="BX178" s="375" t="s">
        <v>54</v>
      </c>
      <c r="BY178" s="375" t="s">
        <v>54</v>
      </c>
      <c r="BZ178" s="375" t="s">
        <v>54</v>
      </c>
      <c r="CA178" s="375" t="s">
        <v>54</v>
      </c>
      <c r="CB178" s="375" t="s">
        <v>54</v>
      </c>
      <c r="CC178" s="375" t="s">
        <v>54</v>
      </c>
      <c r="CD178" s="375" t="s">
        <v>54</v>
      </c>
      <c r="CE178" s="370" t="s">
        <v>54</v>
      </c>
      <c r="CF178" s="375" t="s">
        <v>54</v>
      </c>
      <c r="CG178" s="375" t="s">
        <v>54</v>
      </c>
      <c r="CH178" s="375" t="s">
        <v>54</v>
      </c>
      <c r="CI178" s="370" t="s">
        <v>54</v>
      </c>
      <c r="CJ178" s="375" t="s">
        <v>54</v>
      </c>
      <c r="CK178" s="375" t="s">
        <v>54</v>
      </c>
      <c r="CL178" s="375" t="s">
        <v>54</v>
      </c>
      <c r="CM178" s="476" t="s">
        <v>54</v>
      </c>
      <c r="CN178" s="476" t="s">
        <v>54</v>
      </c>
      <c r="CO178" s="465" t="s">
        <v>54</v>
      </c>
      <c r="CP178" s="465" t="s">
        <v>54</v>
      </c>
      <c r="CQ178" s="465" t="s">
        <v>54</v>
      </c>
      <c r="CR178" s="465" t="s">
        <v>54</v>
      </c>
      <c r="CS178" s="465" t="s">
        <v>54</v>
      </c>
      <c r="CT178" s="512" t="s">
        <v>2024</v>
      </c>
      <c r="CU178" s="512">
        <v>2021</v>
      </c>
      <c r="CV178" s="512" t="s">
        <v>2899</v>
      </c>
      <c r="CW178" s="512" t="s">
        <v>1975</v>
      </c>
      <c r="CX178" s="512" t="s">
        <v>3443</v>
      </c>
      <c r="CY178" s="512" t="s">
        <v>3444</v>
      </c>
      <c r="CZ178" s="512" t="s">
        <v>3174</v>
      </c>
      <c r="DA178" s="512" t="s">
        <v>52</v>
      </c>
      <c r="DB178" s="512" t="s">
        <v>3151</v>
      </c>
      <c r="DC178" s="512" t="s">
        <v>54</v>
      </c>
      <c r="DD178" s="512" t="s">
        <v>54</v>
      </c>
      <c r="DE178" s="512" t="s">
        <v>54</v>
      </c>
      <c r="DF178" s="512" t="s">
        <v>54</v>
      </c>
      <c r="DG178" s="465" t="s">
        <v>54</v>
      </c>
      <c r="DH178" s="465" t="s">
        <v>54</v>
      </c>
      <c r="DI178" s="465" t="s">
        <v>54</v>
      </c>
      <c r="DJ178" s="465" t="s">
        <v>54</v>
      </c>
      <c r="DK178" s="465" t="s">
        <v>54</v>
      </c>
      <c r="DL178" s="465" t="s">
        <v>54</v>
      </c>
      <c r="DM178" s="365" t="s">
        <v>54</v>
      </c>
      <c r="DN178" s="465" t="s">
        <v>54</v>
      </c>
      <c r="DO178" s="365" t="s">
        <v>54</v>
      </c>
      <c r="DP178" s="365" t="s">
        <v>54</v>
      </c>
      <c r="DQ178" s="365" t="s">
        <v>54</v>
      </c>
      <c r="DR178" s="365" t="s">
        <v>54</v>
      </c>
      <c r="DS178" s="365" t="s">
        <v>54</v>
      </c>
      <c r="DT178" s="365" t="s">
        <v>54</v>
      </c>
      <c r="DU178" s="365" t="s">
        <v>54</v>
      </c>
      <c r="DV178" s="365" t="s">
        <v>54</v>
      </c>
      <c r="DW178" s="365" t="s">
        <v>54</v>
      </c>
      <c r="DX178" s="465" t="s">
        <v>54</v>
      </c>
      <c r="DY178" s="365" t="s">
        <v>54</v>
      </c>
      <c r="DZ178" s="465" t="s">
        <v>54</v>
      </c>
      <c r="EA178" s="365" t="s">
        <v>54</v>
      </c>
      <c r="EB178" s="365" t="s">
        <v>54</v>
      </c>
      <c r="EC178" s="365" t="s">
        <v>54</v>
      </c>
      <c r="ED178" s="365" t="s">
        <v>54</v>
      </c>
      <c r="EE178" s="365" t="s">
        <v>54</v>
      </c>
      <c r="EF178" s="365" t="s">
        <v>54</v>
      </c>
      <c r="EG178" s="365" t="s">
        <v>54</v>
      </c>
      <c r="EH178" s="365" t="s">
        <v>54</v>
      </c>
      <c r="EI178" s="365" t="s">
        <v>54</v>
      </c>
      <c r="EJ178" s="365" t="s">
        <v>54</v>
      </c>
      <c r="EK178" s="365" t="s">
        <v>54</v>
      </c>
      <c r="EL178" s="365" t="s">
        <v>54</v>
      </c>
      <c r="EM178" s="365" t="s">
        <v>54</v>
      </c>
      <c r="EN178" s="365" t="s">
        <v>54</v>
      </c>
      <c r="EO178" s="365" t="s">
        <v>54</v>
      </c>
      <c r="EP178" s="365" t="s">
        <v>54</v>
      </c>
      <c r="EQ178" s="365" t="s">
        <v>54</v>
      </c>
      <c r="ER178" s="365" t="s">
        <v>54</v>
      </c>
      <c r="ES178" s="365" t="s">
        <v>54</v>
      </c>
      <c r="ET178" s="365" t="s">
        <v>54</v>
      </c>
      <c r="EU178" s="365" t="s">
        <v>54</v>
      </c>
    </row>
    <row r="179" spans="1:151" s="385" customFormat="1" ht="19.95" customHeight="1">
      <c r="A179" s="466"/>
      <c r="B179" s="466"/>
      <c r="C179" s="474"/>
      <c r="D179" s="466"/>
      <c r="E179" s="470"/>
      <c r="F179" s="466"/>
      <c r="G179" s="466"/>
      <c r="H179" s="466"/>
      <c r="I179" s="466"/>
      <c r="J179" s="466"/>
      <c r="K179" s="466"/>
      <c r="L179" s="470"/>
      <c r="M179" s="466"/>
      <c r="N179" s="470"/>
      <c r="O179" s="466"/>
      <c r="P179" s="527"/>
      <c r="Q179" s="466"/>
      <c r="R179" s="461" t="s">
        <v>3559</v>
      </c>
      <c r="S179" s="367" t="s">
        <v>52</v>
      </c>
      <c r="T179" s="367" t="s">
        <v>52</v>
      </c>
      <c r="U179" s="367" t="s">
        <v>52</v>
      </c>
      <c r="V179" s="367" t="s">
        <v>52</v>
      </c>
      <c r="W179" s="367" t="s">
        <v>52</v>
      </c>
      <c r="X179" s="518"/>
      <c r="Y179" s="367" t="s">
        <v>52</v>
      </c>
      <c r="Z179" s="520"/>
      <c r="AA179" s="367" t="s">
        <v>52</v>
      </c>
      <c r="AB179" s="466"/>
      <c r="AC179" s="367" t="s">
        <v>52</v>
      </c>
      <c r="AD179" s="466"/>
      <c r="AE179" s="367" t="s">
        <v>52</v>
      </c>
      <c r="AF179" s="367" t="s">
        <v>52</v>
      </c>
      <c r="AG179" s="367" t="s">
        <v>52</v>
      </c>
      <c r="AH179" s="367" t="s">
        <v>52</v>
      </c>
      <c r="AI179" s="367" t="s">
        <v>52</v>
      </c>
      <c r="AJ179" s="515"/>
      <c r="AK179" s="515"/>
      <c r="AL179" s="515"/>
      <c r="AM179" s="515"/>
      <c r="AN179" s="515"/>
      <c r="AO179" s="515"/>
      <c r="AP179" s="375" t="s">
        <v>54</v>
      </c>
      <c r="AQ179" s="474"/>
      <c r="AR179" s="375" t="s">
        <v>54</v>
      </c>
      <c r="AS179" s="382" t="s">
        <v>54</v>
      </c>
      <c r="AT179" s="382" t="s">
        <v>54</v>
      </c>
      <c r="AU179" s="375" t="s">
        <v>54</v>
      </c>
      <c r="AV179" s="375" t="s">
        <v>54</v>
      </c>
      <c r="AW179" s="375" t="s">
        <v>54</v>
      </c>
      <c r="AX179" s="375" t="s">
        <v>54</v>
      </c>
      <c r="AY179" s="383" t="s">
        <v>54</v>
      </c>
      <c r="AZ179" s="369" t="s">
        <v>54</v>
      </c>
      <c r="BA179" s="518"/>
      <c r="BB179" s="369" t="s">
        <v>54</v>
      </c>
      <c r="BC179" s="518"/>
      <c r="BD179" s="369" t="s">
        <v>54</v>
      </c>
      <c r="BE179" s="369" t="s">
        <v>54</v>
      </c>
      <c r="BF179" s="369" t="s">
        <v>54</v>
      </c>
      <c r="BG179" s="375" t="s">
        <v>54</v>
      </c>
      <c r="BH179" s="375" t="s">
        <v>54</v>
      </c>
      <c r="BI179" s="375" t="s">
        <v>54</v>
      </c>
      <c r="BJ179" s="375" t="s">
        <v>54</v>
      </c>
      <c r="BK179" s="474"/>
      <c r="BL179" s="375" t="s">
        <v>54</v>
      </c>
      <c r="BM179" s="375" t="s">
        <v>54</v>
      </c>
      <c r="BN179" s="375" t="s">
        <v>54</v>
      </c>
      <c r="BO179" s="375" t="s">
        <v>54</v>
      </c>
      <c r="BP179" s="375" t="s">
        <v>54</v>
      </c>
      <c r="BQ179" s="375" t="s">
        <v>54</v>
      </c>
      <c r="BR179" s="375" t="s">
        <v>54</v>
      </c>
      <c r="BS179" s="375" t="s">
        <v>54</v>
      </c>
      <c r="BT179" s="375" t="s">
        <v>54</v>
      </c>
      <c r="BU179" s="370" t="s">
        <v>54</v>
      </c>
      <c r="BV179" s="375" t="s">
        <v>54</v>
      </c>
      <c r="BW179" s="375" t="s">
        <v>54</v>
      </c>
      <c r="BX179" s="375" t="s">
        <v>54</v>
      </c>
      <c r="BY179" s="375" t="s">
        <v>54</v>
      </c>
      <c r="BZ179" s="375" t="s">
        <v>54</v>
      </c>
      <c r="CA179" s="375" t="s">
        <v>54</v>
      </c>
      <c r="CB179" s="375" t="s">
        <v>54</v>
      </c>
      <c r="CC179" s="375" t="s">
        <v>54</v>
      </c>
      <c r="CD179" s="375" t="s">
        <v>54</v>
      </c>
      <c r="CE179" s="370" t="s">
        <v>54</v>
      </c>
      <c r="CF179" s="375" t="s">
        <v>54</v>
      </c>
      <c r="CG179" s="375" t="s">
        <v>54</v>
      </c>
      <c r="CH179" s="375" t="s">
        <v>54</v>
      </c>
      <c r="CI179" s="370" t="s">
        <v>54</v>
      </c>
      <c r="CJ179" s="375" t="s">
        <v>54</v>
      </c>
      <c r="CK179" s="375" t="s">
        <v>54</v>
      </c>
      <c r="CL179" s="375" t="s">
        <v>54</v>
      </c>
      <c r="CM179" s="477"/>
      <c r="CN179" s="477"/>
      <c r="CO179" s="466"/>
      <c r="CP179" s="466"/>
      <c r="CQ179" s="466"/>
      <c r="CR179" s="466"/>
      <c r="CS179" s="466"/>
      <c r="CT179" s="513"/>
      <c r="CU179" s="513"/>
      <c r="CV179" s="513"/>
      <c r="CW179" s="513"/>
      <c r="CX179" s="513"/>
      <c r="CY179" s="513"/>
      <c r="CZ179" s="513"/>
      <c r="DA179" s="513"/>
      <c r="DB179" s="513"/>
      <c r="DC179" s="513"/>
      <c r="DD179" s="513"/>
      <c r="DE179" s="513"/>
      <c r="DF179" s="513"/>
      <c r="DG179" s="466"/>
      <c r="DH179" s="466"/>
      <c r="DI179" s="466"/>
      <c r="DJ179" s="466"/>
      <c r="DK179" s="466"/>
      <c r="DL179" s="466"/>
      <c r="DM179" s="365" t="s">
        <v>54</v>
      </c>
      <c r="DN179" s="466"/>
      <c r="DO179" s="365" t="s">
        <v>54</v>
      </c>
      <c r="DP179" s="365" t="s">
        <v>54</v>
      </c>
      <c r="DQ179" s="365" t="s">
        <v>54</v>
      </c>
      <c r="DR179" s="365" t="s">
        <v>54</v>
      </c>
      <c r="DS179" s="365" t="s">
        <v>54</v>
      </c>
      <c r="DT179" s="365" t="s">
        <v>54</v>
      </c>
      <c r="DU179" s="365" t="s">
        <v>54</v>
      </c>
      <c r="DV179" s="365" t="s">
        <v>54</v>
      </c>
      <c r="DW179" s="365" t="s">
        <v>54</v>
      </c>
      <c r="DX179" s="466"/>
      <c r="DY179" s="365" t="s">
        <v>54</v>
      </c>
      <c r="DZ179" s="466"/>
      <c r="EA179" s="365" t="s">
        <v>54</v>
      </c>
      <c r="EB179" s="365" t="s">
        <v>54</v>
      </c>
      <c r="EC179" s="365" t="s">
        <v>54</v>
      </c>
      <c r="ED179" s="365" t="s">
        <v>54</v>
      </c>
      <c r="EE179" s="365" t="s">
        <v>54</v>
      </c>
      <c r="EF179" s="365" t="s">
        <v>54</v>
      </c>
      <c r="EG179" s="365" t="s">
        <v>54</v>
      </c>
      <c r="EH179" s="365" t="s">
        <v>54</v>
      </c>
      <c r="EI179" s="365" t="s">
        <v>54</v>
      </c>
      <c r="EJ179" s="365" t="s">
        <v>54</v>
      </c>
      <c r="EK179" s="365" t="s">
        <v>54</v>
      </c>
      <c r="EL179" s="365" t="s">
        <v>54</v>
      </c>
      <c r="EM179" s="365" t="s">
        <v>54</v>
      </c>
      <c r="EN179" s="365" t="s">
        <v>54</v>
      </c>
      <c r="EO179" s="365" t="s">
        <v>54</v>
      </c>
      <c r="EP179" s="365" t="s">
        <v>54</v>
      </c>
      <c r="EQ179" s="365" t="s">
        <v>54</v>
      </c>
      <c r="ER179" s="365" t="s">
        <v>54</v>
      </c>
      <c r="ES179" s="365" t="s">
        <v>54</v>
      </c>
      <c r="ET179" s="365" t="s">
        <v>54</v>
      </c>
      <c r="EU179" s="365" t="s">
        <v>54</v>
      </c>
    </row>
    <row r="180" spans="1:151" s="385" customFormat="1" ht="19.95" customHeight="1">
      <c r="A180" s="467"/>
      <c r="B180" s="467"/>
      <c r="C180" s="474"/>
      <c r="D180" s="467"/>
      <c r="E180" s="471"/>
      <c r="F180" s="467"/>
      <c r="G180" s="467"/>
      <c r="H180" s="467"/>
      <c r="I180" s="467"/>
      <c r="J180" s="467"/>
      <c r="K180" s="467"/>
      <c r="L180" s="471"/>
      <c r="M180" s="467"/>
      <c r="N180" s="471"/>
      <c r="O180" s="467"/>
      <c r="P180" s="527"/>
      <c r="Q180" s="467"/>
      <c r="R180" s="463" t="s">
        <v>54</v>
      </c>
      <c r="S180" s="375" t="s">
        <v>54</v>
      </c>
      <c r="T180" s="375" t="s">
        <v>54</v>
      </c>
      <c r="U180" s="375" t="s">
        <v>54</v>
      </c>
      <c r="V180" s="375" t="s">
        <v>54</v>
      </c>
      <c r="W180" s="375" t="s">
        <v>54</v>
      </c>
      <c r="X180" s="518"/>
      <c r="Y180" s="375" t="s">
        <v>54</v>
      </c>
      <c r="Z180" s="520"/>
      <c r="AA180" s="375" t="s">
        <v>54</v>
      </c>
      <c r="AB180" s="467"/>
      <c r="AC180" s="375" t="s">
        <v>54</v>
      </c>
      <c r="AD180" s="467"/>
      <c r="AE180" s="375" t="s">
        <v>54</v>
      </c>
      <c r="AF180" s="375" t="s">
        <v>54</v>
      </c>
      <c r="AG180" s="375" t="s">
        <v>54</v>
      </c>
      <c r="AH180" s="375" t="s">
        <v>54</v>
      </c>
      <c r="AI180" s="375" t="s">
        <v>54</v>
      </c>
      <c r="AJ180" s="515"/>
      <c r="AK180" s="515"/>
      <c r="AL180" s="515"/>
      <c r="AM180" s="515"/>
      <c r="AN180" s="515"/>
      <c r="AO180" s="515"/>
      <c r="AP180" s="375" t="s">
        <v>54</v>
      </c>
      <c r="AQ180" s="474"/>
      <c r="AR180" s="375" t="s">
        <v>54</v>
      </c>
      <c r="AS180" s="382" t="s">
        <v>54</v>
      </c>
      <c r="AT180" s="382" t="s">
        <v>54</v>
      </c>
      <c r="AU180" s="375" t="s">
        <v>54</v>
      </c>
      <c r="AV180" s="375" t="s">
        <v>54</v>
      </c>
      <c r="AW180" s="375" t="s">
        <v>54</v>
      </c>
      <c r="AX180" s="375" t="s">
        <v>54</v>
      </c>
      <c r="AY180" s="383" t="s">
        <v>54</v>
      </c>
      <c r="AZ180" s="369" t="s">
        <v>54</v>
      </c>
      <c r="BA180" s="518"/>
      <c r="BB180" s="369" t="s">
        <v>54</v>
      </c>
      <c r="BC180" s="518"/>
      <c r="BD180" s="369" t="s">
        <v>54</v>
      </c>
      <c r="BE180" s="369" t="s">
        <v>54</v>
      </c>
      <c r="BF180" s="369" t="s">
        <v>54</v>
      </c>
      <c r="BG180" s="375" t="s">
        <v>54</v>
      </c>
      <c r="BH180" s="375" t="s">
        <v>54</v>
      </c>
      <c r="BI180" s="375" t="s">
        <v>54</v>
      </c>
      <c r="BJ180" s="375" t="s">
        <v>54</v>
      </c>
      <c r="BK180" s="474"/>
      <c r="BL180" s="375" t="s">
        <v>54</v>
      </c>
      <c r="BM180" s="375" t="s">
        <v>54</v>
      </c>
      <c r="BN180" s="375" t="s">
        <v>54</v>
      </c>
      <c r="BO180" s="375" t="s">
        <v>54</v>
      </c>
      <c r="BP180" s="375" t="s">
        <v>54</v>
      </c>
      <c r="BQ180" s="375" t="s">
        <v>54</v>
      </c>
      <c r="BR180" s="375" t="s">
        <v>54</v>
      </c>
      <c r="BS180" s="375" t="s">
        <v>54</v>
      </c>
      <c r="BT180" s="375" t="s">
        <v>54</v>
      </c>
      <c r="BU180" s="370" t="s">
        <v>54</v>
      </c>
      <c r="BV180" s="375" t="s">
        <v>54</v>
      </c>
      <c r="BW180" s="375" t="s">
        <v>54</v>
      </c>
      <c r="BX180" s="375" t="s">
        <v>54</v>
      </c>
      <c r="BY180" s="375" t="s">
        <v>54</v>
      </c>
      <c r="BZ180" s="375" t="s">
        <v>54</v>
      </c>
      <c r="CA180" s="375" t="s">
        <v>54</v>
      </c>
      <c r="CB180" s="375" t="s">
        <v>54</v>
      </c>
      <c r="CC180" s="375" t="s">
        <v>54</v>
      </c>
      <c r="CD180" s="375" t="s">
        <v>54</v>
      </c>
      <c r="CE180" s="370" t="s">
        <v>54</v>
      </c>
      <c r="CF180" s="375" t="s">
        <v>54</v>
      </c>
      <c r="CG180" s="375" t="s">
        <v>54</v>
      </c>
      <c r="CH180" s="375" t="s">
        <v>54</v>
      </c>
      <c r="CI180" s="370" t="s">
        <v>54</v>
      </c>
      <c r="CJ180" s="375" t="s">
        <v>54</v>
      </c>
      <c r="CK180" s="375" t="s">
        <v>54</v>
      </c>
      <c r="CL180" s="375" t="s">
        <v>54</v>
      </c>
      <c r="CM180" s="477"/>
      <c r="CN180" s="477"/>
      <c r="CO180" s="467"/>
      <c r="CP180" s="467"/>
      <c r="CQ180" s="467"/>
      <c r="CR180" s="467"/>
      <c r="CS180" s="467"/>
      <c r="CT180" s="513"/>
      <c r="CU180" s="513"/>
      <c r="CV180" s="513"/>
      <c r="CW180" s="513"/>
      <c r="CX180" s="513"/>
      <c r="CY180" s="513"/>
      <c r="CZ180" s="513"/>
      <c r="DA180" s="513"/>
      <c r="DB180" s="513"/>
      <c r="DC180" s="513"/>
      <c r="DD180" s="513"/>
      <c r="DE180" s="513"/>
      <c r="DF180" s="513"/>
      <c r="DG180" s="467"/>
      <c r="DH180" s="467"/>
      <c r="DI180" s="467"/>
      <c r="DJ180" s="467"/>
      <c r="DK180" s="467"/>
      <c r="DL180" s="467"/>
      <c r="DM180" s="365" t="s">
        <v>54</v>
      </c>
      <c r="DN180" s="467"/>
      <c r="DO180" s="365" t="s">
        <v>54</v>
      </c>
      <c r="DP180" s="365" t="s">
        <v>54</v>
      </c>
      <c r="DQ180" s="365" t="s">
        <v>54</v>
      </c>
      <c r="DR180" s="365" t="s">
        <v>54</v>
      </c>
      <c r="DS180" s="365" t="s">
        <v>54</v>
      </c>
      <c r="DT180" s="365" t="s">
        <v>54</v>
      </c>
      <c r="DU180" s="365" t="s">
        <v>54</v>
      </c>
      <c r="DV180" s="365" t="s">
        <v>54</v>
      </c>
      <c r="DW180" s="365" t="s">
        <v>54</v>
      </c>
      <c r="DX180" s="467"/>
      <c r="DY180" s="365" t="s">
        <v>54</v>
      </c>
      <c r="DZ180" s="467"/>
      <c r="EA180" s="365" t="s">
        <v>54</v>
      </c>
      <c r="EB180" s="365" t="s">
        <v>54</v>
      </c>
      <c r="EC180" s="365" t="s">
        <v>54</v>
      </c>
      <c r="ED180" s="365" t="s">
        <v>54</v>
      </c>
      <c r="EE180" s="365" t="s">
        <v>54</v>
      </c>
      <c r="EF180" s="365" t="s">
        <v>54</v>
      </c>
      <c r="EG180" s="365" t="s">
        <v>54</v>
      </c>
      <c r="EH180" s="365" t="s">
        <v>54</v>
      </c>
      <c r="EI180" s="365" t="s">
        <v>54</v>
      </c>
      <c r="EJ180" s="365" t="s">
        <v>54</v>
      </c>
      <c r="EK180" s="365" t="s">
        <v>54</v>
      </c>
      <c r="EL180" s="365" t="s">
        <v>54</v>
      </c>
      <c r="EM180" s="365" t="s">
        <v>54</v>
      </c>
      <c r="EN180" s="365" t="s">
        <v>54</v>
      </c>
      <c r="EO180" s="365" t="s">
        <v>54</v>
      </c>
      <c r="EP180" s="365" t="s">
        <v>54</v>
      </c>
      <c r="EQ180" s="365" t="s">
        <v>54</v>
      </c>
      <c r="ER180" s="365" t="s">
        <v>54</v>
      </c>
      <c r="ES180" s="365" t="s">
        <v>54</v>
      </c>
      <c r="ET180" s="365" t="s">
        <v>54</v>
      </c>
      <c r="EU180" s="365" t="s">
        <v>54</v>
      </c>
    </row>
    <row r="181" spans="1:151" s="385" customFormat="1" ht="19.95" customHeight="1">
      <c r="A181" s="468"/>
      <c r="B181" s="468"/>
      <c r="C181" s="475"/>
      <c r="D181" s="468"/>
      <c r="E181" s="472"/>
      <c r="F181" s="468"/>
      <c r="G181" s="468"/>
      <c r="H181" s="468"/>
      <c r="I181" s="468"/>
      <c r="J181" s="468"/>
      <c r="K181" s="468"/>
      <c r="L181" s="472"/>
      <c r="M181" s="468"/>
      <c r="N181" s="472"/>
      <c r="O181" s="468"/>
      <c r="P181" s="528"/>
      <c r="Q181" s="468"/>
      <c r="R181" s="463" t="s">
        <v>54</v>
      </c>
      <c r="S181" s="367" t="s">
        <v>54</v>
      </c>
      <c r="T181" s="367" t="s">
        <v>54</v>
      </c>
      <c r="U181" s="367" t="s">
        <v>54</v>
      </c>
      <c r="V181" s="367" t="s">
        <v>54</v>
      </c>
      <c r="W181" s="367" t="s">
        <v>54</v>
      </c>
      <c r="X181" s="518"/>
      <c r="Y181" s="367" t="s">
        <v>54</v>
      </c>
      <c r="Z181" s="520"/>
      <c r="AA181" s="367" t="s">
        <v>54</v>
      </c>
      <c r="AB181" s="468"/>
      <c r="AC181" s="367" t="s">
        <v>54</v>
      </c>
      <c r="AD181" s="468"/>
      <c r="AE181" s="367" t="s">
        <v>54</v>
      </c>
      <c r="AF181" s="367" t="s">
        <v>54</v>
      </c>
      <c r="AG181" s="367" t="s">
        <v>54</v>
      </c>
      <c r="AH181" s="367" t="s">
        <v>54</v>
      </c>
      <c r="AI181" s="367" t="s">
        <v>54</v>
      </c>
      <c r="AJ181" s="516"/>
      <c r="AK181" s="516"/>
      <c r="AL181" s="516"/>
      <c r="AM181" s="516"/>
      <c r="AN181" s="516"/>
      <c r="AO181" s="516"/>
      <c r="AP181" s="375" t="s">
        <v>54</v>
      </c>
      <c r="AQ181" s="475"/>
      <c r="AR181" s="375" t="s">
        <v>54</v>
      </c>
      <c r="AS181" s="382" t="s">
        <v>54</v>
      </c>
      <c r="AT181" s="382" t="s">
        <v>54</v>
      </c>
      <c r="AU181" s="375" t="s">
        <v>54</v>
      </c>
      <c r="AV181" s="375" t="s">
        <v>54</v>
      </c>
      <c r="AW181" s="375" t="s">
        <v>54</v>
      </c>
      <c r="AX181" s="375" t="s">
        <v>54</v>
      </c>
      <c r="AY181" s="383" t="s">
        <v>54</v>
      </c>
      <c r="AZ181" s="369" t="s">
        <v>54</v>
      </c>
      <c r="BA181" s="518"/>
      <c r="BB181" s="369" t="s">
        <v>54</v>
      </c>
      <c r="BC181" s="518"/>
      <c r="BD181" s="369" t="s">
        <v>54</v>
      </c>
      <c r="BE181" s="369" t="s">
        <v>54</v>
      </c>
      <c r="BF181" s="369" t="s">
        <v>54</v>
      </c>
      <c r="BG181" s="375" t="s">
        <v>54</v>
      </c>
      <c r="BH181" s="375" t="s">
        <v>54</v>
      </c>
      <c r="BI181" s="375" t="s">
        <v>54</v>
      </c>
      <c r="BJ181" s="375" t="s">
        <v>54</v>
      </c>
      <c r="BK181" s="475"/>
      <c r="BL181" s="375" t="s">
        <v>54</v>
      </c>
      <c r="BM181" s="375" t="s">
        <v>54</v>
      </c>
      <c r="BN181" s="375" t="s">
        <v>54</v>
      </c>
      <c r="BO181" s="375" t="s">
        <v>54</v>
      </c>
      <c r="BP181" s="375" t="s">
        <v>54</v>
      </c>
      <c r="BQ181" s="375" t="s">
        <v>54</v>
      </c>
      <c r="BR181" s="375" t="s">
        <v>54</v>
      </c>
      <c r="BS181" s="375" t="s">
        <v>54</v>
      </c>
      <c r="BT181" s="375" t="s">
        <v>54</v>
      </c>
      <c r="BU181" s="370" t="s">
        <v>54</v>
      </c>
      <c r="BV181" s="375" t="s">
        <v>54</v>
      </c>
      <c r="BW181" s="375" t="s">
        <v>54</v>
      </c>
      <c r="BX181" s="375" t="s">
        <v>54</v>
      </c>
      <c r="BY181" s="375" t="s">
        <v>54</v>
      </c>
      <c r="BZ181" s="375" t="s">
        <v>54</v>
      </c>
      <c r="CA181" s="375" t="s">
        <v>54</v>
      </c>
      <c r="CB181" s="375" t="s">
        <v>54</v>
      </c>
      <c r="CC181" s="375" t="s">
        <v>54</v>
      </c>
      <c r="CD181" s="375" t="s">
        <v>54</v>
      </c>
      <c r="CE181" s="370" t="s">
        <v>54</v>
      </c>
      <c r="CF181" s="375" t="s">
        <v>54</v>
      </c>
      <c r="CG181" s="375" t="s">
        <v>54</v>
      </c>
      <c r="CH181" s="375" t="s">
        <v>54</v>
      </c>
      <c r="CI181" s="370" t="s">
        <v>54</v>
      </c>
      <c r="CJ181" s="375" t="s">
        <v>54</v>
      </c>
      <c r="CK181" s="375" t="s">
        <v>54</v>
      </c>
      <c r="CL181" s="375" t="s">
        <v>54</v>
      </c>
      <c r="CM181" s="478"/>
      <c r="CN181" s="478"/>
      <c r="CO181" s="468"/>
      <c r="CP181" s="468"/>
      <c r="CQ181" s="468"/>
      <c r="CR181" s="468"/>
      <c r="CS181" s="468"/>
      <c r="CT181" s="514"/>
      <c r="CU181" s="514"/>
      <c r="CV181" s="514"/>
      <c r="CW181" s="514"/>
      <c r="CX181" s="514"/>
      <c r="CY181" s="514"/>
      <c r="CZ181" s="514"/>
      <c r="DA181" s="514"/>
      <c r="DB181" s="514"/>
      <c r="DC181" s="514"/>
      <c r="DD181" s="514"/>
      <c r="DE181" s="514"/>
      <c r="DF181" s="514"/>
      <c r="DG181" s="468"/>
      <c r="DH181" s="468"/>
      <c r="DI181" s="468"/>
      <c r="DJ181" s="468"/>
      <c r="DK181" s="468"/>
      <c r="DL181" s="468"/>
      <c r="DM181" s="365" t="s">
        <v>54</v>
      </c>
      <c r="DN181" s="468"/>
      <c r="DO181" s="365" t="s">
        <v>54</v>
      </c>
      <c r="DP181" s="365" t="s">
        <v>54</v>
      </c>
      <c r="DQ181" s="365" t="s">
        <v>54</v>
      </c>
      <c r="DR181" s="365" t="s">
        <v>54</v>
      </c>
      <c r="DS181" s="365" t="s">
        <v>54</v>
      </c>
      <c r="DT181" s="365" t="s">
        <v>54</v>
      </c>
      <c r="DU181" s="365" t="s">
        <v>54</v>
      </c>
      <c r="DV181" s="365" t="s">
        <v>54</v>
      </c>
      <c r="DW181" s="365" t="s">
        <v>54</v>
      </c>
      <c r="DX181" s="468"/>
      <c r="DY181" s="365" t="s">
        <v>54</v>
      </c>
      <c r="DZ181" s="468"/>
      <c r="EA181" s="365" t="s">
        <v>54</v>
      </c>
      <c r="EB181" s="365" t="s">
        <v>54</v>
      </c>
      <c r="EC181" s="365" t="s">
        <v>54</v>
      </c>
      <c r="ED181" s="365" t="s">
        <v>54</v>
      </c>
      <c r="EE181" s="365" t="s">
        <v>54</v>
      </c>
      <c r="EF181" s="365" t="s">
        <v>54</v>
      </c>
      <c r="EG181" s="365" t="s">
        <v>54</v>
      </c>
      <c r="EH181" s="365" t="s">
        <v>54</v>
      </c>
      <c r="EI181" s="365" t="s">
        <v>54</v>
      </c>
      <c r="EJ181" s="365" t="s">
        <v>54</v>
      </c>
      <c r="EK181" s="365" t="s">
        <v>54</v>
      </c>
      <c r="EL181" s="365" t="s">
        <v>54</v>
      </c>
      <c r="EM181" s="365" t="s">
        <v>54</v>
      </c>
      <c r="EN181" s="365" t="s">
        <v>54</v>
      </c>
      <c r="EO181" s="365" t="s">
        <v>54</v>
      </c>
      <c r="EP181" s="365" t="s">
        <v>54</v>
      </c>
      <c r="EQ181" s="365" t="s">
        <v>54</v>
      </c>
      <c r="ER181" s="365" t="s">
        <v>54</v>
      </c>
      <c r="ES181" s="365" t="s">
        <v>54</v>
      </c>
      <c r="ET181" s="365" t="s">
        <v>54</v>
      </c>
      <c r="EU181" s="365" t="s">
        <v>54</v>
      </c>
    </row>
    <row r="182" spans="1:151" s="385" customFormat="1" ht="19.95" customHeight="1">
      <c r="A182" s="465">
        <v>27</v>
      </c>
      <c r="B182" s="465">
        <v>27</v>
      </c>
      <c r="C182" s="473" t="s">
        <v>2734</v>
      </c>
      <c r="D182" s="465" t="s">
        <v>3055</v>
      </c>
      <c r="E182" s="469" t="s">
        <v>3072</v>
      </c>
      <c r="F182" s="465" t="s">
        <v>3175</v>
      </c>
      <c r="G182" s="465" t="s">
        <v>3177</v>
      </c>
      <c r="H182" s="465" t="s">
        <v>3176</v>
      </c>
      <c r="I182" s="465" t="s">
        <v>3179</v>
      </c>
      <c r="J182" s="465" t="s">
        <v>2673</v>
      </c>
      <c r="K182" s="525" t="s">
        <v>3520</v>
      </c>
      <c r="L182" s="469" t="s">
        <v>3554</v>
      </c>
      <c r="M182" s="465" t="s">
        <v>3178</v>
      </c>
      <c r="N182" s="469" t="s">
        <v>3554</v>
      </c>
      <c r="O182" s="465" t="s">
        <v>3178</v>
      </c>
      <c r="P182" s="526" t="s">
        <v>3014</v>
      </c>
      <c r="Q182" s="465">
        <v>4</v>
      </c>
      <c r="R182" s="462" t="s">
        <v>3732</v>
      </c>
      <c r="S182" s="367" t="s">
        <v>52</v>
      </c>
      <c r="T182" s="367" t="s">
        <v>52</v>
      </c>
      <c r="U182" s="368" t="s">
        <v>52</v>
      </c>
      <c r="V182" s="368" t="s">
        <v>52</v>
      </c>
      <c r="W182" s="368" t="s">
        <v>52</v>
      </c>
      <c r="X182" s="517">
        <v>921</v>
      </c>
      <c r="Y182" s="368" t="s">
        <v>52</v>
      </c>
      <c r="Z182" s="519" t="s">
        <v>52</v>
      </c>
      <c r="AA182" s="368" t="s">
        <v>52</v>
      </c>
      <c r="AB182" s="465">
        <v>921</v>
      </c>
      <c r="AC182" s="368" t="s">
        <v>52</v>
      </c>
      <c r="AD182" s="465" t="s">
        <v>52</v>
      </c>
      <c r="AE182" s="368" t="s">
        <v>52</v>
      </c>
      <c r="AF182" s="368" t="s">
        <v>52</v>
      </c>
      <c r="AG182" s="368" t="s">
        <v>52</v>
      </c>
      <c r="AH182" s="368" t="s">
        <v>52</v>
      </c>
      <c r="AI182" s="368" t="s">
        <v>52</v>
      </c>
      <c r="AJ182" s="476" t="s">
        <v>54</v>
      </c>
      <c r="AK182" s="476" t="s">
        <v>54</v>
      </c>
      <c r="AL182" s="476" t="s">
        <v>54</v>
      </c>
      <c r="AM182" s="476" t="s">
        <v>54</v>
      </c>
      <c r="AN182" s="476" t="s">
        <v>54</v>
      </c>
      <c r="AO182" s="476" t="s">
        <v>54</v>
      </c>
      <c r="AP182" s="375" t="s">
        <v>54</v>
      </c>
      <c r="AQ182" s="473" t="s">
        <v>54</v>
      </c>
      <c r="AR182" s="375" t="s">
        <v>54</v>
      </c>
      <c r="AS182" s="382" t="s">
        <v>54</v>
      </c>
      <c r="AT182" s="382" t="s">
        <v>54</v>
      </c>
      <c r="AU182" s="375" t="s">
        <v>54</v>
      </c>
      <c r="AV182" s="375" t="s">
        <v>54</v>
      </c>
      <c r="AW182" s="375" t="s">
        <v>54</v>
      </c>
      <c r="AX182" s="375" t="s">
        <v>54</v>
      </c>
      <c r="AY182" s="383" t="s">
        <v>54</v>
      </c>
      <c r="AZ182" s="369" t="s">
        <v>54</v>
      </c>
      <c r="BA182" s="517" t="s">
        <v>54</v>
      </c>
      <c r="BB182" s="369" t="s">
        <v>54</v>
      </c>
      <c r="BC182" s="517" t="s">
        <v>54</v>
      </c>
      <c r="BD182" s="369" t="s">
        <v>54</v>
      </c>
      <c r="BE182" s="369" t="s">
        <v>54</v>
      </c>
      <c r="BF182" s="369" t="s">
        <v>54</v>
      </c>
      <c r="BG182" s="375" t="s">
        <v>54</v>
      </c>
      <c r="BH182" s="375" t="s">
        <v>54</v>
      </c>
      <c r="BI182" s="375" t="s">
        <v>54</v>
      </c>
      <c r="BJ182" s="375" t="s">
        <v>54</v>
      </c>
      <c r="BK182" s="473" t="s">
        <v>54</v>
      </c>
      <c r="BL182" s="375" t="s">
        <v>54</v>
      </c>
      <c r="BM182" s="375" t="s">
        <v>54</v>
      </c>
      <c r="BN182" s="375" t="s">
        <v>54</v>
      </c>
      <c r="BO182" s="375" t="s">
        <v>54</v>
      </c>
      <c r="BP182" s="375" t="s">
        <v>54</v>
      </c>
      <c r="BQ182" s="375" t="s">
        <v>54</v>
      </c>
      <c r="BR182" s="375" t="s">
        <v>54</v>
      </c>
      <c r="BS182" s="375" t="s">
        <v>54</v>
      </c>
      <c r="BT182" s="375" t="s">
        <v>54</v>
      </c>
      <c r="BU182" s="370" t="s">
        <v>54</v>
      </c>
      <c r="BV182" s="375" t="s">
        <v>54</v>
      </c>
      <c r="BW182" s="375" t="s">
        <v>54</v>
      </c>
      <c r="BX182" s="375" t="s">
        <v>54</v>
      </c>
      <c r="BY182" s="375" t="s">
        <v>54</v>
      </c>
      <c r="BZ182" s="375" t="s">
        <v>54</v>
      </c>
      <c r="CA182" s="375" t="s">
        <v>54</v>
      </c>
      <c r="CB182" s="375" t="s">
        <v>54</v>
      </c>
      <c r="CC182" s="375" t="s">
        <v>54</v>
      </c>
      <c r="CD182" s="375" t="s">
        <v>54</v>
      </c>
      <c r="CE182" s="370" t="s">
        <v>54</v>
      </c>
      <c r="CF182" s="375" t="s">
        <v>54</v>
      </c>
      <c r="CG182" s="375" t="s">
        <v>54</v>
      </c>
      <c r="CH182" s="375" t="s">
        <v>54</v>
      </c>
      <c r="CI182" s="370" t="s">
        <v>54</v>
      </c>
      <c r="CJ182" s="375" t="s">
        <v>54</v>
      </c>
      <c r="CK182" s="375" t="s">
        <v>54</v>
      </c>
      <c r="CL182" s="375" t="s">
        <v>54</v>
      </c>
      <c r="CM182" s="476" t="s">
        <v>54</v>
      </c>
      <c r="CN182" s="476" t="s">
        <v>54</v>
      </c>
      <c r="CO182" s="465" t="s">
        <v>54</v>
      </c>
      <c r="CP182" s="465" t="s">
        <v>54</v>
      </c>
      <c r="CQ182" s="465" t="s">
        <v>54</v>
      </c>
      <c r="CR182" s="465" t="s">
        <v>54</v>
      </c>
      <c r="CS182" s="465" t="s">
        <v>54</v>
      </c>
      <c r="CT182" s="512" t="s">
        <v>2024</v>
      </c>
      <c r="CU182" s="512">
        <v>2017</v>
      </c>
      <c r="CV182" s="512" t="s">
        <v>2897</v>
      </c>
      <c r="CW182" s="512" t="s">
        <v>1996</v>
      </c>
      <c r="CX182" s="512" t="s">
        <v>3097</v>
      </c>
      <c r="CY182" s="512" t="s">
        <v>3096</v>
      </c>
      <c r="CZ182" s="512" t="s">
        <v>3180</v>
      </c>
      <c r="DA182" s="512" t="s">
        <v>3073</v>
      </c>
      <c r="DB182" s="512" t="s">
        <v>3181</v>
      </c>
      <c r="DC182" s="512" t="s">
        <v>54</v>
      </c>
      <c r="DD182" s="512" t="s">
        <v>54</v>
      </c>
      <c r="DE182" s="512" t="s">
        <v>54</v>
      </c>
      <c r="DF182" s="512" t="s">
        <v>54</v>
      </c>
      <c r="DG182" s="465" t="s">
        <v>54</v>
      </c>
      <c r="DH182" s="465" t="s">
        <v>54</v>
      </c>
      <c r="DI182" s="465" t="s">
        <v>54</v>
      </c>
      <c r="DJ182" s="465" t="s">
        <v>54</v>
      </c>
      <c r="DK182" s="465" t="s">
        <v>54</v>
      </c>
      <c r="DL182" s="465" t="s">
        <v>54</v>
      </c>
      <c r="DM182" s="365" t="s">
        <v>54</v>
      </c>
      <c r="DN182" s="465" t="s">
        <v>54</v>
      </c>
      <c r="DO182" s="365" t="s">
        <v>54</v>
      </c>
      <c r="DP182" s="365" t="s">
        <v>54</v>
      </c>
      <c r="DQ182" s="365" t="s">
        <v>54</v>
      </c>
      <c r="DR182" s="365" t="s">
        <v>54</v>
      </c>
      <c r="DS182" s="365" t="s">
        <v>54</v>
      </c>
      <c r="DT182" s="365" t="s">
        <v>54</v>
      </c>
      <c r="DU182" s="365" t="s">
        <v>54</v>
      </c>
      <c r="DV182" s="365" t="s">
        <v>54</v>
      </c>
      <c r="DW182" s="365" t="s">
        <v>54</v>
      </c>
      <c r="DX182" s="465" t="s">
        <v>54</v>
      </c>
      <c r="DY182" s="365" t="s">
        <v>54</v>
      </c>
      <c r="DZ182" s="465" t="s">
        <v>54</v>
      </c>
      <c r="EA182" s="365" t="s">
        <v>54</v>
      </c>
      <c r="EB182" s="365" t="s">
        <v>54</v>
      </c>
      <c r="EC182" s="365" t="s">
        <v>54</v>
      </c>
      <c r="ED182" s="365" t="s">
        <v>54</v>
      </c>
      <c r="EE182" s="365" t="s">
        <v>54</v>
      </c>
      <c r="EF182" s="365" t="s">
        <v>54</v>
      </c>
      <c r="EG182" s="365" t="s">
        <v>54</v>
      </c>
      <c r="EH182" s="365" t="s">
        <v>54</v>
      </c>
      <c r="EI182" s="365" t="s">
        <v>54</v>
      </c>
      <c r="EJ182" s="365" t="s">
        <v>54</v>
      </c>
      <c r="EK182" s="365" t="s">
        <v>54</v>
      </c>
      <c r="EL182" s="365" t="s">
        <v>54</v>
      </c>
      <c r="EM182" s="365" t="s">
        <v>54</v>
      </c>
      <c r="EN182" s="365" t="s">
        <v>54</v>
      </c>
      <c r="EO182" s="365" t="s">
        <v>54</v>
      </c>
      <c r="EP182" s="365" t="s">
        <v>54</v>
      </c>
      <c r="EQ182" s="365" t="s">
        <v>54</v>
      </c>
      <c r="ER182" s="365" t="s">
        <v>54</v>
      </c>
      <c r="ES182" s="365" t="s">
        <v>54</v>
      </c>
      <c r="ET182" s="365" t="s">
        <v>54</v>
      </c>
      <c r="EU182" s="365" t="s">
        <v>54</v>
      </c>
    </row>
    <row r="183" spans="1:151" s="385" customFormat="1" ht="19.95" customHeight="1">
      <c r="A183" s="466"/>
      <c r="B183" s="466"/>
      <c r="C183" s="474"/>
      <c r="D183" s="466"/>
      <c r="E183" s="470"/>
      <c r="F183" s="466"/>
      <c r="G183" s="466"/>
      <c r="H183" s="466"/>
      <c r="I183" s="466"/>
      <c r="J183" s="466"/>
      <c r="K183" s="466"/>
      <c r="L183" s="470"/>
      <c r="M183" s="466"/>
      <c r="N183" s="470"/>
      <c r="O183" s="466"/>
      <c r="P183" s="527"/>
      <c r="Q183" s="466"/>
      <c r="R183" s="462" t="s">
        <v>3115</v>
      </c>
      <c r="S183" s="367" t="s">
        <v>52</v>
      </c>
      <c r="T183" s="367" t="s">
        <v>52</v>
      </c>
      <c r="U183" s="368" t="s">
        <v>52</v>
      </c>
      <c r="V183" s="368" t="s">
        <v>52</v>
      </c>
      <c r="W183" s="368" t="s">
        <v>52</v>
      </c>
      <c r="X183" s="518"/>
      <c r="Y183" s="368" t="s">
        <v>52</v>
      </c>
      <c r="Z183" s="520"/>
      <c r="AA183" s="368" t="s">
        <v>52</v>
      </c>
      <c r="AB183" s="466"/>
      <c r="AC183" s="368" t="s">
        <v>52</v>
      </c>
      <c r="AD183" s="466"/>
      <c r="AE183" s="368" t="s">
        <v>52</v>
      </c>
      <c r="AF183" s="368" t="s">
        <v>52</v>
      </c>
      <c r="AG183" s="368" t="s">
        <v>52</v>
      </c>
      <c r="AH183" s="368" t="s">
        <v>52</v>
      </c>
      <c r="AI183" s="368" t="s">
        <v>52</v>
      </c>
      <c r="AJ183" s="515"/>
      <c r="AK183" s="515"/>
      <c r="AL183" s="515"/>
      <c r="AM183" s="515"/>
      <c r="AN183" s="515"/>
      <c r="AO183" s="515"/>
      <c r="AP183" s="375" t="s">
        <v>54</v>
      </c>
      <c r="AQ183" s="474"/>
      <c r="AR183" s="375" t="s">
        <v>54</v>
      </c>
      <c r="AS183" s="382" t="s">
        <v>54</v>
      </c>
      <c r="AT183" s="382" t="s">
        <v>54</v>
      </c>
      <c r="AU183" s="375" t="s">
        <v>54</v>
      </c>
      <c r="AV183" s="375" t="s">
        <v>54</v>
      </c>
      <c r="AW183" s="375" t="s">
        <v>54</v>
      </c>
      <c r="AX183" s="375" t="s">
        <v>54</v>
      </c>
      <c r="AY183" s="383" t="s">
        <v>54</v>
      </c>
      <c r="AZ183" s="369" t="s">
        <v>54</v>
      </c>
      <c r="BA183" s="518"/>
      <c r="BB183" s="369" t="s">
        <v>54</v>
      </c>
      <c r="BC183" s="518"/>
      <c r="BD183" s="369" t="s">
        <v>54</v>
      </c>
      <c r="BE183" s="369" t="s">
        <v>54</v>
      </c>
      <c r="BF183" s="369" t="s">
        <v>54</v>
      </c>
      <c r="BG183" s="375" t="s">
        <v>54</v>
      </c>
      <c r="BH183" s="375" t="s">
        <v>54</v>
      </c>
      <c r="BI183" s="375" t="s">
        <v>54</v>
      </c>
      <c r="BJ183" s="375" t="s">
        <v>54</v>
      </c>
      <c r="BK183" s="474"/>
      <c r="BL183" s="375" t="s">
        <v>54</v>
      </c>
      <c r="BM183" s="375" t="s">
        <v>54</v>
      </c>
      <c r="BN183" s="375" t="s">
        <v>54</v>
      </c>
      <c r="BO183" s="375" t="s">
        <v>54</v>
      </c>
      <c r="BP183" s="375" t="s">
        <v>54</v>
      </c>
      <c r="BQ183" s="375" t="s">
        <v>54</v>
      </c>
      <c r="BR183" s="375" t="s">
        <v>54</v>
      </c>
      <c r="BS183" s="375" t="s">
        <v>54</v>
      </c>
      <c r="BT183" s="375" t="s">
        <v>54</v>
      </c>
      <c r="BU183" s="370" t="s">
        <v>54</v>
      </c>
      <c r="BV183" s="375" t="s">
        <v>54</v>
      </c>
      <c r="BW183" s="375" t="s">
        <v>54</v>
      </c>
      <c r="BX183" s="375" t="s">
        <v>54</v>
      </c>
      <c r="BY183" s="375" t="s">
        <v>54</v>
      </c>
      <c r="BZ183" s="375" t="s">
        <v>54</v>
      </c>
      <c r="CA183" s="375" t="s">
        <v>54</v>
      </c>
      <c r="CB183" s="375" t="s">
        <v>54</v>
      </c>
      <c r="CC183" s="375" t="s">
        <v>54</v>
      </c>
      <c r="CD183" s="375" t="s">
        <v>54</v>
      </c>
      <c r="CE183" s="370" t="s">
        <v>54</v>
      </c>
      <c r="CF183" s="375" t="s">
        <v>54</v>
      </c>
      <c r="CG183" s="375" t="s">
        <v>54</v>
      </c>
      <c r="CH183" s="375" t="s">
        <v>54</v>
      </c>
      <c r="CI183" s="370" t="s">
        <v>54</v>
      </c>
      <c r="CJ183" s="375" t="s">
        <v>54</v>
      </c>
      <c r="CK183" s="375" t="s">
        <v>54</v>
      </c>
      <c r="CL183" s="375" t="s">
        <v>54</v>
      </c>
      <c r="CM183" s="477"/>
      <c r="CN183" s="477"/>
      <c r="CO183" s="466"/>
      <c r="CP183" s="466"/>
      <c r="CQ183" s="466"/>
      <c r="CR183" s="466"/>
      <c r="CS183" s="466"/>
      <c r="CT183" s="513"/>
      <c r="CU183" s="513"/>
      <c r="CV183" s="513"/>
      <c r="CW183" s="513"/>
      <c r="CX183" s="513"/>
      <c r="CY183" s="513"/>
      <c r="CZ183" s="513"/>
      <c r="DA183" s="513"/>
      <c r="DB183" s="513"/>
      <c r="DC183" s="513"/>
      <c r="DD183" s="513"/>
      <c r="DE183" s="513"/>
      <c r="DF183" s="513"/>
      <c r="DG183" s="466"/>
      <c r="DH183" s="466"/>
      <c r="DI183" s="466"/>
      <c r="DJ183" s="466"/>
      <c r="DK183" s="466"/>
      <c r="DL183" s="466"/>
      <c r="DM183" s="365" t="s">
        <v>54</v>
      </c>
      <c r="DN183" s="466"/>
      <c r="DO183" s="365" t="s">
        <v>54</v>
      </c>
      <c r="DP183" s="365" t="s">
        <v>54</v>
      </c>
      <c r="DQ183" s="365" t="s">
        <v>54</v>
      </c>
      <c r="DR183" s="365" t="s">
        <v>54</v>
      </c>
      <c r="DS183" s="365" t="s">
        <v>54</v>
      </c>
      <c r="DT183" s="365" t="s">
        <v>54</v>
      </c>
      <c r="DU183" s="365" t="s">
        <v>54</v>
      </c>
      <c r="DV183" s="365" t="s">
        <v>54</v>
      </c>
      <c r="DW183" s="365" t="s">
        <v>54</v>
      </c>
      <c r="DX183" s="466"/>
      <c r="DY183" s="365" t="s">
        <v>54</v>
      </c>
      <c r="DZ183" s="466"/>
      <c r="EA183" s="365" t="s">
        <v>54</v>
      </c>
      <c r="EB183" s="365" t="s">
        <v>54</v>
      </c>
      <c r="EC183" s="365" t="s">
        <v>54</v>
      </c>
      <c r="ED183" s="365" t="s">
        <v>54</v>
      </c>
      <c r="EE183" s="365" t="s">
        <v>54</v>
      </c>
      <c r="EF183" s="365" t="s">
        <v>54</v>
      </c>
      <c r="EG183" s="365" t="s">
        <v>54</v>
      </c>
      <c r="EH183" s="365" t="s">
        <v>54</v>
      </c>
      <c r="EI183" s="365" t="s">
        <v>54</v>
      </c>
      <c r="EJ183" s="365" t="s">
        <v>54</v>
      </c>
      <c r="EK183" s="365" t="s">
        <v>54</v>
      </c>
      <c r="EL183" s="365" t="s">
        <v>54</v>
      </c>
      <c r="EM183" s="365" t="s">
        <v>54</v>
      </c>
      <c r="EN183" s="365" t="s">
        <v>54</v>
      </c>
      <c r="EO183" s="365" t="s">
        <v>54</v>
      </c>
      <c r="EP183" s="365" t="s">
        <v>54</v>
      </c>
      <c r="EQ183" s="365" t="s">
        <v>54</v>
      </c>
      <c r="ER183" s="365" t="s">
        <v>54</v>
      </c>
      <c r="ES183" s="365" t="s">
        <v>54</v>
      </c>
      <c r="ET183" s="365" t="s">
        <v>54</v>
      </c>
      <c r="EU183" s="365" t="s">
        <v>54</v>
      </c>
    </row>
    <row r="184" spans="1:151" s="385" customFormat="1" ht="19.95" customHeight="1">
      <c r="A184" s="467"/>
      <c r="B184" s="467"/>
      <c r="C184" s="474"/>
      <c r="D184" s="467"/>
      <c r="E184" s="471"/>
      <c r="F184" s="467"/>
      <c r="G184" s="467"/>
      <c r="H184" s="467"/>
      <c r="I184" s="467"/>
      <c r="J184" s="467"/>
      <c r="K184" s="467"/>
      <c r="L184" s="471"/>
      <c r="M184" s="467"/>
      <c r="N184" s="471"/>
      <c r="O184" s="467"/>
      <c r="P184" s="527"/>
      <c r="Q184" s="467"/>
      <c r="R184" s="462" t="s">
        <v>2699</v>
      </c>
      <c r="S184" s="367" t="s">
        <v>52</v>
      </c>
      <c r="T184" s="367" t="s">
        <v>52</v>
      </c>
      <c r="U184" s="368" t="s">
        <v>52</v>
      </c>
      <c r="V184" s="368" t="s">
        <v>52</v>
      </c>
      <c r="W184" s="368" t="s">
        <v>52</v>
      </c>
      <c r="X184" s="518"/>
      <c r="Y184" s="368" t="s">
        <v>52</v>
      </c>
      <c r="Z184" s="520"/>
      <c r="AA184" s="368" t="s">
        <v>52</v>
      </c>
      <c r="AB184" s="467"/>
      <c r="AC184" s="368" t="s">
        <v>52</v>
      </c>
      <c r="AD184" s="467"/>
      <c r="AE184" s="368" t="s">
        <v>52</v>
      </c>
      <c r="AF184" s="368" t="s">
        <v>52</v>
      </c>
      <c r="AG184" s="368" t="s">
        <v>52</v>
      </c>
      <c r="AH184" s="368" t="s">
        <v>52</v>
      </c>
      <c r="AI184" s="368" t="s">
        <v>52</v>
      </c>
      <c r="AJ184" s="515"/>
      <c r="AK184" s="515"/>
      <c r="AL184" s="515"/>
      <c r="AM184" s="515"/>
      <c r="AN184" s="515"/>
      <c r="AO184" s="515"/>
      <c r="AP184" s="375" t="s">
        <v>54</v>
      </c>
      <c r="AQ184" s="474"/>
      <c r="AR184" s="375" t="s">
        <v>54</v>
      </c>
      <c r="AS184" s="382" t="s">
        <v>54</v>
      </c>
      <c r="AT184" s="382" t="s">
        <v>54</v>
      </c>
      <c r="AU184" s="375" t="s">
        <v>54</v>
      </c>
      <c r="AV184" s="375" t="s">
        <v>54</v>
      </c>
      <c r="AW184" s="375" t="s">
        <v>54</v>
      </c>
      <c r="AX184" s="375" t="s">
        <v>54</v>
      </c>
      <c r="AY184" s="383" t="s">
        <v>54</v>
      </c>
      <c r="AZ184" s="369" t="s">
        <v>54</v>
      </c>
      <c r="BA184" s="518"/>
      <c r="BB184" s="369" t="s">
        <v>54</v>
      </c>
      <c r="BC184" s="518"/>
      <c r="BD184" s="369" t="s">
        <v>54</v>
      </c>
      <c r="BE184" s="369" t="s">
        <v>54</v>
      </c>
      <c r="BF184" s="369" t="s">
        <v>54</v>
      </c>
      <c r="BG184" s="375" t="s">
        <v>54</v>
      </c>
      <c r="BH184" s="375" t="s">
        <v>54</v>
      </c>
      <c r="BI184" s="375" t="s">
        <v>54</v>
      </c>
      <c r="BJ184" s="375" t="s">
        <v>54</v>
      </c>
      <c r="BK184" s="474"/>
      <c r="BL184" s="375" t="s">
        <v>54</v>
      </c>
      <c r="BM184" s="375" t="s">
        <v>54</v>
      </c>
      <c r="BN184" s="375" t="s">
        <v>54</v>
      </c>
      <c r="BO184" s="375" t="s">
        <v>54</v>
      </c>
      <c r="BP184" s="375" t="s">
        <v>54</v>
      </c>
      <c r="BQ184" s="375" t="s">
        <v>54</v>
      </c>
      <c r="BR184" s="375" t="s">
        <v>54</v>
      </c>
      <c r="BS184" s="375" t="s">
        <v>54</v>
      </c>
      <c r="BT184" s="375" t="s">
        <v>54</v>
      </c>
      <c r="BU184" s="370" t="s">
        <v>54</v>
      </c>
      <c r="BV184" s="375" t="s">
        <v>54</v>
      </c>
      <c r="BW184" s="375" t="s">
        <v>54</v>
      </c>
      <c r="BX184" s="375" t="s">
        <v>54</v>
      </c>
      <c r="BY184" s="375" t="s">
        <v>54</v>
      </c>
      <c r="BZ184" s="375" t="s">
        <v>54</v>
      </c>
      <c r="CA184" s="375" t="s">
        <v>54</v>
      </c>
      <c r="CB184" s="375" t="s">
        <v>54</v>
      </c>
      <c r="CC184" s="375" t="s">
        <v>54</v>
      </c>
      <c r="CD184" s="375" t="s">
        <v>54</v>
      </c>
      <c r="CE184" s="370" t="s">
        <v>54</v>
      </c>
      <c r="CF184" s="375" t="s">
        <v>54</v>
      </c>
      <c r="CG184" s="375" t="s">
        <v>54</v>
      </c>
      <c r="CH184" s="375" t="s">
        <v>54</v>
      </c>
      <c r="CI184" s="370" t="s">
        <v>54</v>
      </c>
      <c r="CJ184" s="375" t="s">
        <v>54</v>
      </c>
      <c r="CK184" s="375" t="s">
        <v>54</v>
      </c>
      <c r="CL184" s="375" t="s">
        <v>54</v>
      </c>
      <c r="CM184" s="477"/>
      <c r="CN184" s="477"/>
      <c r="CO184" s="467"/>
      <c r="CP184" s="467"/>
      <c r="CQ184" s="467"/>
      <c r="CR184" s="467"/>
      <c r="CS184" s="467"/>
      <c r="CT184" s="513"/>
      <c r="CU184" s="513"/>
      <c r="CV184" s="513"/>
      <c r="CW184" s="513"/>
      <c r="CX184" s="513"/>
      <c r="CY184" s="513"/>
      <c r="CZ184" s="513"/>
      <c r="DA184" s="513"/>
      <c r="DB184" s="513"/>
      <c r="DC184" s="513"/>
      <c r="DD184" s="513"/>
      <c r="DE184" s="513"/>
      <c r="DF184" s="513"/>
      <c r="DG184" s="467"/>
      <c r="DH184" s="467"/>
      <c r="DI184" s="467"/>
      <c r="DJ184" s="467"/>
      <c r="DK184" s="467"/>
      <c r="DL184" s="467"/>
      <c r="DM184" s="365" t="s">
        <v>54</v>
      </c>
      <c r="DN184" s="467"/>
      <c r="DO184" s="365" t="s">
        <v>54</v>
      </c>
      <c r="DP184" s="365" t="s">
        <v>54</v>
      </c>
      <c r="DQ184" s="365" t="s">
        <v>54</v>
      </c>
      <c r="DR184" s="365" t="s">
        <v>54</v>
      </c>
      <c r="DS184" s="365" t="s">
        <v>54</v>
      </c>
      <c r="DT184" s="365" t="s">
        <v>54</v>
      </c>
      <c r="DU184" s="365" t="s">
        <v>54</v>
      </c>
      <c r="DV184" s="365" t="s">
        <v>54</v>
      </c>
      <c r="DW184" s="365" t="s">
        <v>54</v>
      </c>
      <c r="DX184" s="467"/>
      <c r="DY184" s="365" t="s">
        <v>54</v>
      </c>
      <c r="DZ184" s="467"/>
      <c r="EA184" s="365" t="s">
        <v>54</v>
      </c>
      <c r="EB184" s="365" t="s">
        <v>54</v>
      </c>
      <c r="EC184" s="365" t="s">
        <v>54</v>
      </c>
      <c r="ED184" s="365" t="s">
        <v>54</v>
      </c>
      <c r="EE184" s="365" t="s">
        <v>54</v>
      </c>
      <c r="EF184" s="365" t="s">
        <v>54</v>
      </c>
      <c r="EG184" s="365" t="s">
        <v>54</v>
      </c>
      <c r="EH184" s="365" t="s">
        <v>54</v>
      </c>
      <c r="EI184" s="365" t="s">
        <v>54</v>
      </c>
      <c r="EJ184" s="365" t="s">
        <v>54</v>
      </c>
      <c r="EK184" s="365" t="s">
        <v>54</v>
      </c>
      <c r="EL184" s="365" t="s">
        <v>54</v>
      </c>
      <c r="EM184" s="365" t="s">
        <v>54</v>
      </c>
      <c r="EN184" s="365" t="s">
        <v>54</v>
      </c>
      <c r="EO184" s="365" t="s">
        <v>54</v>
      </c>
      <c r="EP184" s="365" t="s">
        <v>54</v>
      </c>
      <c r="EQ184" s="365" t="s">
        <v>54</v>
      </c>
      <c r="ER184" s="365" t="s">
        <v>54</v>
      </c>
      <c r="ES184" s="365" t="s">
        <v>54</v>
      </c>
      <c r="ET184" s="365" t="s">
        <v>54</v>
      </c>
      <c r="EU184" s="365" t="s">
        <v>54</v>
      </c>
    </row>
    <row r="185" spans="1:151" s="385" customFormat="1" ht="19.95" customHeight="1">
      <c r="A185" s="468"/>
      <c r="B185" s="468"/>
      <c r="C185" s="475"/>
      <c r="D185" s="468"/>
      <c r="E185" s="472"/>
      <c r="F185" s="468"/>
      <c r="G185" s="468"/>
      <c r="H185" s="468"/>
      <c r="I185" s="468"/>
      <c r="J185" s="468"/>
      <c r="K185" s="468"/>
      <c r="L185" s="472"/>
      <c r="M185" s="468"/>
      <c r="N185" s="472"/>
      <c r="O185" s="468"/>
      <c r="P185" s="528"/>
      <c r="Q185" s="468"/>
      <c r="R185" s="462" t="s">
        <v>2695</v>
      </c>
      <c r="S185" s="367" t="s">
        <v>52</v>
      </c>
      <c r="T185" s="367" t="s">
        <v>52</v>
      </c>
      <c r="U185" s="368" t="s">
        <v>52</v>
      </c>
      <c r="V185" s="368" t="s">
        <v>52</v>
      </c>
      <c r="W185" s="368" t="s">
        <v>52</v>
      </c>
      <c r="X185" s="518"/>
      <c r="Y185" s="368" t="s">
        <v>52</v>
      </c>
      <c r="Z185" s="520"/>
      <c r="AA185" s="368" t="s">
        <v>52</v>
      </c>
      <c r="AB185" s="468"/>
      <c r="AC185" s="368" t="s">
        <v>52</v>
      </c>
      <c r="AD185" s="468"/>
      <c r="AE185" s="368" t="s">
        <v>52</v>
      </c>
      <c r="AF185" s="368" t="s">
        <v>52</v>
      </c>
      <c r="AG185" s="368" t="s">
        <v>52</v>
      </c>
      <c r="AH185" s="368" t="s">
        <v>52</v>
      </c>
      <c r="AI185" s="368" t="s">
        <v>52</v>
      </c>
      <c r="AJ185" s="516"/>
      <c r="AK185" s="516"/>
      <c r="AL185" s="516"/>
      <c r="AM185" s="516"/>
      <c r="AN185" s="516"/>
      <c r="AO185" s="516"/>
      <c r="AP185" s="375" t="s">
        <v>54</v>
      </c>
      <c r="AQ185" s="475"/>
      <c r="AR185" s="375" t="s">
        <v>54</v>
      </c>
      <c r="AS185" s="382" t="s">
        <v>54</v>
      </c>
      <c r="AT185" s="382" t="s">
        <v>54</v>
      </c>
      <c r="AU185" s="375" t="s">
        <v>54</v>
      </c>
      <c r="AV185" s="375" t="s">
        <v>54</v>
      </c>
      <c r="AW185" s="375" t="s">
        <v>54</v>
      </c>
      <c r="AX185" s="375" t="s">
        <v>54</v>
      </c>
      <c r="AY185" s="383" t="s">
        <v>54</v>
      </c>
      <c r="AZ185" s="369" t="s">
        <v>54</v>
      </c>
      <c r="BA185" s="518"/>
      <c r="BB185" s="369" t="s">
        <v>54</v>
      </c>
      <c r="BC185" s="518"/>
      <c r="BD185" s="369" t="s">
        <v>54</v>
      </c>
      <c r="BE185" s="369" t="s">
        <v>54</v>
      </c>
      <c r="BF185" s="369" t="s">
        <v>54</v>
      </c>
      <c r="BG185" s="375" t="s">
        <v>54</v>
      </c>
      <c r="BH185" s="375" t="s">
        <v>54</v>
      </c>
      <c r="BI185" s="375" t="s">
        <v>54</v>
      </c>
      <c r="BJ185" s="375" t="s">
        <v>54</v>
      </c>
      <c r="BK185" s="475"/>
      <c r="BL185" s="375" t="s">
        <v>54</v>
      </c>
      <c r="BM185" s="375" t="s">
        <v>54</v>
      </c>
      <c r="BN185" s="375" t="s">
        <v>54</v>
      </c>
      <c r="BO185" s="375" t="s">
        <v>54</v>
      </c>
      <c r="BP185" s="375" t="s">
        <v>54</v>
      </c>
      <c r="BQ185" s="375" t="s">
        <v>54</v>
      </c>
      <c r="BR185" s="375" t="s">
        <v>54</v>
      </c>
      <c r="BS185" s="375" t="s">
        <v>54</v>
      </c>
      <c r="BT185" s="375" t="s">
        <v>54</v>
      </c>
      <c r="BU185" s="370" t="s">
        <v>54</v>
      </c>
      <c r="BV185" s="375" t="s">
        <v>54</v>
      </c>
      <c r="BW185" s="375" t="s">
        <v>54</v>
      </c>
      <c r="BX185" s="375" t="s">
        <v>54</v>
      </c>
      <c r="BY185" s="375" t="s">
        <v>54</v>
      </c>
      <c r="BZ185" s="375" t="s">
        <v>54</v>
      </c>
      <c r="CA185" s="375" t="s">
        <v>54</v>
      </c>
      <c r="CB185" s="375" t="s">
        <v>54</v>
      </c>
      <c r="CC185" s="375" t="s">
        <v>54</v>
      </c>
      <c r="CD185" s="375" t="s">
        <v>54</v>
      </c>
      <c r="CE185" s="370" t="s">
        <v>54</v>
      </c>
      <c r="CF185" s="375" t="s">
        <v>54</v>
      </c>
      <c r="CG185" s="375" t="s">
        <v>54</v>
      </c>
      <c r="CH185" s="375" t="s">
        <v>54</v>
      </c>
      <c r="CI185" s="370" t="s">
        <v>54</v>
      </c>
      <c r="CJ185" s="375" t="s">
        <v>54</v>
      </c>
      <c r="CK185" s="375" t="s">
        <v>54</v>
      </c>
      <c r="CL185" s="375" t="s">
        <v>54</v>
      </c>
      <c r="CM185" s="478"/>
      <c r="CN185" s="478"/>
      <c r="CO185" s="468"/>
      <c r="CP185" s="468"/>
      <c r="CQ185" s="468"/>
      <c r="CR185" s="468"/>
      <c r="CS185" s="468"/>
      <c r="CT185" s="514"/>
      <c r="CU185" s="514"/>
      <c r="CV185" s="514"/>
      <c r="CW185" s="514"/>
      <c r="CX185" s="514"/>
      <c r="CY185" s="514"/>
      <c r="CZ185" s="514"/>
      <c r="DA185" s="514"/>
      <c r="DB185" s="514"/>
      <c r="DC185" s="514"/>
      <c r="DD185" s="514"/>
      <c r="DE185" s="514"/>
      <c r="DF185" s="514"/>
      <c r="DG185" s="468"/>
      <c r="DH185" s="468"/>
      <c r="DI185" s="468"/>
      <c r="DJ185" s="468"/>
      <c r="DK185" s="468"/>
      <c r="DL185" s="468"/>
      <c r="DM185" s="365" t="s">
        <v>54</v>
      </c>
      <c r="DN185" s="468"/>
      <c r="DO185" s="365" t="s">
        <v>54</v>
      </c>
      <c r="DP185" s="365" t="s">
        <v>54</v>
      </c>
      <c r="DQ185" s="365" t="s">
        <v>54</v>
      </c>
      <c r="DR185" s="365" t="s">
        <v>54</v>
      </c>
      <c r="DS185" s="365" t="s">
        <v>54</v>
      </c>
      <c r="DT185" s="365" t="s">
        <v>54</v>
      </c>
      <c r="DU185" s="365" t="s">
        <v>54</v>
      </c>
      <c r="DV185" s="365" t="s">
        <v>54</v>
      </c>
      <c r="DW185" s="365" t="s">
        <v>54</v>
      </c>
      <c r="DX185" s="468"/>
      <c r="DY185" s="365" t="s">
        <v>54</v>
      </c>
      <c r="DZ185" s="468"/>
      <c r="EA185" s="365" t="s">
        <v>54</v>
      </c>
      <c r="EB185" s="365" t="s">
        <v>54</v>
      </c>
      <c r="EC185" s="365" t="s">
        <v>54</v>
      </c>
      <c r="ED185" s="365" t="s">
        <v>54</v>
      </c>
      <c r="EE185" s="365" t="s">
        <v>54</v>
      </c>
      <c r="EF185" s="365" t="s">
        <v>54</v>
      </c>
      <c r="EG185" s="365" t="s">
        <v>54</v>
      </c>
      <c r="EH185" s="365" t="s">
        <v>54</v>
      </c>
      <c r="EI185" s="365" t="s">
        <v>54</v>
      </c>
      <c r="EJ185" s="365" t="s">
        <v>54</v>
      </c>
      <c r="EK185" s="365" t="s">
        <v>54</v>
      </c>
      <c r="EL185" s="365" t="s">
        <v>54</v>
      </c>
      <c r="EM185" s="365" t="s">
        <v>54</v>
      </c>
      <c r="EN185" s="365" t="s">
        <v>54</v>
      </c>
      <c r="EO185" s="365" t="s">
        <v>54</v>
      </c>
      <c r="EP185" s="365" t="s">
        <v>54</v>
      </c>
      <c r="EQ185" s="365" t="s">
        <v>54</v>
      </c>
      <c r="ER185" s="365" t="s">
        <v>54</v>
      </c>
      <c r="ES185" s="365" t="s">
        <v>54</v>
      </c>
      <c r="ET185" s="365" t="s">
        <v>54</v>
      </c>
      <c r="EU185" s="365" t="s">
        <v>54</v>
      </c>
    </row>
    <row r="186" spans="1:151" s="385" customFormat="1" ht="19.95" customHeight="1">
      <c r="A186" s="465">
        <v>28</v>
      </c>
      <c r="B186" s="465">
        <v>28</v>
      </c>
      <c r="C186" s="473" t="s">
        <v>2734</v>
      </c>
      <c r="D186" s="465" t="s">
        <v>3056</v>
      </c>
      <c r="E186" s="469" t="s">
        <v>3072</v>
      </c>
      <c r="F186" s="465" t="s">
        <v>3182</v>
      </c>
      <c r="G186" s="465" t="s">
        <v>3304</v>
      </c>
      <c r="H186" s="465" t="s">
        <v>3070</v>
      </c>
      <c r="I186" s="465" t="s">
        <v>3738</v>
      </c>
      <c r="J186" s="465" t="s">
        <v>2674</v>
      </c>
      <c r="K186" s="525" t="s">
        <v>3521</v>
      </c>
      <c r="L186" s="469" t="s">
        <v>3554</v>
      </c>
      <c r="M186" s="465" t="s">
        <v>3082</v>
      </c>
      <c r="N186" s="469" t="s">
        <v>3554</v>
      </c>
      <c r="O186" s="465" t="s">
        <v>3082</v>
      </c>
      <c r="P186" s="526" t="s">
        <v>3014</v>
      </c>
      <c r="Q186" s="465">
        <v>3</v>
      </c>
      <c r="R186" s="462" t="s">
        <v>3115</v>
      </c>
      <c r="S186" s="367" t="s">
        <v>52</v>
      </c>
      <c r="T186" s="367" t="s">
        <v>52</v>
      </c>
      <c r="U186" s="368" t="s">
        <v>52</v>
      </c>
      <c r="V186" s="368" t="s">
        <v>52</v>
      </c>
      <c r="W186" s="368" t="s">
        <v>52</v>
      </c>
      <c r="X186" s="517" t="s">
        <v>52</v>
      </c>
      <c r="Y186" s="368" t="s">
        <v>52</v>
      </c>
      <c r="Z186" s="519" t="s">
        <v>52</v>
      </c>
      <c r="AA186" s="368" t="s">
        <v>52</v>
      </c>
      <c r="AB186" s="465" t="s">
        <v>52</v>
      </c>
      <c r="AC186" s="368" t="s">
        <v>52</v>
      </c>
      <c r="AD186" s="465" t="s">
        <v>52</v>
      </c>
      <c r="AE186" s="368" t="s">
        <v>52</v>
      </c>
      <c r="AF186" s="368" t="s">
        <v>52</v>
      </c>
      <c r="AG186" s="368" t="s">
        <v>52</v>
      </c>
      <c r="AH186" s="368" t="s">
        <v>52</v>
      </c>
      <c r="AI186" s="368" t="s">
        <v>52</v>
      </c>
      <c r="AJ186" s="476" t="s">
        <v>54</v>
      </c>
      <c r="AK186" s="476" t="s">
        <v>54</v>
      </c>
      <c r="AL186" s="476" t="s">
        <v>54</v>
      </c>
      <c r="AM186" s="476" t="s">
        <v>54</v>
      </c>
      <c r="AN186" s="476" t="s">
        <v>54</v>
      </c>
      <c r="AO186" s="476" t="s">
        <v>54</v>
      </c>
      <c r="AP186" s="375" t="s">
        <v>54</v>
      </c>
      <c r="AQ186" s="473" t="s">
        <v>54</v>
      </c>
      <c r="AR186" s="375" t="s">
        <v>54</v>
      </c>
      <c r="AS186" s="382" t="s">
        <v>54</v>
      </c>
      <c r="AT186" s="382" t="s">
        <v>54</v>
      </c>
      <c r="AU186" s="375" t="s">
        <v>54</v>
      </c>
      <c r="AV186" s="375" t="s">
        <v>54</v>
      </c>
      <c r="AW186" s="375" t="s">
        <v>54</v>
      </c>
      <c r="AX186" s="375" t="s">
        <v>54</v>
      </c>
      <c r="AY186" s="383" t="s">
        <v>54</v>
      </c>
      <c r="AZ186" s="369" t="s">
        <v>54</v>
      </c>
      <c r="BA186" s="517" t="s">
        <v>54</v>
      </c>
      <c r="BB186" s="369" t="s">
        <v>54</v>
      </c>
      <c r="BC186" s="517" t="s">
        <v>54</v>
      </c>
      <c r="BD186" s="369" t="s">
        <v>54</v>
      </c>
      <c r="BE186" s="369" t="s">
        <v>54</v>
      </c>
      <c r="BF186" s="369" t="s">
        <v>54</v>
      </c>
      <c r="BG186" s="375" t="s">
        <v>54</v>
      </c>
      <c r="BH186" s="375" t="s">
        <v>54</v>
      </c>
      <c r="BI186" s="375" t="s">
        <v>54</v>
      </c>
      <c r="BJ186" s="375" t="s">
        <v>54</v>
      </c>
      <c r="BK186" s="473" t="s">
        <v>54</v>
      </c>
      <c r="BL186" s="375" t="s">
        <v>54</v>
      </c>
      <c r="BM186" s="375" t="s">
        <v>54</v>
      </c>
      <c r="BN186" s="375" t="s">
        <v>54</v>
      </c>
      <c r="BO186" s="375" t="s">
        <v>54</v>
      </c>
      <c r="BP186" s="375" t="s">
        <v>54</v>
      </c>
      <c r="BQ186" s="375" t="s">
        <v>54</v>
      </c>
      <c r="BR186" s="375" t="s">
        <v>54</v>
      </c>
      <c r="BS186" s="375" t="s">
        <v>54</v>
      </c>
      <c r="BT186" s="375" t="s">
        <v>54</v>
      </c>
      <c r="BU186" s="370" t="s">
        <v>54</v>
      </c>
      <c r="BV186" s="375" t="s">
        <v>54</v>
      </c>
      <c r="BW186" s="375" t="s">
        <v>54</v>
      </c>
      <c r="BX186" s="375" t="s">
        <v>54</v>
      </c>
      <c r="BY186" s="375" t="s">
        <v>54</v>
      </c>
      <c r="BZ186" s="375" t="s">
        <v>54</v>
      </c>
      <c r="CA186" s="375" t="s">
        <v>54</v>
      </c>
      <c r="CB186" s="375" t="s">
        <v>54</v>
      </c>
      <c r="CC186" s="375" t="s">
        <v>54</v>
      </c>
      <c r="CD186" s="375" t="s">
        <v>54</v>
      </c>
      <c r="CE186" s="370" t="s">
        <v>54</v>
      </c>
      <c r="CF186" s="375" t="s">
        <v>54</v>
      </c>
      <c r="CG186" s="375" t="s">
        <v>54</v>
      </c>
      <c r="CH186" s="375" t="s">
        <v>54</v>
      </c>
      <c r="CI186" s="370" t="s">
        <v>54</v>
      </c>
      <c r="CJ186" s="375" t="s">
        <v>54</v>
      </c>
      <c r="CK186" s="375" t="s">
        <v>54</v>
      </c>
      <c r="CL186" s="375" t="s">
        <v>54</v>
      </c>
      <c r="CM186" s="476" t="s">
        <v>54</v>
      </c>
      <c r="CN186" s="476" t="s">
        <v>54</v>
      </c>
      <c r="CO186" s="465" t="s">
        <v>54</v>
      </c>
      <c r="CP186" s="465" t="s">
        <v>54</v>
      </c>
      <c r="CQ186" s="465" t="s">
        <v>54</v>
      </c>
      <c r="CR186" s="465" t="s">
        <v>54</v>
      </c>
      <c r="CS186" s="465" t="s">
        <v>54</v>
      </c>
      <c r="CT186" s="512" t="s">
        <v>3555</v>
      </c>
      <c r="CU186" s="512">
        <v>2016</v>
      </c>
      <c r="CV186" s="512" t="s">
        <v>2902</v>
      </c>
      <c r="CW186" s="512" t="s">
        <v>1975</v>
      </c>
      <c r="CX186" s="512" t="s">
        <v>3303</v>
      </c>
      <c r="CY186" s="512" t="s">
        <v>3098</v>
      </c>
      <c r="CZ186" s="512" t="s">
        <v>3183</v>
      </c>
      <c r="DA186" s="512" t="s">
        <v>52</v>
      </c>
      <c r="DB186" s="512" t="s">
        <v>3184</v>
      </c>
      <c r="DC186" s="512" t="s">
        <v>54</v>
      </c>
      <c r="DD186" s="512" t="s">
        <v>54</v>
      </c>
      <c r="DE186" s="512" t="s">
        <v>54</v>
      </c>
      <c r="DF186" s="512" t="s">
        <v>54</v>
      </c>
      <c r="DG186" s="465" t="s">
        <v>54</v>
      </c>
      <c r="DH186" s="465" t="s">
        <v>54</v>
      </c>
      <c r="DI186" s="465" t="s">
        <v>54</v>
      </c>
      <c r="DJ186" s="465" t="s">
        <v>54</v>
      </c>
      <c r="DK186" s="465" t="s">
        <v>54</v>
      </c>
      <c r="DL186" s="465" t="s">
        <v>54</v>
      </c>
      <c r="DM186" s="365" t="s">
        <v>54</v>
      </c>
      <c r="DN186" s="465" t="s">
        <v>54</v>
      </c>
      <c r="DO186" s="365" t="s">
        <v>54</v>
      </c>
      <c r="DP186" s="365" t="s">
        <v>54</v>
      </c>
      <c r="DQ186" s="365" t="s">
        <v>54</v>
      </c>
      <c r="DR186" s="365" t="s">
        <v>54</v>
      </c>
      <c r="DS186" s="365" t="s">
        <v>54</v>
      </c>
      <c r="DT186" s="365" t="s">
        <v>54</v>
      </c>
      <c r="DU186" s="365" t="s">
        <v>54</v>
      </c>
      <c r="DV186" s="365" t="s">
        <v>54</v>
      </c>
      <c r="DW186" s="365" t="s">
        <v>54</v>
      </c>
      <c r="DX186" s="465" t="s">
        <v>54</v>
      </c>
      <c r="DY186" s="365" t="s">
        <v>54</v>
      </c>
      <c r="DZ186" s="465" t="s">
        <v>54</v>
      </c>
      <c r="EA186" s="365" t="s">
        <v>54</v>
      </c>
      <c r="EB186" s="365" t="s">
        <v>54</v>
      </c>
      <c r="EC186" s="365" t="s">
        <v>54</v>
      </c>
      <c r="ED186" s="365" t="s">
        <v>54</v>
      </c>
      <c r="EE186" s="365" t="s">
        <v>54</v>
      </c>
      <c r="EF186" s="365" t="s">
        <v>54</v>
      </c>
      <c r="EG186" s="365" t="s">
        <v>54</v>
      </c>
      <c r="EH186" s="365" t="s">
        <v>54</v>
      </c>
      <c r="EI186" s="365" t="s">
        <v>54</v>
      </c>
      <c r="EJ186" s="365" t="s">
        <v>54</v>
      </c>
      <c r="EK186" s="365" t="s">
        <v>54</v>
      </c>
      <c r="EL186" s="365" t="s">
        <v>54</v>
      </c>
      <c r="EM186" s="365" t="s">
        <v>54</v>
      </c>
      <c r="EN186" s="365" t="s">
        <v>54</v>
      </c>
      <c r="EO186" s="365" t="s">
        <v>54</v>
      </c>
      <c r="EP186" s="365" t="s">
        <v>54</v>
      </c>
      <c r="EQ186" s="365" t="s">
        <v>54</v>
      </c>
      <c r="ER186" s="365" t="s">
        <v>54</v>
      </c>
      <c r="ES186" s="365" t="s">
        <v>54</v>
      </c>
      <c r="ET186" s="365" t="s">
        <v>54</v>
      </c>
      <c r="EU186" s="365" t="s">
        <v>54</v>
      </c>
    </row>
    <row r="187" spans="1:151" s="385" customFormat="1" ht="19.95" customHeight="1">
      <c r="A187" s="466"/>
      <c r="B187" s="466"/>
      <c r="C187" s="474"/>
      <c r="D187" s="466"/>
      <c r="E187" s="470"/>
      <c r="F187" s="466"/>
      <c r="G187" s="466"/>
      <c r="H187" s="466"/>
      <c r="I187" s="466"/>
      <c r="J187" s="466"/>
      <c r="K187" s="466"/>
      <c r="L187" s="470"/>
      <c r="M187" s="466"/>
      <c r="N187" s="470"/>
      <c r="O187" s="466"/>
      <c r="P187" s="527"/>
      <c r="Q187" s="466"/>
      <c r="R187" s="462" t="s">
        <v>3290</v>
      </c>
      <c r="S187" s="367" t="s">
        <v>52</v>
      </c>
      <c r="T187" s="367" t="s">
        <v>52</v>
      </c>
      <c r="U187" s="368" t="s">
        <v>52</v>
      </c>
      <c r="V187" s="368" t="s">
        <v>52</v>
      </c>
      <c r="W187" s="368" t="s">
        <v>52</v>
      </c>
      <c r="X187" s="518"/>
      <c r="Y187" s="368" t="s">
        <v>52</v>
      </c>
      <c r="Z187" s="520"/>
      <c r="AA187" s="368" t="s">
        <v>52</v>
      </c>
      <c r="AB187" s="466"/>
      <c r="AC187" s="368" t="s">
        <v>52</v>
      </c>
      <c r="AD187" s="466"/>
      <c r="AE187" s="368" t="s">
        <v>52</v>
      </c>
      <c r="AF187" s="368" t="s">
        <v>52</v>
      </c>
      <c r="AG187" s="368" t="s">
        <v>52</v>
      </c>
      <c r="AH187" s="368" t="s">
        <v>52</v>
      </c>
      <c r="AI187" s="368" t="s">
        <v>52</v>
      </c>
      <c r="AJ187" s="515"/>
      <c r="AK187" s="515"/>
      <c r="AL187" s="515"/>
      <c r="AM187" s="515"/>
      <c r="AN187" s="515"/>
      <c r="AO187" s="515"/>
      <c r="AP187" s="375" t="s">
        <v>54</v>
      </c>
      <c r="AQ187" s="474"/>
      <c r="AR187" s="375" t="s">
        <v>54</v>
      </c>
      <c r="AS187" s="382" t="s">
        <v>54</v>
      </c>
      <c r="AT187" s="382" t="s">
        <v>54</v>
      </c>
      <c r="AU187" s="375" t="s">
        <v>54</v>
      </c>
      <c r="AV187" s="375" t="s">
        <v>54</v>
      </c>
      <c r="AW187" s="375" t="s">
        <v>54</v>
      </c>
      <c r="AX187" s="375" t="s">
        <v>54</v>
      </c>
      <c r="AY187" s="383" t="s">
        <v>54</v>
      </c>
      <c r="AZ187" s="369" t="s">
        <v>54</v>
      </c>
      <c r="BA187" s="518"/>
      <c r="BB187" s="369" t="s">
        <v>54</v>
      </c>
      <c r="BC187" s="518"/>
      <c r="BD187" s="369" t="s">
        <v>54</v>
      </c>
      <c r="BE187" s="369" t="s">
        <v>54</v>
      </c>
      <c r="BF187" s="369" t="s">
        <v>54</v>
      </c>
      <c r="BG187" s="375" t="s">
        <v>54</v>
      </c>
      <c r="BH187" s="375" t="s">
        <v>54</v>
      </c>
      <c r="BI187" s="375" t="s">
        <v>54</v>
      </c>
      <c r="BJ187" s="375" t="s">
        <v>54</v>
      </c>
      <c r="BK187" s="474"/>
      <c r="BL187" s="375" t="s">
        <v>54</v>
      </c>
      <c r="BM187" s="375" t="s">
        <v>54</v>
      </c>
      <c r="BN187" s="375" t="s">
        <v>54</v>
      </c>
      <c r="BO187" s="375" t="s">
        <v>54</v>
      </c>
      <c r="BP187" s="375" t="s">
        <v>54</v>
      </c>
      <c r="BQ187" s="375" t="s">
        <v>54</v>
      </c>
      <c r="BR187" s="375" t="s">
        <v>54</v>
      </c>
      <c r="BS187" s="375" t="s">
        <v>54</v>
      </c>
      <c r="BT187" s="375" t="s">
        <v>54</v>
      </c>
      <c r="BU187" s="370" t="s">
        <v>54</v>
      </c>
      <c r="BV187" s="375" t="s">
        <v>54</v>
      </c>
      <c r="BW187" s="375" t="s">
        <v>54</v>
      </c>
      <c r="BX187" s="375" t="s">
        <v>54</v>
      </c>
      <c r="BY187" s="375" t="s">
        <v>54</v>
      </c>
      <c r="BZ187" s="375" t="s">
        <v>54</v>
      </c>
      <c r="CA187" s="375" t="s">
        <v>54</v>
      </c>
      <c r="CB187" s="375" t="s">
        <v>54</v>
      </c>
      <c r="CC187" s="375" t="s">
        <v>54</v>
      </c>
      <c r="CD187" s="375" t="s">
        <v>54</v>
      </c>
      <c r="CE187" s="370" t="s">
        <v>54</v>
      </c>
      <c r="CF187" s="375" t="s">
        <v>54</v>
      </c>
      <c r="CG187" s="375" t="s">
        <v>54</v>
      </c>
      <c r="CH187" s="375" t="s">
        <v>54</v>
      </c>
      <c r="CI187" s="370" t="s">
        <v>54</v>
      </c>
      <c r="CJ187" s="375" t="s">
        <v>54</v>
      </c>
      <c r="CK187" s="375" t="s">
        <v>54</v>
      </c>
      <c r="CL187" s="375" t="s">
        <v>54</v>
      </c>
      <c r="CM187" s="477"/>
      <c r="CN187" s="477"/>
      <c r="CO187" s="466"/>
      <c r="CP187" s="466"/>
      <c r="CQ187" s="466"/>
      <c r="CR187" s="466"/>
      <c r="CS187" s="466"/>
      <c r="CT187" s="513"/>
      <c r="CU187" s="513"/>
      <c r="CV187" s="513"/>
      <c r="CW187" s="513"/>
      <c r="CX187" s="513"/>
      <c r="CY187" s="513"/>
      <c r="CZ187" s="513"/>
      <c r="DA187" s="513"/>
      <c r="DB187" s="513"/>
      <c r="DC187" s="513"/>
      <c r="DD187" s="513"/>
      <c r="DE187" s="513"/>
      <c r="DF187" s="513"/>
      <c r="DG187" s="466"/>
      <c r="DH187" s="466"/>
      <c r="DI187" s="466"/>
      <c r="DJ187" s="466"/>
      <c r="DK187" s="466"/>
      <c r="DL187" s="466"/>
      <c r="DM187" s="365" t="s">
        <v>54</v>
      </c>
      <c r="DN187" s="466"/>
      <c r="DO187" s="365" t="s">
        <v>54</v>
      </c>
      <c r="DP187" s="365" t="s">
        <v>54</v>
      </c>
      <c r="DQ187" s="365" t="s">
        <v>54</v>
      </c>
      <c r="DR187" s="365" t="s">
        <v>54</v>
      </c>
      <c r="DS187" s="365" t="s">
        <v>54</v>
      </c>
      <c r="DT187" s="365" t="s">
        <v>54</v>
      </c>
      <c r="DU187" s="365" t="s">
        <v>54</v>
      </c>
      <c r="DV187" s="365" t="s">
        <v>54</v>
      </c>
      <c r="DW187" s="365" t="s">
        <v>54</v>
      </c>
      <c r="DX187" s="466"/>
      <c r="DY187" s="365" t="s">
        <v>54</v>
      </c>
      <c r="DZ187" s="466"/>
      <c r="EA187" s="365" t="s">
        <v>54</v>
      </c>
      <c r="EB187" s="365" t="s">
        <v>54</v>
      </c>
      <c r="EC187" s="365" t="s">
        <v>54</v>
      </c>
      <c r="ED187" s="365" t="s">
        <v>54</v>
      </c>
      <c r="EE187" s="365" t="s">
        <v>54</v>
      </c>
      <c r="EF187" s="365" t="s">
        <v>54</v>
      </c>
      <c r="EG187" s="365" t="s">
        <v>54</v>
      </c>
      <c r="EH187" s="365" t="s">
        <v>54</v>
      </c>
      <c r="EI187" s="365" t="s">
        <v>54</v>
      </c>
      <c r="EJ187" s="365" t="s">
        <v>54</v>
      </c>
      <c r="EK187" s="365" t="s">
        <v>54</v>
      </c>
      <c r="EL187" s="365" t="s">
        <v>54</v>
      </c>
      <c r="EM187" s="365" t="s">
        <v>54</v>
      </c>
      <c r="EN187" s="365" t="s">
        <v>54</v>
      </c>
      <c r="EO187" s="365" t="s">
        <v>54</v>
      </c>
      <c r="EP187" s="365" t="s">
        <v>54</v>
      </c>
      <c r="EQ187" s="365" t="s">
        <v>54</v>
      </c>
      <c r="ER187" s="365" t="s">
        <v>54</v>
      </c>
      <c r="ES187" s="365" t="s">
        <v>54</v>
      </c>
      <c r="ET187" s="365" t="s">
        <v>54</v>
      </c>
      <c r="EU187" s="365" t="s">
        <v>54</v>
      </c>
    </row>
    <row r="188" spans="1:151" s="385" customFormat="1" ht="19.95" customHeight="1">
      <c r="A188" s="467"/>
      <c r="B188" s="467"/>
      <c r="C188" s="474"/>
      <c r="D188" s="467"/>
      <c r="E188" s="471"/>
      <c r="F188" s="467"/>
      <c r="G188" s="467"/>
      <c r="H188" s="467"/>
      <c r="I188" s="467"/>
      <c r="J188" s="467"/>
      <c r="K188" s="467"/>
      <c r="L188" s="471"/>
      <c r="M188" s="467"/>
      <c r="N188" s="471"/>
      <c r="O188" s="467"/>
      <c r="P188" s="527"/>
      <c r="Q188" s="467"/>
      <c r="R188" s="462" t="s">
        <v>3569</v>
      </c>
      <c r="S188" s="367" t="s">
        <v>52</v>
      </c>
      <c r="T188" s="367" t="s">
        <v>52</v>
      </c>
      <c r="U188" s="368" t="s">
        <v>52</v>
      </c>
      <c r="V188" s="368" t="s">
        <v>52</v>
      </c>
      <c r="W188" s="368" t="s">
        <v>52</v>
      </c>
      <c r="X188" s="518"/>
      <c r="Y188" s="368" t="s">
        <v>52</v>
      </c>
      <c r="Z188" s="520"/>
      <c r="AA188" s="368" t="s">
        <v>52</v>
      </c>
      <c r="AB188" s="467"/>
      <c r="AC188" s="368" t="s">
        <v>52</v>
      </c>
      <c r="AD188" s="467"/>
      <c r="AE188" s="368" t="s">
        <v>52</v>
      </c>
      <c r="AF188" s="368" t="s">
        <v>52</v>
      </c>
      <c r="AG188" s="368" t="s">
        <v>52</v>
      </c>
      <c r="AH188" s="368" t="s">
        <v>52</v>
      </c>
      <c r="AI188" s="368" t="s">
        <v>52</v>
      </c>
      <c r="AJ188" s="515"/>
      <c r="AK188" s="515"/>
      <c r="AL188" s="515"/>
      <c r="AM188" s="515"/>
      <c r="AN188" s="515"/>
      <c r="AO188" s="515"/>
      <c r="AP188" s="375" t="s">
        <v>54</v>
      </c>
      <c r="AQ188" s="474"/>
      <c r="AR188" s="375" t="s">
        <v>54</v>
      </c>
      <c r="AS188" s="382" t="s">
        <v>54</v>
      </c>
      <c r="AT188" s="382" t="s">
        <v>54</v>
      </c>
      <c r="AU188" s="375" t="s">
        <v>54</v>
      </c>
      <c r="AV188" s="375" t="s">
        <v>54</v>
      </c>
      <c r="AW188" s="375" t="s">
        <v>54</v>
      </c>
      <c r="AX188" s="375" t="s">
        <v>54</v>
      </c>
      <c r="AY188" s="383" t="s">
        <v>54</v>
      </c>
      <c r="AZ188" s="369" t="s">
        <v>54</v>
      </c>
      <c r="BA188" s="518"/>
      <c r="BB188" s="369" t="s">
        <v>54</v>
      </c>
      <c r="BC188" s="518"/>
      <c r="BD188" s="369" t="s">
        <v>54</v>
      </c>
      <c r="BE188" s="369" t="s">
        <v>54</v>
      </c>
      <c r="BF188" s="369" t="s">
        <v>54</v>
      </c>
      <c r="BG188" s="375" t="s">
        <v>54</v>
      </c>
      <c r="BH188" s="375" t="s">
        <v>54</v>
      </c>
      <c r="BI188" s="375" t="s">
        <v>54</v>
      </c>
      <c r="BJ188" s="375" t="s">
        <v>54</v>
      </c>
      <c r="BK188" s="474"/>
      <c r="BL188" s="375" t="s">
        <v>54</v>
      </c>
      <c r="BM188" s="375" t="s">
        <v>54</v>
      </c>
      <c r="BN188" s="375" t="s">
        <v>54</v>
      </c>
      <c r="BO188" s="375" t="s">
        <v>54</v>
      </c>
      <c r="BP188" s="375" t="s">
        <v>54</v>
      </c>
      <c r="BQ188" s="375" t="s">
        <v>54</v>
      </c>
      <c r="BR188" s="375" t="s">
        <v>54</v>
      </c>
      <c r="BS188" s="375" t="s">
        <v>54</v>
      </c>
      <c r="BT188" s="375" t="s">
        <v>54</v>
      </c>
      <c r="BU188" s="370" t="s">
        <v>54</v>
      </c>
      <c r="BV188" s="375" t="s">
        <v>54</v>
      </c>
      <c r="BW188" s="375" t="s">
        <v>54</v>
      </c>
      <c r="BX188" s="375" t="s">
        <v>54</v>
      </c>
      <c r="BY188" s="375" t="s">
        <v>54</v>
      </c>
      <c r="BZ188" s="375" t="s">
        <v>54</v>
      </c>
      <c r="CA188" s="375" t="s">
        <v>54</v>
      </c>
      <c r="CB188" s="375" t="s">
        <v>54</v>
      </c>
      <c r="CC188" s="375" t="s">
        <v>54</v>
      </c>
      <c r="CD188" s="375" t="s">
        <v>54</v>
      </c>
      <c r="CE188" s="370" t="s">
        <v>54</v>
      </c>
      <c r="CF188" s="375" t="s">
        <v>54</v>
      </c>
      <c r="CG188" s="375" t="s">
        <v>54</v>
      </c>
      <c r="CH188" s="375" t="s">
        <v>54</v>
      </c>
      <c r="CI188" s="370" t="s">
        <v>54</v>
      </c>
      <c r="CJ188" s="375" t="s">
        <v>54</v>
      </c>
      <c r="CK188" s="375" t="s">
        <v>54</v>
      </c>
      <c r="CL188" s="375" t="s">
        <v>54</v>
      </c>
      <c r="CM188" s="477"/>
      <c r="CN188" s="477"/>
      <c r="CO188" s="467"/>
      <c r="CP188" s="467"/>
      <c r="CQ188" s="467"/>
      <c r="CR188" s="467"/>
      <c r="CS188" s="467"/>
      <c r="CT188" s="513"/>
      <c r="CU188" s="513"/>
      <c r="CV188" s="513"/>
      <c r="CW188" s="513"/>
      <c r="CX188" s="513"/>
      <c r="CY188" s="513"/>
      <c r="CZ188" s="513"/>
      <c r="DA188" s="513"/>
      <c r="DB188" s="513"/>
      <c r="DC188" s="513"/>
      <c r="DD188" s="513"/>
      <c r="DE188" s="513"/>
      <c r="DF188" s="513"/>
      <c r="DG188" s="467"/>
      <c r="DH188" s="467"/>
      <c r="DI188" s="467"/>
      <c r="DJ188" s="467"/>
      <c r="DK188" s="467"/>
      <c r="DL188" s="467"/>
      <c r="DM188" s="365" t="s">
        <v>54</v>
      </c>
      <c r="DN188" s="467"/>
      <c r="DO188" s="365" t="s">
        <v>54</v>
      </c>
      <c r="DP188" s="365" t="s">
        <v>54</v>
      </c>
      <c r="DQ188" s="365" t="s">
        <v>54</v>
      </c>
      <c r="DR188" s="365" t="s">
        <v>54</v>
      </c>
      <c r="DS188" s="365" t="s">
        <v>54</v>
      </c>
      <c r="DT188" s="365" t="s">
        <v>54</v>
      </c>
      <c r="DU188" s="365" t="s">
        <v>54</v>
      </c>
      <c r="DV188" s="365" t="s">
        <v>54</v>
      </c>
      <c r="DW188" s="365" t="s">
        <v>54</v>
      </c>
      <c r="DX188" s="467"/>
      <c r="DY188" s="365" t="s">
        <v>54</v>
      </c>
      <c r="DZ188" s="467"/>
      <c r="EA188" s="365" t="s">
        <v>54</v>
      </c>
      <c r="EB188" s="365" t="s">
        <v>54</v>
      </c>
      <c r="EC188" s="365" t="s">
        <v>54</v>
      </c>
      <c r="ED188" s="365" t="s">
        <v>54</v>
      </c>
      <c r="EE188" s="365" t="s">
        <v>54</v>
      </c>
      <c r="EF188" s="365" t="s">
        <v>54</v>
      </c>
      <c r="EG188" s="365" t="s">
        <v>54</v>
      </c>
      <c r="EH188" s="365" t="s">
        <v>54</v>
      </c>
      <c r="EI188" s="365" t="s">
        <v>54</v>
      </c>
      <c r="EJ188" s="365" t="s">
        <v>54</v>
      </c>
      <c r="EK188" s="365" t="s">
        <v>54</v>
      </c>
      <c r="EL188" s="365" t="s">
        <v>54</v>
      </c>
      <c r="EM188" s="365" t="s">
        <v>54</v>
      </c>
      <c r="EN188" s="365" t="s">
        <v>54</v>
      </c>
      <c r="EO188" s="365" t="s">
        <v>54</v>
      </c>
      <c r="EP188" s="365" t="s">
        <v>54</v>
      </c>
      <c r="EQ188" s="365" t="s">
        <v>54</v>
      </c>
      <c r="ER188" s="365" t="s">
        <v>54</v>
      </c>
      <c r="ES188" s="365" t="s">
        <v>54</v>
      </c>
      <c r="ET188" s="365" t="s">
        <v>54</v>
      </c>
      <c r="EU188" s="365" t="s">
        <v>54</v>
      </c>
    </row>
    <row r="189" spans="1:151" s="385" customFormat="1" ht="18.75" customHeight="1">
      <c r="A189" s="468"/>
      <c r="B189" s="468"/>
      <c r="C189" s="475"/>
      <c r="D189" s="468"/>
      <c r="E189" s="472"/>
      <c r="F189" s="468"/>
      <c r="G189" s="468"/>
      <c r="H189" s="468"/>
      <c r="I189" s="468"/>
      <c r="J189" s="468"/>
      <c r="K189" s="468"/>
      <c r="L189" s="472"/>
      <c r="M189" s="468"/>
      <c r="N189" s="472"/>
      <c r="O189" s="468"/>
      <c r="P189" s="528"/>
      <c r="Q189" s="468"/>
      <c r="R189" s="462" t="s">
        <v>54</v>
      </c>
      <c r="S189" s="367" t="s">
        <v>54</v>
      </c>
      <c r="T189" s="367" t="s">
        <v>54</v>
      </c>
      <c r="U189" s="368" t="s">
        <v>54</v>
      </c>
      <c r="V189" s="368" t="s">
        <v>54</v>
      </c>
      <c r="W189" s="368" t="s">
        <v>54</v>
      </c>
      <c r="X189" s="518"/>
      <c r="Y189" s="368" t="s">
        <v>54</v>
      </c>
      <c r="Z189" s="520"/>
      <c r="AA189" s="368" t="s">
        <v>54</v>
      </c>
      <c r="AB189" s="468"/>
      <c r="AC189" s="368" t="s">
        <v>54</v>
      </c>
      <c r="AD189" s="468"/>
      <c r="AE189" s="368" t="s">
        <v>54</v>
      </c>
      <c r="AF189" s="368" t="s">
        <v>54</v>
      </c>
      <c r="AG189" s="368" t="s">
        <v>54</v>
      </c>
      <c r="AH189" s="368" t="s">
        <v>54</v>
      </c>
      <c r="AI189" s="368" t="s">
        <v>54</v>
      </c>
      <c r="AJ189" s="516"/>
      <c r="AK189" s="516"/>
      <c r="AL189" s="516"/>
      <c r="AM189" s="516"/>
      <c r="AN189" s="516"/>
      <c r="AO189" s="516"/>
      <c r="AP189" s="375" t="s">
        <v>54</v>
      </c>
      <c r="AQ189" s="475"/>
      <c r="AR189" s="375" t="s">
        <v>54</v>
      </c>
      <c r="AS189" s="382" t="s">
        <v>54</v>
      </c>
      <c r="AT189" s="382" t="s">
        <v>54</v>
      </c>
      <c r="AU189" s="375" t="s">
        <v>54</v>
      </c>
      <c r="AV189" s="375" t="s">
        <v>54</v>
      </c>
      <c r="AW189" s="375" t="s">
        <v>54</v>
      </c>
      <c r="AX189" s="375" t="s">
        <v>54</v>
      </c>
      <c r="AY189" s="383" t="s">
        <v>54</v>
      </c>
      <c r="AZ189" s="369" t="s">
        <v>54</v>
      </c>
      <c r="BA189" s="518"/>
      <c r="BB189" s="369" t="s">
        <v>54</v>
      </c>
      <c r="BC189" s="518"/>
      <c r="BD189" s="369" t="s">
        <v>54</v>
      </c>
      <c r="BE189" s="369" t="s">
        <v>54</v>
      </c>
      <c r="BF189" s="369" t="s">
        <v>54</v>
      </c>
      <c r="BG189" s="375" t="s">
        <v>54</v>
      </c>
      <c r="BH189" s="375" t="s">
        <v>54</v>
      </c>
      <c r="BI189" s="375" t="s">
        <v>54</v>
      </c>
      <c r="BJ189" s="375" t="s">
        <v>54</v>
      </c>
      <c r="BK189" s="475"/>
      <c r="BL189" s="375" t="s">
        <v>54</v>
      </c>
      <c r="BM189" s="375" t="s">
        <v>54</v>
      </c>
      <c r="BN189" s="375" t="s">
        <v>54</v>
      </c>
      <c r="BO189" s="375" t="s">
        <v>54</v>
      </c>
      <c r="BP189" s="375" t="s">
        <v>54</v>
      </c>
      <c r="BQ189" s="375" t="s">
        <v>54</v>
      </c>
      <c r="BR189" s="375" t="s">
        <v>54</v>
      </c>
      <c r="BS189" s="375" t="s">
        <v>54</v>
      </c>
      <c r="BT189" s="375" t="s">
        <v>54</v>
      </c>
      <c r="BU189" s="370" t="s">
        <v>54</v>
      </c>
      <c r="BV189" s="375" t="s">
        <v>54</v>
      </c>
      <c r="BW189" s="375" t="s">
        <v>54</v>
      </c>
      <c r="BX189" s="375" t="s">
        <v>54</v>
      </c>
      <c r="BY189" s="375" t="s">
        <v>54</v>
      </c>
      <c r="BZ189" s="375" t="s">
        <v>54</v>
      </c>
      <c r="CA189" s="375" t="s">
        <v>54</v>
      </c>
      <c r="CB189" s="375" t="s">
        <v>54</v>
      </c>
      <c r="CC189" s="375" t="s">
        <v>54</v>
      </c>
      <c r="CD189" s="375" t="s">
        <v>54</v>
      </c>
      <c r="CE189" s="370" t="s">
        <v>54</v>
      </c>
      <c r="CF189" s="375" t="s">
        <v>54</v>
      </c>
      <c r="CG189" s="375" t="s">
        <v>54</v>
      </c>
      <c r="CH189" s="375" t="s">
        <v>54</v>
      </c>
      <c r="CI189" s="370" t="s">
        <v>54</v>
      </c>
      <c r="CJ189" s="375" t="s">
        <v>54</v>
      </c>
      <c r="CK189" s="375" t="s">
        <v>54</v>
      </c>
      <c r="CL189" s="375" t="s">
        <v>54</v>
      </c>
      <c r="CM189" s="478"/>
      <c r="CN189" s="478"/>
      <c r="CO189" s="468"/>
      <c r="CP189" s="468"/>
      <c r="CQ189" s="468"/>
      <c r="CR189" s="468"/>
      <c r="CS189" s="468"/>
      <c r="CT189" s="514"/>
      <c r="CU189" s="514"/>
      <c r="CV189" s="514"/>
      <c r="CW189" s="514"/>
      <c r="CX189" s="514"/>
      <c r="CY189" s="514"/>
      <c r="CZ189" s="514"/>
      <c r="DA189" s="514"/>
      <c r="DB189" s="514"/>
      <c r="DC189" s="514"/>
      <c r="DD189" s="514"/>
      <c r="DE189" s="514"/>
      <c r="DF189" s="514"/>
      <c r="DG189" s="468"/>
      <c r="DH189" s="468"/>
      <c r="DI189" s="468"/>
      <c r="DJ189" s="468"/>
      <c r="DK189" s="468"/>
      <c r="DL189" s="468"/>
      <c r="DM189" s="365" t="s">
        <v>54</v>
      </c>
      <c r="DN189" s="468"/>
      <c r="DO189" s="365" t="s">
        <v>54</v>
      </c>
      <c r="DP189" s="365" t="s">
        <v>54</v>
      </c>
      <c r="DQ189" s="365" t="s">
        <v>54</v>
      </c>
      <c r="DR189" s="365" t="s">
        <v>54</v>
      </c>
      <c r="DS189" s="365" t="s">
        <v>54</v>
      </c>
      <c r="DT189" s="365" t="s">
        <v>54</v>
      </c>
      <c r="DU189" s="365" t="s">
        <v>54</v>
      </c>
      <c r="DV189" s="365" t="s">
        <v>54</v>
      </c>
      <c r="DW189" s="365" t="s">
        <v>54</v>
      </c>
      <c r="DX189" s="468"/>
      <c r="DY189" s="365" t="s">
        <v>54</v>
      </c>
      <c r="DZ189" s="468"/>
      <c r="EA189" s="365" t="s">
        <v>54</v>
      </c>
      <c r="EB189" s="365" t="s">
        <v>54</v>
      </c>
      <c r="EC189" s="365" t="s">
        <v>54</v>
      </c>
      <c r="ED189" s="365" t="s">
        <v>54</v>
      </c>
      <c r="EE189" s="365" t="s">
        <v>54</v>
      </c>
      <c r="EF189" s="365" t="s">
        <v>54</v>
      </c>
      <c r="EG189" s="365" t="s">
        <v>54</v>
      </c>
      <c r="EH189" s="365" t="s">
        <v>54</v>
      </c>
      <c r="EI189" s="365" t="s">
        <v>54</v>
      </c>
      <c r="EJ189" s="365" t="s">
        <v>54</v>
      </c>
      <c r="EK189" s="365" t="s">
        <v>54</v>
      </c>
      <c r="EL189" s="365" t="s">
        <v>54</v>
      </c>
      <c r="EM189" s="365" t="s">
        <v>54</v>
      </c>
      <c r="EN189" s="365" t="s">
        <v>54</v>
      </c>
      <c r="EO189" s="365" t="s">
        <v>54</v>
      </c>
      <c r="EP189" s="365" t="s">
        <v>54</v>
      </c>
      <c r="EQ189" s="365" t="s">
        <v>54</v>
      </c>
      <c r="ER189" s="365" t="s">
        <v>54</v>
      </c>
      <c r="ES189" s="365" t="s">
        <v>54</v>
      </c>
      <c r="ET189" s="365" t="s">
        <v>54</v>
      </c>
      <c r="EU189" s="365" t="s">
        <v>54</v>
      </c>
    </row>
    <row r="190" spans="1:151" s="385" customFormat="1" ht="19.95" customHeight="1">
      <c r="A190" s="465">
        <v>29</v>
      </c>
      <c r="B190" s="465">
        <v>29</v>
      </c>
      <c r="C190" s="473" t="s">
        <v>2734</v>
      </c>
      <c r="D190" s="465" t="s">
        <v>3057</v>
      </c>
      <c r="E190" s="469" t="s">
        <v>3072</v>
      </c>
      <c r="F190" s="465" t="s">
        <v>3292</v>
      </c>
      <c r="G190" s="465" t="s">
        <v>3306</v>
      </c>
      <c r="H190" s="465" t="s">
        <v>3070</v>
      </c>
      <c r="I190" s="465" t="s">
        <v>3738</v>
      </c>
      <c r="J190" s="465" t="s">
        <v>3128</v>
      </c>
      <c r="K190" s="525" t="s">
        <v>3522</v>
      </c>
      <c r="L190" s="469" t="s">
        <v>3554</v>
      </c>
      <c r="M190" s="465" t="s">
        <v>3083</v>
      </c>
      <c r="N190" s="469" t="s">
        <v>3554</v>
      </c>
      <c r="O190" s="465" t="s">
        <v>3083</v>
      </c>
      <c r="P190" s="526" t="s">
        <v>3014</v>
      </c>
      <c r="Q190" s="465">
        <v>2</v>
      </c>
      <c r="R190" s="464" t="s">
        <v>3115</v>
      </c>
      <c r="S190" s="367" t="s">
        <v>52</v>
      </c>
      <c r="T190" s="367" t="s">
        <v>52</v>
      </c>
      <c r="U190" s="367" t="s">
        <v>52</v>
      </c>
      <c r="V190" s="367" t="s">
        <v>52</v>
      </c>
      <c r="W190" s="367" t="s">
        <v>52</v>
      </c>
      <c r="X190" s="517" t="s">
        <v>52</v>
      </c>
      <c r="Y190" s="367" t="s">
        <v>52</v>
      </c>
      <c r="Z190" s="519" t="s">
        <v>52</v>
      </c>
      <c r="AA190" s="367" t="s">
        <v>52</v>
      </c>
      <c r="AB190" s="465" t="s">
        <v>52</v>
      </c>
      <c r="AC190" s="367" t="s">
        <v>52</v>
      </c>
      <c r="AD190" s="465" t="s">
        <v>52</v>
      </c>
      <c r="AE190" s="367" t="s">
        <v>52</v>
      </c>
      <c r="AF190" s="367" t="s">
        <v>52</v>
      </c>
      <c r="AG190" s="367" t="s">
        <v>52</v>
      </c>
      <c r="AH190" s="367" t="s">
        <v>52</v>
      </c>
      <c r="AI190" s="367" t="s">
        <v>52</v>
      </c>
      <c r="AJ190" s="476" t="s">
        <v>54</v>
      </c>
      <c r="AK190" s="476" t="s">
        <v>54</v>
      </c>
      <c r="AL190" s="476" t="s">
        <v>54</v>
      </c>
      <c r="AM190" s="476" t="s">
        <v>54</v>
      </c>
      <c r="AN190" s="476" t="s">
        <v>54</v>
      </c>
      <c r="AO190" s="476" t="s">
        <v>54</v>
      </c>
      <c r="AP190" s="375" t="s">
        <v>54</v>
      </c>
      <c r="AQ190" s="473" t="s">
        <v>54</v>
      </c>
      <c r="AR190" s="375" t="s">
        <v>54</v>
      </c>
      <c r="AS190" s="382" t="s">
        <v>54</v>
      </c>
      <c r="AT190" s="382" t="s">
        <v>54</v>
      </c>
      <c r="AU190" s="375" t="s">
        <v>54</v>
      </c>
      <c r="AV190" s="375" t="s">
        <v>54</v>
      </c>
      <c r="AW190" s="375" t="s">
        <v>54</v>
      </c>
      <c r="AX190" s="375" t="s">
        <v>54</v>
      </c>
      <c r="AY190" s="383" t="s">
        <v>54</v>
      </c>
      <c r="AZ190" s="369" t="s">
        <v>54</v>
      </c>
      <c r="BA190" s="517" t="s">
        <v>54</v>
      </c>
      <c r="BB190" s="369" t="s">
        <v>54</v>
      </c>
      <c r="BC190" s="517" t="s">
        <v>54</v>
      </c>
      <c r="BD190" s="369" t="s">
        <v>54</v>
      </c>
      <c r="BE190" s="369" t="s">
        <v>54</v>
      </c>
      <c r="BF190" s="369" t="s">
        <v>54</v>
      </c>
      <c r="BG190" s="375" t="s">
        <v>54</v>
      </c>
      <c r="BH190" s="375" t="s">
        <v>54</v>
      </c>
      <c r="BI190" s="375" t="s">
        <v>54</v>
      </c>
      <c r="BJ190" s="375" t="s">
        <v>54</v>
      </c>
      <c r="BK190" s="473" t="s">
        <v>54</v>
      </c>
      <c r="BL190" s="375" t="s">
        <v>54</v>
      </c>
      <c r="BM190" s="375" t="s">
        <v>54</v>
      </c>
      <c r="BN190" s="375" t="s">
        <v>54</v>
      </c>
      <c r="BO190" s="375" t="s">
        <v>54</v>
      </c>
      <c r="BP190" s="375" t="s">
        <v>54</v>
      </c>
      <c r="BQ190" s="375" t="s">
        <v>54</v>
      </c>
      <c r="BR190" s="375" t="s">
        <v>54</v>
      </c>
      <c r="BS190" s="375" t="s">
        <v>54</v>
      </c>
      <c r="BT190" s="375" t="s">
        <v>54</v>
      </c>
      <c r="BU190" s="370" t="s">
        <v>54</v>
      </c>
      <c r="BV190" s="375" t="s">
        <v>54</v>
      </c>
      <c r="BW190" s="375" t="s">
        <v>54</v>
      </c>
      <c r="BX190" s="375" t="s">
        <v>54</v>
      </c>
      <c r="BY190" s="375" t="s">
        <v>54</v>
      </c>
      <c r="BZ190" s="375" t="s">
        <v>54</v>
      </c>
      <c r="CA190" s="375" t="s">
        <v>54</v>
      </c>
      <c r="CB190" s="375" t="s">
        <v>54</v>
      </c>
      <c r="CC190" s="375" t="s">
        <v>54</v>
      </c>
      <c r="CD190" s="375" t="s">
        <v>54</v>
      </c>
      <c r="CE190" s="370" t="s">
        <v>54</v>
      </c>
      <c r="CF190" s="375" t="s">
        <v>54</v>
      </c>
      <c r="CG190" s="375" t="s">
        <v>54</v>
      </c>
      <c r="CH190" s="375" t="s">
        <v>54</v>
      </c>
      <c r="CI190" s="370" t="s">
        <v>54</v>
      </c>
      <c r="CJ190" s="375" t="s">
        <v>54</v>
      </c>
      <c r="CK190" s="375" t="s">
        <v>54</v>
      </c>
      <c r="CL190" s="375" t="s">
        <v>54</v>
      </c>
      <c r="CM190" s="476" t="s">
        <v>54</v>
      </c>
      <c r="CN190" s="476" t="s">
        <v>54</v>
      </c>
      <c r="CO190" s="465" t="s">
        <v>54</v>
      </c>
      <c r="CP190" s="465" t="s">
        <v>54</v>
      </c>
      <c r="CQ190" s="465" t="s">
        <v>54</v>
      </c>
      <c r="CR190" s="465" t="s">
        <v>54</v>
      </c>
      <c r="CS190" s="465" t="s">
        <v>54</v>
      </c>
      <c r="CT190" s="512" t="s">
        <v>3555</v>
      </c>
      <c r="CU190" s="512">
        <v>2016</v>
      </c>
      <c r="CV190" s="512" t="s">
        <v>2902</v>
      </c>
      <c r="CW190" s="512" t="s">
        <v>1996</v>
      </c>
      <c r="CX190" s="512" t="s">
        <v>3305</v>
      </c>
      <c r="CY190" s="512" t="s">
        <v>3099</v>
      </c>
      <c r="CZ190" s="512" t="s">
        <v>3199</v>
      </c>
      <c r="DA190" s="512" t="s">
        <v>3185</v>
      </c>
      <c r="DB190" s="512" t="s">
        <v>3186</v>
      </c>
      <c r="DC190" s="512" t="s">
        <v>54</v>
      </c>
      <c r="DD190" s="512" t="s">
        <v>54</v>
      </c>
      <c r="DE190" s="512" t="s">
        <v>54</v>
      </c>
      <c r="DF190" s="512" t="s">
        <v>54</v>
      </c>
      <c r="DG190" s="465" t="s">
        <v>54</v>
      </c>
      <c r="DH190" s="465" t="s">
        <v>54</v>
      </c>
      <c r="DI190" s="465" t="s">
        <v>54</v>
      </c>
      <c r="DJ190" s="465" t="s">
        <v>54</v>
      </c>
      <c r="DK190" s="465" t="s">
        <v>54</v>
      </c>
      <c r="DL190" s="465" t="s">
        <v>54</v>
      </c>
      <c r="DM190" s="365" t="s">
        <v>54</v>
      </c>
      <c r="DN190" s="465" t="s">
        <v>54</v>
      </c>
      <c r="DO190" s="365" t="s">
        <v>54</v>
      </c>
      <c r="DP190" s="365" t="s">
        <v>54</v>
      </c>
      <c r="DQ190" s="365" t="s">
        <v>54</v>
      </c>
      <c r="DR190" s="365" t="s">
        <v>54</v>
      </c>
      <c r="DS190" s="365" t="s">
        <v>54</v>
      </c>
      <c r="DT190" s="365" t="s">
        <v>54</v>
      </c>
      <c r="DU190" s="365" t="s">
        <v>54</v>
      </c>
      <c r="DV190" s="365" t="s">
        <v>54</v>
      </c>
      <c r="DW190" s="365" t="s">
        <v>54</v>
      </c>
      <c r="DX190" s="465" t="s">
        <v>54</v>
      </c>
      <c r="DY190" s="365" t="s">
        <v>54</v>
      </c>
      <c r="DZ190" s="465" t="s">
        <v>54</v>
      </c>
      <c r="EA190" s="365" t="s">
        <v>54</v>
      </c>
      <c r="EB190" s="365" t="s">
        <v>54</v>
      </c>
      <c r="EC190" s="365" t="s">
        <v>54</v>
      </c>
      <c r="ED190" s="365" t="s">
        <v>54</v>
      </c>
      <c r="EE190" s="365" t="s">
        <v>54</v>
      </c>
      <c r="EF190" s="365" t="s">
        <v>54</v>
      </c>
      <c r="EG190" s="365" t="s">
        <v>54</v>
      </c>
      <c r="EH190" s="365" t="s">
        <v>54</v>
      </c>
      <c r="EI190" s="365" t="s">
        <v>54</v>
      </c>
      <c r="EJ190" s="365" t="s">
        <v>54</v>
      </c>
      <c r="EK190" s="365" t="s">
        <v>54</v>
      </c>
      <c r="EL190" s="365" t="s">
        <v>54</v>
      </c>
      <c r="EM190" s="365" t="s">
        <v>54</v>
      </c>
      <c r="EN190" s="365" t="s">
        <v>54</v>
      </c>
      <c r="EO190" s="365" t="s">
        <v>54</v>
      </c>
      <c r="EP190" s="365" t="s">
        <v>54</v>
      </c>
      <c r="EQ190" s="365" t="s">
        <v>54</v>
      </c>
      <c r="ER190" s="365" t="s">
        <v>54</v>
      </c>
      <c r="ES190" s="365" t="s">
        <v>54</v>
      </c>
      <c r="ET190" s="365" t="s">
        <v>54</v>
      </c>
      <c r="EU190" s="365" t="s">
        <v>54</v>
      </c>
    </row>
    <row r="191" spans="1:151" s="385" customFormat="1" ht="19.95" customHeight="1">
      <c r="A191" s="466"/>
      <c r="B191" s="466"/>
      <c r="C191" s="474"/>
      <c r="D191" s="466"/>
      <c r="E191" s="470"/>
      <c r="F191" s="466"/>
      <c r="G191" s="466"/>
      <c r="H191" s="466"/>
      <c r="I191" s="466"/>
      <c r="J191" s="466"/>
      <c r="K191" s="466"/>
      <c r="L191" s="470"/>
      <c r="M191" s="466"/>
      <c r="N191" s="470"/>
      <c r="O191" s="466"/>
      <c r="P191" s="527"/>
      <c r="Q191" s="466"/>
      <c r="R191" s="462" t="s">
        <v>3733</v>
      </c>
      <c r="S191" s="367" t="s">
        <v>52</v>
      </c>
      <c r="T191" s="367" t="s">
        <v>52</v>
      </c>
      <c r="U191" s="367" t="s">
        <v>52</v>
      </c>
      <c r="V191" s="367" t="s">
        <v>52</v>
      </c>
      <c r="W191" s="367" t="s">
        <v>52</v>
      </c>
      <c r="X191" s="518"/>
      <c r="Y191" s="367" t="s">
        <v>52</v>
      </c>
      <c r="Z191" s="520"/>
      <c r="AA191" s="367" t="s">
        <v>52</v>
      </c>
      <c r="AB191" s="466"/>
      <c r="AC191" s="367" t="s">
        <v>52</v>
      </c>
      <c r="AD191" s="466"/>
      <c r="AE191" s="367" t="s">
        <v>52</v>
      </c>
      <c r="AF191" s="367" t="s">
        <v>52</v>
      </c>
      <c r="AG191" s="367" t="s">
        <v>52</v>
      </c>
      <c r="AH191" s="367" t="s">
        <v>52</v>
      </c>
      <c r="AI191" s="367" t="s">
        <v>52</v>
      </c>
      <c r="AJ191" s="515"/>
      <c r="AK191" s="515"/>
      <c r="AL191" s="515"/>
      <c r="AM191" s="515"/>
      <c r="AN191" s="515"/>
      <c r="AO191" s="515"/>
      <c r="AP191" s="375" t="s">
        <v>54</v>
      </c>
      <c r="AQ191" s="474"/>
      <c r="AR191" s="375" t="s">
        <v>54</v>
      </c>
      <c r="AS191" s="382" t="s">
        <v>54</v>
      </c>
      <c r="AT191" s="382" t="s">
        <v>54</v>
      </c>
      <c r="AU191" s="375" t="s">
        <v>54</v>
      </c>
      <c r="AV191" s="375" t="s">
        <v>54</v>
      </c>
      <c r="AW191" s="375" t="s">
        <v>54</v>
      </c>
      <c r="AX191" s="375" t="s">
        <v>54</v>
      </c>
      <c r="AY191" s="383" t="s">
        <v>54</v>
      </c>
      <c r="AZ191" s="369" t="s">
        <v>54</v>
      </c>
      <c r="BA191" s="518"/>
      <c r="BB191" s="369" t="s">
        <v>54</v>
      </c>
      <c r="BC191" s="518"/>
      <c r="BD191" s="369" t="s">
        <v>54</v>
      </c>
      <c r="BE191" s="369" t="s">
        <v>54</v>
      </c>
      <c r="BF191" s="369" t="s">
        <v>54</v>
      </c>
      <c r="BG191" s="375" t="s">
        <v>54</v>
      </c>
      <c r="BH191" s="375" t="s">
        <v>54</v>
      </c>
      <c r="BI191" s="375" t="s">
        <v>54</v>
      </c>
      <c r="BJ191" s="375" t="s">
        <v>54</v>
      </c>
      <c r="BK191" s="474"/>
      <c r="BL191" s="375" t="s">
        <v>54</v>
      </c>
      <c r="BM191" s="375" t="s">
        <v>54</v>
      </c>
      <c r="BN191" s="375" t="s">
        <v>54</v>
      </c>
      <c r="BO191" s="375" t="s">
        <v>54</v>
      </c>
      <c r="BP191" s="375" t="s">
        <v>54</v>
      </c>
      <c r="BQ191" s="375" t="s">
        <v>54</v>
      </c>
      <c r="BR191" s="375" t="s">
        <v>54</v>
      </c>
      <c r="BS191" s="375" t="s">
        <v>54</v>
      </c>
      <c r="BT191" s="375" t="s">
        <v>54</v>
      </c>
      <c r="BU191" s="370" t="s">
        <v>54</v>
      </c>
      <c r="BV191" s="375" t="s">
        <v>54</v>
      </c>
      <c r="BW191" s="375" t="s">
        <v>54</v>
      </c>
      <c r="BX191" s="375" t="s">
        <v>54</v>
      </c>
      <c r="BY191" s="375" t="s">
        <v>54</v>
      </c>
      <c r="BZ191" s="375" t="s">
        <v>54</v>
      </c>
      <c r="CA191" s="375" t="s">
        <v>54</v>
      </c>
      <c r="CB191" s="375" t="s">
        <v>54</v>
      </c>
      <c r="CC191" s="375" t="s">
        <v>54</v>
      </c>
      <c r="CD191" s="375" t="s">
        <v>54</v>
      </c>
      <c r="CE191" s="370" t="s">
        <v>54</v>
      </c>
      <c r="CF191" s="375" t="s">
        <v>54</v>
      </c>
      <c r="CG191" s="375" t="s">
        <v>54</v>
      </c>
      <c r="CH191" s="375" t="s">
        <v>54</v>
      </c>
      <c r="CI191" s="370" t="s">
        <v>54</v>
      </c>
      <c r="CJ191" s="375" t="s">
        <v>54</v>
      </c>
      <c r="CK191" s="375" t="s">
        <v>54</v>
      </c>
      <c r="CL191" s="375" t="s">
        <v>54</v>
      </c>
      <c r="CM191" s="477"/>
      <c r="CN191" s="477"/>
      <c r="CO191" s="466"/>
      <c r="CP191" s="466"/>
      <c r="CQ191" s="466"/>
      <c r="CR191" s="466"/>
      <c r="CS191" s="466"/>
      <c r="CT191" s="550"/>
      <c r="CU191" s="513"/>
      <c r="CV191" s="513"/>
      <c r="CW191" s="513"/>
      <c r="CX191" s="513"/>
      <c r="CY191" s="513"/>
      <c r="CZ191" s="513"/>
      <c r="DA191" s="513"/>
      <c r="DB191" s="513"/>
      <c r="DC191" s="513"/>
      <c r="DD191" s="513"/>
      <c r="DE191" s="513"/>
      <c r="DF191" s="513"/>
      <c r="DG191" s="466"/>
      <c r="DH191" s="466"/>
      <c r="DI191" s="466"/>
      <c r="DJ191" s="466"/>
      <c r="DK191" s="466"/>
      <c r="DL191" s="466"/>
      <c r="DM191" s="365" t="s">
        <v>54</v>
      </c>
      <c r="DN191" s="466"/>
      <c r="DO191" s="365" t="s">
        <v>54</v>
      </c>
      <c r="DP191" s="365" t="s">
        <v>54</v>
      </c>
      <c r="DQ191" s="365" t="s">
        <v>54</v>
      </c>
      <c r="DR191" s="365" t="s">
        <v>54</v>
      </c>
      <c r="DS191" s="365" t="s">
        <v>54</v>
      </c>
      <c r="DT191" s="365" t="s">
        <v>54</v>
      </c>
      <c r="DU191" s="365" t="s">
        <v>54</v>
      </c>
      <c r="DV191" s="365" t="s">
        <v>54</v>
      </c>
      <c r="DW191" s="365" t="s">
        <v>54</v>
      </c>
      <c r="DX191" s="466"/>
      <c r="DY191" s="365" t="s">
        <v>54</v>
      </c>
      <c r="DZ191" s="466"/>
      <c r="EA191" s="365" t="s">
        <v>54</v>
      </c>
      <c r="EB191" s="365" t="s">
        <v>54</v>
      </c>
      <c r="EC191" s="365" t="s">
        <v>54</v>
      </c>
      <c r="ED191" s="365" t="s">
        <v>54</v>
      </c>
      <c r="EE191" s="365" t="s">
        <v>54</v>
      </c>
      <c r="EF191" s="365" t="s">
        <v>54</v>
      </c>
      <c r="EG191" s="365" t="s">
        <v>54</v>
      </c>
      <c r="EH191" s="365" t="s">
        <v>54</v>
      </c>
      <c r="EI191" s="365" t="s">
        <v>54</v>
      </c>
      <c r="EJ191" s="365" t="s">
        <v>54</v>
      </c>
      <c r="EK191" s="365" t="s">
        <v>54</v>
      </c>
      <c r="EL191" s="365" t="s">
        <v>54</v>
      </c>
      <c r="EM191" s="365" t="s">
        <v>54</v>
      </c>
      <c r="EN191" s="365" t="s">
        <v>54</v>
      </c>
      <c r="EO191" s="365" t="s">
        <v>54</v>
      </c>
      <c r="EP191" s="365" t="s">
        <v>54</v>
      </c>
      <c r="EQ191" s="365" t="s">
        <v>54</v>
      </c>
      <c r="ER191" s="365" t="s">
        <v>54</v>
      </c>
      <c r="ES191" s="365" t="s">
        <v>54</v>
      </c>
      <c r="ET191" s="365" t="s">
        <v>54</v>
      </c>
      <c r="EU191" s="365" t="s">
        <v>54</v>
      </c>
    </row>
    <row r="192" spans="1:151" s="385" customFormat="1" ht="19.95" customHeight="1">
      <c r="A192" s="467"/>
      <c r="B192" s="467"/>
      <c r="C192" s="474"/>
      <c r="D192" s="467"/>
      <c r="E192" s="471"/>
      <c r="F192" s="467"/>
      <c r="G192" s="467"/>
      <c r="H192" s="467"/>
      <c r="I192" s="467"/>
      <c r="J192" s="467"/>
      <c r="K192" s="467"/>
      <c r="L192" s="471"/>
      <c r="M192" s="467"/>
      <c r="N192" s="471"/>
      <c r="O192" s="467"/>
      <c r="P192" s="527"/>
      <c r="Q192" s="467"/>
      <c r="R192" s="462" t="s">
        <v>54</v>
      </c>
      <c r="S192" s="367" t="s">
        <v>54</v>
      </c>
      <c r="T192" s="367" t="s">
        <v>54</v>
      </c>
      <c r="U192" s="367" t="s">
        <v>54</v>
      </c>
      <c r="V192" s="367" t="s">
        <v>54</v>
      </c>
      <c r="W192" s="367" t="s">
        <v>54</v>
      </c>
      <c r="X192" s="518"/>
      <c r="Y192" s="367" t="s">
        <v>54</v>
      </c>
      <c r="Z192" s="520"/>
      <c r="AA192" s="367" t="s">
        <v>54</v>
      </c>
      <c r="AB192" s="467"/>
      <c r="AC192" s="367" t="s">
        <v>54</v>
      </c>
      <c r="AD192" s="467"/>
      <c r="AE192" s="367" t="s">
        <v>54</v>
      </c>
      <c r="AF192" s="367" t="s">
        <v>54</v>
      </c>
      <c r="AG192" s="367" t="s">
        <v>54</v>
      </c>
      <c r="AH192" s="367" t="s">
        <v>54</v>
      </c>
      <c r="AI192" s="367" t="s">
        <v>54</v>
      </c>
      <c r="AJ192" s="515"/>
      <c r="AK192" s="515"/>
      <c r="AL192" s="515"/>
      <c r="AM192" s="515"/>
      <c r="AN192" s="515"/>
      <c r="AO192" s="515"/>
      <c r="AP192" s="375" t="s">
        <v>54</v>
      </c>
      <c r="AQ192" s="474"/>
      <c r="AR192" s="375" t="s">
        <v>54</v>
      </c>
      <c r="AS192" s="382" t="s">
        <v>54</v>
      </c>
      <c r="AT192" s="382" t="s">
        <v>54</v>
      </c>
      <c r="AU192" s="375" t="s">
        <v>54</v>
      </c>
      <c r="AV192" s="375" t="s">
        <v>54</v>
      </c>
      <c r="AW192" s="375" t="s">
        <v>54</v>
      </c>
      <c r="AX192" s="375" t="s">
        <v>54</v>
      </c>
      <c r="AY192" s="383" t="s">
        <v>54</v>
      </c>
      <c r="AZ192" s="369" t="s">
        <v>54</v>
      </c>
      <c r="BA192" s="518"/>
      <c r="BB192" s="369" t="s">
        <v>54</v>
      </c>
      <c r="BC192" s="518"/>
      <c r="BD192" s="369" t="s">
        <v>54</v>
      </c>
      <c r="BE192" s="369" t="s">
        <v>54</v>
      </c>
      <c r="BF192" s="369" t="s">
        <v>54</v>
      </c>
      <c r="BG192" s="375" t="s">
        <v>54</v>
      </c>
      <c r="BH192" s="375" t="s">
        <v>54</v>
      </c>
      <c r="BI192" s="375" t="s">
        <v>54</v>
      </c>
      <c r="BJ192" s="375" t="s">
        <v>54</v>
      </c>
      <c r="BK192" s="474"/>
      <c r="BL192" s="375" t="s">
        <v>54</v>
      </c>
      <c r="BM192" s="375" t="s">
        <v>54</v>
      </c>
      <c r="BN192" s="375" t="s">
        <v>54</v>
      </c>
      <c r="BO192" s="375" t="s">
        <v>54</v>
      </c>
      <c r="BP192" s="375" t="s">
        <v>54</v>
      </c>
      <c r="BQ192" s="375" t="s">
        <v>54</v>
      </c>
      <c r="BR192" s="375" t="s">
        <v>54</v>
      </c>
      <c r="BS192" s="375" t="s">
        <v>54</v>
      </c>
      <c r="BT192" s="375" t="s">
        <v>54</v>
      </c>
      <c r="BU192" s="370" t="s">
        <v>54</v>
      </c>
      <c r="BV192" s="375" t="s">
        <v>54</v>
      </c>
      <c r="BW192" s="375" t="s">
        <v>54</v>
      </c>
      <c r="BX192" s="375" t="s">
        <v>54</v>
      </c>
      <c r="BY192" s="375" t="s">
        <v>54</v>
      </c>
      <c r="BZ192" s="375" t="s">
        <v>54</v>
      </c>
      <c r="CA192" s="375" t="s">
        <v>54</v>
      </c>
      <c r="CB192" s="375" t="s">
        <v>54</v>
      </c>
      <c r="CC192" s="375" t="s">
        <v>54</v>
      </c>
      <c r="CD192" s="375" t="s">
        <v>54</v>
      </c>
      <c r="CE192" s="370" t="s">
        <v>54</v>
      </c>
      <c r="CF192" s="375" t="s">
        <v>54</v>
      </c>
      <c r="CG192" s="375" t="s">
        <v>54</v>
      </c>
      <c r="CH192" s="375" t="s">
        <v>54</v>
      </c>
      <c r="CI192" s="370" t="s">
        <v>54</v>
      </c>
      <c r="CJ192" s="375" t="s">
        <v>54</v>
      </c>
      <c r="CK192" s="375" t="s">
        <v>54</v>
      </c>
      <c r="CL192" s="375" t="s">
        <v>54</v>
      </c>
      <c r="CM192" s="477"/>
      <c r="CN192" s="477"/>
      <c r="CO192" s="467"/>
      <c r="CP192" s="467"/>
      <c r="CQ192" s="467"/>
      <c r="CR192" s="467"/>
      <c r="CS192" s="467"/>
      <c r="CT192" s="550"/>
      <c r="CU192" s="513"/>
      <c r="CV192" s="513"/>
      <c r="CW192" s="513"/>
      <c r="CX192" s="513"/>
      <c r="CY192" s="513"/>
      <c r="CZ192" s="513"/>
      <c r="DA192" s="513"/>
      <c r="DB192" s="513"/>
      <c r="DC192" s="513"/>
      <c r="DD192" s="513"/>
      <c r="DE192" s="513"/>
      <c r="DF192" s="513"/>
      <c r="DG192" s="467"/>
      <c r="DH192" s="467"/>
      <c r="DI192" s="467"/>
      <c r="DJ192" s="467"/>
      <c r="DK192" s="467"/>
      <c r="DL192" s="467"/>
      <c r="DM192" s="365" t="s">
        <v>54</v>
      </c>
      <c r="DN192" s="467"/>
      <c r="DO192" s="365" t="s">
        <v>54</v>
      </c>
      <c r="DP192" s="365" t="s">
        <v>54</v>
      </c>
      <c r="DQ192" s="365" t="s">
        <v>54</v>
      </c>
      <c r="DR192" s="365" t="s">
        <v>54</v>
      </c>
      <c r="DS192" s="365" t="s">
        <v>54</v>
      </c>
      <c r="DT192" s="365" t="s">
        <v>54</v>
      </c>
      <c r="DU192" s="365" t="s">
        <v>54</v>
      </c>
      <c r="DV192" s="365" t="s">
        <v>54</v>
      </c>
      <c r="DW192" s="365" t="s">
        <v>54</v>
      </c>
      <c r="DX192" s="467"/>
      <c r="DY192" s="365" t="s">
        <v>54</v>
      </c>
      <c r="DZ192" s="467"/>
      <c r="EA192" s="365" t="s">
        <v>54</v>
      </c>
      <c r="EB192" s="365" t="s">
        <v>54</v>
      </c>
      <c r="EC192" s="365" t="s">
        <v>54</v>
      </c>
      <c r="ED192" s="365" t="s">
        <v>54</v>
      </c>
      <c r="EE192" s="365" t="s">
        <v>54</v>
      </c>
      <c r="EF192" s="365" t="s">
        <v>54</v>
      </c>
      <c r="EG192" s="365" t="s">
        <v>54</v>
      </c>
      <c r="EH192" s="365" t="s">
        <v>54</v>
      </c>
      <c r="EI192" s="365" t="s">
        <v>54</v>
      </c>
      <c r="EJ192" s="365" t="s">
        <v>54</v>
      </c>
      <c r="EK192" s="365" t="s">
        <v>54</v>
      </c>
      <c r="EL192" s="365" t="s">
        <v>54</v>
      </c>
      <c r="EM192" s="365" t="s">
        <v>54</v>
      </c>
      <c r="EN192" s="365" t="s">
        <v>54</v>
      </c>
      <c r="EO192" s="365" t="s">
        <v>54</v>
      </c>
      <c r="EP192" s="365" t="s">
        <v>54</v>
      </c>
      <c r="EQ192" s="365" t="s">
        <v>54</v>
      </c>
      <c r="ER192" s="365" t="s">
        <v>54</v>
      </c>
      <c r="ES192" s="365" t="s">
        <v>54</v>
      </c>
      <c r="ET192" s="365" t="s">
        <v>54</v>
      </c>
      <c r="EU192" s="365" t="s">
        <v>54</v>
      </c>
    </row>
    <row r="193" spans="1:151" s="385" customFormat="1" ht="19.95" customHeight="1">
      <c r="A193" s="468"/>
      <c r="B193" s="468"/>
      <c r="C193" s="475"/>
      <c r="D193" s="468"/>
      <c r="E193" s="472"/>
      <c r="F193" s="468"/>
      <c r="G193" s="468"/>
      <c r="H193" s="468"/>
      <c r="I193" s="468"/>
      <c r="J193" s="468"/>
      <c r="K193" s="468"/>
      <c r="L193" s="472"/>
      <c r="M193" s="468"/>
      <c r="N193" s="472"/>
      <c r="O193" s="468"/>
      <c r="P193" s="528"/>
      <c r="Q193" s="468"/>
      <c r="R193" s="462" t="s">
        <v>54</v>
      </c>
      <c r="S193" s="367" t="s">
        <v>54</v>
      </c>
      <c r="T193" s="367" t="s">
        <v>54</v>
      </c>
      <c r="U193" s="367" t="s">
        <v>54</v>
      </c>
      <c r="V193" s="367" t="s">
        <v>54</v>
      </c>
      <c r="W193" s="367" t="s">
        <v>54</v>
      </c>
      <c r="X193" s="518"/>
      <c r="Y193" s="367" t="s">
        <v>54</v>
      </c>
      <c r="Z193" s="520"/>
      <c r="AA193" s="367" t="s">
        <v>54</v>
      </c>
      <c r="AB193" s="468"/>
      <c r="AC193" s="367" t="s">
        <v>54</v>
      </c>
      <c r="AD193" s="468"/>
      <c r="AE193" s="367" t="s">
        <v>54</v>
      </c>
      <c r="AF193" s="367" t="s">
        <v>54</v>
      </c>
      <c r="AG193" s="367" t="s">
        <v>54</v>
      </c>
      <c r="AH193" s="367" t="s">
        <v>54</v>
      </c>
      <c r="AI193" s="367" t="s">
        <v>54</v>
      </c>
      <c r="AJ193" s="516"/>
      <c r="AK193" s="516"/>
      <c r="AL193" s="516"/>
      <c r="AM193" s="516"/>
      <c r="AN193" s="516"/>
      <c r="AO193" s="516"/>
      <c r="AP193" s="375" t="s">
        <v>54</v>
      </c>
      <c r="AQ193" s="475"/>
      <c r="AR193" s="375" t="s">
        <v>54</v>
      </c>
      <c r="AS193" s="382" t="s">
        <v>54</v>
      </c>
      <c r="AT193" s="382" t="s">
        <v>54</v>
      </c>
      <c r="AU193" s="375" t="s">
        <v>54</v>
      </c>
      <c r="AV193" s="375" t="s">
        <v>54</v>
      </c>
      <c r="AW193" s="375" t="s">
        <v>54</v>
      </c>
      <c r="AX193" s="375" t="s">
        <v>54</v>
      </c>
      <c r="AY193" s="383" t="s">
        <v>54</v>
      </c>
      <c r="AZ193" s="369" t="s">
        <v>54</v>
      </c>
      <c r="BA193" s="518"/>
      <c r="BB193" s="369" t="s">
        <v>54</v>
      </c>
      <c r="BC193" s="518"/>
      <c r="BD193" s="369" t="s">
        <v>54</v>
      </c>
      <c r="BE193" s="369" t="s">
        <v>54</v>
      </c>
      <c r="BF193" s="369" t="s">
        <v>54</v>
      </c>
      <c r="BG193" s="375" t="s">
        <v>54</v>
      </c>
      <c r="BH193" s="375" t="s">
        <v>54</v>
      </c>
      <c r="BI193" s="375" t="s">
        <v>54</v>
      </c>
      <c r="BJ193" s="375" t="s">
        <v>54</v>
      </c>
      <c r="BK193" s="475"/>
      <c r="BL193" s="375" t="s">
        <v>54</v>
      </c>
      <c r="BM193" s="375" t="s">
        <v>54</v>
      </c>
      <c r="BN193" s="375" t="s">
        <v>54</v>
      </c>
      <c r="BO193" s="375" t="s">
        <v>54</v>
      </c>
      <c r="BP193" s="375" t="s">
        <v>54</v>
      </c>
      <c r="BQ193" s="375" t="s">
        <v>54</v>
      </c>
      <c r="BR193" s="375" t="s">
        <v>54</v>
      </c>
      <c r="BS193" s="375" t="s">
        <v>54</v>
      </c>
      <c r="BT193" s="375" t="s">
        <v>54</v>
      </c>
      <c r="BU193" s="370" t="s">
        <v>54</v>
      </c>
      <c r="BV193" s="375" t="s">
        <v>54</v>
      </c>
      <c r="BW193" s="375" t="s">
        <v>54</v>
      </c>
      <c r="BX193" s="375" t="s">
        <v>54</v>
      </c>
      <c r="BY193" s="375" t="s">
        <v>54</v>
      </c>
      <c r="BZ193" s="375" t="s">
        <v>54</v>
      </c>
      <c r="CA193" s="375" t="s">
        <v>54</v>
      </c>
      <c r="CB193" s="375" t="s">
        <v>54</v>
      </c>
      <c r="CC193" s="375" t="s">
        <v>54</v>
      </c>
      <c r="CD193" s="375" t="s">
        <v>54</v>
      </c>
      <c r="CE193" s="370" t="s">
        <v>54</v>
      </c>
      <c r="CF193" s="375" t="s">
        <v>54</v>
      </c>
      <c r="CG193" s="375" t="s">
        <v>54</v>
      </c>
      <c r="CH193" s="375" t="s">
        <v>54</v>
      </c>
      <c r="CI193" s="370" t="s">
        <v>54</v>
      </c>
      <c r="CJ193" s="375" t="s">
        <v>54</v>
      </c>
      <c r="CK193" s="375" t="s">
        <v>54</v>
      </c>
      <c r="CL193" s="375" t="s">
        <v>54</v>
      </c>
      <c r="CM193" s="478"/>
      <c r="CN193" s="478"/>
      <c r="CO193" s="468"/>
      <c r="CP193" s="468"/>
      <c r="CQ193" s="468"/>
      <c r="CR193" s="468"/>
      <c r="CS193" s="468"/>
      <c r="CT193" s="551"/>
      <c r="CU193" s="514"/>
      <c r="CV193" s="514"/>
      <c r="CW193" s="514"/>
      <c r="CX193" s="514"/>
      <c r="CY193" s="514"/>
      <c r="CZ193" s="514"/>
      <c r="DA193" s="514"/>
      <c r="DB193" s="514"/>
      <c r="DC193" s="514"/>
      <c r="DD193" s="514"/>
      <c r="DE193" s="514"/>
      <c r="DF193" s="514"/>
      <c r="DG193" s="468"/>
      <c r="DH193" s="468"/>
      <c r="DI193" s="468"/>
      <c r="DJ193" s="468"/>
      <c r="DK193" s="468"/>
      <c r="DL193" s="468"/>
      <c r="DM193" s="365" t="s">
        <v>54</v>
      </c>
      <c r="DN193" s="468"/>
      <c r="DO193" s="365" t="s">
        <v>54</v>
      </c>
      <c r="DP193" s="365" t="s">
        <v>54</v>
      </c>
      <c r="DQ193" s="365" t="s">
        <v>54</v>
      </c>
      <c r="DR193" s="365" t="s">
        <v>54</v>
      </c>
      <c r="DS193" s="365" t="s">
        <v>54</v>
      </c>
      <c r="DT193" s="365" t="s">
        <v>54</v>
      </c>
      <c r="DU193" s="365" t="s">
        <v>54</v>
      </c>
      <c r="DV193" s="365" t="s">
        <v>54</v>
      </c>
      <c r="DW193" s="365" t="s">
        <v>54</v>
      </c>
      <c r="DX193" s="468"/>
      <c r="DY193" s="365" t="s">
        <v>54</v>
      </c>
      <c r="DZ193" s="468"/>
      <c r="EA193" s="365" t="s">
        <v>54</v>
      </c>
      <c r="EB193" s="365" t="s">
        <v>54</v>
      </c>
      <c r="EC193" s="365" t="s">
        <v>54</v>
      </c>
      <c r="ED193" s="365" t="s">
        <v>54</v>
      </c>
      <c r="EE193" s="365" t="s">
        <v>54</v>
      </c>
      <c r="EF193" s="365" t="s">
        <v>54</v>
      </c>
      <c r="EG193" s="365" t="s">
        <v>54</v>
      </c>
      <c r="EH193" s="365" t="s">
        <v>54</v>
      </c>
      <c r="EI193" s="365" t="s">
        <v>54</v>
      </c>
      <c r="EJ193" s="365" t="s">
        <v>54</v>
      </c>
      <c r="EK193" s="365" t="s">
        <v>54</v>
      </c>
      <c r="EL193" s="365" t="s">
        <v>54</v>
      </c>
      <c r="EM193" s="365" t="s">
        <v>54</v>
      </c>
      <c r="EN193" s="365" t="s">
        <v>54</v>
      </c>
      <c r="EO193" s="365" t="s">
        <v>54</v>
      </c>
      <c r="EP193" s="365" t="s">
        <v>54</v>
      </c>
      <c r="EQ193" s="365" t="s">
        <v>54</v>
      </c>
      <c r="ER193" s="365" t="s">
        <v>54</v>
      </c>
      <c r="ES193" s="365" t="s">
        <v>54</v>
      </c>
      <c r="ET193" s="365" t="s">
        <v>54</v>
      </c>
      <c r="EU193" s="365" t="s">
        <v>54</v>
      </c>
    </row>
    <row r="194" spans="1:151" s="385" customFormat="1" ht="19.95" customHeight="1">
      <c r="A194" s="465">
        <v>30</v>
      </c>
      <c r="B194" s="465">
        <v>30</v>
      </c>
      <c r="C194" s="473" t="s">
        <v>2734</v>
      </c>
      <c r="D194" s="465" t="s">
        <v>3058</v>
      </c>
      <c r="E194" s="469" t="s">
        <v>3072</v>
      </c>
      <c r="F194" s="465" t="s">
        <v>3293</v>
      </c>
      <c r="G194" s="465" t="s">
        <v>3307</v>
      </c>
      <c r="H194" s="465" t="s">
        <v>3070</v>
      </c>
      <c r="I194" s="465" t="s">
        <v>3738</v>
      </c>
      <c r="J194" s="465" t="s">
        <v>52</v>
      </c>
      <c r="K194" s="525" t="s">
        <v>3523</v>
      </c>
      <c r="L194" s="469" t="s">
        <v>3554</v>
      </c>
      <c r="M194" s="465" t="s">
        <v>3084</v>
      </c>
      <c r="N194" s="469" t="s">
        <v>3554</v>
      </c>
      <c r="O194" s="465" t="s">
        <v>3084</v>
      </c>
      <c r="P194" s="526" t="s">
        <v>3014</v>
      </c>
      <c r="Q194" s="465">
        <v>3</v>
      </c>
      <c r="R194" s="464" t="s">
        <v>2695</v>
      </c>
      <c r="S194" s="367" t="s">
        <v>52</v>
      </c>
      <c r="T194" s="367" t="s">
        <v>52</v>
      </c>
      <c r="U194" s="367" t="s">
        <v>52</v>
      </c>
      <c r="V194" s="367" t="s">
        <v>52</v>
      </c>
      <c r="W194" s="367" t="s">
        <v>52</v>
      </c>
      <c r="X194" s="517" t="s">
        <v>52</v>
      </c>
      <c r="Y194" s="367" t="s">
        <v>52</v>
      </c>
      <c r="Z194" s="519" t="s">
        <v>52</v>
      </c>
      <c r="AA194" s="367" t="s">
        <v>52</v>
      </c>
      <c r="AB194" s="465" t="s">
        <v>52</v>
      </c>
      <c r="AC194" s="367" t="s">
        <v>52</v>
      </c>
      <c r="AD194" s="465" t="s">
        <v>52</v>
      </c>
      <c r="AE194" s="367" t="s">
        <v>52</v>
      </c>
      <c r="AF194" s="367" t="s">
        <v>52</v>
      </c>
      <c r="AG194" s="367" t="s">
        <v>52</v>
      </c>
      <c r="AH194" s="367" t="s">
        <v>52</v>
      </c>
      <c r="AI194" s="367" t="s">
        <v>52</v>
      </c>
      <c r="AJ194" s="476" t="s">
        <v>54</v>
      </c>
      <c r="AK194" s="476" t="s">
        <v>54</v>
      </c>
      <c r="AL194" s="476" t="s">
        <v>54</v>
      </c>
      <c r="AM194" s="476" t="s">
        <v>54</v>
      </c>
      <c r="AN194" s="476" t="s">
        <v>54</v>
      </c>
      <c r="AO194" s="476" t="s">
        <v>54</v>
      </c>
      <c r="AP194" s="375" t="s">
        <v>54</v>
      </c>
      <c r="AQ194" s="473" t="s">
        <v>54</v>
      </c>
      <c r="AR194" s="375" t="s">
        <v>54</v>
      </c>
      <c r="AS194" s="382" t="s">
        <v>54</v>
      </c>
      <c r="AT194" s="382" t="s">
        <v>54</v>
      </c>
      <c r="AU194" s="375" t="s">
        <v>54</v>
      </c>
      <c r="AV194" s="375" t="s">
        <v>54</v>
      </c>
      <c r="AW194" s="375" t="s">
        <v>54</v>
      </c>
      <c r="AX194" s="375" t="s">
        <v>54</v>
      </c>
      <c r="AY194" s="383" t="s">
        <v>54</v>
      </c>
      <c r="AZ194" s="369" t="s">
        <v>54</v>
      </c>
      <c r="BA194" s="517" t="s">
        <v>54</v>
      </c>
      <c r="BB194" s="369" t="s">
        <v>54</v>
      </c>
      <c r="BC194" s="517" t="s">
        <v>54</v>
      </c>
      <c r="BD194" s="369" t="s">
        <v>54</v>
      </c>
      <c r="BE194" s="369" t="s">
        <v>54</v>
      </c>
      <c r="BF194" s="369" t="s">
        <v>54</v>
      </c>
      <c r="BG194" s="375" t="s">
        <v>54</v>
      </c>
      <c r="BH194" s="375" t="s">
        <v>54</v>
      </c>
      <c r="BI194" s="375" t="s">
        <v>54</v>
      </c>
      <c r="BJ194" s="375" t="s">
        <v>54</v>
      </c>
      <c r="BK194" s="473" t="s">
        <v>54</v>
      </c>
      <c r="BL194" s="375" t="s">
        <v>54</v>
      </c>
      <c r="BM194" s="375" t="s">
        <v>54</v>
      </c>
      <c r="BN194" s="375" t="s">
        <v>54</v>
      </c>
      <c r="BO194" s="375" t="s">
        <v>54</v>
      </c>
      <c r="BP194" s="375" t="s">
        <v>54</v>
      </c>
      <c r="BQ194" s="375" t="s">
        <v>54</v>
      </c>
      <c r="BR194" s="375" t="s">
        <v>54</v>
      </c>
      <c r="BS194" s="375" t="s">
        <v>54</v>
      </c>
      <c r="BT194" s="375" t="s">
        <v>54</v>
      </c>
      <c r="BU194" s="370" t="s">
        <v>54</v>
      </c>
      <c r="BV194" s="375" t="s">
        <v>54</v>
      </c>
      <c r="BW194" s="375" t="s">
        <v>54</v>
      </c>
      <c r="BX194" s="375" t="s">
        <v>54</v>
      </c>
      <c r="BY194" s="375" t="s">
        <v>54</v>
      </c>
      <c r="BZ194" s="375" t="s">
        <v>54</v>
      </c>
      <c r="CA194" s="375" t="s">
        <v>54</v>
      </c>
      <c r="CB194" s="375" t="s">
        <v>54</v>
      </c>
      <c r="CC194" s="375" t="s">
        <v>54</v>
      </c>
      <c r="CD194" s="375" t="s">
        <v>54</v>
      </c>
      <c r="CE194" s="370" t="s">
        <v>54</v>
      </c>
      <c r="CF194" s="375" t="s">
        <v>54</v>
      </c>
      <c r="CG194" s="375" t="s">
        <v>54</v>
      </c>
      <c r="CH194" s="375" t="s">
        <v>54</v>
      </c>
      <c r="CI194" s="370" t="s">
        <v>54</v>
      </c>
      <c r="CJ194" s="375" t="s">
        <v>54</v>
      </c>
      <c r="CK194" s="375" t="s">
        <v>54</v>
      </c>
      <c r="CL194" s="375" t="s">
        <v>54</v>
      </c>
      <c r="CM194" s="476" t="s">
        <v>54</v>
      </c>
      <c r="CN194" s="476" t="s">
        <v>54</v>
      </c>
      <c r="CO194" s="465" t="s">
        <v>54</v>
      </c>
      <c r="CP194" s="465" t="s">
        <v>54</v>
      </c>
      <c r="CQ194" s="465" t="s">
        <v>54</v>
      </c>
      <c r="CR194" s="465" t="s">
        <v>54</v>
      </c>
      <c r="CS194" s="465" t="s">
        <v>54</v>
      </c>
      <c r="CT194" s="512" t="s">
        <v>3555</v>
      </c>
      <c r="CU194" s="512">
        <v>2016</v>
      </c>
      <c r="CV194" s="512" t="s">
        <v>2902</v>
      </c>
      <c r="CW194" s="512" t="s">
        <v>1996</v>
      </c>
      <c r="CX194" s="512" t="s">
        <v>3308</v>
      </c>
      <c r="CY194" s="512" t="s">
        <v>3100</v>
      </c>
      <c r="CZ194" s="512" t="s">
        <v>3200</v>
      </c>
      <c r="DA194" s="512" t="s">
        <v>3201</v>
      </c>
      <c r="DB194" s="512" t="s">
        <v>3197</v>
      </c>
      <c r="DC194" s="512" t="s">
        <v>54</v>
      </c>
      <c r="DD194" s="512" t="s">
        <v>54</v>
      </c>
      <c r="DE194" s="512" t="s">
        <v>54</v>
      </c>
      <c r="DF194" s="512" t="s">
        <v>54</v>
      </c>
      <c r="DG194" s="465" t="s">
        <v>54</v>
      </c>
      <c r="DH194" s="465" t="s">
        <v>54</v>
      </c>
      <c r="DI194" s="465" t="s">
        <v>54</v>
      </c>
      <c r="DJ194" s="465" t="s">
        <v>54</v>
      </c>
      <c r="DK194" s="465" t="s">
        <v>54</v>
      </c>
      <c r="DL194" s="465" t="s">
        <v>54</v>
      </c>
      <c r="DM194" s="365" t="s">
        <v>54</v>
      </c>
      <c r="DN194" s="465" t="s">
        <v>54</v>
      </c>
      <c r="DO194" s="365" t="s">
        <v>54</v>
      </c>
      <c r="DP194" s="365" t="s">
        <v>54</v>
      </c>
      <c r="DQ194" s="365" t="s">
        <v>54</v>
      </c>
      <c r="DR194" s="365" t="s">
        <v>54</v>
      </c>
      <c r="DS194" s="365" t="s">
        <v>54</v>
      </c>
      <c r="DT194" s="365" t="s">
        <v>54</v>
      </c>
      <c r="DU194" s="365" t="s">
        <v>54</v>
      </c>
      <c r="DV194" s="365" t="s">
        <v>54</v>
      </c>
      <c r="DW194" s="365" t="s">
        <v>54</v>
      </c>
      <c r="DX194" s="465" t="s">
        <v>54</v>
      </c>
      <c r="DY194" s="365" t="s">
        <v>54</v>
      </c>
      <c r="DZ194" s="465" t="s">
        <v>54</v>
      </c>
      <c r="EA194" s="365" t="s">
        <v>54</v>
      </c>
      <c r="EB194" s="365" t="s">
        <v>54</v>
      </c>
      <c r="EC194" s="365" t="s">
        <v>54</v>
      </c>
      <c r="ED194" s="365" t="s">
        <v>54</v>
      </c>
      <c r="EE194" s="365" t="s">
        <v>54</v>
      </c>
      <c r="EF194" s="365" t="s">
        <v>54</v>
      </c>
      <c r="EG194" s="365" t="s">
        <v>54</v>
      </c>
      <c r="EH194" s="365" t="s">
        <v>54</v>
      </c>
      <c r="EI194" s="365" t="s">
        <v>54</v>
      </c>
      <c r="EJ194" s="365" t="s">
        <v>54</v>
      </c>
      <c r="EK194" s="365" t="s">
        <v>54</v>
      </c>
      <c r="EL194" s="365" t="s">
        <v>54</v>
      </c>
      <c r="EM194" s="365" t="s">
        <v>54</v>
      </c>
      <c r="EN194" s="365" t="s">
        <v>54</v>
      </c>
      <c r="EO194" s="365" t="s">
        <v>54</v>
      </c>
      <c r="EP194" s="365" t="s">
        <v>54</v>
      </c>
      <c r="EQ194" s="365" t="s">
        <v>54</v>
      </c>
      <c r="ER194" s="365" t="s">
        <v>54</v>
      </c>
      <c r="ES194" s="365" t="s">
        <v>54</v>
      </c>
      <c r="ET194" s="365" t="s">
        <v>54</v>
      </c>
      <c r="EU194" s="365" t="s">
        <v>54</v>
      </c>
    </row>
    <row r="195" spans="1:151" s="385" customFormat="1" ht="19.95" customHeight="1">
      <c r="A195" s="466"/>
      <c r="B195" s="466"/>
      <c r="C195" s="474"/>
      <c r="D195" s="466"/>
      <c r="E195" s="470"/>
      <c r="F195" s="466"/>
      <c r="G195" s="466"/>
      <c r="H195" s="466"/>
      <c r="I195" s="466"/>
      <c r="J195" s="466"/>
      <c r="K195" s="466"/>
      <c r="L195" s="470"/>
      <c r="M195" s="466"/>
      <c r="N195" s="470"/>
      <c r="O195" s="466"/>
      <c r="P195" s="527"/>
      <c r="Q195" s="466"/>
      <c r="R195" s="462" t="s">
        <v>3115</v>
      </c>
      <c r="S195" s="367" t="s">
        <v>52</v>
      </c>
      <c r="T195" s="367" t="s">
        <v>52</v>
      </c>
      <c r="U195" s="367" t="s">
        <v>52</v>
      </c>
      <c r="V195" s="367" t="s">
        <v>52</v>
      </c>
      <c r="W195" s="367" t="s">
        <v>52</v>
      </c>
      <c r="X195" s="518"/>
      <c r="Y195" s="367" t="s">
        <v>52</v>
      </c>
      <c r="Z195" s="520"/>
      <c r="AA195" s="367" t="s">
        <v>52</v>
      </c>
      <c r="AB195" s="466"/>
      <c r="AC195" s="367" t="s">
        <v>52</v>
      </c>
      <c r="AD195" s="466"/>
      <c r="AE195" s="367" t="s">
        <v>52</v>
      </c>
      <c r="AF195" s="367" t="s">
        <v>52</v>
      </c>
      <c r="AG195" s="367" t="s">
        <v>52</v>
      </c>
      <c r="AH195" s="367" t="s">
        <v>52</v>
      </c>
      <c r="AI195" s="367" t="s">
        <v>52</v>
      </c>
      <c r="AJ195" s="515"/>
      <c r="AK195" s="515"/>
      <c r="AL195" s="515"/>
      <c r="AM195" s="515"/>
      <c r="AN195" s="515"/>
      <c r="AO195" s="515"/>
      <c r="AP195" s="375" t="s">
        <v>54</v>
      </c>
      <c r="AQ195" s="474"/>
      <c r="AR195" s="375" t="s">
        <v>54</v>
      </c>
      <c r="AS195" s="382" t="s">
        <v>54</v>
      </c>
      <c r="AT195" s="382" t="s">
        <v>54</v>
      </c>
      <c r="AU195" s="375" t="s">
        <v>54</v>
      </c>
      <c r="AV195" s="375" t="s">
        <v>54</v>
      </c>
      <c r="AW195" s="375" t="s">
        <v>54</v>
      </c>
      <c r="AX195" s="375" t="s">
        <v>54</v>
      </c>
      <c r="AY195" s="383" t="s">
        <v>54</v>
      </c>
      <c r="AZ195" s="369" t="s">
        <v>54</v>
      </c>
      <c r="BA195" s="518"/>
      <c r="BB195" s="369" t="s">
        <v>54</v>
      </c>
      <c r="BC195" s="518"/>
      <c r="BD195" s="369" t="s">
        <v>54</v>
      </c>
      <c r="BE195" s="369" t="s">
        <v>54</v>
      </c>
      <c r="BF195" s="369" t="s">
        <v>54</v>
      </c>
      <c r="BG195" s="375" t="s">
        <v>54</v>
      </c>
      <c r="BH195" s="375" t="s">
        <v>54</v>
      </c>
      <c r="BI195" s="375" t="s">
        <v>54</v>
      </c>
      <c r="BJ195" s="375" t="s">
        <v>54</v>
      </c>
      <c r="BK195" s="474"/>
      <c r="BL195" s="375" t="s">
        <v>54</v>
      </c>
      <c r="BM195" s="375" t="s">
        <v>54</v>
      </c>
      <c r="BN195" s="375" t="s">
        <v>54</v>
      </c>
      <c r="BO195" s="375" t="s">
        <v>54</v>
      </c>
      <c r="BP195" s="375" t="s">
        <v>54</v>
      </c>
      <c r="BQ195" s="375" t="s">
        <v>54</v>
      </c>
      <c r="BR195" s="375" t="s">
        <v>54</v>
      </c>
      <c r="BS195" s="375" t="s">
        <v>54</v>
      </c>
      <c r="BT195" s="375" t="s">
        <v>54</v>
      </c>
      <c r="BU195" s="370" t="s">
        <v>54</v>
      </c>
      <c r="BV195" s="375" t="s">
        <v>54</v>
      </c>
      <c r="BW195" s="375" t="s">
        <v>54</v>
      </c>
      <c r="BX195" s="375" t="s">
        <v>54</v>
      </c>
      <c r="BY195" s="375" t="s">
        <v>54</v>
      </c>
      <c r="BZ195" s="375" t="s">
        <v>54</v>
      </c>
      <c r="CA195" s="375" t="s">
        <v>54</v>
      </c>
      <c r="CB195" s="375" t="s">
        <v>54</v>
      </c>
      <c r="CC195" s="375" t="s">
        <v>54</v>
      </c>
      <c r="CD195" s="375" t="s">
        <v>54</v>
      </c>
      <c r="CE195" s="370" t="s">
        <v>54</v>
      </c>
      <c r="CF195" s="375" t="s">
        <v>54</v>
      </c>
      <c r="CG195" s="375" t="s">
        <v>54</v>
      </c>
      <c r="CH195" s="375" t="s">
        <v>54</v>
      </c>
      <c r="CI195" s="370" t="s">
        <v>54</v>
      </c>
      <c r="CJ195" s="375" t="s">
        <v>54</v>
      </c>
      <c r="CK195" s="375" t="s">
        <v>54</v>
      </c>
      <c r="CL195" s="375" t="s">
        <v>54</v>
      </c>
      <c r="CM195" s="477"/>
      <c r="CN195" s="477"/>
      <c r="CO195" s="466"/>
      <c r="CP195" s="466"/>
      <c r="CQ195" s="466"/>
      <c r="CR195" s="466"/>
      <c r="CS195" s="466"/>
      <c r="CT195" s="550"/>
      <c r="CU195" s="513"/>
      <c r="CV195" s="513"/>
      <c r="CW195" s="513"/>
      <c r="CX195" s="513"/>
      <c r="CY195" s="513"/>
      <c r="CZ195" s="513"/>
      <c r="DA195" s="513"/>
      <c r="DB195" s="513"/>
      <c r="DC195" s="513"/>
      <c r="DD195" s="513"/>
      <c r="DE195" s="513"/>
      <c r="DF195" s="513"/>
      <c r="DG195" s="466"/>
      <c r="DH195" s="466"/>
      <c r="DI195" s="466"/>
      <c r="DJ195" s="466"/>
      <c r="DK195" s="466"/>
      <c r="DL195" s="466"/>
      <c r="DM195" s="365" t="s">
        <v>54</v>
      </c>
      <c r="DN195" s="466"/>
      <c r="DO195" s="365" t="s">
        <v>54</v>
      </c>
      <c r="DP195" s="365" t="s">
        <v>54</v>
      </c>
      <c r="DQ195" s="365" t="s">
        <v>54</v>
      </c>
      <c r="DR195" s="365" t="s">
        <v>54</v>
      </c>
      <c r="DS195" s="365" t="s">
        <v>54</v>
      </c>
      <c r="DT195" s="365" t="s">
        <v>54</v>
      </c>
      <c r="DU195" s="365" t="s">
        <v>54</v>
      </c>
      <c r="DV195" s="365" t="s">
        <v>54</v>
      </c>
      <c r="DW195" s="365" t="s">
        <v>54</v>
      </c>
      <c r="DX195" s="466"/>
      <c r="DY195" s="365" t="s">
        <v>54</v>
      </c>
      <c r="DZ195" s="466"/>
      <c r="EA195" s="365" t="s">
        <v>54</v>
      </c>
      <c r="EB195" s="365" t="s">
        <v>54</v>
      </c>
      <c r="EC195" s="365" t="s">
        <v>54</v>
      </c>
      <c r="ED195" s="365" t="s">
        <v>54</v>
      </c>
      <c r="EE195" s="365" t="s">
        <v>54</v>
      </c>
      <c r="EF195" s="365" t="s">
        <v>54</v>
      </c>
      <c r="EG195" s="365" t="s">
        <v>54</v>
      </c>
      <c r="EH195" s="365" t="s">
        <v>54</v>
      </c>
      <c r="EI195" s="365" t="s">
        <v>54</v>
      </c>
      <c r="EJ195" s="365" t="s">
        <v>54</v>
      </c>
      <c r="EK195" s="365" t="s">
        <v>54</v>
      </c>
      <c r="EL195" s="365" t="s">
        <v>54</v>
      </c>
      <c r="EM195" s="365" t="s">
        <v>54</v>
      </c>
      <c r="EN195" s="365" t="s">
        <v>54</v>
      </c>
      <c r="EO195" s="365" t="s">
        <v>54</v>
      </c>
      <c r="EP195" s="365" t="s">
        <v>54</v>
      </c>
      <c r="EQ195" s="365" t="s">
        <v>54</v>
      </c>
      <c r="ER195" s="365" t="s">
        <v>54</v>
      </c>
      <c r="ES195" s="365" t="s">
        <v>54</v>
      </c>
      <c r="ET195" s="365" t="s">
        <v>54</v>
      </c>
      <c r="EU195" s="365" t="s">
        <v>54</v>
      </c>
    </row>
    <row r="196" spans="1:151" s="385" customFormat="1" ht="19.95" customHeight="1">
      <c r="A196" s="467"/>
      <c r="B196" s="467"/>
      <c r="C196" s="474"/>
      <c r="D196" s="467"/>
      <c r="E196" s="471"/>
      <c r="F196" s="467"/>
      <c r="G196" s="467"/>
      <c r="H196" s="467"/>
      <c r="I196" s="467"/>
      <c r="J196" s="467"/>
      <c r="K196" s="467"/>
      <c r="L196" s="471"/>
      <c r="M196" s="467"/>
      <c r="N196" s="471"/>
      <c r="O196" s="467"/>
      <c r="P196" s="527"/>
      <c r="Q196" s="467"/>
      <c r="R196" s="462" t="s">
        <v>3734</v>
      </c>
      <c r="S196" s="367" t="s">
        <v>52</v>
      </c>
      <c r="T196" s="367" t="s">
        <v>52</v>
      </c>
      <c r="U196" s="367" t="s">
        <v>52</v>
      </c>
      <c r="V196" s="367" t="s">
        <v>52</v>
      </c>
      <c r="W196" s="367" t="s">
        <v>52</v>
      </c>
      <c r="X196" s="518"/>
      <c r="Y196" s="367" t="s">
        <v>52</v>
      </c>
      <c r="Z196" s="520"/>
      <c r="AA196" s="367" t="s">
        <v>52</v>
      </c>
      <c r="AB196" s="467"/>
      <c r="AC196" s="367" t="s">
        <v>52</v>
      </c>
      <c r="AD196" s="467"/>
      <c r="AE196" s="367" t="s">
        <v>52</v>
      </c>
      <c r="AF196" s="367" t="s">
        <v>52</v>
      </c>
      <c r="AG196" s="367" t="s">
        <v>52</v>
      </c>
      <c r="AH196" s="367" t="s">
        <v>52</v>
      </c>
      <c r="AI196" s="367" t="s">
        <v>52</v>
      </c>
      <c r="AJ196" s="515"/>
      <c r="AK196" s="515"/>
      <c r="AL196" s="515"/>
      <c r="AM196" s="515"/>
      <c r="AN196" s="515"/>
      <c r="AO196" s="515"/>
      <c r="AP196" s="375" t="s">
        <v>54</v>
      </c>
      <c r="AQ196" s="474"/>
      <c r="AR196" s="375" t="s">
        <v>54</v>
      </c>
      <c r="AS196" s="382" t="s">
        <v>54</v>
      </c>
      <c r="AT196" s="382" t="s">
        <v>54</v>
      </c>
      <c r="AU196" s="375" t="s">
        <v>54</v>
      </c>
      <c r="AV196" s="375" t="s">
        <v>54</v>
      </c>
      <c r="AW196" s="375" t="s">
        <v>54</v>
      </c>
      <c r="AX196" s="375" t="s">
        <v>54</v>
      </c>
      <c r="AY196" s="383" t="s">
        <v>54</v>
      </c>
      <c r="AZ196" s="369" t="s">
        <v>54</v>
      </c>
      <c r="BA196" s="518"/>
      <c r="BB196" s="369" t="s">
        <v>54</v>
      </c>
      <c r="BC196" s="518"/>
      <c r="BD196" s="369" t="s">
        <v>54</v>
      </c>
      <c r="BE196" s="369" t="s">
        <v>54</v>
      </c>
      <c r="BF196" s="369" t="s">
        <v>54</v>
      </c>
      <c r="BG196" s="375" t="s">
        <v>54</v>
      </c>
      <c r="BH196" s="375" t="s">
        <v>54</v>
      </c>
      <c r="BI196" s="375" t="s">
        <v>54</v>
      </c>
      <c r="BJ196" s="375" t="s">
        <v>54</v>
      </c>
      <c r="BK196" s="474"/>
      <c r="BL196" s="375" t="s">
        <v>54</v>
      </c>
      <c r="BM196" s="375" t="s">
        <v>54</v>
      </c>
      <c r="BN196" s="375" t="s">
        <v>54</v>
      </c>
      <c r="BO196" s="375" t="s">
        <v>54</v>
      </c>
      <c r="BP196" s="375" t="s">
        <v>54</v>
      </c>
      <c r="BQ196" s="375" t="s">
        <v>54</v>
      </c>
      <c r="BR196" s="375" t="s">
        <v>54</v>
      </c>
      <c r="BS196" s="375" t="s">
        <v>54</v>
      </c>
      <c r="BT196" s="375" t="s">
        <v>54</v>
      </c>
      <c r="BU196" s="370" t="s">
        <v>54</v>
      </c>
      <c r="BV196" s="375" t="s">
        <v>54</v>
      </c>
      <c r="BW196" s="375" t="s">
        <v>54</v>
      </c>
      <c r="BX196" s="375" t="s">
        <v>54</v>
      </c>
      <c r="BY196" s="375" t="s">
        <v>54</v>
      </c>
      <c r="BZ196" s="375" t="s">
        <v>54</v>
      </c>
      <c r="CA196" s="375" t="s">
        <v>54</v>
      </c>
      <c r="CB196" s="375" t="s">
        <v>54</v>
      </c>
      <c r="CC196" s="375" t="s">
        <v>54</v>
      </c>
      <c r="CD196" s="375" t="s">
        <v>54</v>
      </c>
      <c r="CE196" s="370" t="s">
        <v>54</v>
      </c>
      <c r="CF196" s="375" t="s">
        <v>54</v>
      </c>
      <c r="CG196" s="375" t="s">
        <v>54</v>
      </c>
      <c r="CH196" s="375" t="s">
        <v>54</v>
      </c>
      <c r="CI196" s="370" t="s">
        <v>54</v>
      </c>
      <c r="CJ196" s="375" t="s">
        <v>54</v>
      </c>
      <c r="CK196" s="375" t="s">
        <v>54</v>
      </c>
      <c r="CL196" s="375" t="s">
        <v>54</v>
      </c>
      <c r="CM196" s="477"/>
      <c r="CN196" s="477"/>
      <c r="CO196" s="467"/>
      <c r="CP196" s="467"/>
      <c r="CQ196" s="467"/>
      <c r="CR196" s="467"/>
      <c r="CS196" s="467"/>
      <c r="CT196" s="550"/>
      <c r="CU196" s="513"/>
      <c r="CV196" s="513"/>
      <c r="CW196" s="513"/>
      <c r="CX196" s="513"/>
      <c r="CY196" s="513"/>
      <c r="CZ196" s="513"/>
      <c r="DA196" s="513"/>
      <c r="DB196" s="513"/>
      <c r="DC196" s="513"/>
      <c r="DD196" s="513"/>
      <c r="DE196" s="513"/>
      <c r="DF196" s="513"/>
      <c r="DG196" s="467"/>
      <c r="DH196" s="467"/>
      <c r="DI196" s="467"/>
      <c r="DJ196" s="467"/>
      <c r="DK196" s="467"/>
      <c r="DL196" s="467"/>
      <c r="DM196" s="365" t="s">
        <v>54</v>
      </c>
      <c r="DN196" s="467"/>
      <c r="DO196" s="365" t="s">
        <v>54</v>
      </c>
      <c r="DP196" s="365" t="s">
        <v>54</v>
      </c>
      <c r="DQ196" s="365" t="s">
        <v>54</v>
      </c>
      <c r="DR196" s="365" t="s">
        <v>54</v>
      </c>
      <c r="DS196" s="365" t="s">
        <v>54</v>
      </c>
      <c r="DT196" s="365" t="s">
        <v>54</v>
      </c>
      <c r="DU196" s="365" t="s">
        <v>54</v>
      </c>
      <c r="DV196" s="365" t="s">
        <v>54</v>
      </c>
      <c r="DW196" s="365" t="s">
        <v>54</v>
      </c>
      <c r="DX196" s="467"/>
      <c r="DY196" s="365" t="s">
        <v>54</v>
      </c>
      <c r="DZ196" s="467"/>
      <c r="EA196" s="365" t="s">
        <v>54</v>
      </c>
      <c r="EB196" s="365" t="s">
        <v>54</v>
      </c>
      <c r="EC196" s="365" t="s">
        <v>54</v>
      </c>
      <c r="ED196" s="365" t="s">
        <v>54</v>
      </c>
      <c r="EE196" s="365" t="s">
        <v>54</v>
      </c>
      <c r="EF196" s="365" t="s">
        <v>54</v>
      </c>
      <c r="EG196" s="365" t="s">
        <v>54</v>
      </c>
      <c r="EH196" s="365" t="s">
        <v>54</v>
      </c>
      <c r="EI196" s="365" t="s">
        <v>54</v>
      </c>
      <c r="EJ196" s="365" t="s">
        <v>54</v>
      </c>
      <c r="EK196" s="365" t="s">
        <v>54</v>
      </c>
      <c r="EL196" s="365" t="s">
        <v>54</v>
      </c>
      <c r="EM196" s="365" t="s">
        <v>54</v>
      </c>
      <c r="EN196" s="365" t="s">
        <v>54</v>
      </c>
      <c r="EO196" s="365" t="s">
        <v>54</v>
      </c>
      <c r="EP196" s="365" t="s">
        <v>54</v>
      </c>
      <c r="EQ196" s="365" t="s">
        <v>54</v>
      </c>
      <c r="ER196" s="365" t="s">
        <v>54</v>
      </c>
      <c r="ES196" s="365" t="s">
        <v>54</v>
      </c>
      <c r="ET196" s="365" t="s">
        <v>54</v>
      </c>
      <c r="EU196" s="365" t="s">
        <v>54</v>
      </c>
    </row>
    <row r="197" spans="1:151" s="385" customFormat="1" ht="19.95" customHeight="1">
      <c r="A197" s="468"/>
      <c r="B197" s="468"/>
      <c r="C197" s="475"/>
      <c r="D197" s="468"/>
      <c r="E197" s="472"/>
      <c r="F197" s="468"/>
      <c r="G197" s="468"/>
      <c r="H197" s="468"/>
      <c r="I197" s="468"/>
      <c r="J197" s="468"/>
      <c r="K197" s="468"/>
      <c r="L197" s="472"/>
      <c r="M197" s="468"/>
      <c r="N197" s="472"/>
      <c r="O197" s="468"/>
      <c r="P197" s="528"/>
      <c r="Q197" s="468"/>
      <c r="R197" s="462" t="s">
        <v>54</v>
      </c>
      <c r="S197" s="367" t="s">
        <v>54</v>
      </c>
      <c r="T197" s="367" t="s">
        <v>54</v>
      </c>
      <c r="U197" s="367" t="s">
        <v>54</v>
      </c>
      <c r="V197" s="367" t="s">
        <v>54</v>
      </c>
      <c r="W197" s="367" t="s">
        <v>54</v>
      </c>
      <c r="X197" s="518"/>
      <c r="Y197" s="367" t="s">
        <v>54</v>
      </c>
      <c r="Z197" s="520"/>
      <c r="AA197" s="367" t="s">
        <v>54</v>
      </c>
      <c r="AB197" s="468"/>
      <c r="AC197" s="367" t="s">
        <v>54</v>
      </c>
      <c r="AD197" s="468"/>
      <c r="AE197" s="367" t="s">
        <v>54</v>
      </c>
      <c r="AF197" s="367" t="s">
        <v>54</v>
      </c>
      <c r="AG197" s="367" t="s">
        <v>54</v>
      </c>
      <c r="AH197" s="367" t="s">
        <v>54</v>
      </c>
      <c r="AI197" s="367" t="s">
        <v>54</v>
      </c>
      <c r="AJ197" s="516"/>
      <c r="AK197" s="516"/>
      <c r="AL197" s="516"/>
      <c r="AM197" s="516"/>
      <c r="AN197" s="516"/>
      <c r="AO197" s="516"/>
      <c r="AP197" s="375" t="s">
        <v>54</v>
      </c>
      <c r="AQ197" s="475"/>
      <c r="AR197" s="375" t="s">
        <v>54</v>
      </c>
      <c r="AS197" s="382" t="s">
        <v>54</v>
      </c>
      <c r="AT197" s="382" t="s">
        <v>54</v>
      </c>
      <c r="AU197" s="375" t="s">
        <v>54</v>
      </c>
      <c r="AV197" s="375" t="s">
        <v>54</v>
      </c>
      <c r="AW197" s="375" t="s">
        <v>54</v>
      </c>
      <c r="AX197" s="375" t="s">
        <v>54</v>
      </c>
      <c r="AY197" s="383" t="s">
        <v>54</v>
      </c>
      <c r="AZ197" s="369" t="s">
        <v>54</v>
      </c>
      <c r="BA197" s="518"/>
      <c r="BB197" s="369" t="s">
        <v>54</v>
      </c>
      <c r="BC197" s="518"/>
      <c r="BD197" s="369" t="s">
        <v>54</v>
      </c>
      <c r="BE197" s="369" t="s">
        <v>54</v>
      </c>
      <c r="BF197" s="369" t="s">
        <v>54</v>
      </c>
      <c r="BG197" s="375" t="s">
        <v>54</v>
      </c>
      <c r="BH197" s="375" t="s">
        <v>54</v>
      </c>
      <c r="BI197" s="375" t="s">
        <v>54</v>
      </c>
      <c r="BJ197" s="375" t="s">
        <v>54</v>
      </c>
      <c r="BK197" s="475"/>
      <c r="BL197" s="375" t="s">
        <v>54</v>
      </c>
      <c r="BM197" s="375" t="s">
        <v>54</v>
      </c>
      <c r="BN197" s="375" t="s">
        <v>54</v>
      </c>
      <c r="BO197" s="375" t="s">
        <v>54</v>
      </c>
      <c r="BP197" s="375" t="s">
        <v>54</v>
      </c>
      <c r="BQ197" s="375" t="s">
        <v>54</v>
      </c>
      <c r="BR197" s="375" t="s">
        <v>54</v>
      </c>
      <c r="BS197" s="375" t="s">
        <v>54</v>
      </c>
      <c r="BT197" s="375" t="s">
        <v>54</v>
      </c>
      <c r="BU197" s="370" t="s">
        <v>54</v>
      </c>
      <c r="BV197" s="375" t="s">
        <v>54</v>
      </c>
      <c r="BW197" s="375" t="s">
        <v>54</v>
      </c>
      <c r="BX197" s="375" t="s">
        <v>54</v>
      </c>
      <c r="BY197" s="375" t="s">
        <v>54</v>
      </c>
      <c r="BZ197" s="375" t="s">
        <v>54</v>
      </c>
      <c r="CA197" s="375" t="s">
        <v>54</v>
      </c>
      <c r="CB197" s="375" t="s">
        <v>54</v>
      </c>
      <c r="CC197" s="375" t="s">
        <v>54</v>
      </c>
      <c r="CD197" s="375" t="s">
        <v>54</v>
      </c>
      <c r="CE197" s="370" t="s">
        <v>54</v>
      </c>
      <c r="CF197" s="375" t="s">
        <v>54</v>
      </c>
      <c r="CG197" s="375" t="s">
        <v>54</v>
      </c>
      <c r="CH197" s="375" t="s">
        <v>54</v>
      </c>
      <c r="CI197" s="370" t="s">
        <v>54</v>
      </c>
      <c r="CJ197" s="375" t="s">
        <v>54</v>
      </c>
      <c r="CK197" s="375" t="s">
        <v>54</v>
      </c>
      <c r="CL197" s="375" t="s">
        <v>54</v>
      </c>
      <c r="CM197" s="478"/>
      <c r="CN197" s="478"/>
      <c r="CO197" s="468"/>
      <c r="CP197" s="468"/>
      <c r="CQ197" s="468"/>
      <c r="CR197" s="468"/>
      <c r="CS197" s="468"/>
      <c r="CT197" s="551"/>
      <c r="CU197" s="514"/>
      <c r="CV197" s="514"/>
      <c r="CW197" s="514"/>
      <c r="CX197" s="514"/>
      <c r="CY197" s="514"/>
      <c r="CZ197" s="514"/>
      <c r="DA197" s="514"/>
      <c r="DB197" s="514"/>
      <c r="DC197" s="514"/>
      <c r="DD197" s="514"/>
      <c r="DE197" s="514"/>
      <c r="DF197" s="514"/>
      <c r="DG197" s="468"/>
      <c r="DH197" s="468"/>
      <c r="DI197" s="468"/>
      <c r="DJ197" s="468"/>
      <c r="DK197" s="468"/>
      <c r="DL197" s="468"/>
      <c r="DM197" s="365" t="s">
        <v>54</v>
      </c>
      <c r="DN197" s="468"/>
      <c r="DO197" s="365" t="s">
        <v>54</v>
      </c>
      <c r="DP197" s="365" t="s">
        <v>54</v>
      </c>
      <c r="DQ197" s="365" t="s">
        <v>54</v>
      </c>
      <c r="DR197" s="365" t="s">
        <v>54</v>
      </c>
      <c r="DS197" s="365" t="s">
        <v>54</v>
      </c>
      <c r="DT197" s="365" t="s">
        <v>54</v>
      </c>
      <c r="DU197" s="365" t="s">
        <v>54</v>
      </c>
      <c r="DV197" s="365" t="s">
        <v>54</v>
      </c>
      <c r="DW197" s="365" t="s">
        <v>54</v>
      </c>
      <c r="DX197" s="468"/>
      <c r="DY197" s="365" t="s">
        <v>54</v>
      </c>
      <c r="DZ197" s="468"/>
      <c r="EA197" s="365" t="s">
        <v>54</v>
      </c>
      <c r="EB197" s="365" t="s">
        <v>54</v>
      </c>
      <c r="EC197" s="365" t="s">
        <v>54</v>
      </c>
      <c r="ED197" s="365" t="s">
        <v>54</v>
      </c>
      <c r="EE197" s="365" t="s">
        <v>54</v>
      </c>
      <c r="EF197" s="365" t="s">
        <v>54</v>
      </c>
      <c r="EG197" s="365" t="s">
        <v>54</v>
      </c>
      <c r="EH197" s="365" t="s">
        <v>54</v>
      </c>
      <c r="EI197" s="365" t="s">
        <v>54</v>
      </c>
      <c r="EJ197" s="365" t="s">
        <v>54</v>
      </c>
      <c r="EK197" s="365" t="s">
        <v>54</v>
      </c>
      <c r="EL197" s="365" t="s">
        <v>54</v>
      </c>
      <c r="EM197" s="365" t="s">
        <v>54</v>
      </c>
      <c r="EN197" s="365" t="s">
        <v>54</v>
      </c>
      <c r="EO197" s="365" t="s">
        <v>54</v>
      </c>
      <c r="EP197" s="365" t="s">
        <v>54</v>
      </c>
      <c r="EQ197" s="365" t="s">
        <v>54</v>
      </c>
      <c r="ER197" s="365" t="s">
        <v>54</v>
      </c>
      <c r="ES197" s="365" t="s">
        <v>54</v>
      </c>
      <c r="ET197" s="365" t="s">
        <v>54</v>
      </c>
      <c r="EU197" s="365" t="s">
        <v>54</v>
      </c>
    </row>
    <row r="198" spans="1:151" s="385" customFormat="1" ht="19.95" customHeight="1">
      <c r="A198" s="465">
        <v>31</v>
      </c>
      <c r="B198" s="465">
        <v>31</v>
      </c>
      <c r="C198" s="473" t="s">
        <v>2734</v>
      </c>
      <c r="D198" s="465" t="s">
        <v>3059</v>
      </c>
      <c r="E198" s="469" t="s">
        <v>3072</v>
      </c>
      <c r="F198" s="465" t="s">
        <v>3294</v>
      </c>
      <c r="G198" s="465" t="s">
        <v>3307</v>
      </c>
      <c r="H198" s="465" t="s">
        <v>3070</v>
      </c>
      <c r="I198" s="465" t="s">
        <v>3738</v>
      </c>
      <c r="J198" s="465" t="s">
        <v>3215</v>
      </c>
      <c r="K198" s="525" t="s">
        <v>3524</v>
      </c>
      <c r="L198" s="469" t="s">
        <v>3554</v>
      </c>
      <c r="M198" s="465" t="s">
        <v>3085</v>
      </c>
      <c r="N198" s="469" t="s">
        <v>3554</v>
      </c>
      <c r="O198" s="465" t="s">
        <v>3085</v>
      </c>
      <c r="P198" s="526" t="s">
        <v>3014</v>
      </c>
      <c r="Q198" s="465">
        <v>3</v>
      </c>
      <c r="R198" s="464" t="s">
        <v>2695</v>
      </c>
      <c r="S198" s="367" t="s">
        <v>52</v>
      </c>
      <c r="T198" s="367" t="s">
        <v>52</v>
      </c>
      <c r="U198" s="367" t="s">
        <v>52</v>
      </c>
      <c r="V198" s="367" t="s">
        <v>52</v>
      </c>
      <c r="W198" s="367" t="s">
        <v>52</v>
      </c>
      <c r="X198" s="517" t="s">
        <v>52</v>
      </c>
      <c r="Y198" s="367" t="s">
        <v>52</v>
      </c>
      <c r="Z198" s="519" t="s">
        <v>52</v>
      </c>
      <c r="AA198" s="367" t="s">
        <v>52</v>
      </c>
      <c r="AB198" s="465" t="s">
        <v>52</v>
      </c>
      <c r="AC198" s="367" t="s">
        <v>52</v>
      </c>
      <c r="AD198" s="465" t="s">
        <v>52</v>
      </c>
      <c r="AE198" s="367" t="s">
        <v>52</v>
      </c>
      <c r="AF198" s="367" t="s">
        <v>52</v>
      </c>
      <c r="AG198" s="367" t="s">
        <v>52</v>
      </c>
      <c r="AH198" s="367" t="s">
        <v>52</v>
      </c>
      <c r="AI198" s="367" t="s">
        <v>52</v>
      </c>
      <c r="AJ198" s="476" t="s">
        <v>54</v>
      </c>
      <c r="AK198" s="476" t="s">
        <v>54</v>
      </c>
      <c r="AL198" s="476" t="s">
        <v>54</v>
      </c>
      <c r="AM198" s="476" t="s">
        <v>54</v>
      </c>
      <c r="AN198" s="476" t="s">
        <v>54</v>
      </c>
      <c r="AO198" s="476" t="s">
        <v>54</v>
      </c>
      <c r="AP198" s="375" t="s">
        <v>54</v>
      </c>
      <c r="AQ198" s="473" t="s">
        <v>54</v>
      </c>
      <c r="AR198" s="375" t="s">
        <v>54</v>
      </c>
      <c r="AS198" s="382" t="s">
        <v>54</v>
      </c>
      <c r="AT198" s="382" t="s">
        <v>54</v>
      </c>
      <c r="AU198" s="375" t="s">
        <v>54</v>
      </c>
      <c r="AV198" s="375" t="s">
        <v>54</v>
      </c>
      <c r="AW198" s="375" t="s">
        <v>54</v>
      </c>
      <c r="AX198" s="375" t="s">
        <v>54</v>
      </c>
      <c r="AY198" s="383" t="s">
        <v>54</v>
      </c>
      <c r="AZ198" s="369" t="s">
        <v>54</v>
      </c>
      <c r="BA198" s="517" t="s">
        <v>54</v>
      </c>
      <c r="BB198" s="369" t="s">
        <v>54</v>
      </c>
      <c r="BC198" s="517" t="s">
        <v>54</v>
      </c>
      <c r="BD198" s="369" t="s">
        <v>54</v>
      </c>
      <c r="BE198" s="369" t="s">
        <v>54</v>
      </c>
      <c r="BF198" s="369" t="s">
        <v>54</v>
      </c>
      <c r="BG198" s="375" t="s">
        <v>54</v>
      </c>
      <c r="BH198" s="375" t="s">
        <v>54</v>
      </c>
      <c r="BI198" s="375" t="s">
        <v>54</v>
      </c>
      <c r="BJ198" s="375" t="s">
        <v>54</v>
      </c>
      <c r="BK198" s="473" t="s">
        <v>54</v>
      </c>
      <c r="BL198" s="375" t="s">
        <v>54</v>
      </c>
      <c r="BM198" s="375" t="s">
        <v>54</v>
      </c>
      <c r="BN198" s="375" t="s">
        <v>54</v>
      </c>
      <c r="BO198" s="375" t="s">
        <v>54</v>
      </c>
      <c r="BP198" s="375" t="s">
        <v>54</v>
      </c>
      <c r="BQ198" s="375" t="s">
        <v>54</v>
      </c>
      <c r="BR198" s="375" t="s">
        <v>54</v>
      </c>
      <c r="BS198" s="375" t="s">
        <v>54</v>
      </c>
      <c r="BT198" s="375" t="s">
        <v>54</v>
      </c>
      <c r="BU198" s="370" t="s">
        <v>54</v>
      </c>
      <c r="BV198" s="375" t="s">
        <v>54</v>
      </c>
      <c r="BW198" s="375" t="s">
        <v>54</v>
      </c>
      <c r="BX198" s="375" t="s">
        <v>54</v>
      </c>
      <c r="BY198" s="375" t="s">
        <v>54</v>
      </c>
      <c r="BZ198" s="375" t="s">
        <v>54</v>
      </c>
      <c r="CA198" s="375" t="s">
        <v>54</v>
      </c>
      <c r="CB198" s="375" t="s">
        <v>54</v>
      </c>
      <c r="CC198" s="375" t="s">
        <v>54</v>
      </c>
      <c r="CD198" s="375" t="s">
        <v>54</v>
      </c>
      <c r="CE198" s="370" t="s">
        <v>54</v>
      </c>
      <c r="CF198" s="375" t="s">
        <v>54</v>
      </c>
      <c r="CG198" s="375" t="s">
        <v>54</v>
      </c>
      <c r="CH198" s="375" t="s">
        <v>54</v>
      </c>
      <c r="CI198" s="370" t="s">
        <v>54</v>
      </c>
      <c r="CJ198" s="375" t="s">
        <v>54</v>
      </c>
      <c r="CK198" s="375" t="s">
        <v>54</v>
      </c>
      <c r="CL198" s="375" t="s">
        <v>54</v>
      </c>
      <c r="CM198" s="476" t="s">
        <v>54</v>
      </c>
      <c r="CN198" s="476" t="s">
        <v>54</v>
      </c>
      <c r="CO198" s="465" t="s">
        <v>54</v>
      </c>
      <c r="CP198" s="465" t="s">
        <v>54</v>
      </c>
      <c r="CQ198" s="465" t="s">
        <v>54</v>
      </c>
      <c r="CR198" s="465" t="s">
        <v>54</v>
      </c>
      <c r="CS198" s="465" t="s">
        <v>54</v>
      </c>
      <c r="CT198" s="512" t="s">
        <v>3555</v>
      </c>
      <c r="CU198" s="512">
        <v>2014</v>
      </c>
      <c r="CV198" s="512" t="s">
        <v>2902</v>
      </c>
      <c r="CW198" s="512" t="s">
        <v>1975</v>
      </c>
      <c r="CX198" s="512" t="s">
        <v>3309</v>
      </c>
      <c r="CY198" s="512" t="s">
        <v>3101</v>
      </c>
      <c r="CZ198" s="512" t="s">
        <v>3202</v>
      </c>
      <c r="DA198" s="512" t="s">
        <v>52</v>
      </c>
      <c r="DB198" s="512" t="s">
        <v>3187</v>
      </c>
      <c r="DC198" s="512" t="s">
        <v>54</v>
      </c>
      <c r="DD198" s="512" t="s">
        <v>54</v>
      </c>
      <c r="DE198" s="512" t="s">
        <v>54</v>
      </c>
      <c r="DF198" s="512" t="s">
        <v>54</v>
      </c>
      <c r="DG198" s="465" t="s">
        <v>54</v>
      </c>
      <c r="DH198" s="465" t="s">
        <v>54</v>
      </c>
      <c r="DI198" s="465" t="s">
        <v>54</v>
      </c>
      <c r="DJ198" s="465" t="s">
        <v>54</v>
      </c>
      <c r="DK198" s="465" t="s">
        <v>54</v>
      </c>
      <c r="DL198" s="465" t="s">
        <v>54</v>
      </c>
      <c r="DM198" s="365" t="s">
        <v>54</v>
      </c>
      <c r="DN198" s="465" t="s">
        <v>54</v>
      </c>
      <c r="DO198" s="365" t="s">
        <v>54</v>
      </c>
      <c r="DP198" s="365" t="s">
        <v>54</v>
      </c>
      <c r="DQ198" s="365" t="s">
        <v>54</v>
      </c>
      <c r="DR198" s="365" t="s">
        <v>54</v>
      </c>
      <c r="DS198" s="365" t="s">
        <v>54</v>
      </c>
      <c r="DT198" s="365" t="s">
        <v>54</v>
      </c>
      <c r="DU198" s="365" t="s">
        <v>54</v>
      </c>
      <c r="DV198" s="365" t="s">
        <v>54</v>
      </c>
      <c r="DW198" s="365" t="s">
        <v>54</v>
      </c>
      <c r="DX198" s="465" t="s">
        <v>54</v>
      </c>
      <c r="DY198" s="365" t="s">
        <v>54</v>
      </c>
      <c r="DZ198" s="465" t="s">
        <v>54</v>
      </c>
      <c r="EA198" s="365" t="s">
        <v>54</v>
      </c>
      <c r="EB198" s="365" t="s">
        <v>54</v>
      </c>
      <c r="EC198" s="365" t="s">
        <v>54</v>
      </c>
      <c r="ED198" s="365" t="s">
        <v>54</v>
      </c>
      <c r="EE198" s="365" t="s">
        <v>54</v>
      </c>
      <c r="EF198" s="365" t="s">
        <v>54</v>
      </c>
      <c r="EG198" s="365" t="s">
        <v>54</v>
      </c>
      <c r="EH198" s="365" t="s">
        <v>54</v>
      </c>
      <c r="EI198" s="365" t="s">
        <v>54</v>
      </c>
      <c r="EJ198" s="365" t="s">
        <v>54</v>
      </c>
      <c r="EK198" s="365" t="s">
        <v>54</v>
      </c>
      <c r="EL198" s="365" t="s">
        <v>54</v>
      </c>
      <c r="EM198" s="365" t="s">
        <v>54</v>
      </c>
      <c r="EN198" s="365" t="s">
        <v>54</v>
      </c>
      <c r="EO198" s="365" t="s">
        <v>54</v>
      </c>
      <c r="EP198" s="365" t="s">
        <v>54</v>
      </c>
      <c r="EQ198" s="365" t="s">
        <v>54</v>
      </c>
      <c r="ER198" s="365" t="s">
        <v>54</v>
      </c>
      <c r="ES198" s="365" t="s">
        <v>54</v>
      </c>
      <c r="ET198" s="365" t="s">
        <v>54</v>
      </c>
      <c r="EU198" s="365" t="s">
        <v>54</v>
      </c>
    </row>
    <row r="199" spans="1:151" s="385" customFormat="1" ht="19.95" customHeight="1">
      <c r="A199" s="466"/>
      <c r="B199" s="466"/>
      <c r="C199" s="474"/>
      <c r="D199" s="466"/>
      <c r="E199" s="470"/>
      <c r="F199" s="466"/>
      <c r="G199" s="466"/>
      <c r="H199" s="466"/>
      <c r="I199" s="466"/>
      <c r="J199" s="466"/>
      <c r="K199" s="466"/>
      <c r="L199" s="470"/>
      <c r="M199" s="466"/>
      <c r="N199" s="470"/>
      <c r="O199" s="466"/>
      <c r="P199" s="527"/>
      <c r="Q199" s="466"/>
      <c r="R199" s="462" t="s">
        <v>3115</v>
      </c>
      <c r="S199" s="367" t="s">
        <v>52</v>
      </c>
      <c r="T199" s="367" t="s">
        <v>52</v>
      </c>
      <c r="U199" s="367" t="s">
        <v>52</v>
      </c>
      <c r="V199" s="367" t="s">
        <v>52</v>
      </c>
      <c r="W199" s="367" t="s">
        <v>52</v>
      </c>
      <c r="X199" s="518"/>
      <c r="Y199" s="367" t="s">
        <v>52</v>
      </c>
      <c r="Z199" s="520"/>
      <c r="AA199" s="367" t="s">
        <v>52</v>
      </c>
      <c r="AB199" s="466"/>
      <c r="AC199" s="367" t="s">
        <v>52</v>
      </c>
      <c r="AD199" s="466"/>
      <c r="AE199" s="367" t="s">
        <v>52</v>
      </c>
      <c r="AF199" s="367" t="s">
        <v>52</v>
      </c>
      <c r="AG199" s="367" t="s">
        <v>52</v>
      </c>
      <c r="AH199" s="367" t="s">
        <v>52</v>
      </c>
      <c r="AI199" s="367" t="s">
        <v>52</v>
      </c>
      <c r="AJ199" s="515"/>
      <c r="AK199" s="515"/>
      <c r="AL199" s="515"/>
      <c r="AM199" s="515"/>
      <c r="AN199" s="515"/>
      <c r="AO199" s="515"/>
      <c r="AP199" s="375" t="s">
        <v>54</v>
      </c>
      <c r="AQ199" s="474"/>
      <c r="AR199" s="375" t="s">
        <v>54</v>
      </c>
      <c r="AS199" s="382" t="s">
        <v>54</v>
      </c>
      <c r="AT199" s="382" t="s">
        <v>54</v>
      </c>
      <c r="AU199" s="375" t="s">
        <v>54</v>
      </c>
      <c r="AV199" s="375" t="s">
        <v>54</v>
      </c>
      <c r="AW199" s="375" t="s">
        <v>54</v>
      </c>
      <c r="AX199" s="375" t="s">
        <v>54</v>
      </c>
      <c r="AY199" s="383" t="s">
        <v>54</v>
      </c>
      <c r="AZ199" s="369" t="s">
        <v>54</v>
      </c>
      <c r="BA199" s="518"/>
      <c r="BB199" s="369" t="s">
        <v>54</v>
      </c>
      <c r="BC199" s="518"/>
      <c r="BD199" s="369" t="s">
        <v>54</v>
      </c>
      <c r="BE199" s="369" t="s">
        <v>54</v>
      </c>
      <c r="BF199" s="369" t="s">
        <v>54</v>
      </c>
      <c r="BG199" s="375" t="s">
        <v>54</v>
      </c>
      <c r="BH199" s="375" t="s">
        <v>54</v>
      </c>
      <c r="BI199" s="375" t="s">
        <v>54</v>
      </c>
      <c r="BJ199" s="375" t="s">
        <v>54</v>
      </c>
      <c r="BK199" s="474"/>
      <c r="BL199" s="375" t="s">
        <v>54</v>
      </c>
      <c r="BM199" s="375" t="s">
        <v>54</v>
      </c>
      <c r="BN199" s="375" t="s">
        <v>54</v>
      </c>
      <c r="BO199" s="375" t="s">
        <v>54</v>
      </c>
      <c r="BP199" s="375" t="s">
        <v>54</v>
      </c>
      <c r="BQ199" s="375" t="s">
        <v>54</v>
      </c>
      <c r="BR199" s="375" t="s">
        <v>54</v>
      </c>
      <c r="BS199" s="375" t="s">
        <v>54</v>
      </c>
      <c r="BT199" s="375" t="s">
        <v>54</v>
      </c>
      <c r="BU199" s="370" t="s">
        <v>54</v>
      </c>
      <c r="BV199" s="375" t="s">
        <v>54</v>
      </c>
      <c r="BW199" s="375" t="s">
        <v>54</v>
      </c>
      <c r="BX199" s="375" t="s">
        <v>54</v>
      </c>
      <c r="BY199" s="375" t="s">
        <v>54</v>
      </c>
      <c r="BZ199" s="375" t="s">
        <v>54</v>
      </c>
      <c r="CA199" s="375" t="s">
        <v>54</v>
      </c>
      <c r="CB199" s="375" t="s">
        <v>54</v>
      </c>
      <c r="CC199" s="375" t="s">
        <v>54</v>
      </c>
      <c r="CD199" s="375" t="s">
        <v>54</v>
      </c>
      <c r="CE199" s="370" t="s">
        <v>54</v>
      </c>
      <c r="CF199" s="375" t="s">
        <v>54</v>
      </c>
      <c r="CG199" s="375" t="s">
        <v>54</v>
      </c>
      <c r="CH199" s="375" t="s">
        <v>54</v>
      </c>
      <c r="CI199" s="370" t="s">
        <v>54</v>
      </c>
      <c r="CJ199" s="375" t="s">
        <v>54</v>
      </c>
      <c r="CK199" s="375" t="s">
        <v>54</v>
      </c>
      <c r="CL199" s="375" t="s">
        <v>54</v>
      </c>
      <c r="CM199" s="477"/>
      <c r="CN199" s="477"/>
      <c r="CO199" s="466"/>
      <c r="CP199" s="466"/>
      <c r="CQ199" s="466"/>
      <c r="CR199" s="466"/>
      <c r="CS199" s="466"/>
      <c r="CT199" s="550"/>
      <c r="CU199" s="513"/>
      <c r="CV199" s="513"/>
      <c r="CW199" s="513"/>
      <c r="CX199" s="513"/>
      <c r="CY199" s="513"/>
      <c r="CZ199" s="513"/>
      <c r="DA199" s="513"/>
      <c r="DB199" s="513"/>
      <c r="DC199" s="513"/>
      <c r="DD199" s="513"/>
      <c r="DE199" s="513"/>
      <c r="DF199" s="513"/>
      <c r="DG199" s="466"/>
      <c r="DH199" s="466"/>
      <c r="DI199" s="466"/>
      <c r="DJ199" s="466"/>
      <c r="DK199" s="466"/>
      <c r="DL199" s="466"/>
      <c r="DM199" s="365" t="s">
        <v>54</v>
      </c>
      <c r="DN199" s="466"/>
      <c r="DO199" s="365" t="s">
        <v>54</v>
      </c>
      <c r="DP199" s="365" t="s">
        <v>54</v>
      </c>
      <c r="DQ199" s="365" t="s">
        <v>54</v>
      </c>
      <c r="DR199" s="365" t="s">
        <v>54</v>
      </c>
      <c r="DS199" s="365" t="s">
        <v>54</v>
      </c>
      <c r="DT199" s="365" t="s">
        <v>54</v>
      </c>
      <c r="DU199" s="365" t="s">
        <v>54</v>
      </c>
      <c r="DV199" s="365" t="s">
        <v>54</v>
      </c>
      <c r="DW199" s="365" t="s">
        <v>54</v>
      </c>
      <c r="DX199" s="466"/>
      <c r="DY199" s="365" t="s">
        <v>54</v>
      </c>
      <c r="DZ199" s="466"/>
      <c r="EA199" s="365" t="s">
        <v>54</v>
      </c>
      <c r="EB199" s="365" t="s">
        <v>54</v>
      </c>
      <c r="EC199" s="365" t="s">
        <v>54</v>
      </c>
      <c r="ED199" s="365" t="s">
        <v>54</v>
      </c>
      <c r="EE199" s="365" t="s">
        <v>54</v>
      </c>
      <c r="EF199" s="365" t="s">
        <v>54</v>
      </c>
      <c r="EG199" s="365" t="s">
        <v>54</v>
      </c>
      <c r="EH199" s="365" t="s">
        <v>54</v>
      </c>
      <c r="EI199" s="365" t="s">
        <v>54</v>
      </c>
      <c r="EJ199" s="365" t="s">
        <v>54</v>
      </c>
      <c r="EK199" s="365" t="s">
        <v>54</v>
      </c>
      <c r="EL199" s="365" t="s">
        <v>54</v>
      </c>
      <c r="EM199" s="365" t="s">
        <v>54</v>
      </c>
      <c r="EN199" s="365" t="s">
        <v>54</v>
      </c>
      <c r="EO199" s="365" t="s">
        <v>54</v>
      </c>
      <c r="EP199" s="365" t="s">
        <v>54</v>
      </c>
      <c r="EQ199" s="365" t="s">
        <v>54</v>
      </c>
      <c r="ER199" s="365" t="s">
        <v>54</v>
      </c>
      <c r="ES199" s="365" t="s">
        <v>54</v>
      </c>
      <c r="ET199" s="365" t="s">
        <v>54</v>
      </c>
      <c r="EU199" s="365" t="s">
        <v>54</v>
      </c>
    </row>
    <row r="200" spans="1:151" s="385" customFormat="1" ht="19.95" customHeight="1">
      <c r="A200" s="467"/>
      <c r="B200" s="467"/>
      <c r="C200" s="474"/>
      <c r="D200" s="467"/>
      <c r="E200" s="471"/>
      <c r="F200" s="467"/>
      <c r="G200" s="467"/>
      <c r="H200" s="467"/>
      <c r="I200" s="467"/>
      <c r="J200" s="467"/>
      <c r="K200" s="467"/>
      <c r="L200" s="471"/>
      <c r="M200" s="467"/>
      <c r="N200" s="471"/>
      <c r="O200" s="467"/>
      <c r="P200" s="527"/>
      <c r="Q200" s="467"/>
      <c r="R200" s="462" t="s">
        <v>3734</v>
      </c>
      <c r="S200" s="367" t="s">
        <v>52</v>
      </c>
      <c r="T200" s="367" t="s">
        <v>52</v>
      </c>
      <c r="U200" s="367" t="s">
        <v>52</v>
      </c>
      <c r="V200" s="367" t="s">
        <v>52</v>
      </c>
      <c r="W200" s="367" t="s">
        <v>52</v>
      </c>
      <c r="X200" s="518"/>
      <c r="Y200" s="367" t="s">
        <v>52</v>
      </c>
      <c r="Z200" s="520"/>
      <c r="AA200" s="367" t="s">
        <v>52</v>
      </c>
      <c r="AB200" s="467"/>
      <c r="AC200" s="367" t="s">
        <v>52</v>
      </c>
      <c r="AD200" s="467"/>
      <c r="AE200" s="367" t="s">
        <v>52</v>
      </c>
      <c r="AF200" s="367" t="s">
        <v>52</v>
      </c>
      <c r="AG200" s="367" t="s">
        <v>52</v>
      </c>
      <c r="AH200" s="367" t="s">
        <v>52</v>
      </c>
      <c r="AI200" s="367" t="s">
        <v>52</v>
      </c>
      <c r="AJ200" s="515"/>
      <c r="AK200" s="515"/>
      <c r="AL200" s="515"/>
      <c r="AM200" s="515"/>
      <c r="AN200" s="515"/>
      <c r="AO200" s="515"/>
      <c r="AP200" s="375" t="s">
        <v>54</v>
      </c>
      <c r="AQ200" s="474"/>
      <c r="AR200" s="375" t="s">
        <v>54</v>
      </c>
      <c r="AS200" s="382" t="s">
        <v>54</v>
      </c>
      <c r="AT200" s="382" t="s">
        <v>54</v>
      </c>
      <c r="AU200" s="375" t="s">
        <v>54</v>
      </c>
      <c r="AV200" s="375" t="s">
        <v>54</v>
      </c>
      <c r="AW200" s="375" t="s">
        <v>54</v>
      </c>
      <c r="AX200" s="375" t="s">
        <v>54</v>
      </c>
      <c r="AY200" s="383" t="s">
        <v>54</v>
      </c>
      <c r="AZ200" s="369" t="s">
        <v>54</v>
      </c>
      <c r="BA200" s="518"/>
      <c r="BB200" s="369" t="s">
        <v>54</v>
      </c>
      <c r="BC200" s="518"/>
      <c r="BD200" s="369" t="s">
        <v>54</v>
      </c>
      <c r="BE200" s="369" t="s">
        <v>54</v>
      </c>
      <c r="BF200" s="369" t="s">
        <v>54</v>
      </c>
      <c r="BG200" s="375" t="s">
        <v>54</v>
      </c>
      <c r="BH200" s="375" t="s">
        <v>54</v>
      </c>
      <c r="BI200" s="375" t="s">
        <v>54</v>
      </c>
      <c r="BJ200" s="375" t="s">
        <v>54</v>
      </c>
      <c r="BK200" s="474"/>
      <c r="BL200" s="375" t="s">
        <v>54</v>
      </c>
      <c r="BM200" s="375" t="s">
        <v>54</v>
      </c>
      <c r="BN200" s="375" t="s">
        <v>54</v>
      </c>
      <c r="BO200" s="375" t="s">
        <v>54</v>
      </c>
      <c r="BP200" s="375" t="s">
        <v>54</v>
      </c>
      <c r="BQ200" s="375" t="s">
        <v>54</v>
      </c>
      <c r="BR200" s="375" t="s">
        <v>54</v>
      </c>
      <c r="BS200" s="375" t="s">
        <v>54</v>
      </c>
      <c r="BT200" s="375" t="s">
        <v>54</v>
      </c>
      <c r="BU200" s="370" t="s">
        <v>54</v>
      </c>
      <c r="BV200" s="375" t="s">
        <v>54</v>
      </c>
      <c r="BW200" s="375" t="s">
        <v>54</v>
      </c>
      <c r="BX200" s="375" t="s">
        <v>54</v>
      </c>
      <c r="BY200" s="375" t="s">
        <v>54</v>
      </c>
      <c r="BZ200" s="375" t="s">
        <v>54</v>
      </c>
      <c r="CA200" s="375" t="s">
        <v>54</v>
      </c>
      <c r="CB200" s="375" t="s">
        <v>54</v>
      </c>
      <c r="CC200" s="375" t="s">
        <v>54</v>
      </c>
      <c r="CD200" s="375" t="s">
        <v>54</v>
      </c>
      <c r="CE200" s="370" t="s">
        <v>54</v>
      </c>
      <c r="CF200" s="375" t="s">
        <v>54</v>
      </c>
      <c r="CG200" s="375" t="s">
        <v>54</v>
      </c>
      <c r="CH200" s="375" t="s">
        <v>54</v>
      </c>
      <c r="CI200" s="370" t="s">
        <v>54</v>
      </c>
      <c r="CJ200" s="375" t="s">
        <v>54</v>
      </c>
      <c r="CK200" s="375" t="s">
        <v>54</v>
      </c>
      <c r="CL200" s="375" t="s">
        <v>54</v>
      </c>
      <c r="CM200" s="477"/>
      <c r="CN200" s="477"/>
      <c r="CO200" s="467"/>
      <c r="CP200" s="467"/>
      <c r="CQ200" s="467"/>
      <c r="CR200" s="467"/>
      <c r="CS200" s="467"/>
      <c r="CT200" s="550"/>
      <c r="CU200" s="513"/>
      <c r="CV200" s="513"/>
      <c r="CW200" s="513"/>
      <c r="CX200" s="513"/>
      <c r="CY200" s="513"/>
      <c r="CZ200" s="513"/>
      <c r="DA200" s="513"/>
      <c r="DB200" s="513"/>
      <c r="DC200" s="513"/>
      <c r="DD200" s="513"/>
      <c r="DE200" s="513"/>
      <c r="DF200" s="513"/>
      <c r="DG200" s="467"/>
      <c r="DH200" s="467"/>
      <c r="DI200" s="467"/>
      <c r="DJ200" s="467"/>
      <c r="DK200" s="467"/>
      <c r="DL200" s="467"/>
      <c r="DM200" s="365" t="s">
        <v>54</v>
      </c>
      <c r="DN200" s="467"/>
      <c r="DO200" s="365" t="s">
        <v>54</v>
      </c>
      <c r="DP200" s="365" t="s">
        <v>54</v>
      </c>
      <c r="DQ200" s="365" t="s">
        <v>54</v>
      </c>
      <c r="DR200" s="365" t="s">
        <v>54</v>
      </c>
      <c r="DS200" s="365" t="s">
        <v>54</v>
      </c>
      <c r="DT200" s="365" t="s">
        <v>54</v>
      </c>
      <c r="DU200" s="365" t="s">
        <v>54</v>
      </c>
      <c r="DV200" s="365" t="s">
        <v>54</v>
      </c>
      <c r="DW200" s="365" t="s">
        <v>54</v>
      </c>
      <c r="DX200" s="467"/>
      <c r="DY200" s="365" t="s">
        <v>54</v>
      </c>
      <c r="DZ200" s="467"/>
      <c r="EA200" s="365" t="s">
        <v>54</v>
      </c>
      <c r="EB200" s="365" t="s">
        <v>54</v>
      </c>
      <c r="EC200" s="365" t="s">
        <v>54</v>
      </c>
      <c r="ED200" s="365" t="s">
        <v>54</v>
      </c>
      <c r="EE200" s="365" t="s">
        <v>54</v>
      </c>
      <c r="EF200" s="365" t="s">
        <v>54</v>
      </c>
      <c r="EG200" s="365" t="s">
        <v>54</v>
      </c>
      <c r="EH200" s="365" t="s">
        <v>54</v>
      </c>
      <c r="EI200" s="365" t="s">
        <v>54</v>
      </c>
      <c r="EJ200" s="365" t="s">
        <v>54</v>
      </c>
      <c r="EK200" s="365" t="s">
        <v>54</v>
      </c>
      <c r="EL200" s="365" t="s">
        <v>54</v>
      </c>
      <c r="EM200" s="365" t="s">
        <v>54</v>
      </c>
      <c r="EN200" s="365" t="s">
        <v>54</v>
      </c>
      <c r="EO200" s="365" t="s">
        <v>54</v>
      </c>
      <c r="EP200" s="365" t="s">
        <v>54</v>
      </c>
      <c r="EQ200" s="365" t="s">
        <v>54</v>
      </c>
      <c r="ER200" s="365" t="s">
        <v>54</v>
      </c>
      <c r="ES200" s="365" t="s">
        <v>54</v>
      </c>
      <c r="ET200" s="365" t="s">
        <v>54</v>
      </c>
      <c r="EU200" s="365" t="s">
        <v>54</v>
      </c>
    </row>
    <row r="201" spans="1:151" s="385" customFormat="1" ht="19.95" customHeight="1">
      <c r="A201" s="468"/>
      <c r="B201" s="468"/>
      <c r="C201" s="475"/>
      <c r="D201" s="468"/>
      <c r="E201" s="472"/>
      <c r="F201" s="468"/>
      <c r="G201" s="468"/>
      <c r="H201" s="468"/>
      <c r="I201" s="468"/>
      <c r="J201" s="468"/>
      <c r="K201" s="468"/>
      <c r="L201" s="472"/>
      <c r="M201" s="468"/>
      <c r="N201" s="472"/>
      <c r="O201" s="468"/>
      <c r="P201" s="528"/>
      <c r="Q201" s="468"/>
      <c r="R201" s="462" t="s">
        <v>54</v>
      </c>
      <c r="S201" s="367" t="s">
        <v>54</v>
      </c>
      <c r="T201" s="367" t="s">
        <v>54</v>
      </c>
      <c r="U201" s="367" t="s">
        <v>54</v>
      </c>
      <c r="V201" s="367" t="s">
        <v>54</v>
      </c>
      <c r="W201" s="367" t="s">
        <v>54</v>
      </c>
      <c r="X201" s="518"/>
      <c r="Y201" s="367" t="s">
        <v>54</v>
      </c>
      <c r="Z201" s="520"/>
      <c r="AA201" s="367" t="s">
        <v>54</v>
      </c>
      <c r="AB201" s="468"/>
      <c r="AC201" s="367" t="s">
        <v>54</v>
      </c>
      <c r="AD201" s="468"/>
      <c r="AE201" s="367" t="s">
        <v>54</v>
      </c>
      <c r="AF201" s="367" t="s">
        <v>54</v>
      </c>
      <c r="AG201" s="367" t="s">
        <v>54</v>
      </c>
      <c r="AH201" s="367" t="s">
        <v>54</v>
      </c>
      <c r="AI201" s="367" t="s">
        <v>54</v>
      </c>
      <c r="AJ201" s="516"/>
      <c r="AK201" s="516"/>
      <c r="AL201" s="516"/>
      <c r="AM201" s="516"/>
      <c r="AN201" s="516"/>
      <c r="AO201" s="516"/>
      <c r="AP201" s="375" t="s">
        <v>54</v>
      </c>
      <c r="AQ201" s="475"/>
      <c r="AR201" s="375" t="s">
        <v>54</v>
      </c>
      <c r="AS201" s="382" t="s">
        <v>54</v>
      </c>
      <c r="AT201" s="382" t="s">
        <v>54</v>
      </c>
      <c r="AU201" s="375" t="s">
        <v>54</v>
      </c>
      <c r="AV201" s="375" t="s">
        <v>54</v>
      </c>
      <c r="AW201" s="375" t="s">
        <v>54</v>
      </c>
      <c r="AX201" s="375" t="s">
        <v>54</v>
      </c>
      <c r="AY201" s="383" t="s">
        <v>54</v>
      </c>
      <c r="AZ201" s="369" t="s">
        <v>54</v>
      </c>
      <c r="BA201" s="518"/>
      <c r="BB201" s="369" t="s">
        <v>54</v>
      </c>
      <c r="BC201" s="518"/>
      <c r="BD201" s="369" t="s">
        <v>54</v>
      </c>
      <c r="BE201" s="369" t="s">
        <v>54</v>
      </c>
      <c r="BF201" s="369" t="s">
        <v>54</v>
      </c>
      <c r="BG201" s="375" t="s">
        <v>54</v>
      </c>
      <c r="BH201" s="375" t="s">
        <v>54</v>
      </c>
      <c r="BI201" s="375" t="s">
        <v>54</v>
      </c>
      <c r="BJ201" s="375" t="s">
        <v>54</v>
      </c>
      <c r="BK201" s="475"/>
      <c r="BL201" s="375" t="s">
        <v>54</v>
      </c>
      <c r="BM201" s="375" t="s">
        <v>54</v>
      </c>
      <c r="BN201" s="375" t="s">
        <v>54</v>
      </c>
      <c r="BO201" s="375" t="s">
        <v>54</v>
      </c>
      <c r="BP201" s="375" t="s">
        <v>54</v>
      </c>
      <c r="BQ201" s="375" t="s">
        <v>54</v>
      </c>
      <c r="BR201" s="375" t="s">
        <v>54</v>
      </c>
      <c r="BS201" s="375" t="s">
        <v>54</v>
      </c>
      <c r="BT201" s="375" t="s">
        <v>54</v>
      </c>
      <c r="BU201" s="370" t="s">
        <v>54</v>
      </c>
      <c r="BV201" s="375" t="s">
        <v>54</v>
      </c>
      <c r="BW201" s="375" t="s">
        <v>54</v>
      </c>
      <c r="BX201" s="375" t="s">
        <v>54</v>
      </c>
      <c r="BY201" s="375" t="s">
        <v>54</v>
      </c>
      <c r="BZ201" s="375" t="s">
        <v>54</v>
      </c>
      <c r="CA201" s="375" t="s">
        <v>54</v>
      </c>
      <c r="CB201" s="375" t="s">
        <v>54</v>
      </c>
      <c r="CC201" s="375" t="s">
        <v>54</v>
      </c>
      <c r="CD201" s="375" t="s">
        <v>54</v>
      </c>
      <c r="CE201" s="370" t="s">
        <v>54</v>
      </c>
      <c r="CF201" s="375" t="s">
        <v>54</v>
      </c>
      <c r="CG201" s="375" t="s">
        <v>54</v>
      </c>
      <c r="CH201" s="375" t="s">
        <v>54</v>
      </c>
      <c r="CI201" s="370" t="s">
        <v>54</v>
      </c>
      <c r="CJ201" s="375" t="s">
        <v>54</v>
      </c>
      <c r="CK201" s="375" t="s">
        <v>54</v>
      </c>
      <c r="CL201" s="375" t="s">
        <v>54</v>
      </c>
      <c r="CM201" s="478"/>
      <c r="CN201" s="478"/>
      <c r="CO201" s="468"/>
      <c r="CP201" s="468"/>
      <c r="CQ201" s="468"/>
      <c r="CR201" s="468"/>
      <c r="CS201" s="468"/>
      <c r="CT201" s="551"/>
      <c r="CU201" s="514"/>
      <c r="CV201" s="514"/>
      <c r="CW201" s="514"/>
      <c r="CX201" s="514"/>
      <c r="CY201" s="514"/>
      <c r="CZ201" s="514"/>
      <c r="DA201" s="514"/>
      <c r="DB201" s="514"/>
      <c r="DC201" s="514"/>
      <c r="DD201" s="514"/>
      <c r="DE201" s="514"/>
      <c r="DF201" s="514"/>
      <c r="DG201" s="468"/>
      <c r="DH201" s="468"/>
      <c r="DI201" s="468"/>
      <c r="DJ201" s="468"/>
      <c r="DK201" s="468"/>
      <c r="DL201" s="468"/>
      <c r="DM201" s="365" t="s">
        <v>54</v>
      </c>
      <c r="DN201" s="468"/>
      <c r="DO201" s="365" t="s">
        <v>54</v>
      </c>
      <c r="DP201" s="365" t="s">
        <v>54</v>
      </c>
      <c r="DQ201" s="365" t="s">
        <v>54</v>
      </c>
      <c r="DR201" s="365" t="s">
        <v>54</v>
      </c>
      <c r="DS201" s="365" t="s">
        <v>54</v>
      </c>
      <c r="DT201" s="365" t="s">
        <v>54</v>
      </c>
      <c r="DU201" s="365" t="s">
        <v>54</v>
      </c>
      <c r="DV201" s="365" t="s">
        <v>54</v>
      </c>
      <c r="DW201" s="365" t="s">
        <v>54</v>
      </c>
      <c r="DX201" s="468"/>
      <c r="DY201" s="365" t="s">
        <v>54</v>
      </c>
      <c r="DZ201" s="468"/>
      <c r="EA201" s="365" t="s">
        <v>54</v>
      </c>
      <c r="EB201" s="365" t="s">
        <v>54</v>
      </c>
      <c r="EC201" s="365" t="s">
        <v>54</v>
      </c>
      <c r="ED201" s="365" t="s">
        <v>54</v>
      </c>
      <c r="EE201" s="365" t="s">
        <v>54</v>
      </c>
      <c r="EF201" s="365" t="s">
        <v>54</v>
      </c>
      <c r="EG201" s="365" t="s">
        <v>54</v>
      </c>
      <c r="EH201" s="365" t="s">
        <v>54</v>
      </c>
      <c r="EI201" s="365" t="s">
        <v>54</v>
      </c>
      <c r="EJ201" s="365" t="s">
        <v>54</v>
      </c>
      <c r="EK201" s="365" t="s">
        <v>54</v>
      </c>
      <c r="EL201" s="365" t="s">
        <v>54</v>
      </c>
      <c r="EM201" s="365" t="s">
        <v>54</v>
      </c>
      <c r="EN201" s="365" t="s">
        <v>54</v>
      </c>
      <c r="EO201" s="365" t="s">
        <v>54</v>
      </c>
      <c r="EP201" s="365" t="s">
        <v>54</v>
      </c>
      <c r="EQ201" s="365" t="s">
        <v>54</v>
      </c>
      <c r="ER201" s="365" t="s">
        <v>54</v>
      </c>
      <c r="ES201" s="365" t="s">
        <v>54</v>
      </c>
      <c r="ET201" s="365" t="s">
        <v>54</v>
      </c>
      <c r="EU201" s="365" t="s">
        <v>54</v>
      </c>
    </row>
    <row r="202" spans="1:151" s="385" customFormat="1" ht="19.95" customHeight="1">
      <c r="A202" s="465">
        <v>32</v>
      </c>
      <c r="B202" s="465">
        <v>32</v>
      </c>
      <c r="C202" s="473" t="s">
        <v>2734</v>
      </c>
      <c r="D202" s="465" t="s">
        <v>3060</v>
      </c>
      <c r="E202" s="469" t="s">
        <v>3072</v>
      </c>
      <c r="F202" s="465" t="s">
        <v>3295</v>
      </c>
      <c r="G202" s="465" t="s">
        <v>3320</v>
      </c>
      <c r="H202" s="465" t="s">
        <v>3070</v>
      </c>
      <c r="I202" s="465" t="s">
        <v>3738</v>
      </c>
      <c r="J202" s="465" t="s">
        <v>2673</v>
      </c>
      <c r="K202" s="525" t="s">
        <v>3525</v>
      </c>
      <c r="L202" s="469" t="s">
        <v>3554</v>
      </c>
      <c r="M202" s="465" t="s">
        <v>3086</v>
      </c>
      <c r="N202" s="469" t="s">
        <v>3554</v>
      </c>
      <c r="O202" s="465" t="s">
        <v>3086</v>
      </c>
      <c r="P202" s="526" t="s">
        <v>2962</v>
      </c>
      <c r="Q202" s="465">
        <v>3</v>
      </c>
      <c r="R202" s="464" t="s">
        <v>3732</v>
      </c>
      <c r="S202" s="367" t="s">
        <v>52</v>
      </c>
      <c r="T202" s="367" t="s">
        <v>52</v>
      </c>
      <c r="U202" s="367" t="s">
        <v>52</v>
      </c>
      <c r="V202" s="367" t="s">
        <v>52</v>
      </c>
      <c r="W202" s="367" t="s">
        <v>52</v>
      </c>
      <c r="X202" s="517" t="s">
        <v>52</v>
      </c>
      <c r="Y202" s="367" t="s">
        <v>52</v>
      </c>
      <c r="Z202" s="519" t="s">
        <v>52</v>
      </c>
      <c r="AA202" s="367" t="s">
        <v>52</v>
      </c>
      <c r="AB202" s="465" t="s">
        <v>52</v>
      </c>
      <c r="AC202" s="367" t="s">
        <v>52</v>
      </c>
      <c r="AD202" s="465" t="s">
        <v>52</v>
      </c>
      <c r="AE202" s="367" t="s">
        <v>52</v>
      </c>
      <c r="AF202" s="367" t="s">
        <v>52</v>
      </c>
      <c r="AG202" s="367" t="s">
        <v>52</v>
      </c>
      <c r="AH202" s="367" t="s">
        <v>52</v>
      </c>
      <c r="AI202" s="367" t="s">
        <v>52</v>
      </c>
      <c r="AJ202" s="476" t="s">
        <v>54</v>
      </c>
      <c r="AK202" s="476" t="s">
        <v>54</v>
      </c>
      <c r="AL202" s="476" t="s">
        <v>54</v>
      </c>
      <c r="AM202" s="476" t="s">
        <v>54</v>
      </c>
      <c r="AN202" s="476" t="s">
        <v>54</v>
      </c>
      <c r="AO202" s="476" t="s">
        <v>54</v>
      </c>
      <c r="AP202" s="375" t="s">
        <v>54</v>
      </c>
      <c r="AQ202" s="473" t="s">
        <v>54</v>
      </c>
      <c r="AR202" s="375" t="s">
        <v>54</v>
      </c>
      <c r="AS202" s="382" t="s">
        <v>54</v>
      </c>
      <c r="AT202" s="382" t="s">
        <v>54</v>
      </c>
      <c r="AU202" s="375" t="s">
        <v>54</v>
      </c>
      <c r="AV202" s="375" t="s">
        <v>54</v>
      </c>
      <c r="AW202" s="375" t="s">
        <v>54</v>
      </c>
      <c r="AX202" s="375" t="s">
        <v>54</v>
      </c>
      <c r="AY202" s="383" t="s">
        <v>54</v>
      </c>
      <c r="AZ202" s="369" t="s">
        <v>54</v>
      </c>
      <c r="BA202" s="517" t="s">
        <v>54</v>
      </c>
      <c r="BB202" s="369" t="s">
        <v>54</v>
      </c>
      <c r="BC202" s="517" t="s">
        <v>54</v>
      </c>
      <c r="BD202" s="369" t="s">
        <v>54</v>
      </c>
      <c r="BE202" s="369" t="s">
        <v>54</v>
      </c>
      <c r="BF202" s="369" t="s">
        <v>54</v>
      </c>
      <c r="BG202" s="375" t="s">
        <v>54</v>
      </c>
      <c r="BH202" s="375" t="s">
        <v>54</v>
      </c>
      <c r="BI202" s="375" t="s">
        <v>54</v>
      </c>
      <c r="BJ202" s="375" t="s">
        <v>54</v>
      </c>
      <c r="BK202" s="473" t="s">
        <v>54</v>
      </c>
      <c r="BL202" s="375" t="s">
        <v>54</v>
      </c>
      <c r="BM202" s="375" t="s">
        <v>54</v>
      </c>
      <c r="BN202" s="375" t="s">
        <v>54</v>
      </c>
      <c r="BO202" s="375" t="s">
        <v>54</v>
      </c>
      <c r="BP202" s="375" t="s">
        <v>54</v>
      </c>
      <c r="BQ202" s="375" t="s">
        <v>54</v>
      </c>
      <c r="BR202" s="375" t="s">
        <v>54</v>
      </c>
      <c r="BS202" s="375" t="s">
        <v>54</v>
      </c>
      <c r="BT202" s="375" t="s">
        <v>54</v>
      </c>
      <c r="BU202" s="370" t="s">
        <v>54</v>
      </c>
      <c r="BV202" s="375" t="s">
        <v>54</v>
      </c>
      <c r="BW202" s="375" t="s">
        <v>54</v>
      </c>
      <c r="BX202" s="375" t="s">
        <v>54</v>
      </c>
      <c r="BY202" s="375" t="s">
        <v>54</v>
      </c>
      <c r="BZ202" s="375" t="s">
        <v>54</v>
      </c>
      <c r="CA202" s="375" t="s">
        <v>54</v>
      </c>
      <c r="CB202" s="375" t="s">
        <v>54</v>
      </c>
      <c r="CC202" s="375" t="s">
        <v>54</v>
      </c>
      <c r="CD202" s="375" t="s">
        <v>54</v>
      </c>
      <c r="CE202" s="370" t="s">
        <v>54</v>
      </c>
      <c r="CF202" s="375" t="s">
        <v>54</v>
      </c>
      <c r="CG202" s="375" t="s">
        <v>54</v>
      </c>
      <c r="CH202" s="375" t="s">
        <v>54</v>
      </c>
      <c r="CI202" s="370" t="s">
        <v>54</v>
      </c>
      <c r="CJ202" s="375" t="s">
        <v>54</v>
      </c>
      <c r="CK202" s="375" t="s">
        <v>54</v>
      </c>
      <c r="CL202" s="375" t="s">
        <v>54</v>
      </c>
      <c r="CM202" s="476" t="s">
        <v>54</v>
      </c>
      <c r="CN202" s="476" t="s">
        <v>54</v>
      </c>
      <c r="CO202" s="465" t="s">
        <v>54</v>
      </c>
      <c r="CP202" s="465" t="s">
        <v>54</v>
      </c>
      <c r="CQ202" s="465" t="s">
        <v>54</v>
      </c>
      <c r="CR202" s="465" t="s">
        <v>54</v>
      </c>
      <c r="CS202" s="465" t="s">
        <v>54</v>
      </c>
      <c r="CT202" s="512" t="s">
        <v>3555</v>
      </c>
      <c r="CU202" s="512">
        <v>2016</v>
      </c>
      <c r="CV202" s="512" t="s">
        <v>2902</v>
      </c>
      <c r="CW202" s="512" t="s">
        <v>1975</v>
      </c>
      <c r="CX202" s="512" t="s">
        <v>3310</v>
      </c>
      <c r="CY202" s="512" t="s">
        <v>3102</v>
      </c>
      <c r="CZ202" s="512" t="s">
        <v>3203</v>
      </c>
      <c r="DA202" s="512" t="s">
        <v>52</v>
      </c>
      <c r="DB202" s="512" t="s">
        <v>3188</v>
      </c>
      <c r="DC202" s="512" t="s">
        <v>54</v>
      </c>
      <c r="DD202" s="512" t="s">
        <v>54</v>
      </c>
      <c r="DE202" s="512" t="s">
        <v>54</v>
      </c>
      <c r="DF202" s="512" t="s">
        <v>54</v>
      </c>
      <c r="DG202" s="465" t="s">
        <v>54</v>
      </c>
      <c r="DH202" s="465" t="s">
        <v>54</v>
      </c>
      <c r="DI202" s="465" t="s">
        <v>54</v>
      </c>
      <c r="DJ202" s="465" t="s">
        <v>54</v>
      </c>
      <c r="DK202" s="465" t="s">
        <v>54</v>
      </c>
      <c r="DL202" s="465" t="s">
        <v>54</v>
      </c>
      <c r="DM202" s="365" t="s">
        <v>54</v>
      </c>
      <c r="DN202" s="465" t="s">
        <v>54</v>
      </c>
      <c r="DO202" s="365" t="s">
        <v>54</v>
      </c>
      <c r="DP202" s="365" t="s">
        <v>54</v>
      </c>
      <c r="DQ202" s="365" t="s">
        <v>54</v>
      </c>
      <c r="DR202" s="365" t="s">
        <v>54</v>
      </c>
      <c r="DS202" s="365" t="s">
        <v>54</v>
      </c>
      <c r="DT202" s="365" t="s">
        <v>54</v>
      </c>
      <c r="DU202" s="365" t="s">
        <v>54</v>
      </c>
      <c r="DV202" s="365" t="s">
        <v>54</v>
      </c>
      <c r="DW202" s="365" t="s">
        <v>54</v>
      </c>
      <c r="DX202" s="465" t="s">
        <v>54</v>
      </c>
      <c r="DY202" s="365" t="s">
        <v>54</v>
      </c>
      <c r="DZ202" s="465" t="s">
        <v>54</v>
      </c>
      <c r="EA202" s="365" t="s">
        <v>54</v>
      </c>
      <c r="EB202" s="365" t="s">
        <v>54</v>
      </c>
      <c r="EC202" s="365" t="s">
        <v>54</v>
      </c>
      <c r="ED202" s="365" t="s">
        <v>54</v>
      </c>
      <c r="EE202" s="365" t="s">
        <v>54</v>
      </c>
      <c r="EF202" s="365" t="s">
        <v>54</v>
      </c>
      <c r="EG202" s="365" t="s">
        <v>54</v>
      </c>
      <c r="EH202" s="365" t="s">
        <v>54</v>
      </c>
      <c r="EI202" s="365" t="s">
        <v>54</v>
      </c>
      <c r="EJ202" s="365" t="s">
        <v>54</v>
      </c>
      <c r="EK202" s="365" t="s">
        <v>54</v>
      </c>
      <c r="EL202" s="365" t="s">
        <v>54</v>
      </c>
      <c r="EM202" s="365" t="s">
        <v>54</v>
      </c>
      <c r="EN202" s="365" t="s">
        <v>54</v>
      </c>
      <c r="EO202" s="365" t="s">
        <v>54</v>
      </c>
      <c r="EP202" s="365" t="s">
        <v>54</v>
      </c>
      <c r="EQ202" s="365" t="s">
        <v>54</v>
      </c>
      <c r="ER202" s="365" t="s">
        <v>54</v>
      </c>
      <c r="ES202" s="365" t="s">
        <v>54</v>
      </c>
      <c r="ET202" s="365" t="s">
        <v>54</v>
      </c>
      <c r="EU202" s="365" t="s">
        <v>54</v>
      </c>
    </row>
    <row r="203" spans="1:151" s="385" customFormat="1" ht="19.95" customHeight="1">
      <c r="A203" s="466"/>
      <c r="B203" s="466"/>
      <c r="C203" s="474"/>
      <c r="D203" s="466"/>
      <c r="E203" s="470"/>
      <c r="F203" s="466"/>
      <c r="G203" s="466"/>
      <c r="H203" s="466"/>
      <c r="I203" s="466"/>
      <c r="J203" s="466"/>
      <c r="K203" s="466"/>
      <c r="L203" s="470"/>
      <c r="M203" s="466"/>
      <c r="N203" s="470"/>
      <c r="O203" s="466"/>
      <c r="P203" s="527"/>
      <c r="Q203" s="466"/>
      <c r="R203" s="462" t="s">
        <v>3291</v>
      </c>
      <c r="S203" s="367" t="s">
        <v>52</v>
      </c>
      <c r="T203" s="367" t="s">
        <v>52</v>
      </c>
      <c r="U203" s="367" t="s">
        <v>52</v>
      </c>
      <c r="V203" s="367" t="s">
        <v>52</v>
      </c>
      <c r="W203" s="367" t="s">
        <v>52</v>
      </c>
      <c r="X203" s="518"/>
      <c r="Y203" s="367" t="s">
        <v>52</v>
      </c>
      <c r="Z203" s="520"/>
      <c r="AA203" s="367" t="s">
        <v>52</v>
      </c>
      <c r="AB203" s="466"/>
      <c r="AC203" s="367" t="s">
        <v>52</v>
      </c>
      <c r="AD203" s="466"/>
      <c r="AE203" s="367" t="s">
        <v>52</v>
      </c>
      <c r="AF203" s="367" t="s">
        <v>52</v>
      </c>
      <c r="AG203" s="367" t="s">
        <v>52</v>
      </c>
      <c r="AH203" s="367" t="s">
        <v>52</v>
      </c>
      <c r="AI203" s="367" t="s">
        <v>52</v>
      </c>
      <c r="AJ203" s="515"/>
      <c r="AK203" s="515"/>
      <c r="AL203" s="515"/>
      <c r="AM203" s="515"/>
      <c r="AN203" s="515"/>
      <c r="AO203" s="515"/>
      <c r="AP203" s="375" t="s">
        <v>54</v>
      </c>
      <c r="AQ203" s="474"/>
      <c r="AR203" s="375" t="s">
        <v>54</v>
      </c>
      <c r="AS203" s="382" t="s">
        <v>54</v>
      </c>
      <c r="AT203" s="382" t="s">
        <v>54</v>
      </c>
      <c r="AU203" s="375" t="s">
        <v>54</v>
      </c>
      <c r="AV203" s="375" t="s">
        <v>54</v>
      </c>
      <c r="AW203" s="375" t="s">
        <v>54</v>
      </c>
      <c r="AX203" s="375" t="s">
        <v>54</v>
      </c>
      <c r="AY203" s="383" t="s">
        <v>54</v>
      </c>
      <c r="AZ203" s="369" t="s">
        <v>54</v>
      </c>
      <c r="BA203" s="518"/>
      <c r="BB203" s="369" t="s">
        <v>54</v>
      </c>
      <c r="BC203" s="518"/>
      <c r="BD203" s="369" t="s">
        <v>54</v>
      </c>
      <c r="BE203" s="369" t="s">
        <v>54</v>
      </c>
      <c r="BF203" s="369" t="s">
        <v>54</v>
      </c>
      <c r="BG203" s="375" t="s">
        <v>54</v>
      </c>
      <c r="BH203" s="375" t="s">
        <v>54</v>
      </c>
      <c r="BI203" s="375" t="s">
        <v>54</v>
      </c>
      <c r="BJ203" s="375" t="s">
        <v>54</v>
      </c>
      <c r="BK203" s="474"/>
      <c r="BL203" s="375" t="s">
        <v>54</v>
      </c>
      <c r="BM203" s="375" t="s">
        <v>54</v>
      </c>
      <c r="BN203" s="375" t="s">
        <v>54</v>
      </c>
      <c r="BO203" s="375" t="s">
        <v>54</v>
      </c>
      <c r="BP203" s="375" t="s">
        <v>54</v>
      </c>
      <c r="BQ203" s="375" t="s">
        <v>54</v>
      </c>
      <c r="BR203" s="375" t="s">
        <v>54</v>
      </c>
      <c r="BS203" s="375" t="s">
        <v>54</v>
      </c>
      <c r="BT203" s="375" t="s">
        <v>54</v>
      </c>
      <c r="BU203" s="370" t="s">
        <v>54</v>
      </c>
      <c r="BV203" s="375" t="s">
        <v>54</v>
      </c>
      <c r="BW203" s="375" t="s">
        <v>54</v>
      </c>
      <c r="BX203" s="375" t="s">
        <v>54</v>
      </c>
      <c r="BY203" s="375" t="s">
        <v>54</v>
      </c>
      <c r="BZ203" s="375" t="s">
        <v>54</v>
      </c>
      <c r="CA203" s="375" t="s">
        <v>54</v>
      </c>
      <c r="CB203" s="375" t="s">
        <v>54</v>
      </c>
      <c r="CC203" s="375" t="s">
        <v>54</v>
      </c>
      <c r="CD203" s="375" t="s">
        <v>54</v>
      </c>
      <c r="CE203" s="370" t="s">
        <v>54</v>
      </c>
      <c r="CF203" s="375" t="s">
        <v>54</v>
      </c>
      <c r="CG203" s="375" t="s">
        <v>54</v>
      </c>
      <c r="CH203" s="375" t="s">
        <v>54</v>
      </c>
      <c r="CI203" s="370" t="s">
        <v>54</v>
      </c>
      <c r="CJ203" s="375" t="s">
        <v>54</v>
      </c>
      <c r="CK203" s="375" t="s">
        <v>54</v>
      </c>
      <c r="CL203" s="375" t="s">
        <v>54</v>
      </c>
      <c r="CM203" s="477"/>
      <c r="CN203" s="477"/>
      <c r="CO203" s="466"/>
      <c r="CP203" s="466"/>
      <c r="CQ203" s="466"/>
      <c r="CR203" s="466"/>
      <c r="CS203" s="466"/>
      <c r="CT203" s="550"/>
      <c r="CU203" s="513"/>
      <c r="CV203" s="513"/>
      <c r="CW203" s="513"/>
      <c r="CX203" s="513"/>
      <c r="CY203" s="513"/>
      <c r="CZ203" s="513"/>
      <c r="DA203" s="513"/>
      <c r="DB203" s="513"/>
      <c r="DC203" s="513"/>
      <c r="DD203" s="513"/>
      <c r="DE203" s="513"/>
      <c r="DF203" s="513"/>
      <c r="DG203" s="466"/>
      <c r="DH203" s="466"/>
      <c r="DI203" s="466"/>
      <c r="DJ203" s="466"/>
      <c r="DK203" s="466"/>
      <c r="DL203" s="466"/>
      <c r="DM203" s="365" t="s">
        <v>54</v>
      </c>
      <c r="DN203" s="466"/>
      <c r="DO203" s="365" t="s">
        <v>54</v>
      </c>
      <c r="DP203" s="365" t="s">
        <v>54</v>
      </c>
      <c r="DQ203" s="365" t="s">
        <v>54</v>
      </c>
      <c r="DR203" s="365" t="s">
        <v>54</v>
      </c>
      <c r="DS203" s="365" t="s">
        <v>54</v>
      </c>
      <c r="DT203" s="365" t="s">
        <v>54</v>
      </c>
      <c r="DU203" s="365" t="s">
        <v>54</v>
      </c>
      <c r="DV203" s="365" t="s">
        <v>54</v>
      </c>
      <c r="DW203" s="365" t="s">
        <v>54</v>
      </c>
      <c r="DX203" s="466"/>
      <c r="DY203" s="365" t="s">
        <v>54</v>
      </c>
      <c r="DZ203" s="466"/>
      <c r="EA203" s="365" t="s">
        <v>54</v>
      </c>
      <c r="EB203" s="365" t="s">
        <v>54</v>
      </c>
      <c r="EC203" s="365" t="s">
        <v>54</v>
      </c>
      <c r="ED203" s="365" t="s">
        <v>54</v>
      </c>
      <c r="EE203" s="365" t="s">
        <v>54</v>
      </c>
      <c r="EF203" s="365" t="s">
        <v>54</v>
      </c>
      <c r="EG203" s="365" t="s">
        <v>54</v>
      </c>
      <c r="EH203" s="365" t="s">
        <v>54</v>
      </c>
      <c r="EI203" s="365" t="s">
        <v>54</v>
      </c>
      <c r="EJ203" s="365" t="s">
        <v>54</v>
      </c>
      <c r="EK203" s="365" t="s">
        <v>54</v>
      </c>
      <c r="EL203" s="365" t="s">
        <v>54</v>
      </c>
      <c r="EM203" s="365" t="s">
        <v>54</v>
      </c>
      <c r="EN203" s="365" t="s">
        <v>54</v>
      </c>
      <c r="EO203" s="365" t="s">
        <v>54</v>
      </c>
      <c r="EP203" s="365" t="s">
        <v>54</v>
      </c>
      <c r="EQ203" s="365" t="s">
        <v>54</v>
      </c>
      <c r="ER203" s="365" t="s">
        <v>54</v>
      </c>
      <c r="ES203" s="365" t="s">
        <v>54</v>
      </c>
      <c r="ET203" s="365" t="s">
        <v>54</v>
      </c>
      <c r="EU203" s="365" t="s">
        <v>54</v>
      </c>
    </row>
    <row r="204" spans="1:151" s="385" customFormat="1" ht="19.95" customHeight="1">
      <c r="A204" s="467"/>
      <c r="B204" s="467"/>
      <c r="C204" s="474"/>
      <c r="D204" s="467"/>
      <c r="E204" s="471"/>
      <c r="F204" s="467"/>
      <c r="G204" s="467"/>
      <c r="H204" s="467"/>
      <c r="I204" s="467"/>
      <c r="J204" s="467"/>
      <c r="K204" s="467"/>
      <c r="L204" s="471"/>
      <c r="M204" s="467"/>
      <c r="N204" s="471"/>
      <c r="O204" s="467"/>
      <c r="P204" s="527"/>
      <c r="Q204" s="467"/>
      <c r="R204" s="462" t="s">
        <v>3734</v>
      </c>
      <c r="S204" s="367" t="s">
        <v>52</v>
      </c>
      <c r="T204" s="367" t="s">
        <v>52</v>
      </c>
      <c r="U204" s="367" t="s">
        <v>52</v>
      </c>
      <c r="V204" s="367" t="s">
        <v>52</v>
      </c>
      <c r="W204" s="367" t="s">
        <v>52</v>
      </c>
      <c r="X204" s="518"/>
      <c r="Y204" s="367" t="s">
        <v>52</v>
      </c>
      <c r="Z204" s="520"/>
      <c r="AA204" s="367" t="s">
        <v>52</v>
      </c>
      <c r="AB204" s="467"/>
      <c r="AC204" s="367" t="s">
        <v>52</v>
      </c>
      <c r="AD204" s="467"/>
      <c r="AE204" s="367" t="s">
        <v>52</v>
      </c>
      <c r="AF204" s="367" t="s">
        <v>52</v>
      </c>
      <c r="AG204" s="367" t="s">
        <v>52</v>
      </c>
      <c r="AH204" s="367" t="s">
        <v>52</v>
      </c>
      <c r="AI204" s="367" t="s">
        <v>52</v>
      </c>
      <c r="AJ204" s="515"/>
      <c r="AK204" s="515"/>
      <c r="AL204" s="515"/>
      <c r="AM204" s="515"/>
      <c r="AN204" s="515"/>
      <c r="AO204" s="515"/>
      <c r="AP204" s="375" t="s">
        <v>54</v>
      </c>
      <c r="AQ204" s="474"/>
      <c r="AR204" s="375" t="s">
        <v>54</v>
      </c>
      <c r="AS204" s="382" t="s">
        <v>54</v>
      </c>
      <c r="AT204" s="382" t="s">
        <v>54</v>
      </c>
      <c r="AU204" s="375" t="s">
        <v>54</v>
      </c>
      <c r="AV204" s="375" t="s">
        <v>54</v>
      </c>
      <c r="AW204" s="375" t="s">
        <v>54</v>
      </c>
      <c r="AX204" s="375" t="s">
        <v>54</v>
      </c>
      <c r="AY204" s="383" t="s">
        <v>54</v>
      </c>
      <c r="AZ204" s="369" t="s">
        <v>54</v>
      </c>
      <c r="BA204" s="518"/>
      <c r="BB204" s="369" t="s">
        <v>54</v>
      </c>
      <c r="BC204" s="518"/>
      <c r="BD204" s="369" t="s">
        <v>54</v>
      </c>
      <c r="BE204" s="369" t="s">
        <v>54</v>
      </c>
      <c r="BF204" s="369" t="s">
        <v>54</v>
      </c>
      <c r="BG204" s="375" t="s">
        <v>54</v>
      </c>
      <c r="BH204" s="375" t="s">
        <v>54</v>
      </c>
      <c r="BI204" s="375" t="s">
        <v>54</v>
      </c>
      <c r="BJ204" s="375" t="s">
        <v>54</v>
      </c>
      <c r="BK204" s="474"/>
      <c r="BL204" s="375" t="s">
        <v>54</v>
      </c>
      <c r="BM204" s="375" t="s">
        <v>54</v>
      </c>
      <c r="BN204" s="375" t="s">
        <v>54</v>
      </c>
      <c r="BO204" s="375" t="s">
        <v>54</v>
      </c>
      <c r="BP204" s="375" t="s">
        <v>54</v>
      </c>
      <c r="BQ204" s="375" t="s">
        <v>54</v>
      </c>
      <c r="BR204" s="375" t="s">
        <v>54</v>
      </c>
      <c r="BS204" s="375" t="s">
        <v>54</v>
      </c>
      <c r="BT204" s="375" t="s">
        <v>54</v>
      </c>
      <c r="BU204" s="370" t="s">
        <v>54</v>
      </c>
      <c r="BV204" s="375" t="s">
        <v>54</v>
      </c>
      <c r="BW204" s="375" t="s">
        <v>54</v>
      </c>
      <c r="BX204" s="375" t="s">
        <v>54</v>
      </c>
      <c r="BY204" s="375" t="s">
        <v>54</v>
      </c>
      <c r="BZ204" s="375" t="s">
        <v>54</v>
      </c>
      <c r="CA204" s="375" t="s">
        <v>54</v>
      </c>
      <c r="CB204" s="375" t="s">
        <v>54</v>
      </c>
      <c r="CC204" s="375" t="s">
        <v>54</v>
      </c>
      <c r="CD204" s="375" t="s">
        <v>54</v>
      </c>
      <c r="CE204" s="370" t="s">
        <v>54</v>
      </c>
      <c r="CF204" s="375" t="s">
        <v>54</v>
      </c>
      <c r="CG204" s="375" t="s">
        <v>54</v>
      </c>
      <c r="CH204" s="375" t="s">
        <v>54</v>
      </c>
      <c r="CI204" s="370" t="s">
        <v>54</v>
      </c>
      <c r="CJ204" s="375" t="s">
        <v>54</v>
      </c>
      <c r="CK204" s="375" t="s">
        <v>54</v>
      </c>
      <c r="CL204" s="375" t="s">
        <v>54</v>
      </c>
      <c r="CM204" s="477"/>
      <c r="CN204" s="477"/>
      <c r="CO204" s="467"/>
      <c r="CP204" s="467"/>
      <c r="CQ204" s="467"/>
      <c r="CR204" s="467"/>
      <c r="CS204" s="467"/>
      <c r="CT204" s="550"/>
      <c r="CU204" s="513"/>
      <c r="CV204" s="513"/>
      <c r="CW204" s="513"/>
      <c r="CX204" s="513"/>
      <c r="CY204" s="513"/>
      <c r="CZ204" s="513"/>
      <c r="DA204" s="513"/>
      <c r="DB204" s="513"/>
      <c r="DC204" s="513"/>
      <c r="DD204" s="513"/>
      <c r="DE204" s="513"/>
      <c r="DF204" s="513"/>
      <c r="DG204" s="467"/>
      <c r="DH204" s="467"/>
      <c r="DI204" s="467"/>
      <c r="DJ204" s="467"/>
      <c r="DK204" s="467"/>
      <c r="DL204" s="467"/>
      <c r="DM204" s="365" t="s">
        <v>54</v>
      </c>
      <c r="DN204" s="467"/>
      <c r="DO204" s="365" t="s">
        <v>54</v>
      </c>
      <c r="DP204" s="365" t="s">
        <v>54</v>
      </c>
      <c r="DQ204" s="365" t="s">
        <v>54</v>
      </c>
      <c r="DR204" s="365" t="s">
        <v>54</v>
      </c>
      <c r="DS204" s="365" t="s">
        <v>54</v>
      </c>
      <c r="DT204" s="365" t="s">
        <v>54</v>
      </c>
      <c r="DU204" s="365" t="s">
        <v>54</v>
      </c>
      <c r="DV204" s="365" t="s">
        <v>54</v>
      </c>
      <c r="DW204" s="365" t="s">
        <v>54</v>
      </c>
      <c r="DX204" s="467"/>
      <c r="DY204" s="365" t="s">
        <v>54</v>
      </c>
      <c r="DZ204" s="467"/>
      <c r="EA204" s="365" t="s">
        <v>54</v>
      </c>
      <c r="EB204" s="365" t="s">
        <v>54</v>
      </c>
      <c r="EC204" s="365" t="s">
        <v>54</v>
      </c>
      <c r="ED204" s="365" t="s">
        <v>54</v>
      </c>
      <c r="EE204" s="365" t="s">
        <v>54</v>
      </c>
      <c r="EF204" s="365" t="s">
        <v>54</v>
      </c>
      <c r="EG204" s="365" t="s">
        <v>54</v>
      </c>
      <c r="EH204" s="365" t="s">
        <v>54</v>
      </c>
      <c r="EI204" s="365" t="s">
        <v>54</v>
      </c>
      <c r="EJ204" s="365" t="s">
        <v>54</v>
      </c>
      <c r="EK204" s="365" t="s">
        <v>54</v>
      </c>
      <c r="EL204" s="365" t="s">
        <v>54</v>
      </c>
      <c r="EM204" s="365" t="s">
        <v>54</v>
      </c>
      <c r="EN204" s="365" t="s">
        <v>54</v>
      </c>
      <c r="EO204" s="365" t="s">
        <v>54</v>
      </c>
      <c r="EP204" s="365" t="s">
        <v>54</v>
      </c>
      <c r="EQ204" s="365" t="s">
        <v>54</v>
      </c>
      <c r="ER204" s="365" t="s">
        <v>54</v>
      </c>
      <c r="ES204" s="365" t="s">
        <v>54</v>
      </c>
      <c r="ET204" s="365" t="s">
        <v>54</v>
      </c>
      <c r="EU204" s="365" t="s">
        <v>54</v>
      </c>
    </row>
    <row r="205" spans="1:151" s="385" customFormat="1" ht="19.95" customHeight="1">
      <c r="A205" s="468"/>
      <c r="B205" s="468"/>
      <c r="C205" s="475"/>
      <c r="D205" s="468"/>
      <c r="E205" s="472"/>
      <c r="F205" s="468"/>
      <c r="G205" s="468"/>
      <c r="H205" s="468"/>
      <c r="I205" s="468"/>
      <c r="J205" s="468"/>
      <c r="K205" s="468"/>
      <c r="L205" s="472"/>
      <c r="M205" s="468"/>
      <c r="N205" s="472"/>
      <c r="O205" s="468"/>
      <c r="P205" s="528"/>
      <c r="Q205" s="468"/>
      <c r="R205" s="462" t="s">
        <v>54</v>
      </c>
      <c r="S205" s="367" t="s">
        <v>54</v>
      </c>
      <c r="T205" s="367" t="s">
        <v>54</v>
      </c>
      <c r="U205" s="367" t="s">
        <v>54</v>
      </c>
      <c r="V205" s="367" t="s">
        <v>54</v>
      </c>
      <c r="W205" s="367" t="s">
        <v>54</v>
      </c>
      <c r="X205" s="518"/>
      <c r="Y205" s="367" t="s">
        <v>54</v>
      </c>
      <c r="Z205" s="520"/>
      <c r="AA205" s="367" t="s">
        <v>54</v>
      </c>
      <c r="AB205" s="468"/>
      <c r="AC205" s="367" t="s">
        <v>54</v>
      </c>
      <c r="AD205" s="468"/>
      <c r="AE205" s="367" t="s">
        <v>54</v>
      </c>
      <c r="AF205" s="367" t="s">
        <v>54</v>
      </c>
      <c r="AG205" s="367" t="s">
        <v>54</v>
      </c>
      <c r="AH205" s="367" t="s">
        <v>54</v>
      </c>
      <c r="AI205" s="367" t="s">
        <v>54</v>
      </c>
      <c r="AJ205" s="516"/>
      <c r="AK205" s="516"/>
      <c r="AL205" s="516"/>
      <c r="AM205" s="516"/>
      <c r="AN205" s="516"/>
      <c r="AO205" s="516"/>
      <c r="AP205" s="375" t="s">
        <v>54</v>
      </c>
      <c r="AQ205" s="475"/>
      <c r="AR205" s="375" t="s">
        <v>54</v>
      </c>
      <c r="AS205" s="382" t="s">
        <v>54</v>
      </c>
      <c r="AT205" s="382" t="s">
        <v>54</v>
      </c>
      <c r="AU205" s="375" t="s">
        <v>54</v>
      </c>
      <c r="AV205" s="375" t="s">
        <v>54</v>
      </c>
      <c r="AW205" s="375" t="s">
        <v>54</v>
      </c>
      <c r="AX205" s="375" t="s">
        <v>54</v>
      </c>
      <c r="AY205" s="383" t="s">
        <v>54</v>
      </c>
      <c r="AZ205" s="369" t="s">
        <v>54</v>
      </c>
      <c r="BA205" s="518"/>
      <c r="BB205" s="369" t="s">
        <v>54</v>
      </c>
      <c r="BC205" s="518"/>
      <c r="BD205" s="369" t="s">
        <v>54</v>
      </c>
      <c r="BE205" s="369" t="s">
        <v>54</v>
      </c>
      <c r="BF205" s="369" t="s">
        <v>54</v>
      </c>
      <c r="BG205" s="375" t="s">
        <v>54</v>
      </c>
      <c r="BH205" s="375" t="s">
        <v>54</v>
      </c>
      <c r="BI205" s="375" t="s">
        <v>54</v>
      </c>
      <c r="BJ205" s="375" t="s">
        <v>54</v>
      </c>
      <c r="BK205" s="475"/>
      <c r="BL205" s="375" t="s">
        <v>54</v>
      </c>
      <c r="BM205" s="375" t="s">
        <v>54</v>
      </c>
      <c r="BN205" s="375" t="s">
        <v>54</v>
      </c>
      <c r="BO205" s="375" t="s">
        <v>54</v>
      </c>
      <c r="BP205" s="375" t="s">
        <v>54</v>
      </c>
      <c r="BQ205" s="375" t="s">
        <v>54</v>
      </c>
      <c r="BR205" s="375" t="s">
        <v>54</v>
      </c>
      <c r="BS205" s="375" t="s">
        <v>54</v>
      </c>
      <c r="BT205" s="375" t="s">
        <v>54</v>
      </c>
      <c r="BU205" s="370" t="s">
        <v>54</v>
      </c>
      <c r="BV205" s="375" t="s">
        <v>54</v>
      </c>
      <c r="BW205" s="375" t="s">
        <v>54</v>
      </c>
      <c r="BX205" s="375" t="s">
        <v>54</v>
      </c>
      <c r="BY205" s="375" t="s">
        <v>54</v>
      </c>
      <c r="BZ205" s="375" t="s">
        <v>54</v>
      </c>
      <c r="CA205" s="375" t="s">
        <v>54</v>
      </c>
      <c r="CB205" s="375" t="s">
        <v>54</v>
      </c>
      <c r="CC205" s="375" t="s">
        <v>54</v>
      </c>
      <c r="CD205" s="375" t="s">
        <v>54</v>
      </c>
      <c r="CE205" s="370" t="s">
        <v>54</v>
      </c>
      <c r="CF205" s="375" t="s">
        <v>54</v>
      </c>
      <c r="CG205" s="375" t="s">
        <v>54</v>
      </c>
      <c r="CH205" s="375" t="s">
        <v>54</v>
      </c>
      <c r="CI205" s="370" t="s">
        <v>54</v>
      </c>
      <c r="CJ205" s="375" t="s">
        <v>54</v>
      </c>
      <c r="CK205" s="375" t="s">
        <v>54</v>
      </c>
      <c r="CL205" s="375" t="s">
        <v>54</v>
      </c>
      <c r="CM205" s="478"/>
      <c r="CN205" s="478"/>
      <c r="CO205" s="468"/>
      <c r="CP205" s="468"/>
      <c r="CQ205" s="468"/>
      <c r="CR205" s="468"/>
      <c r="CS205" s="468"/>
      <c r="CT205" s="551"/>
      <c r="CU205" s="514"/>
      <c r="CV205" s="514"/>
      <c r="CW205" s="514"/>
      <c r="CX205" s="514"/>
      <c r="CY205" s="514"/>
      <c r="CZ205" s="514"/>
      <c r="DA205" s="514"/>
      <c r="DB205" s="514"/>
      <c r="DC205" s="514"/>
      <c r="DD205" s="514"/>
      <c r="DE205" s="514"/>
      <c r="DF205" s="514"/>
      <c r="DG205" s="468"/>
      <c r="DH205" s="468"/>
      <c r="DI205" s="468"/>
      <c r="DJ205" s="468"/>
      <c r="DK205" s="468"/>
      <c r="DL205" s="468"/>
      <c r="DM205" s="365" t="s">
        <v>54</v>
      </c>
      <c r="DN205" s="468"/>
      <c r="DO205" s="365" t="s">
        <v>54</v>
      </c>
      <c r="DP205" s="365" t="s">
        <v>54</v>
      </c>
      <c r="DQ205" s="365" t="s">
        <v>54</v>
      </c>
      <c r="DR205" s="365" t="s">
        <v>54</v>
      </c>
      <c r="DS205" s="365" t="s">
        <v>54</v>
      </c>
      <c r="DT205" s="365" t="s">
        <v>54</v>
      </c>
      <c r="DU205" s="365" t="s">
        <v>54</v>
      </c>
      <c r="DV205" s="365" t="s">
        <v>54</v>
      </c>
      <c r="DW205" s="365" t="s">
        <v>54</v>
      </c>
      <c r="DX205" s="468"/>
      <c r="DY205" s="365" t="s">
        <v>54</v>
      </c>
      <c r="DZ205" s="468"/>
      <c r="EA205" s="365" t="s">
        <v>54</v>
      </c>
      <c r="EB205" s="365" t="s">
        <v>54</v>
      </c>
      <c r="EC205" s="365" t="s">
        <v>54</v>
      </c>
      <c r="ED205" s="365" t="s">
        <v>54</v>
      </c>
      <c r="EE205" s="365" t="s">
        <v>54</v>
      </c>
      <c r="EF205" s="365" t="s">
        <v>54</v>
      </c>
      <c r="EG205" s="365" t="s">
        <v>54</v>
      </c>
      <c r="EH205" s="365" t="s">
        <v>54</v>
      </c>
      <c r="EI205" s="365" t="s">
        <v>54</v>
      </c>
      <c r="EJ205" s="365" t="s">
        <v>54</v>
      </c>
      <c r="EK205" s="365" t="s">
        <v>54</v>
      </c>
      <c r="EL205" s="365" t="s">
        <v>54</v>
      </c>
      <c r="EM205" s="365" t="s">
        <v>54</v>
      </c>
      <c r="EN205" s="365" t="s">
        <v>54</v>
      </c>
      <c r="EO205" s="365" t="s">
        <v>54</v>
      </c>
      <c r="EP205" s="365" t="s">
        <v>54</v>
      </c>
      <c r="EQ205" s="365" t="s">
        <v>54</v>
      </c>
      <c r="ER205" s="365" t="s">
        <v>54</v>
      </c>
      <c r="ES205" s="365" t="s">
        <v>54</v>
      </c>
      <c r="ET205" s="365" t="s">
        <v>54</v>
      </c>
      <c r="EU205" s="365" t="s">
        <v>54</v>
      </c>
    </row>
    <row r="206" spans="1:151" s="385" customFormat="1" ht="19.95" customHeight="1">
      <c r="A206" s="465">
        <v>33</v>
      </c>
      <c r="B206" s="465">
        <v>33</v>
      </c>
      <c r="C206" s="473" t="s">
        <v>2734</v>
      </c>
      <c r="D206" s="465" t="s">
        <v>3061</v>
      </c>
      <c r="E206" s="469" t="s">
        <v>3072</v>
      </c>
      <c r="F206" s="465" t="s">
        <v>3295</v>
      </c>
      <c r="G206" s="465" t="s">
        <v>3319</v>
      </c>
      <c r="H206" s="465" t="s">
        <v>3070</v>
      </c>
      <c r="I206" s="465" t="s">
        <v>3738</v>
      </c>
      <c r="J206" s="465" t="s">
        <v>2673</v>
      </c>
      <c r="K206" s="525" t="s">
        <v>3527</v>
      </c>
      <c r="L206" s="469" t="s">
        <v>3554</v>
      </c>
      <c r="M206" s="465" t="s">
        <v>3087</v>
      </c>
      <c r="N206" s="469" t="s">
        <v>3554</v>
      </c>
      <c r="O206" s="465" t="s">
        <v>3087</v>
      </c>
      <c r="P206" s="526" t="s">
        <v>2962</v>
      </c>
      <c r="Q206" s="465">
        <v>3</v>
      </c>
      <c r="R206" s="464" t="s">
        <v>3732</v>
      </c>
      <c r="S206" s="367" t="s">
        <v>52</v>
      </c>
      <c r="T206" s="367" t="s">
        <v>52</v>
      </c>
      <c r="U206" s="367" t="s">
        <v>52</v>
      </c>
      <c r="V206" s="367" t="s">
        <v>52</v>
      </c>
      <c r="W206" s="367" t="s">
        <v>52</v>
      </c>
      <c r="X206" s="517" t="s">
        <v>52</v>
      </c>
      <c r="Y206" s="367" t="s">
        <v>52</v>
      </c>
      <c r="Z206" s="519" t="s">
        <v>52</v>
      </c>
      <c r="AA206" s="367" t="s">
        <v>52</v>
      </c>
      <c r="AB206" s="465" t="s">
        <v>52</v>
      </c>
      <c r="AC206" s="367" t="s">
        <v>52</v>
      </c>
      <c r="AD206" s="465" t="s">
        <v>52</v>
      </c>
      <c r="AE206" s="367" t="s">
        <v>52</v>
      </c>
      <c r="AF206" s="367" t="s">
        <v>52</v>
      </c>
      <c r="AG206" s="367" t="s">
        <v>52</v>
      </c>
      <c r="AH206" s="367" t="s">
        <v>52</v>
      </c>
      <c r="AI206" s="367" t="s">
        <v>52</v>
      </c>
      <c r="AJ206" s="476" t="s">
        <v>54</v>
      </c>
      <c r="AK206" s="476" t="s">
        <v>54</v>
      </c>
      <c r="AL206" s="476" t="s">
        <v>54</v>
      </c>
      <c r="AM206" s="476" t="s">
        <v>54</v>
      </c>
      <c r="AN206" s="476" t="s">
        <v>54</v>
      </c>
      <c r="AO206" s="476" t="s">
        <v>54</v>
      </c>
      <c r="AP206" s="375" t="s">
        <v>54</v>
      </c>
      <c r="AQ206" s="473" t="s">
        <v>54</v>
      </c>
      <c r="AR206" s="375" t="s">
        <v>54</v>
      </c>
      <c r="AS206" s="382" t="s">
        <v>54</v>
      </c>
      <c r="AT206" s="382" t="s">
        <v>54</v>
      </c>
      <c r="AU206" s="375" t="s">
        <v>54</v>
      </c>
      <c r="AV206" s="375" t="s">
        <v>54</v>
      </c>
      <c r="AW206" s="375" t="s">
        <v>54</v>
      </c>
      <c r="AX206" s="375" t="s">
        <v>54</v>
      </c>
      <c r="AY206" s="383" t="s">
        <v>54</v>
      </c>
      <c r="AZ206" s="369" t="s">
        <v>54</v>
      </c>
      <c r="BA206" s="517" t="s">
        <v>54</v>
      </c>
      <c r="BB206" s="369" t="s">
        <v>54</v>
      </c>
      <c r="BC206" s="517" t="s">
        <v>54</v>
      </c>
      <c r="BD206" s="369" t="s">
        <v>54</v>
      </c>
      <c r="BE206" s="369" t="s">
        <v>54</v>
      </c>
      <c r="BF206" s="369" t="s">
        <v>54</v>
      </c>
      <c r="BG206" s="375" t="s">
        <v>54</v>
      </c>
      <c r="BH206" s="375" t="s">
        <v>54</v>
      </c>
      <c r="BI206" s="375" t="s">
        <v>54</v>
      </c>
      <c r="BJ206" s="375" t="s">
        <v>54</v>
      </c>
      <c r="BK206" s="473" t="s">
        <v>54</v>
      </c>
      <c r="BL206" s="375" t="s">
        <v>54</v>
      </c>
      <c r="BM206" s="375" t="s">
        <v>54</v>
      </c>
      <c r="BN206" s="375" t="s">
        <v>54</v>
      </c>
      <c r="BO206" s="375" t="s">
        <v>54</v>
      </c>
      <c r="BP206" s="375" t="s">
        <v>54</v>
      </c>
      <c r="BQ206" s="375" t="s">
        <v>54</v>
      </c>
      <c r="BR206" s="375" t="s">
        <v>54</v>
      </c>
      <c r="BS206" s="375" t="s">
        <v>54</v>
      </c>
      <c r="BT206" s="375" t="s">
        <v>54</v>
      </c>
      <c r="BU206" s="370" t="s">
        <v>54</v>
      </c>
      <c r="BV206" s="375" t="s">
        <v>54</v>
      </c>
      <c r="BW206" s="375" t="s">
        <v>54</v>
      </c>
      <c r="BX206" s="375" t="s">
        <v>54</v>
      </c>
      <c r="BY206" s="375" t="s">
        <v>54</v>
      </c>
      <c r="BZ206" s="375" t="s">
        <v>54</v>
      </c>
      <c r="CA206" s="375" t="s">
        <v>54</v>
      </c>
      <c r="CB206" s="375" t="s">
        <v>54</v>
      </c>
      <c r="CC206" s="375" t="s">
        <v>54</v>
      </c>
      <c r="CD206" s="375" t="s">
        <v>54</v>
      </c>
      <c r="CE206" s="370" t="s">
        <v>54</v>
      </c>
      <c r="CF206" s="375" t="s">
        <v>54</v>
      </c>
      <c r="CG206" s="375" t="s">
        <v>54</v>
      </c>
      <c r="CH206" s="375" t="s">
        <v>54</v>
      </c>
      <c r="CI206" s="370" t="s">
        <v>54</v>
      </c>
      <c r="CJ206" s="375" t="s">
        <v>54</v>
      </c>
      <c r="CK206" s="375" t="s">
        <v>54</v>
      </c>
      <c r="CL206" s="375" t="s">
        <v>54</v>
      </c>
      <c r="CM206" s="476" t="s">
        <v>54</v>
      </c>
      <c r="CN206" s="476" t="s">
        <v>54</v>
      </c>
      <c r="CO206" s="465" t="s">
        <v>54</v>
      </c>
      <c r="CP206" s="465" t="s">
        <v>54</v>
      </c>
      <c r="CQ206" s="465" t="s">
        <v>54</v>
      </c>
      <c r="CR206" s="465" t="s">
        <v>54</v>
      </c>
      <c r="CS206" s="465" t="s">
        <v>54</v>
      </c>
      <c r="CT206" s="512" t="s">
        <v>3555</v>
      </c>
      <c r="CU206" s="512">
        <v>2016</v>
      </c>
      <c r="CV206" s="512" t="s">
        <v>2902</v>
      </c>
      <c r="CW206" s="512" t="s">
        <v>1975</v>
      </c>
      <c r="CX206" s="512" t="s">
        <v>3311</v>
      </c>
      <c r="CY206" s="512" t="s">
        <v>3103</v>
      </c>
      <c r="CZ206" s="512" t="s">
        <v>3203</v>
      </c>
      <c r="DA206" s="512" t="s">
        <v>52</v>
      </c>
      <c r="DB206" s="512" t="s">
        <v>3189</v>
      </c>
      <c r="DC206" s="512" t="s">
        <v>54</v>
      </c>
      <c r="DD206" s="512" t="s">
        <v>54</v>
      </c>
      <c r="DE206" s="512" t="s">
        <v>54</v>
      </c>
      <c r="DF206" s="512" t="s">
        <v>54</v>
      </c>
      <c r="DG206" s="465" t="s">
        <v>54</v>
      </c>
      <c r="DH206" s="465" t="s">
        <v>54</v>
      </c>
      <c r="DI206" s="465" t="s">
        <v>54</v>
      </c>
      <c r="DJ206" s="465" t="s">
        <v>54</v>
      </c>
      <c r="DK206" s="465" t="s">
        <v>54</v>
      </c>
      <c r="DL206" s="465" t="s">
        <v>54</v>
      </c>
      <c r="DM206" s="365" t="s">
        <v>54</v>
      </c>
      <c r="DN206" s="465" t="s">
        <v>54</v>
      </c>
      <c r="DO206" s="365" t="s">
        <v>54</v>
      </c>
      <c r="DP206" s="365" t="s">
        <v>54</v>
      </c>
      <c r="DQ206" s="365" t="s">
        <v>54</v>
      </c>
      <c r="DR206" s="365" t="s">
        <v>54</v>
      </c>
      <c r="DS206" s="365" t="s">
        <v>54</v>
      </c>
      <c r="DT206" s="365" t="s">
        <v>54</v>
      </c>
      <c r="DU206" s="365" t="s">
        <v>54</v>
      </c>
      <c r="DV206" s="365" t="s">
        <v>54</v>
      </c>
      <c r="DW206" s="365" t="s">
        <v>54</v>
      </c>
      <c r="DX206" s="465" t="s">
        <v>54</v>
      </c>
      <c r="DY206" s="365" t="s">
        <v>54</v>
      </c>
      <c r="DZ206" s="465" t="s">
        <v>54</v>
      </c>
      <c r="EA206" s="365" t="s">
        <v>54</v>
      </c>
      <c r="EB206" s="365" t="s">
        <v>54</v>
      </c>
      <c r="EC206" s="365" t="s">
        <v>54</v>
      </c>
      <c r="ED206" s="365" t="s">
        <v>54</v>
      </c>
      <c r="EE206" s="365" t="s">
        <v>54</v>
      </c>
      <c r="EF206" s="365" t="s">
        <v>54</v>
      </c>
      <c r="EG206" s="365" t="s">
        <v>54</v>
      </c>
      <c r="EH206" s="365" t="s">
        <v>54</v>
      </c>
      <c r="EI206" s="365" t="s">
        <v>54</v>
      </c>
      <c r="EJ206" s="365" t="s">
        <v>54</v>
      </c>
      <c r="EK206" s="365" t="s">
        <v>54</v>
      </c>
      <c r="EL206" s="365" t="s">
        <v>54</v>
      </c>
      <c r="EM206" s="365" t="s">
        <v>54</v>
      </c>
      <c r="EN206" s="365" t="s">
        <v>54</v>
      </c>
      <c r="EO206" s="365" t="s">
        <v>54</v>
      </c>
      <c r="EP206" s="365" t="s">
        <v>54</v>
      </c>
      <c r="EQ206" s="365" t="s">
        <v>54</v>
      </c>
      <c r="ER206" s="365" t="s">
        <v>54</v>
      </c>
      <c r="ES206" s="365" t="s">
        <v>54</v>
      </c>
      <c r="ET206" s="365" t="s">
        <v>54</v>
      </c>
      <c r="EU206" s="365" t="s">
        <v>54</v>
      </c>
    </row>
    <row r="207" spans="1:151" s="385" customFormat="1" ht="19.95" customHeight="1">
      <c r="A207" s="466"/>
      <c r="B207" s="466"/>
      <c r="C207" s="474"/>
      <c r="D207" s="466"/>
      <c r="E207" s="470"/>
      <c r="F207" s="466"/>
      <c r="G207" s="466"/>
      <c r="H207" s="466"/>
      <c r="I207" s="466"/>
      <c r="J207" s="466"/>
      <c r="K207" s="466"/>
      <c r="L207" s="470"/>
      <c r="M207" s="466"/>
      <c r="N207" s="470"/>
      <c r="O207" s="466"/>
      <c r="P207" s="527"/>
      <c r="Q207" s="466"/>
      <c r="R207" s="462" t="s">
        <v>3291</v>
      </c>
      <c r="S207" s="367" t="s">
        <v>52</v>
      </c>
      <c r="T207" s="367" t="s">
        <v>52</v>
      </c>
      <c r="U207" s="367" t="s">
        <v>52</v>
      </c>
      <c r="V207" s="367" t="s">
        <v>52</v>
      </c>
      <c r="W207" s="367" t="s">
        <v>52</v>
      </c>
      <c r="X207" s="518"/>
      <c r="Y207" s="367" t="s">
        <v>52</v>
      </c>
      <c r="Z207" s="520"/>
      <c r="AA207" s="367" t="s">
        <v>52</v>
      </c>
      <c r="AB207" s="466"/>
      <c r="AC207" s="367" t="s">
        <v>52</v>
      </c>
      <c r="AD207" s="466"/>
      <c r="AE207" s="367" t="s">
        <v>52</v>
      </c>
      <c r="AF207" s="367" t="s">
        <v>52</v>
      </c>
      <c r="AG207" s="367" t="s">
        <v>52</v>
      </c>
      <c r="AH207" s="367" t="s">
        <v>52</v>
      </c>
      <c r="AI207" s="367" t="s">
        <v>52</v>
      </c>
      <c r="AJ207" s="515"/>
      <c r="AK207" s="515"/>
      <c r="AL207" s="515"/>
      <c r="AM207" s="515"/>
      <c r="AN207" s="515"/>
      <c r="AO207" s="515"/>
      <c r="AP207" s="375" t="s">
        <v>54</v>
      </c>
      <c r="AQ207" s="474"/>
      <c r="AR207" s="375" t="s">
        <v>54</v>
      </c>
      <c r="AS207" s="382" t="s">
        <v>54</v>
      </c>
      <c r="AT207" s="382" t="s">
        <v>54</v>
      </c>
      <c r="AU207" s="375" t="s">
        <v>54</v>
      </c>
      <c r="AV207" s="375" t="s">
        <v>54</v>
      </c>
      <c r="AW207" s="375" t="s">
        <v>54</v>
      </c>
      <c r="AX207" s="375" t="s">
        <v>54</v>
      </c>
      <c r="AY207" s="383" t="s">
        <v>54</v>
      </c>
      <c r="AZ207" s="369" t="s">
        <v>54</v>
      </c>
      <c r="BA207" s="518"/>
      <c r="BB207" s="369" t="s">
        <v>54</v>
      </c>
      <c r="BC207" s="518"/>
      <c r="BD207" s="369" t="s">
        <v>54</v>
      </c>
      <c r="BE207" s="369" t="s">
        <v>54</v>
      </c>
      <c r="BF207" s="369" t="s">
        <v>54</v>
      </c>
      <c r="BG207" s="375" t="s">
        <v>54</v>
      </c>
      <c r="BH207" s="375" t="s">
        <v>54</v>
      </c>
      <c r="BI207" s="375" t="s">
        <v>54</v>
      </c>
      <c r="BJ207" s="375" t="s">
        <v>54</v>
      </c>
      <c r="BK207" s="474"/>
      <c r="BL207" s="375" t="s">
        <v>54</v>
      </c>
      <c r="BM207" s="375" t="s">
        <v>54</v>
      </c>
      <c r="BN207" s="375" t="s">
        <v>54</v>
      </c>
      <c r="BO207" s="375" t="s">
        <v>54</v>
      </c>
      <c r="BP207" s="375" t="s">
        <v>54</v>
      </c>
      <c r="BQ207" s="375" t="s">
        <v>54</v>
      </c>
      <c r="BR207" s="375" t="s">
        <v>54</v>
      </c>
      <c r="BS207" s="375" t="s">
        <v>54</v>
      </c>
      <c r="BT207" s="375" t="s">
        <v>54</v>
      </c>
      <c r="BU207" s="370" t="s">
        <v>54</v>
      </c>
      <c r="BV207" s="375" t="s">
        <v>54</v>
      </c>
      <c r="BW207" s="375" t="s">
        <v>54</v>
      </c>
      <c r="BX207" s="375" t="s">
        <v>54</v>
      </c>
      <c r="BY207" s="375" t="s">
        <v>54</v>
      </c>
      <c r="BZ207" s="375" t="s">
        <v>54</v>
      </c>
      <c r="CA207" s="375" t="s">
        <v>54</v>
      </c>
      <c r="CB207" s="375" t="s">
        <v>54</v>
      </c>
      <c r="CC207" s="375" t="s">
        <v>54</v>
      </c>
      <c r="CD207" s="375" t="s">
        <v>54</v>
      </c>
      <c r="CE207" s="370" t="s">
        <v>54</v>
      </c>
      <c r="CF207" s="375" t="s">
        <v>54</v>
      </c>
      <c r="CG207" s="375" t="s">
        <v>54</v>
      </c>
      <c r="CH207" s="375" t="s">
        <v>54</v>
      </c>
      <c r="CI207" s="370" t="s">
        <v>54</v>
      </c>
      <c r="CJ207" s="375" t="s">
        <v>54</v>
      </c>
      <c r="CK207" s="375" t="s">
        <v>54</v>
      </c>
      <c r="CL207" s="375" t="s">
        <v>54</v>
      </c>
      <c r="CM207" s="477"/>
      <c r="CN207" s="477"/>
      <c r="CO207" s="466"/>
      <c r="CP207" s="466"/>
      <c r="CQ207" s="466"/>
      <c r="CR207" s="466"/>
      <c r="CS207" s="466"/>
      <c r="CT207" s="550"/>
      <c r="CU207" s="513"/>
      <c r="CV207" s="513"/>
      <c r="CW207" s="513"/>
      <c r="CX207" s="513"/>
      <c r="CY207" s="513"/>
      <c r="CZ207" s="513"/>
      <c r="DA207" s="513"/>
      <c r="DB207" s="513"/>
      <c r="DC207" s="513"/>
      <c r="DD207" s="513"/>
      <c r="DE207" s="513"/>
      <c r="DF207" s="513"/>
      <c r="DG207" s="466"/>
      <c r="DH207" s="466"/>
      <c r="DI207" s="466"/>
      <c r="DJ207" s="466"/>
      <c r="DK207" s="466"/>
      <c r="DL207" s="466"/>
      <c r="DM207" s="365" t="s">
        <v>54</v>
      </c>
      <c r="DN207" s="466"/>
      <c r="DO207" s="365" t="s">
        <v>54</v>
      </c>
      <c r="DP207" s="365" t="s">
        <v>54</v>
      </c>
      <c r="DQ207" s="365" t="s">
        <v>54</v>
      </c>
      <c r="DR207" s="365" t="s">
        <v>54</v>
      </c>
      <c r="DS207" s="365" t="s">
        <v>54</v>
      </c>
      <c r="DT207" s="365" t="s">
        <v>54</v>
      </c>
      <c r="DU207" s="365" t="s">
        <v>54</v>
      </c>
      <c r="DV207" s="365" t="s">
        <v>54</v>
      </c>
      <c r="DW207" s="365" t="s">
        <v>54</v>
      </c>
      <c r="DX207" s="466"/>
      <c r="DY207" s="365" t="s">
        <v>54</v>
      </c>
      <c r="DZ207" s="466"/>
      <c r="EA207" s="365" t="s">
        <v>54</v>
      </c>
      <c r="EB207" s="365" t="s">
        <v>54</v>
      </c>
      <c r="EC207" s="365" t="s">
        <v>54</v>
      </c>
      <c r="ED207" s="365" t="s">
        <v>54</v>
      </c>
      <c r="EE207" s="365" t="s">
        <v>54</v>
      </c>
      <c r="EF207" s="365" t="s">
        <v>54</v>
      </c>
      <c r="EG207" s="365" t="s">
        <v>54</v>
      </c>
      <c r="EH207" s="365" t="s">
        <v>54</v>
      </c>
      <c r="EI207" s="365" t="s">
        <v>54</v>
      </c>
      <c r="EJ207" s="365" t="s">
        <v>54</v>
      </c>
      <c r="EK207" s="365" t="s">
        <v>54</v>
      </c>
      <c r="EL207" s="365" t="s">
        <v>54</v>
      </c>
      <c r="EM207" s="365" t="s">
        <v>54</v>
      </c>
      <c r="EN207" s="365" t="s">
        <v>54</v>
      </c>
      <c r="EO207" s="365" t="s">
        <v>54</v>
      </c>
      <c r="EP207" s="365" t="s">
        <v>54</v>
      </c>
      <c r="EQ207" s="365" t="s">
        <v>54</v>
      </c>
      <c r="ER207" s="365" t="s">
        <v>54</v>
      </c>
      <c r="ES207" s="365" t="s">
        <v>54</v>
      </c>
      <c r="ET207" s="365" t="s">
        <v>54</v>
      </c>
      <c r="EU207" s="365" t="s">
        <v>54</v>
      </c>
    </row>
    <row r="208" spans="1:151" s="385" customFormat="1" ht="19.95" customHeight="1">
      <c r="A208" s="467"/>
      <c r="B208" s="467"/>
      <c r="C208" s="474"/>
      <c r="D208" s="467"/>
      <c r="E208" s="471"/>
      <c r="F208" s="467"/>
      <c r="G208" s="467"/>
      <c r="H208" s="467"/>
      <c r="I208" s="467"/>
      <c r="J208" s="467"/>
      <c r="K208" s="467"/>
      <c r="L208" s="471"/>
      <c r="M208" s="467"/>
      <c r="N208" s="471"/>
      <c r="O208" s="467"/>
      <c r="P208" s="527"/>
      <c r="Q208" s="467"/>
      <c r="R208" s="462" t="s">
        <v>3734</v>
      </c>
      <c r="S208" s="367" t="s">
        <v>52</v>
      </c>
      <c r="T208" s="367" t="s">
        <v>52</v>
      </c>
      <c r="U208" s="367" t="s">
        <v>52</v>
      </c>
      <c r="V208" s="367" t="s">
        <v>52</v>
      </c>
      <c r="W208" s="367" t="s">
        <v>52</v>
      </c>
      <c r="X208" s="518"/>
      <c r="Y208" s="367" t="s">
        <v>52</v>
      </c>
      <c r="Z208" s="520"/>
      <c r="AA208" s="367" t="s">
        <v>52</v>
      </c>
      <c r="AB208" s="467"/>
      <c r="AC208" s="367" t="s">
        <v>52</v>
      </c>
      <c r="AD208" s="467"/>
      <c r="AE208" s="367" t="s">
        <v>52</v>
      </c>
      <c r="AF208" s="367" t="s">
        <v>52</v>
      </c>
      <c r="AG208" s="367" t="s">
        <v>52</v>
      </c>
      <c r="AH208" s="367" t="s">
        <v>52</v>
      </c>
      <c r="AI208" s="367" t="s">
        <v>52</v>
      </c>
      <c r="AJ208" s="515"/>
      <c r="AK208" s="515"/>
      <c r="AL208" s="515"/>
      <c r="AM208" s="515"/>
      <c r="AN208" s="515"/>
      <c r="AO208" s="515"/>
      <c r="AP208" s="375" t="s">
        <v>54</v>
      </c>
      <c r="AQ208" s="474"/>
      <c r="AR208" s="375" t="s">
        <v>54</v>
      </c>
      <c r="AS208" s="382" t="s">
        <v>54</v>
      </c>
      <c r="AT208" s="382" t="s">
        <v>54</v>
      </c>
      <c r="AU208" s="375" t="s">
        <v>54</v>
      </c>
      <c r="AV208" s="375" t="s">
        <v>54</v>
      </c>
      <c r="AW208" s="375" t="s">
        <v>54</v>
      </c>
      <c r="AX208" s="375" t="s">
        <v>54</v>
      </c>
      <c r="AY208" s="383" t="s">
        <v>54</v>
      </c>
      <c r="AZ208" s="369" t="s">
        <v>54</v>
      </c>
      <c r="BA208" s="518"/>
      <c r="BB208" s="369" t="s">
        <v>54</v>
      </c>
      <c r="BC208" s="518"/>
      <c r="BD208" s="369" t="s">
        <v>54</v>
      </c>
      <c r="BE208" s="369" t="s">
        <v>54</v>
      </c>
      <c r="BF208" s="369" t="s">
        <v>54</v>
      </c>
      <c r="BG208" s="375" t="s">
        <v>54</v>
      </c>
      <c r="BH208" s="375" t="s">
        <v>54</v>
      </c>
      <c r="BI208" s="375" t="s">
        <v>54</v>
      </c>
      <c r="BJ208" s="375" t="s">
        <v>54</v>
      </c>
      <c r="BK208" s="474"/>
      <c r="BL208" s="375" t="s">
        <v>54</v>
      </c>
      <c r="BM208" s="375" t="s">
        <v>54</v>
      </c>
      <c r="BN208" s="375" t="s">
        <v>54</v>
      </c>
      <c r="BO208" s="375" t="s">
        <v>54</v>
      </c>
      <c r="BP208" s="375" t="s">
        <v>54</v>
      </c>
      <c r="BQ208" s="375" t="s">
        <v>54</v>
      </c>
      <c r="BR208" s="375" t="s">
        <v>54</v>
      </c>
      <c r="BS208" s="375" t="s">
        <v>54</v>
      </c>
      <c r="BT208" s="375" t="s">
        <v>54</v>
      </c>
      <c r="BU208" s="370" t="s">
        <v>54</v>
      </c>
      <c r="BV208" s="375" t="s">
        <v>54</v>
      </c>
      <c r="BW208" s="375" t="s">
        <v>54</v>
      </c>
      <c r="BX208" s="375" t="s">
        <v>54</v>
      </c>
      <c r="BY208" s="375" t="s">
        <v>54</v>
      </c>
      <c r="BZ208" s="375" t="s">
        <v>54</v>
      </c>
      <c r="CA208" s="375" t="s">
        <v>54</v>
      </c>
      <c r="CB208" s="375" t="s">
        <v>54</v>
      </c>
      <c r="CC208" s="375" t="s">
        <v>54</v>
      </c>
      <c r="CD208" s="375" t="s">
        <v>54</v>
      </c>
      <c r="CE208" s="370" t="s">
        <v>54</v>
      </c>
      <c r="CF208" s="375" t="s">
        <v>54</v>
      </c>
      <c r="CG208" s="375" t="s">
        <v>54</v>
      </c>
      <c r="CH208" s="375" t="s">
        <v>54</v>
      </c>
      <c r="CI208" s="370" t="s">
        <v>54</v>
      </c>
      <c r="CJ208" s="375" t="s">
        <v>54</v>
      </c>
      <c r="CK208" s="375" t="s">
        <v>54</v>
      </c>
      <c r="CL208" s="375" t="s">
        <v>54</v>
      </c>
      <c r="CM208" s="477"/>
      <c r="CN208" s="477"/>
      <c r="CO208" s="467"/>
      <c r="CP208" s="467"/>
      <c r="CQ208" s="467"/>
      <c r="CR208" s="467"/>
      <c r="CS208" s="467"/>
      <c r="CT208" s="550"/>
      <c r="CU208" s="513"/>
      <c r="CV208" s="513"/>
      <c r="CW208" s="513"/>
      <c r="CX208" s="513"/>
      <c r="CY208" s="513"/>
      <c r="CZ208" s="513"/>
      <c r="DA208" s="513"/>
      <c r="DB208" s="513"/>
      <c r="DC208" s="513"/>
      <c r="DD208" s="513"/>
      <c r="DE208" s="513"/>
      <c r="DF208" s="513"/>
      <c r="DG208" s="467"/>
      <c r="DH208" s="467"/>
      <c r="DI208" s="467"/>
      <c r="DJ208" s="467"/>
      <c r="DK208" s="467"/>
      <c r="DL208" s="467"/>
      <c r="DM208" s="365" t="s">
        <v>54</v>
      </c>
      <c r="DN208" s="467"/>
      <c r="DO208" s="365" t="s">
        <v>54</v>
      </c>
      <c r="DP208" s="365" t="s">
        <v>54</v>
      </c>
      <c r="DQ208" s="365" t="s">
        <v>54</v>
      </c>
      <c r="DR208" s="365" t="s">
        <v>54</v>
      </c>
      <c r="DS208" s="365" t="s">
        <v>54</v>
      </c>
      <c r="DT208" s="365" t="s">
        <v>54</v>
      </c>
      <c r="DU208" s="365" t="s">
        <v>54</v>
      </c>
      <c r="DV208" s="365" t="s">
        <v>54</v>
      </c>
      <c r="DW208" s="365" t="s">
        <v>54</v>
      </c>
      <c r="DX208" s="467"/>
      <c r="DY208" s="365" t="s">
        <v>54</v>
      </c>
      <c r="DZ208" s="467"/>
      <c r="EA208" s="365" t="s">
        <v>54</v>
      </c>
      <c r="EB208" s="365" t="s">
        <v>54</v>
      </c>
      <c r="EC208" s="365" t="s">
        <v>54</v>
      </c>
      <c r="ED208" s="365" t="s">
        <v>54</v>
      </c>
      <c r="EE208" s="365" t="s">
        <v>54</v>
      </c>
      <c r="EF208" s="365" t="s">
        <v>54</v>
      </c>
      <c r="EG208" s="365" t="s">
        <v>54</v>
      </c>
      <c r="EH208" s="365" t="s">
        <v>54</v>
      </c>
      <c r="EI208" s="365" t="s">
        <v>54</v>
      </c>
      <c r="EJ208" s="365" t="s">
        <v>54</v>
      </c>
      <c r="EK208" s="365" t="s">
        <v>54</v>
      </c>
      <c r="EL208" s="365" t="s">
        <v>54</v>
      </c>
      <c r="EM208" s="365" t="s">
        <v>54</v>
      </c>
      <c r="EN208" s="365" t="s">
        <v>54</v>
      </c>
      <c r="EO208" s="365" t="s">
        <v>54</v>
      </c>
      <c r="EP208" s="365" t="s">
        <v>54</v>
      </c>
      <c r="EQ208" s="365" t="s">
        <v>54</v>
      </c>
      <c r="ER208" s="365" t="s">
        <v>54</v>
      </c>
      <c r="ES208" s="365" t="s">
        <v>54</v>
      </c>
      <c r="ET208" s="365" t="s">
        <v>54</v>
      </c>
      <c r="EU208" s="365" t="s">
        <v>54</v>
      </c>
    </row>
    <row r="209" spans="1:151" s="385" customFormat="1" ht="19.95" customHeight="1">
      <c r="A209" s="468"/>
      <c r="B209" s="468"/>
      <c r="C209" s="475"/>
      <c r="D209" s="468"/>
      <c r="E209" s="472"/>
      <c r="F209" s="468"/>
      <c r="G209" s="468"/>
      <c r="H209" s="468"/>
      <c r="I209" s="468"/>
      <c r="J209" s="468"/>
      <c r="K209" s="468"/>
      <c r="L209" s="472"/>
      <c r="M209" s="468"/>
      <c r="N209" s="472"/>
      <c r="O209" s="468"/>
      <c r="P209" s="528"/>
      <c r="Q209" s="468"/>
      <c r="R209" s="462" t="s">
        <v>54</v>
      </c>
      <c r="S209" s="367" t="s">
        <v>54</v>
      </c>
      <c r="T209" s="367" t="s">
        <v>54</v>
      </c>
      <c r="U209" s="367" t="s">
        <v>54</v>
      </c>
      <c r="V209" s="367" t="s">
        <v>54</v>
      </c>
      <c r="W209" s="367" t="s">
        <v>54</v>
      </c>
      <c r="X209" s="518"/>
      <c r="Y209" s="367" t="s">
        <v>54</v>
      </c>
      <c r="Z209" s="520"/>
      <c r="AA209" s="367" t="s">
        <v>54</v>
      </c>
      <c r="AB209" s="468"/>
      <c r="AC209" s="367" t="s">
        <v>54</v>
      </c>
      <c r="AD209" s="468"/>
      <c r="AE209" s="367" t="s">
        <v>54</v>
      </c>
      <c r="AF209" s="367" t="s">
        <v>54</v>
      </c>
      <c r="AG209" s="367" t="s">
        <v>54</v>
      </c>
      <c r="AH209" s="367" t="s">
        <v>54</v>
      </c>
      <c r="AI209" s="367" t="s">
        <v>54</v>
      </c>
      <c r="AJ209" s="516"/>
      <c r="AK209" s="516"/>
      <c r="AL209" s="516"/>
      <c r="AM209" s="516"/>
      <c r="AN209" s="516"/>
      <c r="AO209" s="516"/>
      <c r="AP209" s="375" t="s">
        <v>54</v>
      </c>
      <c r="AQ209" s="475"/>
      <c r="AR209" s="375" t="s">
        <v>54</v>
      </c>
      <c r="AS209" s="382" t="s">
        <v>54</v>
      </c>
      <c r="AT209" s="382" t="s">
        <v>54</v>
      </c>
      <c r="AU209" s="375" t="s">
        <v>54</v>
      </c>
      <c r="AV209" s="375" t="s">
        <v>54</v>
      </c>
      <c r="AW209" s="375" t="s">
        <v>54</v>
      </c>
      <c r="AX209" s="375" t="s">
        <v>54</v>
      </c>
      <c r="AY209" s="383" t="s">
        <v>54</v>
      </c>
      <c r="AZ209" s="369" t="s">
        <v>54</v>
      </c>
      <c r="BA209" s="518"/>
      <c r="BB209" s="369" t="s">
        <v>54</v>
      </c>
      <c r="BC209" s="518"/>
      <c r="BD209" s="369" t="s">
        <v>54</v>
      </c>
      <c r="BE209" s="369" t="s">
        <v>54</v>
      </c>
      <c r="BF209" s="369" t="s">
        <v>54</v>
      </c>
      <c r="BG209" s="375" t="s">
        <v>54</v>
      </c>
      <c r="BH209" s="375" t="s">
        <v>54</v>
      </c>
      <c r="BI209" s="375" t="s">
        <v>54</v>
      </c>
      <c r="BJ209" s="375" t="s">
        <v>54</v>
      </c>
      <c r="BK209" s="475"/>
      <c r="BL209" s="375" t="s">
        <v>54</v>
      </c>
      <c r="BM209" s="375" t="s">
        <v>54</v>
      </c>
      <c r="BN209" s="375" t="s">
        <v>54</v>
      </c>
      <c r="BO209" s="375" t="s">
        <v>54</v>
      </c>
      <c r="BP209" s="375" t="s">
        <v>54</v>
      </c>
      <c r="BQ209" s="375" t="s">
        <v>54</v>
      </c>
      <c r="BR209" s="375" t="s">
        <v>54</v>
      </c>
      <c r="BS209" s="375" t="s">
        <v>54</v>
      </c>
      <c r="BT209" s="375" t="s">
        <v>54</v>
      </c>
      <c r="BU209" s="370" t="s">
        <v>54</v>
      </c>
      <c r="BV209" s="375" t="s">
        <v>54</v>
      </c>
      <c r="BW209" s="375" t="s">
        <v>54</v>
      </c>
      <c r="BX209" s="375" t="s">
        <v>54</v>
      </c>
      <c r="BY209" s="375" t="s">
        <v>54</v>
      </c>
      <c r="BZ209" s="375" t="s">
        <v>54</v>
      </c>
      <c r="CA209" s="375" t="s">
        <v>54</v>
      </c>
      <c r="CB209" s="375" t="s">
        <v>54</v>
      </c>
      <c r="CC209" s="375" t="s">
        <v>54</v>
      </c>
      <c r="CD209" s="375" t="s">
        <v>54</v>
      </c>
      <c r="CE209" s="370" t="s">
        <v>54</v>
      </c>
      <c r="CF209" s="375" t="s">
        <v>54</v>
      </c>
      <c r="CG209" s="375" t="s">
        <v>54</v>
      </c>
      <c r="CH209" s="375" t="s">
        <v>54</v>
      </c>
      <c r="CI209" s="370" t="s">
        <v>54</v>
      </c>
      <c r="CJ209" s="375" t="s">
        <v>54</v>
      </c>
      <c r="CK209" s="375" t="s">
        <v>54</v>
      </c>
      <c r="CL209" s="375" t="s">
        <v>54</v>
      </c>
      <c r="CM209" s="478"/>
      <c r="CN209" s="478"/>
      <c r="CO209" s="468"/>
      <c r="CP209" s="468"/>
      <c r="CQ209" s="468"/>
      <c r="CR209" s="468"/>
      <c r="CS209" s="468"/>
      <c r="CT209" s="551"/>
      <c r="CU209" s="514"/>
      <c r="CV209" s="514"/>
      <c r="CW209" s="514"/>
      <c r="CX209" s="514"/>
      <c r="CY209" s="514"/>
      <c r="CZ209" s="514"/>
      <c r="DA209" s="514"/>
      <c r="DB209" s="514"/>
      <c r="DC209" s="514"/>
      <c r="DD209" s="514"/>
      <c r="DE209" s="514"/>
      <c r="DF209" s="514"/>
      <c r="DG209" s="468"/>
      <c r="DH209" s="468"/>
      <c r="DI209" s="468"/>
      <c r="DJ209" s="468"/>
      <c r="DK209" s="468"/>
      <c r="DL209" s="468"/>
      <c r="DM209" s="365" t="s">
        <v>54</v>
      </c>
      <c r="DN209" s="468"/>
      <c r="DO209" s="365" t="s">
        <v>54</v>
      </c>
      <c r="DP209" s="365" t="s">
        <v>54</v>
      </c>
      <c r="DQ209" s="365" t="s">
        <v>54</v>
      </c>
      <c r="DR209" s="365" t="s">
        <v>54</v>
      </c>
      <c r="DS209" s="365" t="s">
        <v>54</v>
      </c>
      <c r="DT209" s="365" t="s">
        <v>54</v>
      </c>
      <c r="DU209" s="365" t="s">
        <v>54</v>
      </c>
      <c r="DV209" s="365" t="s">
        <v>54</v>
      </c>
      <c r="DW209" s="365" t="s">
        <v>54</v>
      </c>
      <c r="DX209" s="468"/>
      <c r="DY209" s="365" t="s">
        <v>54</v>
      </c>
      <c r="DZ209" s="468"/>
      <c r="EA209" s="365" t="s">
        <v>54</v>
      </c>
      <c r="EB209" s="365" t="s">
        <v>54</v>
      </c>
      <c r="EC209" s="365" t="s">
        <v>54</v>
      </c>
      <c r="ED209" s="365" t="s">
        <v>54</v>
      </c>
      <c r="EE209" s="365" t="s">
        <v>54</v>
      </c>
      <c r="EF209" s="365" t="s">
        <v>54</v>
      </c>
      <c r="EG209" s="365" t="s">
        <v>54</v>
      </c>
      <c r="EH209" s="365" t="s">
        <v>54</v>
      </c>
      <c r="EI209" s="365" t="s">
        <v>54</v>
      </c>
      <c r="EJ209" s="365" t="s">
        <v>54</v>
      </c>
      <c r="EK209" s="365" t="s">
        <v>54</v>
      </c>
      <c r="EL209" s="365" t="s">
        <v>54</v>
      </c>
      <c r="EM209" s="365" t="s">
        <v>54</v>
      </c>
      <c r="EN209" s="365" t="s">
        <v>54</v>
      </c>
      <c r="EO209" s="365" t="s">
        <v>54</v>
      </c>
      <c r="EP209" s="365" t="s">
        <v>54</v>
      </c>
      <c r="EQ209" s="365" t="s">
        <v>54</v>
      </c>
      <c r="ER209" s="365" t="s">
        <v>54</v>
      </c>
      <c r="ES209" s="365" t="s">
        <v>54</v>
      </c>
      <c r="ET209" s="365" t="s">
        <v>54</v>
      </c>
      <c r="EU209" s="365" t="s">
        <v>54</v>
      </c>
    </row>
    <row r="210" spans="1:151" s="385" customFormat="1" ht="19.95" customHeight="1">
      <c r="A210" s="465">
        <v>34</v>
      </c>
      <c r="B210" s="465">
        <v>34</v>
      </c>
      <c r="C210" s="473" t="s">
        <v>2734</v>
      </c>
      <c r="D210" s="465" t="s">
        <v>3062</v>
      </c>
      <c r="E210" s="469" t="s">
        <v>3072</v>
      </c>
      <c r="F210" s="465" t="s">
        <v>3296</v>
      </c>
      <c r="G210" s="465" t="s">
        <v>3321</v>
      </c>
      <c r="H210" s="465" t="s">
        <v>3070</v>
      </c>
      <c r="I210" s="465" t="s">
        <v>3738</v>
      </c>
      <c r="J210" s="465" t="s">
        <v>2672</v>
      </c>
      <c r="K210" s="525" t="s">
        <v>3526</v>
      </c>
      <c r="L210" s="469" t="s">
        <v>3554</v>
      </c>
      <c r="M210" s="465" t="s">
        <v>3088</v>
      </c>
      <c r="N210" s="469" t="s">
        <v>3554</v>
      </c>
      <c r="O210" s="465" t="s">
        <v>3088</v>
      </c>
      <c r="P210" s="526" t="s">
        <v>3014</v>
      </c>
      <c r="Q210" s="465">
        <v>4</v>
      </c>
      <c r="R210" s="464" t="s">
        <v>2885</v>
      </c>
      <c r="S210" s="367" t="s">
        <v>52</v>
      </c>
      <c r="T210" s="367" t="s">
        <v>52</v>
      </c>
      <c r="U210" s="367" t="s">
        <v>52</v>
      </c>
      <c r="V210" s="367" t="s">
        <v>52</v>
      </c>
      <c r="W210" s="367" t="s">
        <v>52</v>
      </c>
      <c r="X210" s="517" t="s">
        <v>52</v>
      </c>
      <c r="Y210" s="367" t="s">
        <v>52</v>
      </c>
      <c r="Z210" s="519" t="s">
        <v>52</v>
      </c>
      <c r="AA210" s="367" t="s">
        <v>52</v>
      </c>
      <c r="AB210" s="465" t="s">
        <v>52</v>
      </c>
      <c r="AC210" s="367" t="s">
        <v>52</v>
      </c>
      <c r="AD210" s="465" t="s">
        <v>52</v>
      </c>
      <c r="AE210" s="367" t="s">
        <v>52</v>
      </c>
      <c r="AF210" s="367" t="s">
        <v>52</v>
      </c>
      <c r="AG210" s="367" t="s">
        <v>52</v>
      </c>
      <c r="AH210" s="367" t="s">
        <v>52</v>
      </c>
      <c r="AI210" s="367" t="s">
        <v>52</v>
      </c>
      <c r="AJ210" s="476" t="s">
        <v>54</v>
      </c>
      <c r="AK210" s="476" t="s">
        <v>54</v>
      </c>
      <c r="AL210" s="476" t="s">
        <v>54</v>
      </c>
      <c r="AM210" s="476" t="s">
        <v>54</v>
      </c>
      <c r="AN210" s="476" t="s">
        <v>54</v>
      </c>
      <c r="AO210" s="476" t="s">
        <v>54</v>
      </c>
      <c r="AP210" s="375" t="s">
        <v>54</v>
      </c>
      <c r="AQ210" s="473" t="s">
        <v>54</v>
      </c>
      <c r="AR210" s="375" t="s">
        <v>54</v>
      </c>
      <c r="AS210" s="382" t="s">
        <v>54</v>
      </c>
      <c r="AT210" s="382" t="s">
        <v>54</v>
      </c>
      <c r="AU210" s="375" t="s">
        <v>54</v>
      </c>
      <c r="AV210" s="375" t="s">
        <v>54</v>
      </c>
      <c r="AW210" s="375" t="s">
        <v>54</v>
      </c>
      <c r="AX210" s="375" t="s">
        <v>54</v>
      </c>
      <c r="AY210" s="383" t="s">
        <v>54</v>
      </c>
      <c r="AZ210" s="369" t="s">
        <v>54</v>
      </c>
      <c r="BA210" s="517" t="s">
        <v>54</v>
      </c>
      <c r="BB210" s="369" t="s">
        <v>54</v>
      </c>
      <c r="BC210" s="517" t="s">
        <v>54</v>
      </c>
      <c r="BD210" s="369" t="s">
        <v>54</v>
      </c>
      <c r="BE210" s="369" t="s">
        <v>54</v>
      </c>
      <c r="BF210" s="369" t="s">
        <v>54</v>
      </c>
      <c r="BG210" s="375" t="s">
        <v>54</v>
      </c>
      <c r="BH210" s="375" t="s">
        <v>54</v>
      </c>
      <c r="BI210" s="375" t="s">
        <v>54</v>
      </c>
      <c r="BJ210" s="375" t="s">
        <v>54</v>
      </c>
      <c r="BK210" s="473" t="s">
        <v>54</v>
      </c>
      <c r="BL210" s="375" t="s">
        <v>54</v>
      </c>
      <c r="BM210" s="375" t="s">
        <v>54</v>
      </c>
      <c r="BN210" s="375" t="s">
        <v>54</v>
      </c>
      <c r="BO210" s="375" t="s">
        <v>54</v>
      </c>
      <c r="BP210" s="375" t="s">
        <v>54</v>
      </c>
      <c r="BQ210" s="375" t="s">
        <v>54</v>
      </c>
      <c r="BR210" s="375" t="s">
        <v>54</v>
      </c>
      <c r="BS210" s="375" t="s">
        <v>54</v>
      </c>
      <c r="BT210" s="375" t="s">
        <v>54</v>
      </c>
      <c r="BU210" s="370" t="s">
        <v>54</v>
      </c>
      <c r="BV210" s="375" t="s">
        <v>54</v>
      </c>
      <c r="BW210" s="375" t="s">
        <v>54</v>
      </c>
      <c r="BX210" s="375" t="s">
        <v>54</v>
      </c>
      <c r="BY210" s="375" t="s">
        <v>54</v>
      </c>
      <c r="BZ210" s="375" t="s">
        <v>54</v>
      </c>
      <c r="CA210" s="375" t="s">
        <v>54</v>
      </c>
      <c r="CB210" s="375" t="s">
        <v>54</v>
      </c>
      <c r="CC210" s="375" t="s">
        <v>54</v>
      </c>
      <c r="CD210" s="375" t="s">
        <v>54</v>
      </c>
      <c r="CE210" s="370" t="s">
        <v>54</v>
      </c>
      <c r="CF210" s="375" t="s">
        <v>54</v>
      </c>
      <c r="CG210" s="375" t="s">
        <v>54</v>
      </c>
      <c r="CH210" s="375" t="s">
        <v>54</v>
      </c>
      <c r="CI210" s="370" t="s">
        <v>54</v>
      </c>
      <c r="CJ210" s="375" t="s">
        <v>54</v>
      </c>
      <c r="CK210" s="375" t="s">
        <v>54</v>
      </c>
      <c r="CL210" s="375" t="s">
        <v>54</v>
      </c>
      <c r="CM210" s="476" t="s">
        <v>54</v>
      </c>
      <c r="CN210" s="476" t="s">
        <v>54</v>
      </c>
      <c r="CO210" s="465" t="s">
        <v>54</v>
      </c>
      <c r="CP210" s="465" t="s">
        <v>54</v>
      </c>
      <c r="CQ210" s="465" t="s">
        <v>54</v>
      </c>
      <c r="CR210" s="465" t="s">
        <v>54</v>
      </c>
      <c r="CS210" s="465" t="s">
        <v>54</v>
      </c>
      <c r="CT210" s="512" t="s">
        <v>3555</v>
      </c>
      <c r="CU210" s="512">
        <v>2016</v>
      </c>
      <c r="CV210" s="512" t="s">
        <v>2902</v>
      </c>
      <c r="CW210" s="512" t="s">
        <v>1975</v>
      </c>
      <c r="CX210" s="512" t="s">
        <v>3312</v>
      </c>
      <c r="CY210" s="512" t="s">
        <v>3104</v>
      </c>
      <c r="CZ210" s="512" t="s">
        <v>3204</v>
      </c>
      <c r="DA210" s="512" t="s">
        <v>52</v>
      </c>
      <c r="DB210" s="552" t="s">
        <v>3198</v>
      </c>
      <c r="DC210" s="512" t="s">
        <v>54</v>
      </c>
      <c r="DD210" s="512" t="s">
        <v>54</v>
      </c>
      <c r="DE210" s="512" t="s">
        <v>54</v>
      </c>
      <c r="DF210" s="512" t="s">
        <v>54</v>
      </c>
      <c r="DG210" s="465" t="s">
        <v>54</v>
      </c>
      <c r="DH210" s="465" t="s">
        <v>54</v>
      </c>
      <c r="DI210" s="465" t="s">
        <v>54</v>
      </c>
      <c r="DJ210" s="465" t="s">
        <v>54</v>
      </c>
      <c r="DK210" s="465" t="s">
        <v>54</v>
      </c>
      <c r="DL210" s="465" t="s">
        <v>54</v>
      </c>
      <c r="DM210" s="365" t="s">
        <v>54</v>
      </c>
      <c r="DN210" s="465" t="s">
        <v>54</v>
      </c>
      <c r="DO210" s="365" t="s">
        <v>54</v>
      </c>
      <c r="DP210" s="365" t="s">
        <v>54</v>
      </c>
      <c r="DQ210" s="365" t="s">
        <v>54</v>
      </c>
      <c r="DR210" s="365" t="s">
        <v>54</v>
      </c>
      <c r="DS210" s="365" t="s">
        <v>54</v>
      </c>
      <c r="DT210" s="365" t="s">
        <v>54</v>
      </c>
      <c r="DU210" s="365" t="s">
        <v>54</v>
      </c>
      <c r="DV210" s="365" t="s">
        <v>54</v>
      </c>
      <c r="DW210" s="365" t="s">
        <v>54</v>
      </c>
      <c r="DX210" s="465" t="s">
        <v>54</v>
      </c>
      <c r="DY210" s="365" t="s">
        <v>54</v>
      </c>
      <c r="DZ210" s="465" t="s">
        <v>54</v>
      </c>
      <c r="EA210" s="365" t="s">
        <v>54</v>
      </c>
      <c r="EB210" s="365" t="s">
        <v>54</v>
      </c>
      <c r="EC210" s="365" t="s">
        <v>54</v>
      </c>
      <c r="ED210" s="365" t="s">
        <v>54</v>
      </c>
      <c r="EE210" s="365" t="s">
        <v>54</v>
      </c>
      <c r="EF210" s="365" t="s">
        <v>54</v>
      </c>
      <c r="EG210" s="365" t="s">
        <v>54</v>
      </c>
      <c r="EH210" s="365" t="s">
        <v>54</v>
      </c>
      <c r="EI210" s="365" t="s">
        <v>54</v>
      </c>
      <c r="EJ210" s="365" t="s">
        <v>54</v>
      </c>
      <c r="EK210" s="365" t="s">
        <v>54</v>
      </c>
      <c r="EL210" s="365" t="s">
        <v>54</v>
      </c>
      <c r="EM210" s="365" t="s">
        <v>54</v>
      </c>
      <c r="EN210" s="365" t="s">
        <v>54</v>
      </c>
      <c r="EO210" s="365" t="s">
        <v>54</v>
      </c>
      <c r="EP210" s="365" t="s">
        <v>54</v>
      </c>
      <c r="EQ210" s="365" t="s">
        <v>54</v>
      </c>
      <c r="ER210" s="365" t="s">
        <v>54</v>
      </c>
      <c r="ES210" s="365" t="s">
        <v>54</v>
      </c>
      <c r="ET210" s="365" t="s">
        <v>54</v>
      </c>
      <c r="EU210" s="365" t="s">
        <v>54</v>
      </c>
    </row>
    <row r="211" spans="1:151" s="385" customFormat="1" ht="19.95" customHeight="1">
      <c r="A211" s="466"/>
      <c r="B211" s="466"/>
      <c r="C211" s="474"/>
      <c r="D211" s="466"/>
      <c r="E211" s="470"/>
      <c r="F211" s="466"/>
      <c r="G211" s="466"/>
      <c r="H211" s="466"/>
      <c r="I211" s="466"/>
      <c r="J211" s="466"/>
      <c r="K211" s="466"/>
      <c r="L211" s="470"/>
      <c r="M211" s="466"/>
      <c r="N211" s="470"/>
      <c r="O211" s="466"/>
      <c r="P211" s="527"/>
      <c r="Q211" s="466"/>
      <c r="R211" s="462" t="s">
        <v>3734</v>
      </c>
      <c r="S211" s="367" t="s">
        <v>52</v>
      </c>
      <c r="T211" s="367" t="s">
        <v>52</v>
      </c>
      <c r="U211" s="367" t="s">
        <v>52</v>
      </c>
      <c r="V211" s="367" t="s">
        <v>52</v>
      </c>
      <c r="W211" s="367" t="s">
        <v>52</v>
      </c>
      <c r="X211" s="518"/>
      <c r="Y211" s="367" t="s">
        <v>52</v>
      </c>
      <c r="Z211" s="520"/>
      <c r="AA211" s="367" t="s">
        <v>52</v>
      </c>
      <c r="AB211" s="466"/>
      <c r="AC211" s="367" t="s">
        <v>52</v>
      </c>
      <c r="AD211" s="466"/>
      <c r="AE211" s="367" t="s">
        <v>52</v>
      </c>
      <c r="AF211" s="367" t="s">
        <v>52</v>
      </c>
      <c r="AG211" s="367" t="s">
        <v>52</v>
      </c>
      <c r="AH211" s="367" t="s">
        <v>52</v>
      </c>
      <c r="AI211" s="367" t="s">
        <v>52</v>
      </c>
      <c r="AJ211" s="515"/>
      <c r="AK211" s="515"/>
      <c r="AL211" s="515"/>
      <c r="AM211" s="515"/>
      <c r="AN211" s="515"/>
      <c r="AO211" s="515"/>
      <c r="AP211" s="375" t="s">
        <v>54</v>
      </c>
      <c r="AQ211" s="474"/>
      <c r="AR211" s="375" t="s">
        <v>54</v>
      </c>
      <c r="AS211" s="382" t="s">
        <v>54</v>
      </c>
      <c r="AT211" s="382" t="s">
        <v>54</v>
      </c>
      <c r="AU211" s="375" t="s">
        <v>54</v>
      </c>
      <c r="AV211" s="375" t="s">
        <v>54</v>
      </c>
      <c r="AW211" s="375" t="s">
        <v>54</v>
      </c>
      <c r="AX211" s="375" t="s">
        <v>54</v>
      </c>
      <c r="AY211" s="383" t="s">
        <v>54</v>
      </c>
      <c r="AZ211" s="369" t="s">
        <v>54</v>
      </c>
      <c r="BA211" s="518"/>
      <c r="BB211" s="369" t="s">
        <v>54</v>
      </c>
      <c r="BC211" s="518"/>
      <c r="BD211" s="369" t="s">
        <v>54</v>
      </c>
      <c r="BE211" s="369" t="s">
        <v>54</v>
      </c>
      <c r="BF211" s="369" t="s">
        <v>54</v>
      </c>
      <c r="BG211" s="375" t="s">
        <v>54</v>
      </c>
      <c r="BH211" s="375" t="s">
        <v>54</v>
      </c>
      <c r="BI211" s="375" t="s">
        <v>54</v>
      </c>
      <c r="BJ211" s="375" t="s">
        <v>54</v>
      </c>
      <c r="BK211" s="474"/>
      <c r="BL211" s="375" t="s">
        <v>54</v>
      </c>
      <c r="BM211" s="375" t="s">
        <v>54</v>
      </c>
      <c r="BN211" s="375" t="s">
        <v>54</v>
      </c>
      <c r="BO211" s="375" t="s">
        <v>54</v>
      </c>
      <c r="BP211" s="375" t="s">
        <v>54</v>
      </c>
      <c r="BQ211" s="375" t="s">
        <v>54</v>
      </c>
      <c r="BR211" s="375" t="s">
        <v>54</v>
      </c>
      <c r="BS211" s="375" t="s">
        <v>54</v>
      </c>
      <c r="BT211" s="375" t="s">
        <v>54</v>
      </c>
      <c r="BU211" s="370" t="s">
        <v>54</v>
      </c>
      <c r="BV211" s="375" t="s">
        <v>54</v>
      </c>
      <c r="BW211" s="375" t="s">
        <v>54</v>
      </c>
      <c r="BX211" s="375" t="s">
        <v>54</v>
      </c>
      <c r="BY211" s="375" t="s">
        <v>54</v>
      </c>
      <c r="BZ211" s="375" t="s">
        <v>54</v>
      </c>
      <c r="CA211" s="375" t="s">
        <v>54</v>
      </c>
      <c r="CB211" s="375" t="s">
        <v>54</v>
      </c>
      <c r="CC211" s="375" t="s">
        <v>54</v>
      </c>
      <c r="CD211" s="375" t="s">
        <v>54</v>
      </c>
      <c r="CE211" s="370" t="s">
        <v>54</v>
      </c>
      <c r="CF211" s="375" t="s">
        <v>54</v>
      </c>
      <c r="CG211" s="375" t="s">
        <v>54</v>
      </c>
      <c r="CH211" s="375" t="s">
        <v>54</v>
      </c>
      <c r="CI211" s="370" t="s">
        <v>54</v>
      </c>
      <c r="CJ211" s="375" t="s">
        <v>54</v>
      </c>
      <c r="CK211" s="375" t="s">
        <v>54</v>
      </c>
      <c r="CL211" s="375" t="s">
        <v>54</v>
      </c>
      <c r="CM211" s="477"/>
      <c r="CN211" s="477"/>
      <c r="CO211" s="466"/>
      <c r="CP211" s="466"/>
      <c r="CQ211" s="466"/>
      <c r="CR211" s="466"/>
      <c r="CS211" s="466"/>
      <c r="CT211" s="550"/>
      <c r="CU211" s="513"/>
      <c r="CV211" s="513"/>
      <c r="CW211" s="513"/>
      <c r="CX211" s="550"/>
      <c r="CY211" s="550"/>
      <c r="CZ211" s="550"/>
      <c r="DA211" s="513"/>
      <c r="DB211" s="553"/>
      <c r="DC211" s="513"/>
      <c r="DD211" s="513"/>
      <c r="DE211" s="513"/>
      <c r="DF211" s="513"/>
      <c r="DG211" s="466"/>
      <c r="DH211" s="466"/>
      <c r="DI211" s="466"/>
      <c r="DJ211" s="466"/>
      <c r="DK211" s="466"/>
      <c r="DL211" s="466"/>
      <c r="DM211" s="365" t="s">
        <v>54</v>
      </c>
      <c r="DN211" s="466"/>
      <c r="DO211" s="365" t="s">
        <v>54</v>
      </c>
      <c r="DP211" s="365" t="s">
        <v>54</v>
      </c>
      <c r="DQ211" s="365" t="s">
        <v>54</v>
      </c>
      <c r="DR211" s="365" t="s">
        <v>54</v>
      </c>
      <c r="DS211" s="365" t="s">
        <v>54</v>
      </c>
      <c r="DT211" s="365" t="s">
        <v>54</v>
      </c>
      <c r="DU211" s="365" t="s">
        <v>54</v>
      </c>
      <c r="DV211" s="365" t="s">
        <v>54</v>
      </c>
      <c r="DW211" s="365" t="s">
        <v>54</v>
      </c>
      <c r="DX211" s="466"/>
      <c r="DY211" s="365" t="s">
        <v>54</v>
      </c>
      <c r="DZ211" s="466"/>
      <c r="EA211" s="365" t="s">
        <v>54</v>
      </c>
      <c r="EB211" s="365" t="s">
        <v>54</v>
      </c>
      <c r="EC211" s="365" t="s">
        <v>54</v>
      </c>
      <c r="ED211" s="365" t="s">
        <v>54</v>
      </c>
      <c r="EE211" s="365" t="s">
        <v>54</v>
      </c>
      <c r="EF211" s="365" t="s">
        <v>54</v>
      </c>
      <c r="EG211" s="365" t="s">
        <v>54</v>
      </c>
      <c r="EH211" s="365" t="s">
        <v>54</v>
      </c>
      <c r="EI211" s="365" t="s">
        <v>54</v>
      </c>
      <c r="EJ211" s="365" t="s">
        <v>54</v>
      </c>
      <c r="EK211" s="365" t="s">
        <v>54</v>
      </c>
      <c r="EL211" s="365" t="s">
        <v>54</v>
      </c>
      <c r="EM211" s="365" t="s">
        <v>54</v>
      </c>
      <c r="EN211" s="365" t="s">
        <v>54</v>
      </c>
      <c r="EO211" s="365" t="s">
        <v>54</v>
      </c>
      <c r="EP211" s="365" t="s">
        <v>54</v>
      </c>
      <c r="EQ211" s="365" t="s">
        <v>54</v>
      </c>
      <c r="ER211" s="365" t="s">
        <v>54</v>
      </c>
      <c r="ES211" s="365" t="s">
        <v>54</v>
      </c>
      <c r="ET211" s="365" t="s">
        <v>54</v>
      </c>
      <c r="EU211" s="365" t="s">
        <v>54</v>
      </c>
    </row>
    <row r="212" spans="1:151" s="385" customFormat="1" ht="19.95" customHeight="1">
      <c r="A212" s="467"/>
      <c r="B212" s="467"/>
      <c r="C212" s="474"/>
      <c r="D212" s="467"/>
      <c r="E212" s="471"/>
      <c r="F212" s="467"/>
      <c r="G212" s="467"/>
      <c r="H212" s="467"/>
      <c r="I212" s="467"/>
      <c r="J212" s="467"/>
      <c r="K212" s="467"/>
      <c r="L212" s="471"/>
      <c r="M212" s="467"/>
      <c r="N212" s="471"/>
      <c r="O212" s="467"/>
      <c r="P212" s="527"/>
      <c r="Q212" s="467"/>
      <c r="R212" s="462" t="s">
        <v>3115</v>
      </c>
      <c r="S212" s="367" t="s">
        <v>52</v>
      </c>
      <c r="T212" s="367" t="s">
        <v>52</v>
      </c>
      <c r="U212" s="367" t="s">
        <v>52</v>
      </c>
      <c r="V212" s="367" t="s">
        <v>52</v>
      </c>
      <c r="W212" s="367" t="s">
        <v>52</v>
      </c>
      <c r="X212" s="518"/>
      <c r="Y212" s="367" t="s">
        <v>52</v>
      </c>
      <c r="Z212" s="520"/>
      <c r="AA212" s="367" t="s">
        <v>52</v>
      </c>
      <c r="AB212" s="467"/>
      <c r="AC212" s="367" t="s">
        <v>52</v>
      </c>
      <c r="AD212" s="467"/>
      <c r="AE212" s="367" t="s">
        <v>52</v>
      </c>
      <c r="AF212" s="367" t="s">
        <v>52</v>
      </c>
      <c r="AG212" s="367" t="s">
        <v>52</v>
      </c>
      <c r="AH212" s="367" t="s">
        <v>52</v>
      </c>
      <c r="AI212" s="367" t="s">
        <v>52</v>
      </c>
      <c r="AJ212" s="515"/>
      <c r="AK212" s="515"/>
      <c r="AL212" s="515"/>
      <c r="AM212" s="515"/>
      <c r="AN212" s="515"/>
      <c r="AO212" s="515"/>
      <c r="AP212" s="375" t="s">
        <v>54</v>
      </c>
      <c r="AQ212" s="474"/>
      <c r="AR212" s="375" t="s">
        <v>54</v>
      </c>
      <c r="AS212" s="382" t="s">
        <v>54</v>
      </c>
      <c r="AT212" s="382" t="s">
        <v>54</v>
      </c>
      <c r="AU212" s="375" t="s">
        <v>54</v>
      </c>
      <c r="AV212" s="375" t="s">
        <v>54</v>
      </c>
      <c r="AW212" s="375" t="s">
        <v>54</v>
      </c>
      <c r="AX212" s="375" t="s">
        <v>54</v>
      </c>
      <c r="AY212" s="383" t="s">
        <v>54</v>
      </c>
      <c r="AZ212" s="369" t="s">
        <v>54</v>
      </c>
      <c r="BA212" s="518"/>
      <c r="BB212" s="369" t="s">
        <v>54</v>
      </c>
      <c r="BC212" s="518"/>
      <c r="BD212" s="369" t="s">
        <v>54</v>
      </c>
      <c r="BE212" s="369" t="s">
        <v>54</v>
      </c>
      <c r="BF212" s="369" t="s">
        <v>54</v>
      </c>
      <c r="BG212" s="375" t="s">
        <v>54</v>
      </c>
      <c r="BH212" s="375" t="s">
        <v>54</v>
      </c>
      <c r="BI212" s="375" t="s">
        <v>54</v>
      </c>
      <c r="BJ212" s="375" t="s">
        <v>54</v>
      </c>
      <c r="BK212" s="474"/>
      <c r="BL212" s="375" t="s">
        <v>54</v>
      </c>
      <c r="BM212" s="375" t="s">
        <v>54</v>
      </c>
      <c r="BN212" s="375" t="s">
        <v>54</v>
      </c>
      <c r="BO212" s="375" t="s">
        <v>54</v>
      </c>
      <c r="BP212" s="375" t="s">
        <v>54</v>
      </c>
      <c r="BQ212" s="375" t="s">
        <v>54</v>
      </c>
      <c r="BR212" s="375" t="s">
        <v>54</v>
      </c>
      <c r="BS212" s="375" t="s">
        <v>54</v>
      </c>
      <c r="BT212" s="375" t="s">
        <v>54</v>
      </c>
      <c r="BU212" s="370" t="s">
        <v>54</v>
      </c>
      <c r="BV212" s="375" t="s">
        <v>54</v>
      </c>
      <c r="BW212" s="375" t="s">
        <v>54</v>
      </c>
      <c r="BX212" s="375" t="s">
        <v>54</v>
      </c>
      <c r="BY212" s="375" t="s">
        <v>54</v>
      </c>
      <c r="BZ212" s="375" t="s">
        <v>54</v>
      </c>
      <c r="CA212" s="375" t="s">
        <v>54</v>
      </c>
      <c r="CB212" s="375" t="s">
        <v>54</v>
      </c>
      <c r="CC212" s="375" t="s">
        <v>54</v>
      </c>
      <c r="CD212" s="375" t="s">
        <v>54</v>
      </c>
      <c r="CE212" s="370" t="s">
        <v>54</v>
      </c>
      <c r="CF212" s="375" t="s">
        <v>54</v>
      </c>
      <c r="CG212" s="375" t="s">
        <v>54</v>
      </c>
      <c r="CH212" s="375" t="s">
        <v>54</v>
      </c>
      <c r="CI212" s="370" t="s">
        <v>54</v>
      </c>
      <c r="CJ212" s="375" t="s">
        <v>54</v>
      </c>
      <c r="CK212" s="375" t="s">
        <v>54</v>
      </c>
      <c r="CL212" s="375" t="s">
        <v>54</v>
      </c>
      <c r="CM212" s="477"/>
      <c r="CN212" s="477"/>
      <c r="CO212" s="467"/>
      <c r="CP212" s="467"/>
      <c r="CQ212" s="467"/>
      <c r="CR212" s="467"/>
      <c r="CS212" s="467"/>
      <c r="CT212" s="550"/>
      <c r="CU212" s="513"/>
      <c r="CV212" s="513"/>
      <c r="CW212" s="513"/>
      <c r="CX212" s="550"/>
      <c r="CY212" s="550"/>
      <c r="CZ212" s="550"/>
      <c r="DA212" s="513"/>
      <c r="DB212" s="553"/>
      <c r="DC212" s="513"/>
      <c r="DD212" s="513"/>
      <c r="DE212" s="513"/>
      <c r="DF212" s="513"/>
      <c r="DG212" s="467"/>
      <c r="DH212" s="467"/>
      <c r="DI212" s="467"/>
      <c r="DJ212" s="467"/>
      <c r="DK212" s="467"/>
      <c r="DL212" s="467"/>
      <c r="DM212" s="365" t="s">
        <v>54</v>
      </c>
      <c r="DN212" s="467"/>
      <c r="DO212" s="365" t="s">
        <v>54</v>
      </c>
      <c r="DP212" s="365" t="s">
        <v>54</v>
      </c>
      <c r="DQ212" s="365" t="s">
        <v>54</v>
      </c>
      <c r="DR212" s="365" t="s">
        <v>54</v>
      </c>
      <c r="DS212" s="365" t="s">
        <v>54</v>
      </c>
      <c r="DT212" s="365" t="s">
        <v>54</v>
      </c>
      <c r="DU212" s="365" t="s">
        <v>54</v>
      </c>
      <c r="DV212" s="365" t="s">
        <v>54</v>
      </c>
      <c r="DW212" s="365" t="s">
        <v>54</v>
      </c>
      <c r="DX212" s="467"/>
      <c r="DY212" s="365" t="s">
        <v>54</v>
      </c>
      <c r="DZ212" s="467"/>
      <c r="EA212" s="365" t="s">
        <v>54</v>
      </c>
      <c r="EB212" s="365" t="s">
        <v>54</v>
      </c>
      <c r="EC212" s="365" t="s">
        <v>54</v>
      </c>
      <c r="ED212" s="365" t="s">
        <v>54</v>
      </c>
      <c r="EE212" s="365" t="s">
        <v>54</v>
      </c>
      <c r="EF212" s="365" t="s">
        <v>54</v>
      </c>
      <c r="EG212" s="365" t="s">
        <v>54</v>
      </c>
      <c r="EH212" s="365" t="s">
        <v>54</v>
      </c>
      <c r="EI212" s="365" t="s">
        <v>54</v>
      </c>
      <c r="EJ212" s="365" t="s">
        <v>54</v>
      </c>
      <c r="EK212" s="365" t="s">
        <v>54</v>
      </c>
      <c r="EL212" s="365" t="s">
        <v>54</v>
      </c>
      <c r="EM212" s="365" t="s">
        <v>54</v>
      </c>
      <c r="EN212" s="365" t="s">
        <v>54</v>
      </c>
      <c r="EO212" s="365" t="s">
        <v>54</v>
      </c>
      <c r="EP212" s="365" t="s">
        <v>54</v>
      </c>
      <c r="EQ212" s="365" t="s">
        <v>54</v>
      </c>
      <c r="ER212" s="365" t="s">
        <v>54</v>
      </c>
      <c r="ES212" s="365" t="s">
        <v>54</v>
      </c>
      <c r="ET212" s="365" t="s">
        <v>54</v>
      </c>
      <c r="EU212" s="365" t="s">
        <v>54</v>
      </c>
    </row>
    <row r="213" spans="1:151" s="385" customFormat="1" ht="19.95" customHeight="1">
      <c r="A213" s="468"/>
      <c r="B213" s="468"/>
      <c r="C213" s="475"/>
      <c r="D213" s="468"/>
      <c r="E213" s="472"/>
      <c r="F213" s="468"/>
      <c r="G213" s="468"/>
      <c r="H213" s="468"/>
      <c r="I213" s="468"/>
      <c r="J213" s="468"/>
      <c r="K213" s="468"/>
      <c r="L213" s="472"/>
      <c r="M213" s="468"/>
      <c r="N213" s="472"/>
      <c r="O213" s="468"/>
      <c r="P213" s="528"/>
      <c r="Q213" s="468"/>
      <c r="R213" s="462" t="s">
        <v>2695</v>
      </c>
      <c r="S213" s="367" t="s">
        <v>52</v>
      </c>
      <c r="T213" s="367" t="s">
        <v>52</v>
      </c>
      <c r="U213" s="367" t="s">
        <v>52</v>
      </c>
      <c r="V213" s="367" t="s">
        <v>52</v>
      </c>
      <c r="W213" s="367" t="s">
        <v>52</v>
      </c>
      <c r="X213" s="518"/>
      <c r="Y213" s="367" t="s">
        <v>52</v>
      </c>
      <c r="Z213" s="520"/>
      <c r="AA213" s="367" t="s">
        <v>52</v>
      </c>
      <c r="AB213" s="468"/>
      <c r="AC213" s="367" t="s">
        <v>52</v>
      </c>
      <c r="AD213" s="468"/>
      <c r="AE213" s="367" t="s">
        <v>52</v>
      </c>
      <c r="AF213" s="367" t="s">
        <v>52</v>
      </c>
      <c r="AG213" s="367" t="s">
        <v>52</v>
      </c>
      <c r="AH213" s="367" t="s">
        <v>52</v>
      </c>
      <c r="AI213" s="367" t="s">
        <v>52</v>
      </c>
      <c r="AJ213" s="516"/>
      <c r="AK213" s="516"/>
      <c r="AL213" s="516"/>
      <c r="AM213" s="516"/>
      <c r="AN213" s="516"/>
      <c r="AO213" s="516"/>
      <c r="AP213" s="375" t="s">
        <v>54</v>
      </c>
      <c r="AQ213" s="475"/>
      <c r="AR213" s="375" t="s">
        <v>54</v>
      </c>
      <c r="AS213" s="382" t="s">
        <v>54</v>
      </c>
      <c r="AT213" s="382" t="s">
        <v>54</v>
      </c>
      <c r="AU213" s="375" t="s">
        <v>54</v>
      </c>
      <c r="AV213" s="375" t="s">
        <v>54</v>
      </c>
      <c r="AW213" s="375" t="s">
        <v>54</v>
      </c>
      <c r="AX213" s="375" t="s">
        <v>54</v>
      </c>
      <c r="AY213" s="383" t="s">
        <v>54</v>
      </c>
      <c r="AZ213" s="369" t="s">
        <v>54</v>
      </c>
      <c r="BA213" s="518"/>
      <c r="BB213" s="369" t="s">
        <v>54</v>
      </c>
      <c r="BC213" s="518"/>
      <c r="BD213" s="369" t="s">
        <v>54</v>
      </c>
      <c r="BE213" s="369" t="s">
        <v>54</v>
      </c>
      <c r="BF213" s="369" t="s">
        <v>54</v>
      </c>
      <c r="BG213" s="375" t="s">
        <v>54</v>
      </c>
      <c r="BH213" s="375" t="s">
        <v>54</v>
      </c>
      <c r="BI213" s="375" t="s">
        <v>54</v>
      </c>
      <c r="BJ213" s="375" t="s">
        <v>54</v>
      </c>
      <c r="BK213" s="475"/>
      <c r="BL213" s="375" t="s">
        <v>54</v>
      </c>
      <c r="BM213" s="375" t="s">
        <v>54</v>
      </c>
      <c r="BN213" s="375" t="s">
        <v>54</v>
      </c>
      <c r="BO213" s="375" t="s">
        <v>54</v>
      </c>
      <c r="BP213" s="375" t="s">
        <v>54</v>
      </c>
      <c r="BQ213" s="375" t="s">
        <v>54</v>
      </c>
      <c r="BR213" s="375" t="s">
        <v>54</v>
      </c>
      <c r="BS213" s="375" t="s">
        <v>54</v>
      </c>
      <c r="BT213" s="375" t="s">
        <v>54</v>
      </c>
      <c r="BU213" s="370" t="s">
        <v>54</v>
      </c>
      <c r="BV213" s="375" t="s">
        <v>54</v>
      </c>
      <c r="BW213" s="375" t="s">
        <v>54</v>
      </c>
      <c r="BX213" s="375" t="s">
        <v>54</v>
      </c>
      <c r="BY213" s="375" t="s">
        <v>54</v>
      </c>
      <c r="BZ213" s="375" t="s">
        <v>54</v>
      </c>
      <c r="CA213" s="375" t="s">
        <v>54</v>
      </c>
      <c r="CB213" s="375" t="s">
        <v>54</v>
      </c>
      <c r="CC213" s="375" t="s">
        <v>54</v>
      </c>
      <c r="CD213" s="375" t="s">
        <v>54</v>
      </c>
      <c r="CE213" s="370" t="s">
        <v>54</v>
      </c>
      <c r="CF213" s="375" t="s">
        <v>54</v>
      </c>
      <c r="CG213" s="375" t="s">
        <v>54</v>
      </c>
      <c r="CH213" s="375" t="s">
        <v>54</v>
      </c>
      <c r="CI213" s="370" t="s">
        <v>54</v>
      </c>
      <c r="CJ213" s="375" t="s">
        <v>54</v>
      </c>
      <c r="CK213" s="375" t="s">
        <v>54</v>
      </c>
      <c r="CL213" s="375" t="s">
        <v>54</v>
      </c>
      <c r="CM213" s="478"/>
      <c r="CN213" s="478"/>
      <c r="CO213" s="468"/>
      <c r="CP213" s="468"/>
      <c r="CQ213" s="468"/>
      <c r="CR213" s="468"/>
      <c r="CS213" s="468"/>
      <c r="CT213" s="551"/>
      <c r="CU213" s="514"/>
      <c r="CV213" s="514"/>
      <c r="CW213" s="514"/>
      <c r="CX213" s="551"/>
      <c r="CY213" s="551"/>
      <c r="CZ213" s="551"/>
      <c r="DA213" s="514"/>
      <c r="DB213" s="554"/>
      <c r="DC213" s="514"/>
      <c r="DD213" s="514"/>
      <c r="DE213" s="514"/>
      <c r="DF213" s="514"/>
      <c r="DG213" s="468"/>
      <c r="DH213" s="468"/>
      <c r="DI213" s="468"/>
      <c r="DJ213" s="468"/>
      <c r="DK213" s="468"/>
      <c r="DL213" s="468"/>
      <c r="DM213" s="365" t="s">
        <v>54</v>
      </c>
      <c r="DN213" s="468"/>
      <c r="DO213" s="365" t="s">
        <v>54</v>
      </c>
      <c r="DP213" s="365" t="s">
        <v>54</v>
      </c>
      <c r="DQ213" s="365" t="s">
        <v>54</v>
      </c>
      <c r="DR213" s="365" t="s">
        <v>54</v>
      </c>
      <c r="DS213" s="365" t="s">
        <v>54</v>
      </c>
      <c r="DT213" s="365" t="s">
        <v>54</v>
      </c>
      <c r="DU213" s="365" t="s">
        <v>54</v>
      </c>
      <c r="DV213" s="365" t="s">
        <v>54</v>
      </c>
      <c r="DW213" s="365" t="s">
        <v>54</v>
      </c>
      <c r="DX213" s="468"/>
      <c r="DY213" s="365" t="s">
        <v>54</v>
      </c>
      <c r="DZ213" s="468"/>
      <c r="EA213" s="365" t="s">
        <v>54</v>
      </c>
      <c r="EB213" s="365" t="s">
        <v>54</v>
      </c>
      <c r="EC213" s="365" t="s">
        <v>54</v>
      </c>
      <c r="ED213" s="365" t="s">
        <v>54</v>
      </c>
      <c r="EE213" s="365" t="s">
        <v>54</v>
      </c>
      <c r="EF213" s="365" t="s">
        <v>54</v>
      </c>
      <c r="EG213" s="365" t="s">
        <v>54</v>
      </c>
      <c r="EH213" s="365" t="s">
        <v>54</v>
      </c>
      <c r="EI213" s="365" t="s">
        <v>54</v>
      </c>
      <c r="EJ213" s="365" t="s">
        <v>54</v>
      </c>
      <c r="EK213" s="365" t="s">
        <v>54</v>
      </c>
      <c r="EL213" s="365" t="s">
        <v>54</v>
      </c>
      <c r="EM213" s="365" t="s">
        <v>54</v>
      </c>
      <c r="EN213" s="365" t="s">
        <v>54</v>
      </c>
      <c r="EO213" s="365" t="s">
        <v>54</v>
      </c>
      <c r="EP213" s="365" t="s">
        <v>54</v>
      </c>
      <c r="EQ213" s="365" t="s">
        <v>54</v>
      </c>
      <c r="ER213" s="365" t="s">
        <v>54</v>
      </c>
      <c r="ES213" s="365" t="s">
        <v>54</v>
      </c>
      <c r="ET213" s="365" t="s">
        <v>54</v>
      </c>
      <c r="EU213" s="365" t="s">
        <v>54</v>
      </c>
    </row>
    <row r="214" spans="1:151" s="385" customFormat="1" ht="19.95" customHeight="1">
      <c r="A214" s="465">
        <v>35</v>
      </c>
      <c r="B214" s="465">
        <v>35</v>
      </c>
      <c r="C214" s="473" t="s">
        <v>2734</v>
      </c>
      <c r="D214" s="465" t="s">
        <v>3063</v>
      </c>
      <c r="E214" s="469" t="s">
        <v>3072</v>
      </c>
      <c r="F214" s="465" t="s">
        <v>3297</v>
      </c>
      <c r="G214" s="465" t="s">
        <v>3322</v>
      </c>
      <c r="H214" s="465" t="s">
        <v>3070</v>
      </c>
      <c r="I214" s="465" t="s">
        <v>3738</v>
      </c>
      <c r="J214" s="465" t="s">
        <v>3217</v>
      </c>
      <c r="K214" s="525" t="s">
        <v>3528</v>
      </c>
      <c r="L214" s="469" t="s">
        <v>3554</v>
      </c>
      <c r="M214" s="465" t="s">
        <v>3089</v>
      </c>
      <c r="N214" s="469" t="s">
        <v>3554</v>
      </c>
      <c r="O214" s="465" t="s">
        <v>3089</v>
      </c>
      <c r="P214" s="526" t="s">
        <v>2962</v>
      </c>
      <c r="Q214" s="465">
        <v>2</v>
      </c>
      <c r="R214" s="464" t="s">
        <v>3116</v>
      </c>
      <c r="S214" s="367" t="s">
        <v>52</v>
      </c>
      <c r="T214" s="367" t="s">
        <v>52</v>
      </c>
      <c r="U214" s="367" t="s">
        <v>52</v>
      </c>
      <c r="V214" s="367" t="s">
        <v>52</v>
      </c>
      <c r="W214" s="367" t="s">
        <v>52</v>
      </c>
      <c r="X214" s="517" t="s">
        <v>52</v>
      </c>
      <c r="Y214" s="367" t="s">
        <v>52</v>
      </c>
      <c r="Z214" s="519" t="s">
        <v>52</v>
      </c>
      <c r="AA214" s="367" t="s">
        <v>52</v>
      </c>
      <c r="AB214" s="465" t="s">
        <v>52</v>
      </c>
      <c r="AC214" s="367" t="s">
        <v>52</v>
      </c>
      <c r="AD214" s="465" t="s">
        <v>52</v>
      </c>
      <c r="AE214" s="367" t="s">
        <v>52</v>
      </c>
      <c r="AF214" s="367" t="s">
        <v>52</v>
      </c>
      <c r="AG214" s="367" t="s">
        <v>52</v>
      </c>
      <c r="AH214" s="367" t="s">
        <v>52</v>
      </c>
      <c r="AI214" s="367" t="s">
        <v>52</v>
      </c>
      <c r="AJ214" s="476" t="s">
        <v>54</v>
      </c>
      <c r="AK214" s="476" t="s">
        <v>54</v>
      </c>
      <c r="AL214" s="476" t="s">
        <v>54</v>
      </c>
      <c r="AM214" s="476" t="s">
        <v>54</v>
      </c>
      <c r="AN214" s="476" t="s">
        <v>54</v>
      </c>
      <c r="AO214" s="476" t="s">
        <v>54</v>
      </c>
      <c r="AP214" s="375" t="s">
        <v>54</v>
      </c>
      <c r="AQ214" s="473" t="s">
        <v>54</v>
      </c>
      <c r="AR214" s="375" t="s">
        <v>54</v>
      </c>
      <c r="AS214" s="382" t="s">
        <v>54</v>
      </c>
      <c r="AT214" s="382" t="s">
        <v>54</v>
      </c>
      <c r="AU214" s="375" t="s">
        <v>54</v>
      </c>
      <c r="AV214" s="375" t="s">
        <v>54</v>
      </c>
      <c r="AW214" s="375" t="s">
        <v>54</v>
      </c>
      <c r="AX214" s="375" t="s">
        <v>54</v>
      </c>
      <c r="AY214" s="383" t="s">
        <v>54</v>
      </c>
      <c r="AZ214" s="369" t="s">
        <v>54</v>
      </c>
      <c r="BA214" s="517" t="s">
        <v>54</v>
      </c>
      <c r="BB214" s="369" t="s">
        <v>54</v>
      </c>
      <c r="BC214" s="517" t="s">
        <v>54</v>
      </c>
      <c r="BD214" s="369" t="s">
        <v>54</v>
      </c>
      <c r="BE214" s="369" t="s">
        <v>54</v>
      </c>
      <c r="BF214" s="369" t="s">
        <v>54</v>
      </c>
      <c r="BG214" s="375" t="s">
        <v>54</v>
      </c>
      <c r="BH214" s="375" t="s">
        <v>54</v>
      </c>
      <c r="BI214" s="375" t="s">
        <v>54</v>
      </c>
      <c r="BJ214" s="375" t="s">
        <v>54</v>
      </c>
      <c r="BK214" s="473" t="s">
        <v>54</v>
      </c>
      <c r="BL214" s="375" t="s">
        <v>54</v>
      </c>
      <c r="BM214" s="375" t="s">
        <v>54</v>
      </c>
      <c r="BN214" s="375" t="s">
        <v>54</v>
      </c>
      <c r="BO214" s="375" t="s">
        <v>54</v>
      </c>
      <c r="BP214" s="375" t="s">
        <v>54</v>
      </c>
      <c r="BQ214" s="375" t="s">
        <v>54</v>
      </c>
      <c r="BR214" s="375" t="s">
        <v>54</v>
      </c>
      <c r="BS214" s="375" t="s">
        <v>54</v>
      </c>
      <c r="BT214" s="375" t="s">
        <v>54</v>
      </c>
      <c r="BU214" s="370" t="s">
        <v>54</v>
      </c>
      <c r="BV214" s="375" t="s">
        <v>54</v>
      </c>
      <c r="BW214" s="375" t="s">
        <v>54</v>
      </c>
      <c r="BX214" s="375" t="s">
        <v>54</v>
      </c>
      <c r="BY214" s="375" t="s">
        <v>54</v>
      </c>
      <c r="BZ214" s="375" t="s">
        <v>54</v>
      </c>
      <c r="CA214" s="375" t="s">
        <v>54</v>
      </c>
      <c r="CB214" s="375" t="s">
        <v>54</v>
      </c>
      <c r="CC214" s="375" t="s">
        <v>54</v>
      </c>
      <c r="CD214" s="375" t="s">
        <v>54</v>
      </c>
      <c r="CE214" s="370" t="s">
        <v>54</v>
      </c>
      <c r="CF214" s="375" t="s">
        <v>54</v>
      </c>
      <c r="CG214" s="375" t="s">
        <v>54</v>
      </c>
      <c r="CH214" s="375" t="s">
        <v>54</v>
      </c>
      <c r="CI214" s="370" t="s">
        <v>54</v>
      </c>
      <c r="CJ214" s="375" t="s">
        <v>54</v>
      </c>
      <c r="CK214" s="375" t="s">
        <v>54</v>
      </c>
      <c r="CL214" s="375" t="s">
        <v>54</v>
      </c>
      <c r="CM214" s="476" t="s">
        <v>54</v>
      </c>
      <c r="CN214" s="476" t="s">
        <v>54</v>
      </c>
      <c r="CO214" s="465" t="s">
        <v>54</v>
      </c>
      <c r="CP214" s="465" t="s">
        <v>54</v>
      </c>
      <c r="CQ214" s="465" t="s">
        <v>54</v>
      </c>
      <c r="CR214" s="465" t="s">
        <v>54</v>
      </c>
      <c r="CS214" s="465" t="s">
        <v>54</v>
      </c>
      <c r="CT214" s="512" t="s">
        <v>3555</v>
      </c>
      <c r="CU214" s="512">
        <v>2006</v>
      </c>
      <c r="CV214" s="512" t="s">
        <v>2902</v>
      </c>
      <c r="CW214" s="512" t="s">
        <v>1975</v>
      </c>
      <c r="CX214" s="512" t="s">
        <v>3312</v>
      </c>
      <c r="CY214" s="512" t="s">
        <v>3105</v>
      </c>
      <c r="CZ214" s="512" t="s">
        <v>3205</v>
      </c>
      <c r="DA214" s="512" t="s">
        <v>52</v>
      </c>
      <c r="DB214" s="512" t="s">
        <v>3190</v>
      </c>
      <c r="DC214" s="512" t="s">
        <v>54</v>
      </c>
      <c r="DD214" s="512" t="s">
        <v>54</v>
      </c>
      <c r="DE214" s="512" t="s">
        <v>54</v>
      </c>
      <c r="DF214" s="512" t="s">
        <v>54</v>
      </c>
      <c r="DG214" s="465" t="s">
        <v>54</v>
      </c>
      <c r="DH214" s="465" t="s">
        <v>54</v>
      </c>
      <c r="DI214" s="465" t="s">
        <v>54</v>
      </c>
      <c r="DJ214" s="465" t="s">
        <v>54</v>
      </c>
      <c r="DK214" s="465" t="s">
        <v>54</v>
      </c>
      <c r="DL214" s="465" t="s">
        <v>54</v>
      </c>
      <c r="DM214" s="365" t="s">
        <v>54</v>
      </c>
      <c r="DN214" s="465" t="s">
        <v>54</v>
      </c>
      <c r="DO214" s="365" t="s">
        <v>54</v>
      </c>
      <c r="DP214" s="365" t="s">
        <v>54</v>
      </c>
      <c r="DQ214" s="365" t="s">
        <v>54</v>
      </c>
      <c r="DR214" s="365" t="s">
        <v>54</v>
      </c>
      <c r="DS214" s="365" t="s">
        <v>54</v>
      </c>
      <c r="DT214" s="365" t="s">
        <v>54</v>
      </c>
      <c r="DU214" s="365" t="s">
        <v>54</v>
      </c>
      <c r="DV214" s="365" t="s">
        <v>54</v>
      </c>
      <c r="DW214" s="365" t="s">
        <v>54</v>
      </c>
      <c r="DX214" s="465" t="s">
        <v>54</v>
      </c>
      <c r="DY214" s="365" t="s">
        <v>54</v>
      </c>
      <c r="DZ214" s="465" t="s">
        <v>54</v>
      </c>
      <c r="EA214" s="365" t="s">
        <v>54</v>
      </c>
      <c r="EB214" s="365" t="s">
        <v>54</v>
      </c>
      <c r="EC214" s="365" t="s">
        <v>54</v>
      </c>
      <c r="ED214" s="365" t="s">
        <v>54</v>
      </c>
      <c r="EE214" s="365" t="s">
        <v>54</v>
      </c>
      <c r="EF214" s="365" t="s">
        <v>54</v>
      </c>
      <c r="EG214" s="365" t="s">
        <v>54</v>
      </c>
      <c r="EH214" s="365" t="s">
        <v>54</v>
      </c>
      <c r="EI214" s="365" t="s">
        <v>54</v>
      </c>
      <c r="EJ214" s="365" t="s">
        <v>54</v>
      </c>
      <c r="EK214" s="365" t="s">
        <v>54</v>
      </c>
      <c r="EL214" s="365" t="s">
        <v>54</v>
      </c>
      <c r="EM214" s="365" t="s">
        <v>54</v>
      </c>
      <c r="EN214" s="365" t="s">
        <v>54</v>
      </c>
      <c r="EO214" s="365" t="s">
        <v>54</v>
      </c>
      <c r="EP214" s="365" t="s">
        <v>54</v>
      </c>
      <c r="EQ214" s="365" t="s">
        <v>54</v>
      </c>
      <c r="ER214" s="365" t="s">
        <v>54</v>
      </c>
      <c r="ES214" s="365" t="s">
        <v>54</v>
      </c>
      <c r="ET214" s="365" t="s">
        <v>54</v>
      </c>
      <c r="EU214" s="365" t="s">
        <v>54</v>
      </c>
    </row>
    <row r="215" spans="1:151" s="385" customFormat="1" ht="19.95" customHeight="1">
      <c r="A215" s="466"/>
      <c r="B215" s="466"/>
      <c r="C215" s="474"/>
      <c r="D215" s="466"/>
      <c r="E215" s="470"/>
      <c r="F215" s="466"/>
      <c r="G215" s="466"/>
      <c r="H215" s="466"/>
      <c r="I215" s="466"/>
      <c r="J215" s="466"/>
      <c r="K215" s="466"/>
      <c r="L215" s="470"/>
      <c r="M215" s="466"/>
      <c r="N215" s="470"/>
      <c r="O215" s="466"/>
      <c r="P215" s="527"/>
      <c r="Q215" s="466"/>
      <c r="R215" s="462" t="s">
        <v>3568</v>
      </c>
      <c r="S215" s="367" t="s">
        <v>52</v>
      </c>
      <c r="T215" s="367" t="s">
        <v>52</v>
      </c>
      <c r="U215" s="367" t="s">
        <v>52</v>
      </c>
      <c r="V215" s="367" t="s">
        <v>52</v>
      </c>
      <c r="W215" s="367" t="s">
        <v>52</v>
      </c>
      <c r="X215" s="518"/>
      <c r="Y215" s="367" t="s">
        <v>52</v>
      </c>
      <c r="Z215" s="520"/>
      <c r="AA215" s="367" t="s">
        <v>52</v>
      </c>
      <c r="AB215" s="466"/>
      <c r="AC215" s="367" t="s">
        <v>52</v>
      </c>
      <c r="AD215" s="466"/>
      <c r="AE215" s="367" t="s">
        <v>52</v>
      </c>
      <c r="AF215" s="367" t="s">
        <v>52</v>
      </c>
      <c r="AG215" s="367" t="s">
        <v>52</v>
      </c>
      <c r="AH215" s="367" t="s">
        <v>52</v>
      </c>
      <c r="AI215" s="367" t="s">
        <v>52</v>
      </c>
      <c r="AJ215" s="515"/>
      <c r="AK215" s="515"/>
      <c r="AL215" s="515"/>
      <c r="AM215" s="515"/>
      <c r="AN215" s="515"/>
      <c r="AO215" s="515"/>
      <c r="AP215" s="375" t="s">
        <v>54</v>
      </c>
      <c r="AQ215" s="474"/>
      <c r="AR215" s="375" t="s">
        <v>54</v>
      </c>
      <c r="AS215" s="382" t="s">
        <v>54</v>
      </c>
      <c r="AT215" s="382" t="s">
        <v>54</v>
      </c>
      <c r="AU215" s="375" t="s">
        <v>54</v>
      </c>
      <c r="AV215" s="375" t="s">
        <v>54</v>
      </c>
      <c r="AW215" s="375" t="s">
        <v>54</v>
      </c>
      <c r="AX215" s="375" t="s">
        <v>54</v>
      </c>
      <c r="AY215" s="383" t="s">
        <v>54</v>
      </c>
      <c r="AZ215" s="369" t="s">
        <v>54</v>
      </c>
      <c r="BA215" s="518"/>
      <c r="BB215" s="369" t="s">
        <v>54</v>
      </c>
      <c r="BC215" s="518"/>
      <c r="BD215" s="369" t="s">
        <v>54</v>
      </c>
      <c r="BE215" s="369" t="s">
        <v>54</v>
      </c>
      <c r="BF215" s="369" t="s">
        <v>54</v>
      </c>
      <c r="BG215" s="375" t="s">
        <v>54</v>
      </c>
      <c r="BH215" s="375" t="s">
        <v>54</v>
      </c>
      <c r="BI215" s="375" t="s">
        <v>54</v>
      </c>
      <c r="BJ215" s="375" t="s">
        <v>54</v>
      </c>
      <c r="BK215" s="474"/>
      <c r="BL215" s="375" t="s">
        <v>54</v>
      </c>
      <c r="BM215" s="375" t="s">
        <v>54</v>
      </c>
      <c r="BN215" s="375" t="s">
        <v>54</v>
      </c>
      <c r="BO215" s="375" t="s">
        <v>54</v>
      </c>
      <c r="BP215" s="375" t="s">
        <v>54</v>
      </c>
      <c r="BQ215" s="375" t="s">
        <v>54</v>
      </c>
      <c r="BR215" s="375" t="s">
        <v>54</v>
      </c>
      <c r="BS215" s="375" t="s">
        <v>54</v>
      </c>
      <c r="BT215" s="375" t="s">
        <v>54</v>
      </c>
      <c r="BU215" s="370" t="s">
        <v>54</v>
      </c>
      <c r="BV215" s="375" t="s">
        <v>54</v>
      </c>
      <c r="BW215" s="375" t="s">
        <v>54</v>
      </c>
      <c r="BX215" s="375" t="s">
        <v>54</v>
      </c>
      <c r="BY215" s="375" t="s">
        <v>54</v>
      </c>
      <c r="BZ215" s="375" t="s">
        <v>54</v>
      </c>
      <c r="CA215" s="375" t="s">
        <v>54</v>
      </c>
      <c r="CB215" s="375" t="s">
        <v>54</v>
      </c>
      <c r="CC215" s="375" t="s">
        <v>54</v>
      </c>
      <c r="CD215" s="375" t="s">
        <v>54</v>
      </c>
      <c r="CE215" s="370" t="s">
        <v>54</v>
      </c>
      <c r="CF215" s="375" t="s">
        <v>54</v>
      </c>
      <c r="CG215" s="375" t="s">
        <v>54</v>
      </c>
      <c r="CH215" s="375" t="s">
        <v>54</v>
      </c>
      <c r="CI215" s="370" t="s">
        <v>54</v>
      </c>
      <c r="CJ215" s="375" t="s">
        <v>54</v>
      </c>
      <c r="CK215" s="375" t="s">
        <v>54</v>
      </c>
      <c r="CL215" s="375" t="s">
        <v>54</v>
      </c>
      <c r="CM215" s="477"/>
      <c r="CN215" s="477"/>
      <c r="CO215" s="466"/>
      <c r="CP215" s="466"/>
      <c r="CQ215" s="466"/>
      <c r="CR215" s="466"/>
      <c r="CS215" s="466"/>
      <c r="CT215" s="550"/>
      <c r="CU215" s="513"/>
      <c r="CV215" s="513"/>
      <c r="CW215" s="513"/>
      <c r="CX215" s="550"/>
      <c r="CY215" s="513"/>
      <c r="CZ215" s="513"/>
      <c r="DA215" s="513"/>
      <c r="DB215" s="513"/>
      <c r="DC215" s="513"/>
      <c r="DD215" s="513"/>
      <c r="DE215" s="513"/>
      <c r="DF215" s="513"/>
      <c r="DG215" s="466"/>
      <c r="DH215" s="466"/>
      <c r="DI215" s="466"/>
      <c r="DJ215" s="466"/>
      <c r="DK215" s="466"/>
      <c r="DL215" s="466"/>
      <c r="DM215" s="365" t="s">
        <v>54</v>
      </c>
      <c r="DN215" s="466"/>
      <c r="DO215" s="365" t="s">
        <v>54</v>
      </c>
      <c r="DP215" s="365" t="s">
        <v>54</v>
      </c>
      <c r="DQ215" s="365" t="s">
        <v>54</v>
      </c>
      <c r="DR215" s="365" t="s">
        <v>54</v>
      </c>
      <c r="DS215" s="365" t="s">
        <v>54</v>
      </c>
      <c r="DT215" s="365" t="s">
        <v>54</v>
      </c>
      <c r="DU215" s="365" t="s">
        <v>54</v>
      </c>
      <c r="DV215" s="365" t="s">
        <v>54</v>
      </c>
      <c r="DW215" s="365" t="s">
        <v>54</v>
      </c>
      <c r="DX215" s="466"/>
      <c r="DY215" s="365" t="s">
        <v>54</v>
      </c>
      <c r="DZ215" s="466"/>
      <c r="EA215" s="365" t="s">
        <v>54</v>
      </c>
      <c r="EB215" s="365" t="s">
        <v>54</v>
      </c>
      <c r="EC215" s="365" t="s">
        <v>54</v>
      </c>
      <c r="ED215" s="365" t="s">
        <v>54</v>
      </c>
      <c r="EE215" s="365" t="s">
        <v>54</v>
      </c>
      <c r="EF215" s="365" t="s">
        <v>54</v>
      </c>
      <c r="EG215" s="365" t="s">
        <v>54</v>
      </c>
      <c r="EH215" s="365" t="s">
        <v>54</v>
      </c>
      <c r="EI215" s="365" t="s">
        <v>54</v>
      </c>
      <c r="EJ215" s="365" t="s">
        <v>54</v>
      </c>
      <c r="EK215" s="365" t="s">
        <v>54</v>
      </c>
      <c r="EL215" s="365" t="s">
        <v>54</v>
      </c>
      <c r="EM215" s="365" t="s">
        <v>54</v>
      </c>
      <c r="EN215" s="365" t="s">
        <v>54</v>
      </c>
      <c r="EO215" s="365" t="s">
        <v>54</v>
      </c>
      <c r="EP215" s="365" t="s">
        <v>54</v>
      </c>
      <c r="EQ215" s="365" t="s">
        <v>54</v>
      </c>
      <c r="ER215" s="365" t="s">
        <v>54</v>
      </c>
      <c r="ES215" s="365" t="s">
        <v>54</v>
      </c>
      <c r="ET215" s="365" t="s">
        <v>54</v>
      </c>
      <c r="EU215" s="365" t="s">
        <v>54</v>
      </c>
    </row>
    <row r="216" spans="1:151" s="385" customFormat="1" ht="19.95" customHeight="1">
      <c r="A216" s="467"/>
      <c r="B216" s="467"/>
      <c r="C216" s="474"/>
      <c r="D216" s="467"/>
      <c r="E216" s="471"/>
      <c r="F216" s="467"/>
      <c r="G216" s="467"/>
      <c r="H216" s="467"/>
      <c r="I216" s="467"/>
      <c r="J216" s="467"/>
      <c r="K216" s="467"/>
      <c r="L216" s="471"/>
      <c r="M216" s="467"/>
      <c r="N216" s="471"/>
      <c r="O216" s="467"/>
      <c r="P216" s="527"/>
      <c r="Q216" s="467"/>
      <c r="R216" s="462" t="s">
        <v>54</v>
      </c>
      <c r="S216" s="367" t="s">
        <v>54</v>
      </c>
      <c r="T216" s="367" t="s">
        <v>54</v>
      </c>
      <c r="U216" s="367" t="s">
        <v>54</v>
      </c>
      <c r="V216" s="367" t="s">
        <v>54</v>
      </c>
      <c r="W216" s="367" t="s">
        <v>54</v>
      </c>
      <c r="X216" s="518"/>
      <c r="Y216" s="367" t="s">
        <v>54</v>
      </c>
      <c r="Z216" s="520"/>
      <c r="AA216" s="367" t="s">
        <v>54</v>
      </c>
      <c r="AB216" s="467"/>
      <c r="AC216" s="367" t="s">
        <v>54</v>
      </c>
      <c r="AD216" s="467"/>
      <c r="AE216" s="367" t="s">
        <v>54</v>
      </c>
      <c r="AF216" s="367" t="s">
        <v>54</v>
      </c>
      <c r="AG216" s="367" t="s">
        <v>54</v>
      </c>
      <c r="AH216" s="367" t="s">
        <v>54</v>
      </c>
      <c r="AI216" s="367" t="s">
        <v>54</v>
      </c>
      <c r="AJ216" s="515"/>
      <c r="AK216" s="515"/>
      <c r="AL216" s="515"/>
      <c r="AM216" s="515"/>
      <c r="AN216" s="515"/>
      <c r="AO216" s="515"/>
      <c r="AP216" s="375" t="s">
        <v>54</v>
      </c>
      <c r="AQ216" s="474"/>
      <c r="AR216" s="375" t="s">
        <v>54</v>
      </c>
      <c r="AS216" s="382" t="s">
        <v>54</v>
      </c>
      <c r="AT216" s="382" t="s">
        <v>54</v>
      </c>
      <c r="AU216" s="375" t="s">
        <v>54</v>
      </c>
      <c r="AV216" s="375" t="s">
        <v>54</v>
      </c>
      <c r="AW216" s="375" t="s">
        <v>54</v>
      </c>
      <c r="AX216" s="375" t="s">
        <v>54</v>
      </c>
      <c r="AY216" s="383" t="s">
        <v>54</v>
      </c>
      <c r="AZ216" s="369" t="s">
        <v>54</v>
      </c>
      <c r="BA216" s="518"/>
      <c r="BB216" s="369" t="s">
        <v>54</v>
      </c>
      <c r="BC216" s="518"/>
      <c r="BD216" s="369" t="s">
        <v>54</v>
      </c>
      <c r="BE216" s="369" t="s">
        <v>54</v>
      </c>
      <c r="BF216" s="369" t="s">
        <v>54</v>
      </c>
      <c r="BG216" s="375" t="s">
        <v>54</v>
      </c>
      <c r="BH216" s="375" t="s">
        <v>54</v>
      </c>
      <c r="BI216" s="375" t="s">
        <v>54</v>
      </c>
      <c r="BJ216" s="375" t="s">
        <v>54</v>
      </c>
      <c r="BK216" s="474"/>
      <c r="BL216" s="375" t="s">
        <v>54</v>
      </c>
      <c r="BM216" s="375" t="s">
        <v>54</v>
      </c>
      <c r="BN216" s="375" t="s">
        <v>54</v>
      </c>
      <c r="BO216" s="375" t="s">
        <v>54</v>
      </c>
      <c r="BP216" s="375" t="s">
        <v>54</v>
      </c>
      <c r="BQ216" s="375" t="s">
        <v>54</v>
      </c>
      <c r="BR216" s="375" t="s">
        <v>54</v>
      </c>
      <c r="BS216" s="375" t="s">
        <v>54</v>
      </c>
      <c r="BT216" s="375" t="s">
        <v>54</v>
      </c>
      <c r="BU216" s="370" t="s">
        <v>54</v>
      </c>
      <c r="BV216" s="375" t="s">
        <v>54</v>
      </c>
      <c r="BW216" s="375" t="s">
        <v>54</v>
      </c>
      <c r="BX216" s="375" t="s">
        <v>54</v>
      </c>
      <c r="BY216" s="375" t="s">
        <v>54</v>
      </c>
      <c r="BZ216" s="375" t="s">
        <v>54</v>
      </c>
      <c r="CA216" s="375" t="s">
        <v>54</v>
      </c>
      <c r="CB216" s="375" t="s">
        <v>54</v>
      </c>
      <c r="CC216" s="375" t="s">
        <v>54</v>
      </c>
      <c r="CD216" s="375" t="s">
        <v>54</v>
      </c>
      <c r="CE216" s="370" t="s">
        <v>54</v>
      </c>
      <c r="CF216" s="375" t="s">
        <v>54</v>
      </c>
      <c r="CG216" s="375" t="s">
        <v>54</v>
      </c>
      <c r="CH216" s="375" t="s">
        <v>54</v>
      </c>
      <c r="CI216" s="370" t="s">
        <v>54</v>
      </c>
      <c r="CJ216" s="375" t="s">
        <v>54</v>
      </c>
      <c r="CK216" s="375" t="s">
        <v>54</v>
      </c>
      <c r="CL216" s="375" t="s">
        <v>54</v>
      </c>
      <c r="CM216" s="477"/>
      <c r="CN216" s="477"/>
      <c r="CO216" s="467"/>
      <c r="CP216" s="467"/>
      <c r="CQ216" s="467"/>
      <c r="CR216" s="467"/>
      <c r="CS216" s="467"/>
      <c r="CT216" s="550"/>
      <c r="CU216" s="513"/>
      <c r="CV216" s="513"/>
      <c r="CW216" s="513"/>
      <c r="CX216" s="550"/>
      <c r="CY216" s="513"/>
      <c r="CZ216" s="513"/>
      <c r="DA216" s="513"/>
      <c r="DB216" s="513"/>
      <c r="DC216" s="513"/>
      <c r="DD216" s="513"/>
      <c r="DE216" s="513"/>
      <c r="DF216" s="513"/>
      <c r="DG216" s="467"/>
      <c r="DH216" s="467"/>
      <c r="DI216" s="467"/>
      <c r="DJ216" s="467"/>
      <c r="DK216" s="467"/>
      <c r="DL216" s="467"/>
      <c r="DM216" s="365" t="s">
        <v>54</v>
      </c>
      <c r="DN216" s="467"/>
      <c r="DO216" s="365" t="s">
        <v>54</v>
      </c>
      <c r="DP216" s="365" t="s">
        <v>54</v>
      </c>
      <c r="DQ216" s="365" t="s">
        <v>54</v>
      </c>
      <c r="DR216" s="365" t="s">
        <v>54</v>
      </c>
      <c r="DS216" s="365" t="s">
        <v>54</v>
      </c>
      <c r="DT216" s="365" t="s">
        <v>54</v>
      </c>
      <c r="DU216" s="365" t="s">
        <v>54</v>
      </c>
      <c r="DV216" s="365" t="s">
        <v>54</v>
      </c>
      <c r="DW216" s="365" t="s">
        <v>54</v>
      </c>
      <c r="DX216" s="467"/>
      <c r="DY216" s="365" t="s">
        <v>54</v>
      </c>
      <c r="DZ216" s="467"/>
      <c r="EA216" s="365" t="s">
        <v>54</v>
      </c>
      <c r="EB216" s="365" t="s">
        <v>54</v>
      </c>
      <c r="EC216" s="365" t="s">
        <v>54</v>
      </c>
      <c r="ED216" s="365" t="s">
        <v>54</v>
      </c>
      <c r="EE216" s="365" t="s">
        <v>54</v>
      </c>
      <c r="EF216" s="365" t="s">
        <v>54</v>
      </c>
      <c r="EG216" s="365" t="s">
        <v>54</v>
      </c>
      <c r="EH216" s="365" t="s">
        <v>54</v>
      </c>
      <c r="EI216" s="365" t="s">
        <v>54</v>
      </c>
      <c r="EJ216" s="365" t="s">
        <v>54</v>
      </c>
      <c r="EK216" s="365" t="s">
        <v>54</v>
      </c>
      <c r="EL216" s="365" t="s">
        <v>54</v>
      </c>
      <c r="EM216" s="365" t="s">
        <v>54</v>
      </c>
      <c r="EN216" s="365" t="s">
        <v>54</v>
      </c>
      <c r="EO216" s="365" t="s">
        <v>54</v>
      </c>
      <c r="EP216" s="365" t="s">
        <v>54</v>
      </c>
      <c r="EQ216" s="365" t="s">
        <v>54</v>
      </c>
      <c r="ER216" s="365" t="s">
        <v>54</v>
      </c>
      <c r="ES216" s="365" t="s">
        <v>54</v>
      </c>
      <c r="ET216" s="365" t="s">
        <v>54</v>
      </c>
      <c r="EU216" s="365" t="s">
        <v>54</v>
      </c>
    </row>
    <row r="217" spans="1:151" s="385" customFormat="1" ht="19.95" customHeight="1">
      <c r="A217" s="468"/>
      <c r="B217" s="468"/>
      <c r="C217" s="475"/>
      <c r="D217" s="468"/>
      <c r="E217" s="472"/>
      <c r="F217" s="468"/>
      <c r="G217" s="468"/>
      <c r="H217" s="468"/>
      <c r="I217" s="468"/>
      <c r="J217" s="468"/>
      <c r="K217" s="468"/>
      <c r="L217" s="472"/>
      <c r="M217" s="468"/>
      <c r="N217" s="472"/>
      <c r="O217" s="468"/>
      <c r="P217" s="528"/>
      <c r="Q217" s="468"/>
      <c r="R217" s="462" t="s">
        <v>54</v>
      </c>
      <c r="S217" s="367" t="s">
        <v>54</v>
      </c>
      <c r="T217" s="367" t="s">
        <v>54</v>
      </c>
      <c r="U217" s="367" t="s">
        <v>54</v>
      </c>
      <c r="V217" s="367" t="s">
        <v>54</v>
      </c>
      <c r="W217" s="367" t="s">
        <v>54</v>
      </c>
      <c r="X217" s="518"/>
      <c r="Y217" s="367" t="s">
        <v>54</v>
      </c>
      <c r="Z217" s="520"/>
      <c r="AA217" s="367" t="s">
        <v>54</v>
      </c>
      <c r="AB217" s="468"/>
      <c r="AC217" s="367" t="s">
        <v>54</v>
      </c>
      <c r="AD217" s="468"/>
      <c r="AE217" s="367" t="s">
        <v>54</v>
      </c>
      <c r="AF217" s="367" t="s">
        <v>54</v>
      </c>
      <c r="AG217" s="367" t="s">
        <v>54</v>
      </c>
      <c r="AH217" s="367" t="s">
        <v>54</v>
      </c>
      <c r="AI217" s="367" t="s">
        <v>54</v>
      </c>
      <c r="AJ217" s="516"/>
      <c r="AK217" s="516"/>
      <c r="AL217" s="516"/>
      <c r="AM217" s="516"/>
      <c r="AN217" s="516"/>
      <c r="AO217" s="516"/>
      <c r="AP217" s="375" t="s">
        <v>54</v>
      </c>
      <c r="AQ217" s="475"/>
      <c r="AR217" s="375" t="s">
        <v>54</v>
      </c>
      <c r="AS217" s="382" t="s">
        <v>54</v>
      </c>
      <c r="AT217" s="382" t="s">
        <v>54</v>
      </c>
      <c r="AU217" s="375" t="s">
        <v>54</v>
      </c>
      <c r="AV217" s="375" t="s">
        <v>54</v>
      </c>
      <c r="AW217" s="375" t="s">
        <v>54</v>
      </c>
      <c r="AX217" s="375" t="s">
        <v>54</v>
      </c>
      <c r="AY217" s="383" t="s">
        <v>54</v>
      </c>
      <c r="AZ217" s="369" t="s">
        <v>54</v>
      </c>
      <c r="BA217" s="518"/>
      <c r="BB217" s="369" t="s">
        <v>54</v>
      </c>
      <c r="BC217" s="518"/>
      <c r="BD217" s="369" t="s">
        <v>54</v>
      </c>
      <c r="BE217" s="369" t="s">
        <v>54</v>
      </c>
      <c r="BF217" s="369" t="s">
        <v>54</v>
      </c>
      <c r="BG217" s="375" t="s">
        <v>54</v>
      </c>
      <c r="BH217" s="375" t="s">
        <v>54</v>
      </c>
      <c r="BI217" s="375" t="s">
        <v>54</v>
      </c>
      <c r="BJ217" s="375" t="s">
        <v>54</v>
      </c>
      <c r="BK217" s="475"/>
      <c r="BL217" s="375" t="s">
        <v>54</v>
      </c>
      <c r="BM217" s="375" t="s">
        <v>54</v>
      </c>
      <c r="BN217" s="375" t="s">
        <v>54</v>
      </c>
      <c r="BO217" s="375" t="s">
        <v>54</v>
      </c>
      <c r="BP217" s="375" t="s">
        <v>54</v>
      </c>
      <c r="BQ217" s="375" t="s">
        <v>54</v>
      </c>
      <c r="BR217" s="375" t="s">
        <v>54</v>
      </c>
      <c r="BS217" s="375" t="s">
        <v>54</v>
      </c>
      <c r="BT217" s="375" t="s">
        <v>54</v>
      </c>
      <c r="BU217" s="370" t="s">
        <v>54</v>
      </c>
      <c r="BV217" s="375" t="s">
        <v>54</v>
      </c>
      <c r="BW217" s="375" t="s">
        <v>54</v>
      </c>
      <c r="BX217" s="375" t="s">
        <v>54</v>
      </c>
      <c r="BY217" s="375" t="s">
        <v>54</v>
      </c>
      <c r="BZ217" s="375" t="s">
        <v>54</v>
      </c>
      <c r="CA217" s="375" t="s">
        <v>54</v>
      </c>
      <c r="CB217" s="375" t="s">
        <v>54</v>
      </c>
      <c r="CC217" s="375" t="s">
        <v>54</v>
      </c>
      <c r="CD217" s="375" t="s">
        <v>54</v>
      </c>
      <c r="CE217" s="370" t="s">
        <v>54</v>
      </c>
      <c r="CF217" s="375" t="s">
        <v>54</v>
      </c>
      <c r="CG217" s="375" t="s">
        <v>54</v>
      </c>
      <c r="CH217" s="375" t="s">
        <v>54</v>
      </c>
      <c r="CI217" s="370" t="s">
        <v>54</v>
      </c>
      <c r="CJ217" s="375" t="s">
        <v>54</v>
      </c>
      <c r="CK217" s="375" t="s">
        <v>54</v>
      </c>
      <c r="CL217" s="375" t="s">
        <v>54</v>
      </c>
      <c r="CM217" s="478"/>
      <c r="CN217" s="478"/>
      <c r="CO217" s="468"/>
      <c r="CP217" s="468"/>
      <c r="CQ217" s="468"/>
      <c r="CR217" s="468"/>
      <c r="CS217" s="468"/>
      <c r="CT217" s="551"/>
      <c r="CU217" s="514"/>
      <c r="CV217" s="514"/>
      <c r="CW217" s="514"/>
      <c r="CX217" s="551"/>
      <c r="CY217" s="514"/>
      <c r="CZ217" s="514"/>
      <c r="DA217" s="514"/>
      <c r="DB217" s="514"/>
      <c r="DC217" s="514"/>
      <c r="DD217" s="514"/>
      <c r="DE217" s="514"/>
      <c r="DF217" s="514"/>
      <c r="DG217" s="468"/>
      <c r="DH217" s="468"/>
      <c r="DI217" s="468"/>
      <c r="DJ217" s="468"/>
      <c r="DK217" s="468"/>
      <c r="DL217" s="468"/>
      <c r="DM217" s="365" t="s">
        <v>54</v>
      </c>
      <c r="DN217" s="468"/>
      <c r="DO217" s="365" t="s">
        <v>54</v>
      </c>
      <c r="DP217" s="365" t="s">
        <v>54</v>
      </c>
      <c r="DQ217" s="365" t="s">
        <v>54</v>
      </c>
      <c r="DR217" s="365" t="s">
        <v>54</v>
      </c>
      <c r="DS217" s="365" t="s">
        <v>54</v>
      </c>
      <c r="DT217" s="365" t="s">
        <v>54</v>
      </c>
      <c r="DU217" s="365" t="s">
        <v>54</v>
      </c>
      <c r="DV217" s="365" t="s">
        <v>54</v>
      </c>
      <c r="DW217" s="365" t="s">
        <v>54</v>
      </c>
      <c r="DX217" s="468"/>
      <c r="DY217" s="365" t="s">
        <v>54</v>
      </c>
      <c r="DZ217" s="468"/>
      <c r="EA217" s="365" t="s">
        <v>54</v>
      </c>
      <c r="EB217" s="365" t="s">
        <v>54</v>
      </c>
      <c r="EC217" s="365" t="s">
        <v>54</v>
      </c>
      <c r="ED217" s="365" t="s">
        <v>54</v>
      </c>
      <c r="EE217" s="365" t="s">
        <v>54</v>
      </c>
      <c r="EF217" s="365" t="s">
        <v>54</v>
      </c>
      <c r="EG217" s="365" t="s">
        <v>54</v>
      </c>
      <c r="EH217" s="365" t="s">
        <v>54</v>
      </c>
      <c r="EI217" s="365" t="s">
        <v>54</v>
      </c>
      <c r="EJ217" s="365" t="s">
        <v>54</v>
      </c>
      <c r="EK217" s="365" t="s">
        <v>54</v>
      </c>
      <c r="EL217" s="365" t="s">
        <v>54</v>
      </c>
      <c r="EM217" s="365" t="s">
        <v>54</v>
      </c>
      <c r="EN217" s="365" t="s">
        <v>54</v>
      </c>
      <c r="EO217" s="365" t="s">
        <v>54</v>
      </c>
      <c r="EP217" s="365" t="s">
        <v>54</v>
      </c>
      <c r="EQ217" s="365" t="s">
        <v>54</v>
      </c>
      <c r="ER217" s="365" t="s">
        <v>54</v>
      </c>
      <c r="ES217" s="365" t="s">
        <v>54</v>
      </c>
      <c r="ET217" s="365" t="s">
        <v>54</v>
      </c>
      <c r="EU217" s="365" t="s">
        <v>54</v>
      </c>
    </row>
    <row r="218" spans="1:151" s="385" customFormat="1" ht="19.95" customHeight="1">
      <c r="A218" s="465">
        <v>36</v>
      </c>
      <c r="B218" s="465">
        <v>36</v>
      </c>
      <c r="C218" s="473" t="s">
        <v>2734</v>
      </c>
      <c r="D218" s="465" t="s">
        <v>3064</v>
      </c>
      <c r="E218" s="469" t="s">
        <v>3072</v>
      </c>
      <c r="F218" s="465" t="s">
        <v>3300</v>
      </c>
      <c r="G218" s="465" t="s">
        <v>3323</v>
      </c>
      <c r="H218" s="465" t="s">
        <v>3071</v>
      </c>
      <c r="I218" s="465" t="s">
        <v>3738</v>
      </c>
      <c r="J218" s="465" t="s">
        <v>3128</v>
      </c>
      <c r="K218" s="525" t="s">
        <v>3529</v>
      </c>
      <c r="L218" s="469" t="s">
        <v>3554</v>
      </c>
      <c r="M218" s="465" t="s">
        <v>3090</v>
      </c>
      <c r="N218" s="469" t="s">
        <v>3554</v>
      </c>
      <c r="O218" s="465" t="s">
        <v>3090</v>
      </c>
      <c r="P218" s="526" t="s">
        <v>3014</v>
      </c>
      <c r="Q218" s="465">
        <v>3</v>
      </c>
      <c r="R218" s="462" t="s">
        <v>3113</v>
      </c>
      <c r="S218" s="367" t="s">
        <v>52</v>
      </c>
      <c r="T218" s="367" t="s">
        <v>52</v>
      </c>
      <c r="U218" s="367" t="s">
        <v>52</v>
      </c>
      <c r="V218" s="367" t="s">
        <v>52</v>
      </c>
      <c r="W218" s="367" t="s">
        <v>52</v>
      </c>
      <c r="X218" s="517" t="s">
        <v>52</v>
      </c>
      <c r="Y218" s="367" t="s">
        <v>52</v>
      </c>
      <c r="Z218" s="519" t="s">
        <v>52</v>
      </c>
      <c r="AA218" s="367" t="s">
        <v>52</v>
      </c>
      <c r="AB218" s="465" t="s">
        <v>52</v>
      </c>
      <c r="AC218" s="367" t="s">
        <v>52</v>
      </c>
      <c r="AD218" s="465" t="s">
        <v>52</v>
      </c>
      <c r="AE218" s="367" t="s">
        <v>52</v>
      </c>
      <c r="AF218" s="367" t="s">
        <v>52</v>
      </c>
      <c r="AG218" s="367" t="s">
        <v>52</v>
      </c>
      <c r="AH218" s="367" t="s">
        <v>52</v>
      </c>
      <c r="AI218" s="367" t="s">
        <v>52</v>
      </c>
      <c r="AJ218" s="476" t="s">
        <v>54</v>
      </c>
      <c r="AK218" s="476" t="s">
        <v>54</v>
      </c>
      <c r="AL218" s="476" t="s">
        <v>54</v>
      </c>
      <c r="AM218" s="476" t="s">
        <v>54</v>
      </c>
      <c r="AN218" s="476" t="s">
        <v>54</v>
      </c>
      <c r="AO218" s="476" t="s">
        <v>54</v>
      </c>
      <c r="AP218" s="375" t="s">
        <v>54</v>
      </c>
      <c r="AQ218" s="473" t="s">
        <v>54</v>
      </c>
      <c r="AR218" s="375" t="s">
        <v>54</v>
      </c>
      <c r="AS218" s="382" t="s">
        <v>54</v>
      </c>
      <c r="AT218" s="382" t="s">
        <v>54</v>
      </c>
      <c r="AU218" s="375" t="s">
        <v>54</v>
      </c>
      <c r="AV218" s="375" t="s">
        <v>54</v>
      </c>
      <c r="AW218" s="375" t="s">
        <v>54</v>
      </c>
      <c r="AX218" s="375" t="s">
        <v>54</v>
      </c>
      <c r="AY218" s="383" t="s">
        <v>54</v>
      </c>
      <c r="AZ218" s="369" t="s">
        <v>54</v>
      </c>
      <c r="BA218" s="517" t="s">
        <v>54</v>
      </c>
      <c r="BB218" s="369" t="s">
        <v>54</v>
      </c>
      <c r="BC218" s="517" t="s">
        <v>54</v>
      </c>
      <c r="BD218" s="369" t="s">
        <v>54</v>
      </c>
      <c r="BE218" s="369" t="s">
        <v>54</v>
      </c>
      <c r="BF218" s="369" t="s">
        <v>54</v>
      </c>
      <c r="BG218" s="375" t="s">
        <v>54</v>
      </c>
      <c r="BH218" s="375" t="s">
        <v>54</v>
      </c>
      <c r="BI218" s="375" t="s">
        <v>54</v>
      </c>
      <c r="BJ218" s="375" t="s">
        <v>54</v>
      </c>
      <c r="BK218" s="473" t="s">
        <v>54</v>
      </c>
      <c r="BL218" s="375" t="s">
        <v>54</v>
      </c>
      <c r="BM218" s="375" t="s">
        <v>54</v>
      </c>
      <c r="BN218" s="375" t="s">
        <v>54</v>
      </c>
      <c r="BO218" s="375" t="s">
        <v>54</v>
      </c>
      <c r="BP218" s="375" t="s">
        <v>54</v>
      </c>
      <c r="BQ218" s="375" t="s">
        <v>54</v>
      </c>
      <c r="BR218" s="375" t="s">
        <v>54</v>
      </c>
      <c r="BS218" s="375" t="s">
        <v>54</v>
      </c>
      <c r="BT218" s="375" t="s">
        <v>54</v>
      </c>
      <c r="BU218" s="370" t="s">
        <v>54</v>
      </c>
      <c r="BV218" s="375" t="s">
        <v>54</v>
      </c>
      <c r="BW218" s="375" t="s">
        <v>54</v>
      </c>
      <c r="BX218" s="375" t="s">
        <v>54</v>
      </c>
      <c r="BY218" s="375" t="s">
        <v>54</v>
      </c>
      <c r="BZ218" s="375" t="s">
        <v>54</v>
      </c>
      <c r="CA218" s="375" t="s">
        <v>54</v>
      </c>
      <c r="CB218" s="375" t="s">
        <v>54</v>
      </c>
      <c r="CC218" s="375" t="s">
        <v>54</v>
      </c>
      <c r="CD218" s="375" t="s">
        <v>54</v>
      </c>
      <c r="CE218" s="370" t="s">
        <v>54</v>
      </c>
      <c r="CF218" s="375" t="s">
        <v>54</v>
      </c>
      <c r="CG218" s="375" t="s">
        <v>54</v>
      </c>
      <c r="CH218" s="375" t="s">
        <v>54</v>
      </c>
      <c r="CI218" s="370" t="s">
        <v>54</v>
      </c>
      <c r="CJ218" s="375" t="s">
        <v>54</v>
      </c>
      <c r="CK218" s="375" t="s">
        <v>54</v>
      </c>
      <c r="CL218" s="375" t="s">
        <v>54</v>
      </c>
      <c r="CM218" s="476" t="s">
        <v>54</v>
      </c>
      <c r="CN218" s="476" t="s">
        <v>54</v>
      </c>
      <c r="CO218" s="465" t="s">
        <v>54</v>
      </c>
      <c r="CP218" s="465" t="s">
        <v>54</v>
      </c>
      <c r="CQ218" s="465" t="s">
        <v>54</v>
      </c>
      <c r="CR218" s="465" t="s">
        <v>54</v>
      </c>
      <c r="CS218" s="465" t="s">
        <v>54</v>
      </c>
      <c r="CT218" s="512" t="s">
        <v>3555</v>
      </c>
      <c r="CU218" s="512">
        <v>2015</v>
      </c>
      <c r="CV218" s="512" t="s">
        <v>3214</v>
      </c>
      <c r="CW218" s="512" t="s">
        <v>1996</v>
      </c>
      <c r="CX218" s="512" t="s">
        <v>3313</v>
      </c>
      <c r="CY218" s="512" t="s">
        <v>3106</v>
      </c>
      <c r="CZ218" s="512" t="s">
        <v>3206</v>
      </c>
      <c r="DA218" s="512" t="s">
        <v>3207</v>
      </c>
      <c r="DB218" s="512" t="s">
        <v>3191</v>
      </c>
      <c r="DC218" s="512" t="s">
        <v>54</v>
      </c>
      <c r="DD218" s="512" t="s">
        <v>54</v>
      </c>
      <c r="DE218" s="512" t="s">
        <v>54</v>
      </c>
      <c r="DF218" s="512" t="s">
        <v>54</v>
      </c>
      <c r="DG218" s="465" t="s">
        <v>54</v>
      </c>
      <c r="DH218" s="465" t="s">
        <v>54</v>
      </c>
      <c r="DI218" s="465" t="s">
        <v>54</v>
      </c>
      <c r="DJ218" s="465" t="s">
        <v>54</v>
      </c>
      <c r="DK218" s="465" t="s">
        <v>54</v>
      </c>
      <c r="DL218" s="465" t="s">
        <v>54</v>
      </c>
      <c r="DM218" s="365" t="s">
        <v>54</v>
      </c>
      <c r="DN218" s="465" t="s">
        <v>54</v>
      </c>
      <c r="DO218" s="365" t="s">
        <v>54</v>
      </c>
      <c r="DP218" s="365" t="s">
        <v>54</v>
      </c>
      <c r="DQ218" s="365" t="s">
        <v>54</v>
      </c>
      <c r="DR218" s="365" t="s">
        <v>54</v>
      </c>
      <c r="DS218" s="365" t="s">
        <v>54</v>
      </c>
      <c r="DT218" s="365" t="s">
        <v>54</v>
      </c>
      <c r="DU218" s="365" t="s">
        <v>54</v>
      </c>
      <c r="DV218" s="365" t="s">
        <v>54</v>
      </c>
      <c r="DW218" s="365" t="s">
        <v>54</v>
      </c>
      <c r="DX218" s="465" t="s">
        <v>54</v>
      </c>
      <c r="DY218" s="365" t="s">
        <v>54</v>
      </c>
      <c r="DZ218" s="465" t="s">
        <v>54</v>
      </c>
      <c r="EA218" s="365" t="s">
        <v>54</v>
      </c>
      <c r="EB218" s="365" t="s">
        <v>54</v>
      </c>
      <c r="EC218" s="365" t="s">
        <v>54</v>
      </c>
      <c r="ED218" s="365" t="s">
        <v>54</v>
      </c>
      <c r="EE218" s="365" t="s">
        <v>54</v>
      </c>
      <c r="EF218" s="365" t="s">
        <v>54</v>
      </c>
      <c r="EG218" s="365" t="s">
        <v>54</v>
      </c>
      <c r="EH218" s="365" t="s">
        <v>54</v>
      </c>
      <c r="EI218" s="365" t="s">
        <v>54</v>
      </c>
      <c r="EJ218" s="365" t="s">
        <v>54</v>
      </c>
      <c r="EK218" s="365" t="s">
        <v>54</v>
      </c>
      <c r="EL218" s="365" t="s">
        <v>54</v>
      </c>
      <c r="EM218" s="365" t="s">
        <v>54</v>
      </c>
      <c r="EN218" s="365" t="s">
        <v>54</v>
      </c>
      <c r="EO218" s="365" t="s">
        <v>54</v>
      </c>
      <c r="EP218" s="365" t="s">
        <v>54</v>
      </c>
      <c r="EQ218" s="365" t="s">
        <v>54</v>
      </c>
      <c r="ER218" s="365" t="s">
        <v>54</v>
      </c>
      <c r="ES218" s="365" t="s">
        <v>54</v>
      </c>
      <c r="ET218" s="365" t="s">
        <v>54</v>
      </c>
      <c r="EU218" s="365" t="s">
        <v>54</v>
      </c>
    </row>
    <row r="219" spans="1:151" s="385" customFormat="1" ht="19.95" customHeight="1">
      <c r="A219" s="466"/>
      <c r="B219" s="466"/>
      <c r="C219" s="474"/>
      <c r="D219" s="466"/>
      <c r="E219" s="470"/>
      <c r="F219" s="466"/>
      <c r="G219" s="466"/>
      <c r="H219" s="466"/>
      <c r="I219" s="466"/>
      <c r="J219" s="466"/>
      <c r="K219" s="466"/>
      <c r="L219" s="470"/>
      <c r="M219" s="466"/>
      <c r="N219" s="470"/>
      <c r="O219" s="466"/>
      <c r="P219" s="527"/>
      <c r="Q219" s="466"/>
      <c r="R219" s="462" t="s">
        <v>3734</v>
      </c>
      <c r="S219" s="367" t="s">
        <v>52</v>
      </c>
      <c r="T219" s="367" t="s">
        <v>52</v>
      </c>
      <c r="U219" s="367" t="s">
        <v>52</v>
      </c>
      <c r="V219" s="367" t="s">
        <v>52</v>
      </c>
      <c r="W219" s="367" t="s">
        <v>52</v>
      </c>
      <c r="X219" s="518"/>
      <c r="Y219" s="367" t="s">
        <v>52</v>
      </c>
      <c r="Z219" s="520"/>
      <c r="AA219" s="367" t="s">
        <v>52</v>
      </c>
      <c r="AB219" s="466"/>
      <c r="AC219" s="367" t="s">
        <v>52</v>
      </c>
      <c r="AD219" s="466"/>
      <c r="AE219" s="367" t="s">
        <v>52</v>
      </c>
      <c r="AF219" s="367" t="s">
        <v>52</v>
      </c>
      <c r="AG219" s="367" t="s">
        <v>52</v>
      </c>
      <c r="AH219" s="367" t="s">
        <v>52</v>
      </c>
      <c r="AI219" s="367" t="s">
        <v>52</v>
      </c>
      <c r="AJ219" s="515"/>
      <c r="AK219" s="515"/>
      <c r="AL219" s="515"/>
      <c r="AM219" s="515"/>
      <c r="AN219" s="515"/>
      <c r="AO219" s="515"/>
      <c r="AP219" s="375" t="s">
        <v>54</v>
      </c>
      <c r="AQ219" s="474"/>
      <c r="AR219" s="375" t="s">
        <v>54</v>
      </c>
      <c r="AS219" s="382" t="s">
        <v>54</v>
      </c>
      <c r="AT219" s="382" t="s">
        <v>54</v>
      </c>
      <c r="AU219" s="375" t="s">
        <v>54</v>
      </c>
      <c r="AV219" s="375" t="s">
        <v>54</v>
      </c>
      <c r="AW219" s="375" t="s">
        <v>54</v>
      </c>
      <c r="AX219" s="375" t="s">
        <v>54</v>
      </c>
      <c r="AY219" s="383" t="s">
        <v>54</v>
      </c>
      <c r="AZ219" s="369" t="s">
        <v>54</v>
      </c>
      <c r="BA219" s="518"/>
      <c r="BB219" s="369" t="s">
        <v>54</v>
      </c>
      <c r="BC219" s="518"/>
      <c r="BD219" s="369" t="s">
        <v>54</v>
      </c>
      <c r="BE219" s="369" t="s">
        <v>54</v>
      </c>
      <c r="BF219" s="369" t="s">
        <v>54</v>
      </c>
      <c r="BG219" s="375" t="s">
        <v>54</v>
      </c>
      <c r="BH219" s="375" t="s">
        <v>54</v>
      </c>
      <c r="BI219" s="375" t="s">
        <v>54</v>
      </c>
      <c r="BJ219" s="375" t="s">
        <v>54</v>
      </c>
      <c r="BK219" s="474"/>
      <c r="BL219" s="375" t="s">
        <v>54</v>
      </c>
      <c r="BM219" s="375" t="s">
        <v>54</v>
      </c>
      <c r="BN219" s="375" t="s">
        <v>54</v>
      </c>
      <c r="BO219" s="375" t="s">
        <v>54</v>
      </c>
      <c r="BP219" s="375" t="s">
        <v>54</v>
      </c>
      <c r="BQ219" s="375" t="s">
        <v>54</v>
      </c>
      <c r="BR219" s="375" t="s">
        <v>54</v>
      </c>
      <c r="BS219" s="375" t="s">
        <v>54</v>
      </c>
      <c r="BT219" s="375" t="s">
        <v>54</v>
      </c>
      <c r="BU219" s="370" t="s">
        <v>54</v>
      </c>
      <c r="BV219" s="375" t="s">
        <v>54</v>
      </c>
      <c r="BW219" s="375" t="s">
        <v>54</v>
      </c>
      <c r="BX219" s="375" t="s">
        <v>54</v>
      </c>
      <c r="BY219" s="375" t="s">
        <v>54</v>
      </c>
      <c r="BZ219" s="375" t="s">
        <v>54</v>
      </c>
      <c r="CA219" s="375" t="s">
        <v>54</v>
      </c>
      <c r="CB219" s="375" t="s">
        <v>54</v>
      </c>
      <c r="CC219" s="375" t="s">
        <v>54</v>
      </c>
      <c r="CD219" s="375" t="s">
        <v>54</v>
      </c>
      <c r="CE219" s="370" t="s">
        <v>54</v>
      </c>
      <c r="CF219" s="375" t="s">
        <v>54</v>
      </c>
      <c r="CG219" s="375" t="s">
        <v>54</v>
      </c>
      <c r="CH219" s="375" t="s">
        <v>54</v>
      </c>
      <c r="CI219" s="370" t="s">
        <v>54</v>
      </c>
      <c r="CJ219" s="375" t="s">
        <v>54</v>
      </c>
      <c r="CK219" s="375" t="s">
        <v>54</v>
      </c>
      <c r="CL219" s="375" t="s">
        <v>54</v>
      </c>
      <c r="CM219" s="477"/>
      <c r="CN219" s="477"/>
      <c r="CO219" s="466"/>
      <c r="CP219" s="466"/>
      <c r="CQ219" s="466"/>
      <c r="CR219" s="466"/>
      <c r="CS219" s="466"/>
      <c r="CT219" s="550"/>
      <c r="CU219" s="513"/>
      <c r="CV219" s="513"/>
      <c r="CW219" s="513"/>
      <c r="CX219" s="513"/>
      <c r="CY219" s="513"/>
      <c r="CZ219" s="513"/>
      <c r="DA219" s="513"/>
      <c r="DB219" s="513"/>
      <c r="DC219" s="513"/>
      <c r="DD219" s="513"/>
      <c r="DE219" s="513"/>
      <c r="DF219" s="513"/>
      <c r="DG219" s="466"/>
      <c r="DH219" s="466"/>
      <c r="DI219" s="466"/>
      <c r="DJ219" s="466"/>
      <c r="DK219" s="466"/>
      <c r="DL219" s="466"/>
      <c r="DM219" s="365" t="s">
        <v>54</v>
      </c>
      <c r="DN219" s="466"/>
      <c r="DO219" s="365" t="s">
        <v>54</v>
      </c>
      <c r="DP219" s="365" t="s">
        <v>54</v>
      </c>
      <c r="DQ219" s="365" t="s">
        <v>54</v>
      </c>
      <c r="DR219" s="365" t="s">
        <v>54</v>
      </c>
      <c r="DS219" s="365" t="s">
        <v>54</v>
      </c>
      <c r="DT219" s="365" t="s">
        <v>54</v>
      </c>
      <c r="DU219" s="365" t="s">
        <v>54</v>
      </c>
      <c r="DV219" s="365" t="s">
        <v>54</v>
      </c>
      <c r="DW219" s="365" t="s">
        <v>54</v>
      </c>
      <c r="DX219" s="466"/>
      <c r="DY219" s="365" t="s">
        <v>54</v>
      </c>
      <c r="DZ219" s="466"/>
      <c r="EA219" s="365" t="s">
        <v>54</v>
      </c>
      <c r="EB219" s="365" t="s">
        <v>54</v>
      </c>
      <c r="EC219" s="365" t="s">
        <v>54</v>
      </c>
      <c r="ED219" s="365" t="s">
        <v>54</v>
      </c>
      <c r="EE219" s="365" t="s">
        <v>54</v>
      </c>
      <c r="EF219" s="365" t="s">
        <v>54</v>
      </c>
      <c r="EG219" s="365" t="s">
        <v>54</v>
      </c>
      <c r="EH219" s="365" t="s">
        <v>54</v>
      </c>
      <c r="EI219" s="365" t="s">
        <v>54</v>
      </c>
      <c r="EJ219" s="365" t="s">
        <v>54</v>
      </c>
      <c r="EK219" s="365" t="s">
        <v>54</v>
      </c>
      <c r="EL219" s="365" t="s">
        <v>54</v>
      </c>
      <c r="EM219" s="365" t="s">
        <v>54</v>
      </c>
      <c r="EN219" s="365" t="s">
        <v>54</v>
      </c>
      <c r="EO219" s="365" t="s">
        <v>54</v>
      </c>
      <c r="EP219" s="365" t="s">
        <v>54</v>
      </c>
      <c r="EQ219" s="365" t="s">
        <v>54</v>
      </c>
      <c r="ER219" s="365" t="s">
        <v>54</v>
      </c>
      <c r="ES219" s="365" t="s">
        <v>54</v>
      </c>
      <c r="ET219" s="365" t="s">
        <v>54</v>
      </c>
      <c r="EU219" s="365" t="s">
        <v>54</v>
      </c>
    </row>
    <row r="220" spans="1:151" s="385" customFormat="1" ht="19.95" customHeight="1">
      <c r="A220" s="467"/>
      <c r="B220" s="467"/>
      <c r="C220" s="474"/>
      <c r="D220" s="467"/>
      <c r="E220" s="471"/>
      <c r="F220" s="467"/>
      <c r="G220" s="467"/>
      <c r="H220" s="467"/>
      <c r="I220" s="467"/>
      <c r="J220" s="467"/>
      <c r="K220" s="467"/>
      <c r="L220" s="471"/>
      <c r="M220" s="467"/>
      <c r="N220" s="471"/>
      <c r="O220" s="467"/>
      <c r="P220" s="527"/>
      <c r="Q220" s="467"/>
      <c r="R220" s="462" t="s">
        <v>3735</v>
      </c>
      <c r="S220" s="367" t="s">
        <v>52</v>
      </c>
      <c r="T220" s="367" t="s">
        <v>52</v>
      </c>
      <c r="U220" s="367" t="s">
        <v>52</v>
      </c>
      <c r="V220" s="367" t="s">
        <v>52</v>
      </c>
      <c r="W220" s="367" t="s">
        <v>52</v>
      </c>
      <c r="X220" s="518"/>
      <c r="Y220" s="367" t="s">
        <v>52</v>
      </c>
      <c r="Z220" s="520"/>
      <c r="AA220" s="367" t="s">
        <v>52</v>
      </c>
      <c r="AB220" s="467"/>
      <c r="AC220" s="367" t="s">
        <v>52</v>
      </c>
      <c r="AD220" s="467"/>
      <c r="AE220" s="367" t="s">
        <v>52</v>
      </c>
      <c r="AF220" s="367" t="s">
        <v>52</v>
      </c>
      <c r="AG220" s="367" t="s">
        <v>52</v>
      </c>
      <c r="AH220" s="367" t="s">
        <v>52</v>
      </c>
      <c r="AI220" s="367" t="s">
        <v>52</v>
      </c>
      <c r="AJ220" s="515"/>
      <c r="AK220" s="515"/>
      <c r="AL220" s="515"/>
      <c r="AM220" s="515"/>
      <c r="AN220" s="515"/>
      <c r="AO220" s="515"/>
      <c r="AP220" s="375" t="s">
        <v>54</v>
      </c>
      <c r="AQ220" s="474"/>
      <c r="AR220" s="375" t="s">
        <v>54</v>
      </c>
      <c r="AS220" s="382" t="s">
        <v>54</v>
      </c>
      <c r="AT220" s="382" t="s">
        <v>54</v>
      </c>
      <c r="AU220" s="375" t="s">
        <v>54</v>
      </c>
      <c r="AV220" s="375" t="s">
        <v>54</v>
      </c>
      <c r="AW220" s="375" t="s">
        <v>54</v>
      </c>
      <c r="AX220" s="375" t="s">
        <v>54</v>
      </c>
      <c r="AY220" s="383" t="s">
        <v>54</v>
      </c>
      <c r="AZ220" s="369" t="s">
        <v>54</v>
      </c>
      <c r="BA220" s="518"/>
      <c r="BB220" s="369" t="s">
        <v>54</v>
      </c>
      <c r="BC220" s="518"/>
      <c r="BD220" s="369" t="s">
        <v>54</v>
      </c>
      <c r="BE220" s="369" t="s">
        <v>54</v>
      </c>
      <c r="BF220" s="369" t="s">
        <v>54</v>
      </c>
      <c r="BG220" s="375" t="s">
        <v>54</v>
      </c>
      <c r="BH220" s="375" t="s">
        <v>54</v>
      </c>
      <c r="BI220" s="375" t="s">
        <v>54</v>
      </c>
      <c r="BJ220" s="375" t="s">
        <v>54</v>
      </c>
      <c r="BK220" s="474"/>
      <c r="BL220" s="375" t="s">
        <v>54</v>
      </c>
      <c r="BM220" s="375" t="s">
        <v>54</v>
      </c>
      <c r="BN220" s="375" t="s">
        <v>54</v>
      </c>
      <c r="BO220" s="375" t="s">
        <v>54</v>
      </c>
      <c r="BP220" s="375" t="s">
        <v>54</v>
      </c>
      <c r="BQ220" s="375" t="s">
        <v>54</v>
      </c>
      <c r="BR220" s="375" t="s">
        <v>54</v>
      </c>
      <c r="BS220" s="375" t="s">
        <v>54</v>
      </c>
      <c r="BT220" s="375" t="s">
        <v>54</v>
      </c>
      <c r="BU220" s="370" t="s">
        <v>54</v>
      </c>
      <c r="BV220" s="375" t="s">
        <v>54</v>
      </c>
      <c r="BW220" s="375" t="s">
        <v>54</v>
      </c>
      <c r="BX220" s="375" t="s">
        <v>54</v>
      </c>
      <c r="BY220" s="375" t="s">
        <v>54</v>
      </c>
      <c r="BZ220" s="375" t="s">
        <v>54</v>
      </c>
      <c r="CA220" s="375" t="s">
        <v>54</v>
      </c>
      <c r="CB220" s="375" t="s">
        <v>54</v>
      </c>
      <c r="CC220" s="375" t="s">
        <v>54</v>
      </c>
      <c r="CD220" s="375" t="s">
        <v>54</v>
      </c>
      <c r="CE220" s="370" t="s">
        <v>54</v>
      </c>
      <c r="CF220" s="375" t="s">
        <v>54</v>
      </c>
      <c r="CG220" s="375" t="s">
        <v>54</v>
      </c>
      <c r="CH220" s="375" t="s">
        <v>54</v>
      </c>
      <c r="CI220" s="370" t="s">
        <v>54</v>
      </c>
      <c r="CJ220" s="375" t="s">
        <v>54</v>
      </c>
      <c r="CK220" s="375" t="s">
        <v>54</v>
      </c>
      <c r="CL220" s="375" t="s">
        <v>54</v>
      </c>
      <c r="CM220" s="477"/>
      <c r="CN220" s="477"/>
      <c r="CO220" s="467"/>
      <c r="CP220" s="467"/>
      <c r="CQ220" s="467"/>
      <c r="CR220" s="467"/>
      <c r="CS220" s="467"/>
      <c r="CT220" s="550"/>
      <c r="CU220" s="513"/>
      <c r="CV220" s="513"/>
      <c r="CW220" s="513"/>
      <c r="CX220" s="513"/>
      <c r="CY220" s="513"/>
      <c r="CZ220" s="513"/>
      <c r="DA220" s="513"/>
      <c r="DB220" s="513"/>
      <c r="DC220" s="513"/>
      <c r="DD220" s="513"/>
      <c r="DE220" s="513"/>
      <c r="DF220" s="513"/>
      <c r="DG220" s="467"/>
      <c r="DH220" s="467"/>
      <c r="DI220" s="467"/>
      <c r="DJ220" s="467"/>
      <c r="DK220" s="467"/>
      <c r="DL220" s="467"/>
      <c r="DM220" s="365" t="s">
        <v>54</v>
      </c>
      <c r="DN220" s="467"/>
      <c r="DO220" s="365" t="s">
        <v>54</v>
      </c>
      <c r="DP220" s="365" t="s">
        <v>54</v>
      </c>
      <c r="DQ220" s="365" t="s">
        <v>54</v>
      </c>
      <c r="DR220" s="365" t="s">
        <v>54</v>
      </c>
      <c r="DS220" s="365" t="s">
        <v>54</v>
      </c>
      <c r="DT220" s="365" t="s">
        <v>54</v>
      </c>
      <c r="DU220" s="365" t="s">
        <v>54</v>
      </c>
      <c r="DV220" s="365" t="s">
        <v>54</v>
      </c>
      <c r="DW220" s="365" t="s">
        <v>54</v>
      </c>
      <c r="DX220" s="467"/>
      <c r="DY220" s="365" t="s">
        <v>54</v>
      </c>
      <c r="DZ220" s="467"/>
      <c r="EA220" s="365" t="s">
        <v>54</v>
      </c>
      <c r="EB220" s="365" t="s">
        <v>54</v>
      </c>
      <c r="EC220" s="365" t="s">
        <v>54</v>
      </c>
      <c r="ED220" s="365" t="s">
        <v>54</v>
      </c>
      <c r="EE220" s="365" t="s">
        <v>54</v>
      </c>
      <c r="EF220" s="365" t="s">
        <v>54</v>
      </c>
      <c r="EG220" s="365" t="s">
        <v>54</v>
      </c>
      <c r="EH220" s="365" t="s">
        <v>54</v>
      </c>
      <c r="EI220" s="365" t="s">
        <v>54</v>
      </c>
      <c r="EJ220" s="365" t="s">
        <v>54</v>
      </c>
      <c r="EK220" s="365" t="s">
        <v>54</v>
      </c>
      <c r="EL220" s="365" t="s">
        <v>54</v>
      </c>
      <c r="EM220" s="365" t="s">
        <v>54</v>
      </c>
      <c r="EN220" s="365" t="s">
        <v>54</v>
      </c>
      <c r="EO220" s="365" t="s">
        <v>54</v>
      </c>
      <c r="EP220" s="365" t="s">
        <v>54</v>
      </c>
      <c r="EQ220" s="365" t="s">
        <v>54</v>
      </c>
      <c r="ER220" s="365" t="s">
        <v>54</v>
      </c>
      <c r="ES220" s="365" t="s">
        <v>54</v>
      </c>
      <c r="ET220" s="365" t="s">
        <v>54</v>
      </c>
      <c r="EU220" s="365" t="s">
        <v>54</v>
      </c>
    </row>
    <row r="221" spans="1:151" s="385" customFormat="1" ht="19.95" customHeight="1">
      <c r="A221" s="468"/>
      <c r="B221" s="468"/>
      <c r="C221" s="475"/>
      <c r="D221" s="468"/>
      <c r="E221" s="472"/>
      <c r="F221" s="468"/>
      <c r="G221" s="468"/>
      <c r="H221" s="468"/>
      <c r="I221" s="468"/>
      <c r="J221" s="468"/>
      <c r="K221" s="468"/>
      <c r="L221" s="472"/>
      <c r="M221" s="468"/>
      <c r="N221" s="472"/>
      <c r="O221" s="468"/>
      <c r="P221" s="528"/>
      <c r="Q221" s="468"/>
      <c r="R221" s="462" t="s">
        <v>54</v>
      </c>
      <c r="S221" s="367" t="s">
        <v>54</v>
      </c>
      <c r="T221" s="367" t="s">
        <v>54</v>
      </c>
      <c r="U221" s="367" t="s">
        <v>54</v>
      </c>
      <c r="V221" s="367" t="s">
        <v>54</v>
      </c>
      <c r="W221" s="367" t="s">
        <v>54</v>
      </c>
      <c r="X221" s="518"/>
      <c r="Y221" s="367" t="s">
        <v>54</v>
      </c>
      <c r="Z221" s="520"/>
      <c r="AA221" s="367" t="s">
        <v>54</v>
      </c>
      <c r="AB221" s="468"/>
      <c r="AC221" s="367" t="s">
        <v>54</v>
      </c>
      <c r="AD221" s="468"/>
      <c r="AE221" s="367" t="s">
        <v>54</v>
      </c>
      <c r="AF221" s="367" t="s">
        <v>54</v>
      </c>
      <c r="AG221" s="367" t="s">
        <v>54</v>
      </c>
      <c r="AH221" s="367" t="s">
        <v>54</v>
      </c>
      <c r="AI221" s="367" t="s">
        <v>54</v>
      </c>
      <c r="AJ221" s="516"/>
      <c r="AK221" s="516"/>
      <c r="AL221" s="516"/>
      <c r="AM221" s="516"/>
      <c r="AN221" s="516"/>
      <c r="AO221" s="516"/>
      <c r="AP221" s="375" t="s">
        <v>54</v>
      </c>
      <c r="AQ221" s="475"/>
      <c r="AR221" s="375" t="s">
        <v>54</v>
      </c>
      <c r="AS221" s="382" t="s">
        <v>54</v>
      </c>
      <c r="AT221" s="382" t="s">
        <v>54</v>
      </c>
      <c r="AU221" s="375" t="s">
        <v>54</v>
      </c>
      <c r="AV221" s="375" t="s">
        <v>54</v>
      </c>
      <c r="AW221" s="375" t="s">
        <v>54</v>
      </c>
      <c r="AX221" s="375" t="s">
        <v>54</v>
      </c>
      <c r="AY221" s="383" t="s">
        <v>54</v>
      </c>
      <c r="AZ221" s="369" t="s">
        <v>54</v>
      </c>
      <c r="BA221" s="518"/>
      <c r="BB221" s="369" t="s">
        <v>54</v>
      </c>
      <c r="BC221" s="518"/>
      <c r="BD221" s="369" t="s">
        <v>54</v>
      </c>
      <c r="BE221" s="369" t="s">
        <v>54</v>
      </c>
      <c r="BF221" s="369" t="s">
        <v>54</v>
      </c>
      <c r="BG221" s="375" t="s">
        <v>54</v>
      </c>
      <c r="BH221" s="375" t="s">
        <v>54</v>
      </c>
      <c r="BI221" s="375" t="s">
        <v>54</v>
      </c>
      <c r="BJ221" s="375" t="s">
        <v>54</v>
      </c>
      <c r="BK221" s="475"/>
      <c r="BL221" s="375" t="s">
        <v>54</v>
      </c>
      <c r="BM221" s="375" t="s">
        <v>54</v>
      </c>
      <c r="BN221" s="375" t="s">
        <v>54</v>
      </c>
      <c r="BO221" s="375" t="s">
        <v>54</v>
      </c>
      <c r="BP221" s="375" t="s">
        <v>54</v>
      </c>
      <c r="BQ221" s="375" t="s">
        <v>54</v>
      </c>
      <c r="BR221" s="375" t="s">
        <v>54</v>
      </c>
      <c r="BS221" s="375" t="s">
        <v>54</v>
      </c>
      <c r="BT221" s="375" t="s">
        <v>54</v>
      </c>
      <c r="BU221" s="370" t="s">
        <v>54</v>
      </c>
      <c r="BV221" s="375" t="s">
        <v>54</v>
      </c>
      <c r="BW221" s="375" t="s">
        <v>54</v>
      </c>
      <c r="BX221" s="375" t="s">
        <v>54</v>
      </c>
      <c r="BY221" s="375" t="s">
        <v>54</v>
      </c>
      <c r="BZ221" s="375" t="s">
        <v>54</v>
      </c>
      <c r="CA221" s="375" t="s">
        <v>54</v>
      </c>
      <c r="CB221" s="375" t="s">
        <v>54</v>
      </c>
      <c r="CC221" s="375" t="s">
        <v>54</v>
      </c>
      <c r="CD221" s="375" t="s">
        <v>54</v>
      </c>
      <c r="CE221" s="370" t="s">
        <v>54</v>
      </c>
      <c r="CF221" s="375" t="s">
        <v>54</v>
      </c>
      <c r="CG221" s="375" t="s">
        <v>54</v>
      </c>
      <c r="CH221" s="375" t="s">
        <v>54</v>
      </c>
      <c r="CI221" s="370" t="s">
        <v>54</v>
      </c>
      <c r="CJ221" s="375" t="s">
        <v>54</v>
      </c>
      <c r="CK221" s="375" t="s">
        <v>54</v>
      </c>
      <c r="CL221" s="375" t="s">
        <v>54</v>
      </c>
      <c r="CM221" s="478"/>
      <c r="CN221" s="478"/>
      <c r="CO221" s="468"/>
      <c r="CP221" s="468"/>
      <c r="CQ221" s="468"/>
      <c r="CR221" s="468"/>
      <c r="CS221" s="468"/>
      <c r="CT221" s="551"/>
      <c r="CU221" s="514"/>
      <c r="CV221" s="514"/>
      <c r="CW221" s="514"/>
      <c r="CX221" s="514"/>
      <c r="CY221" s="514"/>
      <c r="CZ221" s="514"/>
      <c r="DA221" s="514"/>
      <c r="DB221" s="514"/>
      <c r="DC221" s="514"/>
      <c r="DD221" s="514"/>
      <c r="DE221" s="514"/>
      <c r="DF221" s="514"/>
      <c r="DG221" s="468"/>
      <c r="DH221" s="468"/>
      <c r="DI221" s="468"/>
      <c r="DJ221" s="468"/>
      <c r="DK221" s="468"/>
      <c r="DL221" s="468"/>
      <c r="DM221" s="365" t="s">
        <v>54</v>
      </c>
      <c r="DN221" s="468"/>
      <c r="DO221" s="365" t="s">
        <v>54</v>
      </c>
      <c r="DP221" s="365" t="s">
        <v>54</v>
      </c>
      <c r="DQ221" s="365" t="s">
        <v>54</v>
      </c>
      <c r="DR221" s="365" t="s">
        <v>54</v>
      </c>
      <c r="DS221" s="365" t="s">
        <v>54</v>
      </c>
      <c r="DT221" s="365" t="s">
        <v>54</v>
      </c>
      <c r="DU221" s="365" t="s">
        <v>54</v>
      </c>
      <c r="DV221" s="365" t="s">
        <v>54</v>
      </c>
      <c r="DW221" s="365" t="s">
        <v>54</v>
      </c>
      <c r="DX221" s="468"/>
      <c r="DY221" s="365" t="s">
        <v>54</v>
      </c>
      <c r="DZ221" s="468"/>
      <c r="EA221" s="365" t="s">
        <v>54</v>
      </c>
      <c r="EB221" s="365" t="s">
        <v>54</v>
      </c>
      <c r="EC221" s="365" t="s">
        <v>54</v>
      </c>
      <c r="ED221" s="365" t="s">
        <v>54</v>
      </c>
      <c r="EE221" s="365" t="s">
        <v>54</v>
      </c>
      <c r="EF221" s="365" t="s">
        <v>54</v>
      </c>
      <c r="EG221" s="365" t="s">
        <v>54</v>
      </c>
      <c r="EH221" s="365" t="s">
        <v>54</v>
      </c>
      <c r="EI221" s="365" t="s">
        <v>54</v>
      </c>
      <c r="EJ221" s="365" t="s">
        <v>54</v>
      </c>
      <c r="EK221" s="365" t="s">
        <v>54</v>
      </c>
      <c r="EL221" s="365" t="s">
        <v>54</v>
      </c>
      <c r="EM221" s="365" t="s">
        <v>54</v>
      </c>
      <c r="EN221" s="365" t="s">
        <v>54</v>
      </c>
      <c r="EO221" s="365" t="s">
        <v>54</v>
      </c>
      <c r="EP221" s="365" t="s">
        <v>54</v>
      </c>
      <c r="EQ221" s="365" t="s">
        <v>54</v>
      </c>
      <c r="ER221" s="365" t="s">
        <v>54</v>
      </c>
      <c r="ES221" s="365" t="s">
        <v>54</v>
      </c>
      <c r="ET221" s="365" t="s">
        <v>54</v>
      </c>
      <c r="EU221" s="365" t="s">
        <v>54</v>
      </c>
    </row>
    <row r="222" spans="1:151" s="385" customFormat="1" ht="19.95" customHeight="1">
      <c r="A222" s="465">
        <v>37</v>
      </c>
      <c r="B222" s="465">
        <v>37</v>
      </c>
      <c r="C222" s="473" t="s">
        <v>2734</v>
      </c>
      <c r="D222" s="465" t="s">
        <v>3065</v>
      </c>
      <c r="E222" s="469" t="s">
        <v>3072</v>
      </c>
      <c r="F222" s="465" t="s">
        <v>3299</v>
      </c>
      <c r="G222" s="465" t="s">
        <v>3324</v>
      </c>
      <c r="H222" s="465" t="s">
        <v>3071</v>
      </c>
      <c r="I222" s="465" t="s">
        <v>3738</v>
      </c>
      <c r="J222" s="465" t="s">
        <v>2674</v>
      </c>
      <c r="K222" s="525" t="s">
        <v>3530</v>
      </c>
      <c r="L222" s="469" t="s">
        <v>3554</v>
      </c>
      <c r="M222" s="465" t="s">
        <v>3091</v>
      </c>
      <c r="N222" s="469" t="s">
        <v>3554</v>
      </c>
      <c r="O222" s="465" t="s">
        <v>3091</v>
      </c>
      <c r="P222" s="526" t="s">
        <v>3014</v>
      </c>
      <c r="Q222" s="465">
        <v>2</v>
      </c>
      <c r="R222" s="462" t="s">
        <v>3113</v>
      </c>
      <c r="S222" s="367" t="s">
        <v>52</v>
      </c>
      <c r="T222" s="367" t="s">
        <v>52</v>
      </c>
      <c r="U222" s="367" t="s">
        <v>52</v>
      </c>
      <c r="V222" s="367" t="s">
        <v>52</v>
      </c>
      <c r="W222" s="367" t="s">
        <v>52</v>
      </c>
      <c r="X222" s="517" t="s">
        <v>52</v>
      </c>
      <c r="Y222" s="367" t="s">
        <v>52</v>
      </c>
      <c r="Z222" s="519" t="s">
        <v>52</v>
      </c>
      <c r="AA222" s="367" t="s">
        <v>52</v>
      </c>
      <c r="AB222" s="465" t="s">
        <v>52</v>
      </c>
      <c r="AC222" s="375" t="s">
        <v>52</v>
      </c>
      <c r="AD222" s="465" t="s">
        <v>52</v>
      </c>
      <c r="AE222" s="367" t="s">
        <v>52</v>
      </c>
      <c r="AF222" s="375" t="s">
        <v>52</v>
      </c>
      <c r="AG222" s="375" t="s">
        <v>52</v>
      </c>
      <c r="AH222" s="375" t="s">
        <v>52</v>
      </c>
      <c r="AI222" s="375" t="s">
        <v>52</v>
      </c>
      <c r="AJ222" s="476" t="s">
        <v>54</v>
      </c>
      <c r="AK222" s="476" t="s">
        <v>54</v>
      </c>
      <c r="AL222" s="476" t="s">
        <v>54</v>
      </c>
      <c r="AM222" s="476" t="s">
        <v>54</v>
      </c>
      <c r="AN222" s="476" t="s">
        <v>54</v>
      </c>
      <c r="AO222" s="476" t="s">
        <v>54</v>
      </c>
      <c r="AP222" s="375" t="s">
        <v>54</v>
      </c>
      <c r="AQ222" s="473" t="s">
        <v>54</v>
      </c>
      <c r="AR222" s="375" t="s">
        <v>54</v>
      </c>
      <c r="AS222" s="382" t="s">
        <v>54</v>
      </c>
      <c r="AT222" s="382" t="s">
        <v>54</v>
      </c>
      <c r="AU222" s="375" t="s">
        <v>54</v>
      </c>
      <c r="AV222" s="375" t="s">
        <v>54</v>
      </c>
      <c r="AW222" s="375" t="s">
        <v>54</v>
      </c>
      <c r="AX222" s="375" t="s">
        <v>54</v>
      </c>
      <c r="AY222" s="383" t="s">
        <v>54</v>
      </c>
      <c r="AZ222" s="369" t="s">
        <v>54</v>
      </c>
      <c r="BA222" s="517" t="s">
        <v>54</v>
      </c>
      <c r="BB222" s="369" t="s">
        <v>54</v>
      </c>
      <c r="BC222" s="517" t="s">
        <v>54</v>
      </c>
      <c r="BD222" s="369" t="s">
        <v>54</v>
      </c>
      <c r="BE222" s="369" t="s">
        <v>54</v>
      </c>
      <c r="BF222" s="369" t="s">
        <v>54</v>
      </c>
      <c r="BG222" s="375" t="s">
        <v>54</v>
      </c>
      <c r="BH222" s="375" t="s">
        <v>54</v>
      </c>
      <c r="BI222" s="375" t="s">
        <v>54</v>
      </c>
      <c r="BJ222" s="375" t="s">
        <v>54</v>
      </c>
      <c r="BK222" s="473" t="s">
        <v>54</v>
      </c>
      <c r="BL222" s="375" t="s">
        <v>54</v>
      </c>
      <c r="BM222" s="375" t="s">
        <v>54</v>
      </c>
      <c r="BN222" s="375" t="s">
        <v>54</v>
      </c>
      <c r="BO222" s="375" t="s">
        <v>54</v>
      </c>
      <c r="BP222" s="375" t="s">
        <v>54</v>
      </c>
      <c r="BQ222" s="375" t="s">
        <v>54</v>
      </c>
      <c r="BR222" s="375" t="s">
        <v>54</v>
      </c>
      <c r="BS222" s="375" t="s">
        <v>54</v>
      </c>
      <c r="BT222" s="375" t="s">
        <v>54</v>
      </c>
      <c r="BU222" s="370" t="s">
        <v>54</v>
      </c>
      <c r="BV222" s="375" t="s">
        <v>54</v>
      </c>
      <c r="BW222" s="375" t="s">
        <v>54</v>
      </c>
      <c r="BX222" s="375" t="s">
        <v>54</v>
      </c>
      <c r="BY222" s="375" t="s">
        <v>54</v>
      </c>
      <c r="BZ222" s="375" t="s">
        <v>54</v>
      </c>
      <c r="CA222" s="375" t="s">
        <v>54</v>
      </c>
      <c r="CB222" s="375" t="s">
        <v>54</v>
      </c>
      <c r="CC222" s="375" t="s">
        <v>54</v>
      </c>
      <c r="CD222" s="375" t="s">
        <v>54</v>
      </c>
      <c r="CE222" s="370" t="s">
        <v>54</v>
      </c>
      <c r="CF222" s="375" t="s">
        <v>54</v>
      </c>
      <c r="CG222" s="375" t="s">
        <v>54</v>
      </c>
      <c r="CH222" s="375" t="s">
        <v>54</v>
      </c>
      <c r="CI222" s="370" t="s">
        <v>54</v>
      </c>
      <c r="CJ222" s="375" t="s">
        <v>54</v>
      </c>
      <c r="CK222" s="375" t="s">
        <v>54</v>
      </c>
      <c r="CL222" s="375" t="s">
        <v>54</v>
      </c>
      <c r="CM222" s="476" t="s">
        <v>54</v>
      </c>
      <c r="CN222" s="476" t="s">
        <v>54</v>
      </c>
      <c r="CO222" s="465" t="s">
        <v>54</v>
      </c>
      <c r="CP222" s="465" t="s">
        <v>54</v>
      </c>
      <c r="CQ222" s="465" t="s">
        <v>54</v>
      </c>
      <c r="CR222" s="465" t="s">
        <v>54</v>
      </c>
      <c r="CS222" s="465" t="s">
        <v>54</v>
      </c>
      <c r="CT222" s="512" t="s">
        <v>3555</v>
      </c>
      <c r="CU222" s="512">
        <v>2012</v>
      </c>
      <c r="CV222" s="512" t="s">
        <v>3214</v>
      </c>
      <c r="CW222" s="512" t="s">
        <v>1975</v>
      </c>
      <c r="CX222" s="512" t="s">
        <v>3314</v>
      </c>
      <c r="CY222" s="512" t="s">
        <v>3107</v>
      </c>
      <c r="CZ222" s="512" t="s">
        <v>3208</v>
      </c>
      <c r="DA222" s="512" t="s">
        <v>52</v>
      </c>
      <c r="DB222" s="512" t="s">
        <v>3192</v>
      </c>
      <c r="DC222" s="512" t="s">
        <v>54</v>
      </c>
      <c r="DD222" s="512" t="s">
        <v>54</v>
      </c>
      <c r="DE222" s="512" t="s">
        <v>54</v>
      </c>
      <c r="DF222" s="512" t="s">
        <v>54</v>
      </c>
      <c r="DG222" s="465" t="s">
        <v>54</v>
      </c>
      <c r="DH222" s="465" t="s">
        <v>54</v>
      </c>
      <c r="DI222" s="465" t="s">
        <v>54</v>
      </c>
      <c r="DJ222" s="465" t="s">
        <v>54</v>
      </c>
      <c r="DK222" s="465" t="s">
        <v>54</v>
      </c>
      <c r="DL222" s="465" t="s">
        <v>54</v>
      </c>
      <c r="DM222" s="365" t="s">
        <v>54</v>
      </c>
      <c r="DN222" s="465" t="s">
        <v>54</v>
      </c>
      <c r="DO222" s="365" t="s">
        <v>54</v>
      </c>
      <c r="DP222" s="365" t="s">
        <v>54</v>
      </c>
      <c r="DQ222" s="365" t="s">
        <v>54</v>
      </c>
      <c r="DR222" s="365" t="s">
        <v>54</v>
      </c>
      <c r="DS222" s="365" t="s">
        <v>54</v>
      </c>
      <c r="DT222" s="365" t="s">
        <v>54</v>
      </c>
      <c r="DU222" s="365" t="s">
        <v>54</v>
      </c>
      <c r="DV222" s="365" t="s">
        <v>54</v>
      </c>
      <c r="DW222" s="365" t="s">
        <v>54</v>
      </c>
      <c r="DX222" s="465" t="s">
        <v>54</v>
      </c>
      <c r="DY222" s="365" t="s">
        <v>54</v>
      </c>
      <c r="DZ222" s="465" t="s">
        <v>54</v>
      </c>
      <c r="EA222" s="365" t="s">
        <v>54</v>
      </c>
      <c r="EB222" s="365" t="s">
        <v>54</v>
      </c>
      <c r="EC222" s="365" t="s">
        <v>54</v>
      </c>
      <c r="ED222" s="365" t="s">
        <v>54</v>
      </c>
      <c r="EE222" s="365" t="s">
        <v>54</v>
      </c>
      <c r="EF222" s="365" t="s">
        <v>54</v>
      </c>
      <c r="EG222" s="365" t="s">
        <v>54</v>
      </c>
      <c r="EH222" s="365" t="s">
        <v>54</v>
      </c>
      <c r="EI222" s="365" t="s">
        <v>54</v>
      </c>
      <c r="EJ222" s="365" t="s">
        <v>54</v>
      </c>
      <c r="EK222" s="365" t="s">
        <v>54</v>
      </c>
      <c r="EL222" s="365" t="s">
        <v>54</v>
      </c>
      <c r="EM222" s="365" t="s">
        <v>54</v>
      </c>
      <c r="EN222" s="365" t="s">
        <v>54</v>
      </c>
      <c r="EO222" s="365" t="s">
        <v>54</v>
      </c>
      <c r="EP222" s="365" t="s">
        <v>54</v>
      </c>
      <c r="EQ222" s="365" t="s">
        <v>54</v>
      </c>
      <c r="ER222" s="365" t="s">
        <v>54</v>
      </c>
      <c r="ES222" s="365" t="s">
        <v>54</v>
      </c>
      <c r="ET222" s="365" t="s">
        <v>54</v>
      </c>
      <c r="EU222" s="365" t="s">
        <v>54</v>
      </c>
    </row>
    <row r="223" spans="1:151" s="385" customFormat="1" ht="19.95" customHeight="1">
      <c r="A223" s="466"/>
      <c r="B223" s="466"/>
      <c r="C223" s="474"/>
      <c r="D223" s="466"/>
      <c r="E223" s="470"/>
      <c r="F223" s="466"/>
      <c r="G223" s="466"/>
      <c r="H223" s="466"/>
      <c r="I223" s="466"/>
      <c r="J223" s="466"/>
      <c r="K223" s="466"/>
      <c r="L223" s="470"/>
      <c r="M223" s="466"/>
      <c r="N223" s="470"/>
      <c r="O223" s="466"/>
      <c r="P223" s="527"/>
      <c r="Q223" s="466"/>
      <c r="R223" s="462" t="s">
        <v>3736</v>
      </c>
      <c r="S223" s="367" t="s">
        <v>52</v>
      </c>
      <c r="T223" s="367" t="s">
        <v>52</v>
      </c>
      <c r="U223" s="367" t="s">
        <v>52</v>
      </c>
      <c r="V223" s="367" t="s">
        <v>52</v>
      </c>
      <c r="W223" s="367" t="s">
        <v>52</v>
      </c>
      <c r="X223" s="518"/>
      <c r="Y223" s="367" t="s">
        <v>52</v>
      </c>
      <c r="Z223" s="520"/>
      <c r="AA223" s="367" t="s">
        <v>52</v>
      </c>
      <c r="AB223" s="466"/>
      <c r="AC223" s="375" t="s">
        <v>52</v>
      </c>
      <c r="AD223" s="466"/>
      <c r="AE223" s="367" t="s">
        <v>52</v>
      </c>
      <c r="AF223" s="375" t="s">
        <v>52</v>
      </c>
      <c r="AG223" s="375" t="s">
        <v>52</v>
      </c>
      <c r="AH223" s="375" t="s">
        <v>52</v>
      </c>
      <c r="AI223" s="375" t="s">
        <v>52</v>
      </c>
      <c r="AJ223" s="515"/>
      <c r="AK223" s="515"/>
      <c r="AL223" s="515"/>
      <c r="AM223" s="515"/>
      <c r="AN223" s="515"/>
      <c r="AO223" s="515"/>
      <c r="AP223" s="375" t="s">
        <v>54</v>
      </c>
      <c r="AQ223" s="474"/>
      <c r="AR223" s="375" t="s">
        <v>54</v>
      </c>
      <c r="AS223" s="382" t="s">
        <v>54</v>
      </c>
      <c r="AT223" s="382" t="s">
        <v>54</v>
      </c>
      <c r="AU223" s="375" t="s">
        <v>54</v>
      </c>
      <c r="AV223" s="375" t="s">
        <v>54</v>
      </c>
      <c r="AW223" s="375" t="s">
        <v>54</v>
      </c>
      <c r="AX223" s="375" t="s">
        <v>54</v>
      </c>
      <c r="AY223" s="383" t="s">
        <v>54</v>
      </c>
      <c r="AZ223" s="369" t="s">
        <v>54</v>
      </c>
      <c r="BA223" s="518"/>
      <c r="BB223" s="369" t="s">
        <v>54</v>
      </c>
      <c r="BC223" s="518"/>
      <c r="BD223" s="369" t="s">
        <v>54</v>
      </c>
      <c r="BE223" s="369" t="s">
        <v>54</v>
      </c>
      <c r="BF223" s="369" t="s">
        <v>54</v>
      </c>
      <c r="BG223" s="375" t="s">
        <v>54</v>
      </c>
      <c r="BH223" s="375" t="s">
        <v>54</v>
      </c>
      <c r="BI223" s="375" t="s">
        <v>54</v>
      </c>
      <c r="BJ223" s="375" t="s">
        <v>54</v>
      </c>
      <c r="BK223" s="474"/>
      <c r="BL223" s="375" t="s">
        <v>54</v>
      </c>
      <c r="BM223" s="375" t="s">
        <v>54</v>
      </c>
      <c r="BN223" s="375" t="s">
        <v>54</v>
      </c>
      <c r="BO223" s="375" t="s">
        <v>54</v>
      </c>
      <c r="BP223" s="375" t="s">
        <v>54</v>
      </c>
      <c r="BQ223" s="375" t="s">
        <v>54</v>
      </c>
      <c r="BR223" s="375" t="s">
        <v>54</v>
      </c>
      <c r="BS223" s="375" t="s">
        <v>54</v>
      </c>
      <c r="BT223" s="375" t="s">
        <v>54</v>
      </c>
      <c r="BU223" s="370" t="s">
        <v>54</v>
      </c>
      <c r="BV223" s="375" t="s">
        <v>54</v>
      </c>
      <c r="BW223" s="375" t="s">
        <v>54</v>
      </c>
      <c r="BX223" s="375" t="s">
        <v>54</v>
      </c>
      <c r="BY223" s="375" t="s">
        <v>54</v>
      </c>
      <c r="BZ223" s="375" t="s">
        <v>54</v>
      </c>
      <c r="CA223" s="375" t="s">
        <v>54</v>
      </c>
      <c r="CB223" s="375" t="s">
        <v>54</v>
      </c>
      <c r="CC223" s="375" t="s">
        <v>54</v>
      </c>
      <c r="CD223" s="375" t="s">
        <v>54</v>
      </c>
      <c r="CE223" s="370" t="s">
        <v>54</v>
      </c>
      <c r="CF223" s="375" t="s">
        <v>54</v>
      </c>
      <c r="CG223" s="375" t="s">
        <v>54</v>
      </c>
      <c r="CH223" s="375" t="s">
        <v>54</v>
      </c>
      <c r="CI223" s="370" t="s">
        <v>54</v>
      </c>
      <c r="CJ223" s="375" t="s">
        <v>54</v>
      </c>
      <c r="CK223" s="375" t="s">
        <v>54</v>
      </c>
      <c r="CL223" s="375" t="s">
        <v>54</v>
      </c>
      <c r="CM223" s="477"/>
      <c r="CN223" s="477"/>
      <c r="CO223" s="466"/>
      <c r="CP223" s="466"/>
      <c r="CQ223" s="466"/>
      <c r="CR223" s="466"/>
      <c r="CS223" s="466"/>
      <c r="CT223" s="550"/>
      <c r="CU223" s="513"/>
      <c r="CV223" s="513"/>
      <c r="CW223" s="513"/>
      <c r="CX223" s="513"/>
      <c r="CY223" s="513"/>
      <c r="CZ223" s="513"/>
      <c r="DA223" s="513"/>
      <c r="DB223" s="513"/>
      <c r="DC223" s="513"/>
      <c r="DD223" s="513"/>
      <c r="DE223" s="513"/>
      <c r="DF223" s="513"/>
      <c r="DG223" s="466"/>
      <c r="DH223" s="466"/>
      <c r="DI223" s="466"/>
      <c r="DJ223" s="466"/>
      <c r="DK223" s="466"/>
      <c r="DL223" s="466"/>
      <c r="DM223" s="365" t="s">
        <v>54</v>
      </c>
      <c r="DN223" s="466"/>
      <c r="DO223" s="365" t="s">
        <v>54</v>
      </c>
      <c r="DP223" s="365" t="s">
        <v>54</v>
      </c>
      <c r="DQ223" s="365" t="s">
        <v>54</v>
      </c>
      <c r="DR223" s="365" t="s">
        <v>54</v>
      </c>
      <c r="DS223" s="365" t="s">
        <v>54</v>
      </c>
      <c r="DT223" s="365" t="s">
        <v>54</v>
      </c>
      <c r="DU223" s="365" t="s">
        <v>54</v>
      </c>
      <c r="DV223" s="365" t="s">
        <v>54</v>
      </c>
      <c r="DW223" s="365" t="s">
        <v>54</v>
      </c>
      <c r="DX223" s="466"/>
      <c r="DY223" s="365" t="s">
        <v>54</v>
      </c>
      <c r="DZ223" s="466"/>
      <c r="EA223" s="365" t="s">
        <v>54</v>
      </c>
      <c r="EB223" s="365" t="s">
        <v>54</v>
      </c>
      <c r="EC223" s="365" t="s">
        <v>54</v>
      </c>
      <c r="ED223" s="365" t="s">
        <v>54</v>
      </c>
      <c r="EE223" s="365" t="s">
        <v>54</v>
      </c>
      <c r="EF223" s="365" t="s">
        <v>54</v>
      </c>
      <c r="EG223" s="365" t="s">
        <v>54</v>
      </c>
      <c r="EH223" s="365" t="s">
        <v>54</v>
      </c>
      <c r="EI223" s="365" t="s">
        <v>54</v>
      </c>
      <c r="EJ223" s="365" t="s">
        <v>54</v>
      </c>
      <c r="EK223" s="365" t="s">
        <v>54</v>
      </c>
      <c r="EL223" s="365" t="s">
        <v>54</v>
      </c>
      <c r="EM223" s="365" t="s">
        <v>54</v>
      </c>
      <c r="EN223" s="365" t="s">
        <v>54</v>
      </c>
      <c r="EO223" s="365" t="s">
        <v>54</v>
      </c>
      <c r="EP223" s="365" t="s">
        <v>54</v>
      </c>
      <c r="EQ223" s="365" t="s">
        <v>54</v>
      </c>
      <c r="ER223" s="365" t="s">
        <v>54</v>
      </c>
      <c r="ES223" s="365" t="s">
        <v>54</v>
      </c>
      <c r="ET223" s="365" t="s">
        <v>54</v>
      </c>
      <c r="EU223" s="365" t="s">
        <v>54</v>
      </c>
    </row>
    <row r="224" spans="1:151" s="385" customFormat="1" ht="19.95" customHeight="1">
      <c r="A224" s="467"/>
      <c r="B224" s="467"/>
      <c r="C224" s="474"/>
      <c r="D224" s="467"/>
      <c r="E224" s="471"/>
      <c r="F224" s="467"/>
      <c r="G224" s="467"/>
      <c r="H224" s="467"/>
      <c r="I224" s="467"/>
      <c r="J224" s="467"/>
      <c r="K224" s="467"/>
      <c r="L224" s="471"/>
      <c r="M224" s="467"/>
      <c r="N224" s="471"/>
      <c r="O224" s="467"/>
      <c r="P224" s="527"/>
      <c r="Q224" s="467"/>
      <c r="R224" s="462" t="s">
        <v>54</v>
      </c>
      <c r="S224" s="367" t="s">
        <v>54</v>
      </c>
      <c r="T224" s="367" t="s">
        <v>54</v>
      </c>
      <c r="U224" s="367" t="s">
        <v>54</v>
      </c>
      <c r="V224" s="367" t="s">
        <v>54</v>
      </c>
      <c r="W224" s="367" t="s">
        <v>54</v>
      </c>
      <c r="X224" s="518"/>
      <c r="Y224" s="367" t="s">
        <v>54</v>
      </c>
      <c r="Z224" s="520"/>
      <c r="AA224" s="367" t="s">
        <v>54</v>
      </c>
      <c r="AB224" s="467"/>
      <c r="AC224" s="375" t="s">
        <v>54</v>
      </c>
      <c r="AD224" s="467"/>
      <c r="AE224" s="367" t="s">
        <v>54</v>
      </c>
      <c r="AF224" s="375" t="s">
        <v>54</v>
      </c>
      <c r="AG224" s="375" t="s">
        <v>54</v>
      </c>
      <c r="AH224" s="375" t="s">
        <v>54</v>
      </c>
      <c r="AI224" s="375" t="s">
        <v>54</v>
      </c>
      <c r="AJ224" s="515"/>
      <c r="AK224" s="515"/>
      <c r="AL224" s="515"/>
      <c r="AM224" s="515"/>
      <c r="AN224" s="515"/>
      <c r="AO224" s="515"/>
      <c r="AP224" s="375" t="s">
        <v>54</v>
      </c>
      <c r="AQ224" s="474"/>
      <c r="AR224" s="375" t="s">
        <v>54</v>
      </c>
      <c r="AS224" s="382" t="s">
        <v>54</v>
      </c>
      <c r="AT224" s="382" t="s">
        <v>54</v>
      </c>
      <c r="AU224" s="375" t="s">
        <v>54</v>
      </c>
      <c r="AV224" s="375" t="s">
        <v>54</v>
      </c>
      <c r="AW224" s="375" t="s">
        <v>54</v>
      </c>
      <c r="AX224" s="375" t="s">
        <v>54</v>
      </c>
      <c r="AY224" s="383" t="s">
        <v>54</v>
      </c>
      <c r="AZ224" s="369" t="s">
        <v>54</v>
      </c>
      <c r="BA224" s="518"/>
      <c r="BB224" s="369" t="s">
        <v>54</v>
      </c>
      <c r="BC224" s="518"/>
      <c r="BD224" s="369" t="s">
        <v>54</v>
      </c>
      <c r="BE224" s="369" t="s">
        <v>54</v>
      </c>
      <c r="BF224" s="369" t="s">
        <v>54</v>
      </c>
      <c r="BG224" s="375" t="s">
        <v>54</v>
      </c>
      <c r="BH224" s="375" t="s">
        <v>54</v>
      </c>
      <c r="BI224" s="375" t="s">
        <v>54</v>
      </c>
      <c r="BJ224" s="375" t="s">
        <v>54</v>
      </c>
      <c r="BK224" s="474"/>
      <c r="BL224" s="375" t="s">
        <v>54</v>
      </c>
      <c r="BM224" s="375" t="s">
        <v>54</v>
      </c>
      <c r="BN224" s="375" t="s">
        <v>54</v>
      </c>
      <c r="BO224" s="375" t="s">
        <v>54</v>
      </c>
      <c r="BP224" s="375" t="s">
        <v>54</v>
      </c>
      <c r="BQ224" s="375" t="s">
        <v>54</v>
      </c>
      <c r="BR224" s="375" t="s">
        <v>54</v>
      </c>
      <c r="BS224" s="375" t="s">
        <v>54</v>
      </c>
      <c r="BT224" s="375" t="s">
        <v>54</v>
      </c>
      <c r="BU224" s="370" t="s">
        <v>54</v>
      </c>
      <c r="BV224" s="375" t="s">
        <v>54</v>
      </c>
      <c r="BW224" s="375" t="s">
        <v>54</v>
      </c>
      <c r="BX224" s="375" t="s">
        <v>54</v>
      </c>
      <c r="BY224" s="375" t="s">
        <v>54</v>
      </c>
      <c r="BZ224" s="375" t="s">
        <v>54</v>
      </c>
      <c r="CA224" s="375" t="s">
        <v>54</v>
      </c>
      <c r="CB224" s="375" t="s">
        <v>54</v>
      </c>
      <c r="CC224" s="375" t="s">
        <v>54</v>
      </c>
      <c r="CD224" s="375" t="s">
        <v>54</v>
      </c>
      <c r="CE224" s="370" t="s">
        <v>54</v>
      </c>
      <c r="CF224" s="375" t="s">
        <v>54</v>
      </c>
      <c r="CG224" s="375" t="s">
        <v>54</v>
      </c>
      <c r="CH224" s="375" t="s">
        <v>54</v>
      </c>
      <c r="CI224" s="370" t="s">
        <v>54</v>
      </c>
      <c r="CJ224" s="375" t="s">
        <v>54</v>
      </c>
      <c r="CK224" s="375" t="s">
        <v>54</v>
      </c>
      <c r="CL224" s="375" t="s">
        <v>54</v>
      </c>
      <c r="CM224" s="477"/>
      <c r="CN224" s="477"/>
      <c r="CO224" s="467"/>
      <c r="CP224" s="467"/>
      <c r="CQ224" s="467"/>
      <c r="CR224" s="467"/>
      <c r="CS224" s="467"/>
      <c r="CT224" s="550"/>
      <c r="CU224" s="513"/>
      <c r="CV224" s="513"/>
      <c r="CW224" s="513"/>
      <c r="CX224" s="513"/>
      <c r="CY224" s="513"/>
      <c r="CZ224" s="513"/>
      <c r="DA224" s="513"/>
      <c r="DB224" s="513"/>
      <c r="DC224" s="513"/>
      <c r="DD224" s="513"/>
      <c r="DE224" s="513"/>
      <c r="DF224" s="513"/>
      <c r="DG224" s="467"/>
      <c r="DH224" s="467"/>
      <c r="DI224" s="467"/>
      <c r="DJ224" s="467"/>
      <c r="DK224" s="467"/>
      <c r="DL224" s="467"/>
      <c r="DM224" s="365" t="s">
        <v>54</v>
      </c>
      <c r="DN224" s="467"/>
      <c r="DO224" s="365" t="s">
        <v>54</v>
      </c>
      <c r="DP224" s="365" t="s">
        <v>54</v>
      </c>
      <c r="DQ224" s="365" t="s">
        <v>54</v>
      </c>
      <c r="DR224" s="365" t="s">
        <v>54</v>
      </c>
      <c r="DS224" s="365" t="s">
        <v>54</v>
      </c>
      <c r="DT224" s="365" t="s">
        <v>54</v>
      </c>
      <c r="DU224" s="365" t="s">
        <v>54</v>
      </c>
      <c r="DV224" s="365" t="s">
        <v>54</v>
      </c>
      <c r="DW224" s="365" t="s">
        <v>54</v>
      </c>
      <c r="DX224" s="467"/>
      <c r="DY224" s="365" t="s">
        <v>54</v>
      </c>
      <c r="DZ224" s="467"/>
      <c r="EA224" s="365" t="s">
        <v>54</v>
      </c>
      <c r="EB224" s="365" t="s">
        <v>54</v>
      </c>
      <c r="EC224" s="365" t="s">
        <v>54</v>
      </c>
      <c r="ED224" s="365" t="s">
        <v>54</v>
      </c>
      <c r="EE224" s="365" t="s">
        <v>54</v>
      </c>
      <c r="EF224" s="365" t="s">
        <v>54</v>
      </c>
      <c r="EG224" s="365" t="s">
        <v>54</v>
      </c>
      <c r="EH224" s="365" t="s">
        <v>54</v>
      </c>
      <c r="EI224" s="365" t="s">
        <v>54</v>
      </c>
      <c r="EJ224" s="365" t="s">
        <v>54</v>
      </c>
      <c r="EK224" s="365" t="s">
        <v>54</v>
      </c>
      <c r="EL224" s="365" t="s">
        <v>54</v>
      </c>
      <c r="EM224" s="365" t="s">
        <v>54</v>
      </c>
      <c r="EN224" s="365" t="s">
        <v>54</v>
      </c>
      <c r="EO224" s="365" t="s">
        <v>54</v>
      </c>
      <c r="EP224" s="365" t="s">
        <v>54</v>
      </c>
      <c r="EQ224" s="365" t="s">
        <v>54</v>
      </c>
      <c r="ER224" s="365" t="s">
        <v>54</v>
      </c>
      <c r="ES224" s="365" t="s">
        <v>54</v>
      </c>
      <c r="ET224" s="365" t="s">
        <v>54</v>
      </c>
      <c r="EU224" s="365" t="s">
        <v>54</v>
      </c>
    </row>
    <row r="225" spans="1:151" s="385" customFormat="1" ht="19.95" customHeight="1">
      <c r="A225" s="468"/>
      <c r="B225" s="468"/>
      <c r="C225" s="475"/>
      <c r="D225" s="468"/>
      <c r="E225" s="472"/>
      <c r="F225" s="468"/>
      <c r="G225" s="468"/>
      <c r="H225" s="468"/>
      <c r="I225" s="468"/>
      <c r="J225" s="468"/>
      <c r="K225" s="468"/>
      <c r="L225" s="472"/>
      <c r="M225" s="468"/>
      <c r="N225" s="472"/>
      <c r="O225" s="468"/>
      <c r="P225" s="528"/>
      <c r="Q225" s="468"/>
      <c r="R225" s="462" t="s">
        <v>54</v>
      </c>
      <c r="S225" s="367" t="s">
        <v>54</v>
      </c>
      <c r="T225" s="367" t="s">
        <v>54</v>
      </c>
      <c r="U225" s="367" t="s">
        <v>54</v>
      </c>
      <c r="V225" s="367" t="s">
        <v>54</v>
      </c>
      <c r="W225" s="367" t="s">
        <v>54</v>
      </c>
      <c r="X225" s="518"/>
      <c r="Y225" s="367" t="s">
        <v>54</v>
      </c>
      <c r="Z225" s="520"/>
      <c r="AA225" s="367" t="s">
        <v>54</v>
      </c>
      <c r="AB225" s="468"/>
      <c r="AC225" s="375" t="s">
        <v>54</v>
      </c>
      <c r="AD225" s="468"/>
      <c r="AE225" s="367" t="s">
        <v>54</v>
      </c>
      <c r="AF225" s="375" t="s">
        <v>54</v>
      </c>
      <c r="AG225" s="375" t="s">
        <v>54</v>
      </c>
      <c r="AH225" s="375" t="s">
        <v>54</v>
      </c>
      <c r="AI225" s="375" t="s">
        <v>54</v>
      </c>
      <c r="AJ225" s="516"/>
      <c r="AK225" s="516"/>
      <c r="AL225" s="516"/>
      <c r="AM225" s="516"/>
      <c r="AN225" s="516"/>
      <c r="AO225" s="516"/>
      <c r="AP225" s="375" t="s">
        <v>54</v>
      </c>
      <c r="AQ225" s="475"/>
      <c r="AR225" s="375" t="s">
        <v>54</v>
      </c>
      <c r="AS225" s="382" t="s">
        <v>54</v>
      </c>
      <c r="AT225" s="382" t="s">
        <v>54</v>
      </c>
      <c r="AU225" s="375" t="s">
        <v>54</v>
      </c>
      <c r="AV225" s="375" t="s">
        <v>54</v>
      </c>
      <c r="AW225" s="375" t="s">
        <v>54</v>
      </c>
      <c r="AX225" s="375" t="s">
        <v>54</v>
      </c>
      <c r="AY225" s="383" t="s">
        <v>54</v>
      </c>
      <c r="AZ225" s="369" t="s">
        <v>54</v>
      </c>
      <c r="BA225" s="518"/>
      <c r="BB225" s="369" t="s">
        <v>54</v>
      </c>
      <c r="BC225" s="518"/>
      <c r="BD225" s="369" t="s">
        <v>54</v>
      </c>
      <c r="BE225" s="369" t="s">
        <v>54</v>
      </c>
      <c r="BF225" s="369" t="s">
        <v>54</v>
      </c>
      <c r="BG225" s="375" t="s">
        <v>54</v>
      </c>
      <c r="BH225" s="375" t="s">
        <v>54</v>
      </c>
      <c r="BI225" s="375" t="s">
        <v>54</v>
      </c>
      <c r="BJ225" s="375" t="s">
        <v>54</v>
      </c>
      <c r="BK225" s="475"/>
      <c r="BL225" s="375" t="s">
        <v>54</v>
      </c>
      <c r="BM225" s="375" t="s">
        <v>54</v>
      </c>
      <c r="BN225" s="375" t="s">
        <v>54</v>
      </c>
      <c r="BO225" s="375" t="s">
        <v>54</v>
      </c>
      <c r="BP225" s="375" t="s">
        <v>54</v>
      </c>
      <c r="BQ225" s="375" t="s">
        <v>54</v>
      </c>
      <c r="BR225" s="375" t="s">
        <v>54</v>
      </c>
      <c r="BS225" s="375" t="s">
        <v>54</v>
      </c>
      <c r="BT225" s="375" t="s">
        <v>54</v>
      </c>
      <c r="BU225" s="370" t="s">
        <v>54</v>
      </c>
      <c r="BV225" s="375" t="s">
        <v>54</v>
      </c>
      <c r="BW225" s="375" t="s">
        <v>54</v>
      </c>
      <c r="BX225" s="375" t="s">
        <v>54</v>
      </c>
      <c r="BY225" s="375" t="s">
        <v>54</v>
      </c>
      <c r="BZ225" s="375" t="s">
        <v>54</v>
      </c>
      <c r="CA225" s="375" t="s">
        <v>54</v>
      </c>
      <c r="CB225" s="375" t="s">
        <v>54</v>
      </c>
      <c r="CC225" s="375" t="s">
        <v>54</v>
      </c>
      <c r="CD225" s="375" t="s">
        <v>54</v>
      </c>
      <c r="CE225" s="370" t="s">
        <v>54</v>
      </c>
      <c r="CF225" s="375" t="s">
        <v>54</v>
      </c>
      <c r="CG225" s="375" t="s">
        <v>54</v>
      </c>
      <c r="CH225" s="375" t="s">
        <v>54</v>
      </c>
      <c r="CI225" s="370" t="s">
        <v>54</v>
      </c>
      <c r="CJ225" s="375" t="s">
        <v>54</v>
      </c>
      <c r="CK225" s="375" t="s">
        <v>54</v>
      </c>
      <c r="CL225" s="375" t="s">
        <v>54</v>
      </c>
      <c r="CM225" s="478"/>
      <c r="CN225" s="478"/>
      <c r="CO225" s="468"/>
      <c r="CP225" s="468"/>
      <c r="CQ225" s="468"/>
      <c r="CR225" s="468"/>
      <c r="CS225" s="468"/>
      <c r="CT225" s="551"/>
      <c r="CU225" s="514"/>
      <c r="CV225" s="514"/>
      <c r="CW225" s="514"/>
      <c r="CX225" s="514"/>
      <c r="CY225" s="514"/>
      <c r="CZ225" s="514"/>
      <c r="DA225" s="514"/>
      <c r="DB225" s="514"/>
      <c r="DC225" s="514"/>
      <c r="DD225" s="514"/>
      <c r="DE225" s="514"/>
      <c r="DF225" s="514"/>
      <c r="DG225" s="468"/>
      <c r="DH225" s="468"/>
      <c r="DI225" s="468"/>
      <c r="DJ225" s="468"/>
      <c r="DK225" s="468"/>
      <c r="DL225" s="468"/>
      <c r="DM225" s="365" t="s">
        <v>54</v>
      </c>
      <c r="DN225" s="468"/>
      <c r="DO225" s="365" t="s">
        <v>54</v>
      </c>
      <c r="DP225" s="365" t="s">
        <v>54</v>
      </c>
      <c r="DQ225" s="365" t="s">
        <v>54</v>
      </c>
      <c r="DR225" s="365" t="s">
        <v>54</v>
      </c>
      <c r="DS225" s="365" t="s">
        <v>54</v>
      </c>
      <c r="DT225" s="365" t="s">
        <v>54</v>
      </c>
      <c r="DU225" s="365" t="s">
        <v>54</v>
      </c>
      <c r="DV225" s="365" t="s">
        <v>54</v>
      </c>
      <c r="DW225" s="365" t="s">
        <v>54</v>
      </c>
      <c r="DX225" s="468"/>
      <c r="DY225" s="365" t="s">
        <v>54</v>
      </c>
      <c r="DZ225" s="468"/>
      <c r="EA225" s="365" t="s">
        <v>54</v>
      </c>
      <c r="EB225" s="365" t="s">
        <v>54</v>
      </c>
      <c r="EC225" s="365" t="s">
        <v>54</v>
      </c>
      <c r="ED225" s="365" t="s">
        <v>54</v>
      </c>
      <c r="EE225" s="365" t="s">
        <v>54</v>
      </c>
      <c r="EF225" s="365" t="s">
        <v>54</v>
      </c>
      <c r="EG225" s="365" t="s">
        <v>54</v>
      </c>
      <c r="EH225" s="365" t="s">
        <v>54</v>
      </c>
      <c r="EI225" s="365" t="s">
        <v>54</v>
      </c>
      <c r="EJ225" s="365" t="s">
        <v>54</v>
      </c>
      <c r="EK225" s="365" t="s">
        <v>54</v>
      </c>
      <c r="EL225" s="365" t="s">
        <v>54</v>
      </c>
      <c r="EM225" s="365" t="s">
        <v>54</v>
      </c>
      <c r="EN225" s="365" t="s">
        <v>54</v>
      </c>
      <c r="EO225" s="365" t="s">
        <v>54</v>
      </c>
      <c r="EP225" s="365" t="s">
        <v>54</v>
      </c>
      <c r="EQ225" s="365" t="s">
        <v>54</v>
      </c>
      <c r="ER225" s="365" t="s">
        <v>54</v>
      </c>
      <c r="ES225" s="365" t="s">
        <v>54</v>
      </c>
      <c r="ET225" s="365" t="s">
        <v>54</v>
      </c>
      <c r="EU225" s="365" t="s">
        <v>54</v>
      </c>
    </row>
    <row r="226" spans="1:151" s="385" customFormat="1" ht="19.95" customHeight="1">
      <c r="A226" s="465">
        <v>38</v>
      </c>
      <c r="B226" s="465">
        <v>38</v>
      </c>
      <c r="C226" s="473" t="s">
        <v>2734</v>
      </c>
      <c r="D226" s="465" t="s">
        <v>3066</v>
      </c>
      <c r="E226" s="469" t="s">
        <v>3072</v>
      </c>
      <c r="F226" s="465" t="s">
        <v>3298</v>
      </c>
      <c r="G226" s="465" t="s">
        <v>3323</v>
      </c>
      <c r="H226" s="465" t="s">
        <v>3071</v>
      </c>
      <c r="I226" s="465" t="s">
        <v>3738</v>
      </c>
      <c r="J226" s="465" t="s">
        <v>3563</v>
      </c>
      <c r="K226" s="525" t="s">
        <v>3531</v>
      </c>
      <c r="L226" s="469" t="s">
        <v>3554</v>
      </c>
      <c r="M226" s="465" t="s">
        <v>3092</v>
      </c>
      <c r="N226" s="469" t="s">
        <v>3554</v>
      </c>
      <c r="O226" s="465" t="s">
        <v>3092</v>
      </c>
      <c r="P226" s="526" t="s">
        <v>3014</v>
      </c>
      <c r="Q226" s="465">
        <v>2</v>
      </c>
      <c r="R226" s="464" t="s">
        <v>2695</v>
      </c>
      <c r="S226" s="367" t="s">
        <v>52</v>
      </c>
      <c r="T226" s="367" t="s">
        <v>52</v>
      </c>
      <c r="U226" s="367" t="s">
        <v>52</v>
      </c>
      <c r="V226" s="367" t="s">
        <v>52</v>
      </c>
      <c r="W226" s="367" t="s">
        <v>52</v>
      </c>
      <c r="X226" s="517" t="s">
        <v>52</v>
      </c>
      <c r="Y226" s="367" t="s">
        <v>52</v>
      </c>
      <c r="Z226" s="519" t="s">
        <v>52</v>
      </c>
      <c r="AA226" s="367" t="s">
        <v>52</v>
      </c>
      <c r="AB226" s="465" t="s">
        <v>52</v>
      </c>
      <c r="AC226" s="367" t="s">
        <v>52</v>
      </c>
      <c r="AD226" s="465" t="s">
        <v>52</v>
      </c>
      <c r="AE226" s="367" t="s">
        <v>52</v>
      </c>
      <c r="AF226" s="367" t="s">
        <v>52</v>
      </c>
      <c r="AG226" s="367" t="s">
        <v>52</v>
      </c>
      <c r="AH226" s="367" t="s">
        <v>52</v>
      </c>
      <c r="AI226" s="367" t="s">
        <v>52</v>
      </c>
      <c r="AJ226" s="476" t="s">
        <v>54</v>
      </c>
      <c r="AK226" s="476" t="s">
        <v>54</v>
      </c>
      <c r="AL226" s="476" t="s">
        <v>54</v>
      </c>
      <c r="AM226" s="476" t="s">
        <v>54</v>
      </c>
      <c r="AN226" s="476" t="s">
        <v>54</v>
      </c>
      <c r="AO226" s="476" t="s">
        <v>54</v>
      </c>
      <c r="AP226" s="375" t="s">
        <v>54</v>
      </c>
      <c r="AQ226" s="473" t="s">
        <v>54</v>
      </c>
      <c r="AR226" s="375" t="s">
        <v>54</v>
      </c>
      <c r="AS226" s="382" t="s">
        <v>54</v>
      </c>
      <c r="AT226" s="382" t="s">
        <v>54</v>
      </c>
      <c r="AU226" s="375" t="s">
        <v>54</v>
      </c>
      <c r="AV226" s="375" t="s">
        <v>54</v>
      </c>
      <c r="AW226" s="375" t="s">
        <v>54</v>
      </c>
      <c r="AX226" s="375" t="s">
        <v>54</v>
      </c>
      <c r="AY226" s="383" t="s">
        <v>54</v>
      </c>
      <c r="AZ226" s="369" t="s">
        <v>54</v>
      </c>
      <c r="BA226" s="517" t="s">
        <v>54</v>
      </c>
      <c r="BB226" s="369" t="s">
        <v>54</v>
      </c>
      <c r="BC226" s="517" t="s">
        <v>54</v>
      </c>
      <c r="BD226" s="369" t="s">
        <v>54</v>
      </c>
      <c r="BE226" s="369" t="s">
        <v>54</v>
      </c>
      <c r="BF226" s="369" t="s">
        <v>54</v>
      </c>
      <c r="BG226" s="375" t="s">
        <v>54</v>
      </c>
      <c r="BH226" s="375" t="s">
        <v>54</v>
      </c>
      <c r="BI226" s="375" t="s">
        <v>54</v>
      </c>
      <c r="BJ226" s="375" t="s">
        <v>54</v>
      </c>
      <c r="BK226" s="473" t="s">
        <v>54</v>
      </c>
      <c r="BL226" s="375" t="s">
        <v>54</v>
      </c>
      <c r="BM226" s="375" t="s">
        <v>54</v>
      </c>
      <c r="BN226" s="375" t="s">
        <v>54</v>
      </c>
      <c r="BO226" s="375" t="s">
        <v>54</v>
      </c>
      <c r="BP226" s="375" t="s">
        <v>54</v>
      </c>
      <c r="BQ226" s="375" t="s">
        <v>54</v>
      </c>
      <c r="BR226" s="375" t="s">
        <v>54</v>
      </c>
      <c r="BS226" s="375" t="s">
        <v>54</v>
      </c>
      <c r="BT226" s="375" t="s">
        <v>54</v>
      </c>
      <c r="BU226" s="370" t="s">
        <v>54</v>
      </c>
      <c r="BV226" s="375" t="s">
        <v>54</v>
      </c>
      <c r="BW226" s="375" t="s">
        <v>54</v>
      </c>
      <c r="BX226" s="375" t="s">
        <v>54</v>
      </c>
      <c r="BY226" s="375" t="s">
        <v>54</v>
      </c>
      <c r="BZ226" s="375" t="s">
        <v>54</v>
      </c>
      <c r="CA226" s="375" t="s">
        <v>54</v>
      </c>
      <c r="CB226" s="375" t="s">
        <v>54</v>
      </c>
      <c r="CC226" s="375" t="s">
        <v>54</v>
      </c>
      <c r="CD226" s="375" t="s">
        <v>54</v>
      </c>
      <c r="CE226" s="370" t="s">
        <v>54</v>
      </c>
      <c r="CF226" s="375" t="s">
        <v>54</v>
      </c>
      <c r="CG226" s="375" t="s">
        <v>54</v>
      </c>
      <c r="CH226" s="375" t="s">
        <v>54</v>
      </c>
      <c r="CI226" s="370" t="s">
        <v>54</v>
      </c>
      <c r="CJ226" s="375" t="s">
        <v>54</v>
      </c>
      <c r="CK226" s="375" t="s">
        <v>54</v>
      </c>
      <c r="CL226" s="375" t="s">
        <v>54</v>
      </c>
      <c r="CM226" s="476" t="s">
        <v>54</v>
      </c>
      <c r="CN226" s="476" t="s">
        <v>54</v>
      </c>
      <c r="CO226" s="465" t="s">
        <v>54</v>
      </c>
      <c r="CP226" s="465" t="s">
        <v>54</v>
      </c>
      <c r="CQ226" s="465" t="s">
        <v>54</v>
      </c>
      <c r="CR226" s="465" t="s">
        <v>54</v>
      </c>
      <c r="CS226" s="465" t="s">
        <v>54</v>
      </c>
      <c r="CT226" s="512" t="s">
        <v>3555</v>
      </c>
      <c r="CU226" s="512">
        <v>2013</v>
      </c>
      <c r="CV226" s="512" t="s">
        <v>3214</v>
      </c>
      <c r="CW226" s="512" t="s">
        <v>1975</v>
      </c>
      <c r="CX226" s="512" t="s">
        <v>3315</v>
      </c>
      <c r="CY226" s="512" t="s">
        <v>3108</v>
      </c>
      <c r="CZ226" s="512" t="s">
        <v>3209</v>
      </c>
      <c r="DA226" s="512" t="s">
        <v>52</v>
      </c>
      <c r="DB226" s="512" t="s">
        <v>3193</v>
      </c>
      <c r="DC226" s="512" t="s">
        <v>54</v>
      </c>
      <c r="DD226" s="512" t="s">
        <v>54</v>
      </c>
      <c r="DE226" s="512" t="s">
        <v>54</v>
      </c>
      <c r="DF226" s="512" t="s">
        <v>54</v>
      </c>
      <c r="DG226" s="465" t="s">
        <v>54</v>
      </c>
      <c r="DH226" s="465" t="s">
        <v>54</v>
      </c>
      <c r="DI226" s="465" t="s">
        <v>54</v>
      </c>
      <c r="DJ226" s="465" t="s">
        <v>54</v>
      </c>
      <c r="DK226" s="465" t="s">
        <v>54</v>
      </c>
      <c r="DL226" s="465" t="s">
        <v>54</v>
      </c>
      <c r="DM226" s="365" t="s">
        <v>54</v>
      </c>
      <c r="DN226" s="465" t="s">
        <v>54</v>
      </c>
      <c r="DO226" s="365" t="s">
        <v>54</v>
      </c>
      <c r="DP226" s="365" t="s">
        <v>54</v>
      </c>
      <c r="DQ226" s="365" t="s">
        <v>54</v>
      </c>
      <c r="DR226" s="365" t="s">
        <v>54</v>
      </c>
      <c r="DS226" s="365" t="s">
        <v>54</v>
      </c>
      <c r="DT226" s="365" t="s">
        <v>54</v>
      </c>
      <c r="DU226" s="365" t="s">
        <v>54</v>
      </c>
      <c r="DV226" s="365" t="s">
        <v>54</v>
      </c>
      <c r="DW226" s="365" t="s">
        <v>54</v>
      </c>
      <c r="DX226" s="465" t="s">
        <v>54</v>
      </c>
      <c r="DY226" s="365" t="s">
        <v>54</v>
      </c>
      <c r="DZ226" s="465" t="s">
        <v>54</v>
      </c>
      <c r="EA226" s="365" t="s">
        <v>54</v>
      </c>
      <c r="EB226" s="365" t="s">
        <v>54</v>
      </c>
      <c r="EC226" s="365" t="s">
        <v>54</v>
      </c>
      <c r="ED226" s="365" t="s">
        <v>54</v>
      </c>
      <c r="EE226" s="365" t="s">
        <v>54</v>
      </c>
      <c r="EF226" s="365" t="s">
        <v>54</v>
      </c>
      <c r="EG226" s="365" t="s">
        <v>54</v>
      </c>
      <c r="EH226" s="365" t="s">
        <v>54</v>
      </c>
      <c r="EI226" s="365" t="s">
        <v>54</v>
      </c>
      <c r="EJ226" s="365" t="s">
        <v>54</v>
      </c>
      <c r="EK226" s="365" t="s">
        <v>54</v>
      </c>
      <c r="EL226" s="365" t="s">
        <v>54</v>
      </c>
      <c r="EM226" s="365" t="s">
        <v>54</v>
      </c>
      <c r="EN226" s="365" t="s">
        <v>54</v>
      </c>
      <c r="EO226" s="365" t="s">
        <v>54</v>
      </c>
      <c r="EP226" s="365" t="s">
        <v>54</v>
      </c>
      <c r="EQ226" s="365" t="s">
        <v>54</v>
      </c>
      <c r="ER226" s="365" t="s">
        <v>54</v>
      </c>
      <c r="ES226" s="365" t="s">
        <v>54</v>
      </c>
      <c r="ET226" s="365" t="s">
        <v>54</v>
      </c>
      <c r="EU226" s="365" t="s">
        <v>54</v>
      </c>
    </row>
    <row r="227" spans="1:151" s="385" customFormat="1" ht="19.95" customHeight="1">
      <c r="A227" s="466"/>
      <c r="B227" s="466"/>
      <c r="C227" s="474"/>
      <c r="D227" s="466"/>
      <c r="E227" s="470"/>
      <c r="F227" s="466"/>
      <c r="G227" s="466"/>
      <c r="H227" s="466"/>
      <c r="I227" s="466"/>
      <c r="J227" s="466"/>
      <c r="K227" s="466"/>
      <c r="L227" s="470"/>
      <c r="M227" s="466"/>
      <c r="N227" s="470"/>
      <c r="O227" s="466"/>
      <c r="P227" s="527"/>
      <c r="Q227" s="466"/>
      <c r="R227" s="462" t="s">
        <v>3737</v>
      </c>
      <c r="S227" s="367" t="s">
        <v>52</v>
      </c>
      <c r="T227" s="367" t="s">
        <v>52</v>
      </c>
      <c r="U227" s="367" t="s">
        <v>52</v>
      </c>
      <c r="V227" s="367" t="s">
        <v>52</v>
      </c>
      <c r="W227" s="367" t="s">
        <v>52</v>
      </c>
      <c r="X227" s="518"/>
      <c r="Y227" s="367" t="s">
        <v>52</v>
      </c>
      <c r="Z227" s="520"/>
      <c r="AA227" s="367" t="s">
        <v>52</v>
      </c>
      <c r="AB227" s="466"/>
      <c r="AC227" s="367" t="s">
        <v>52</v>
      </c>
      <c r="AD227" s="466"/>
      <c r="AE227" s="367" t="s">
        <v>52</v>
      </c>
      <c r="AF227" s="367" t="s">
        <v>52</v>
      </c>
      <c r="AG227" s="367" t="s">
        <v>52</v>
      </c>
      <c r="AH227" s="367" t="s">
        <v>52</v>
      </c>
      <c r="AI227" s="367" t="s">
        <v>52</v>
      </c>
      <c r="AJ227" s="515"/>
      <c r="AK227" s="515"/>
      <c r="AL227" s="515"/>
      <c r="AM227" s="515"/>
      <c r="AN227" s="515"/>
      <c r="AO227" s="515"/>
      <c r="AP227" s="375" t="s">
        <v>54</v>
      </c>
      <c r="AQ227" s="474"/>
      <c r="AR227" s="375" t="s">
        <v>54</v>
      </c>
      <c r="AS227" s="382" t="s">
        <v>54</v>
      </c>
      <c r="AT227" s="382" t="s">
        <v>54</v>
      </c>
      <c r="AU227" s="375" t="s">
        <v>54</v>
      </c>
      <c r="AV227" s="375" t="s">
        <v>54</v>
      </c>
      <c r="AW227" s="375" t="s">
        <v>54</v>
      </c>
      <c r="AX227" s="375" t="s">
        <v>54</v>
      </c>
      <c r="AY227" s="383" t="s">
        <v>54</v>
      </c>
      <c r="AZ227" s="369" t="s">
        <v>54</v>
      </c>
      <c r="BA227" s="518"/>
      <c r="BB227" s="369" t="s">
        <v>54</v>
      </c>
      <c r="BC227" s="518"/>
      <c r="BD227" s="369" t="s">
        <v>54</v>
      </c>
      <c r="BE227" s="369" t="s">
        <v>54</v>
      </c>
      <c r="BF227" s="369" t="s">
        <v>54</v>
      </c>
      <c r="BG227" s="375" t="s">
        <v>54</v>
      </c>
      <c r="BH227" s="375" t="s">
        <v>54</v>
      </c>
      <c r="BI227" s="375" t="s">
        <v>54</v>
      </c>
      <c r="BJ227" s="375" t="s">
        <v>54</v>
      </c>
      <c r="BK227" s="474"/>
      <c r="BL227" s="375" t="s">
        <v>54</v>
      </c>
      <c r="BM227" s="375" t="s">
        <v>54</v>
      </c>
      <c r="BN227" s="375" t="s">
        <v>54</v>
      </c>
      <c r="BO227" s="375" t="s">
        <v>54</v>
      </c>
      <c r="BP227" s="375" t="s">
        <v>54</v>
      </c>
      <c r="BQ227" s="375" t="s">
        <v>54</v>
      </c>
      <c r="BR227" s="375" t="s">
        <v>54</v>
      </c>
      <c r="BS227" s="375" t="s">
        <v>54</v>
      </c>
      <c r="BT227" s="375" t="s">
        <v>54</v>
      </c>
      <c r="BU227" s="370" t="s">
        <v>54</v>
      </c>
      <c r="BV227" s="375" t="s">
        <v>54</v>
      </c>
      <c r="BW227" s="375" t="s">
        <v>54</v>
      </c>
      <c r="BX227" s="375" t="s">
        <v>54</v>
      </c>
      <c r="BY227" s="375" t="s">
        <v>54</v>
      </c>
      <c r="BZ227" s="375" t="s">
        <v>54</v>
      </c>
      <c r="CA227" s="375" t="s">
        <v>54</v>
      </c>
      <c r="CB227" s="375" t="s">
        <v>54</v>
      </c>
      <c r="CC227" s="375" t="s">
        <v>54</v>
      </c>
      <c r="CD227" s="375" t="s">
        <v>54</v>
      </c>
      <c r="CE227" s="370" t="s">
        <v>54</v>
      </c>
      <c r="CF227" s="375" t="s">
        <v>54</v>
      </c>
      <c r="CG227" s="375" t="s">
        <v>54</v>
      </c>
      <c r="CH227" s="375" t="s">
        <v>54</v>
      </c>
      <c r="CI227" s="370" t="s">
        <v>54</v>
      </c>
      <c r="CJ227" s="375" t="s">
        <v>54</v>
      </c>
      <c r="CK227" s="375" t="s">
        <v>54</v>
      </c>
      <c r="CL227" s="375" t="s">
        <v>54</v>
      </c>
      <c r="CM227" s="477"/>
      <c r="CN227" s="477"/>
      <c r="CO227" s="466"/>
      <c r="CP227" s="466"/>
      <c r="CQ227" s="466"/>
      <c r="CR227" s="466"/>
      <c r="CS227" s="466"/>
      <c r="CT227" s="550"/>
      <c r="CU227" s="513"/>
      <c r="CV227" s="513"/>
      <c r="CW227" s="513"/>
      <c r="CX227" s="513"/>
      <c r="CY227" s="513"/>
      <c r="CZ227" s="513"/>
      <c r="DA227" s="513"/>
      <c r="DB227" s="513"/>
      <c r="DC227" s="513"/>
      <c r="DD227" s="513"/>
      <c r="DE227" s="513"/>
      <c r="DF227" s="513"/>
      <c r="DG227" s="466"/>
      <c r="DH227" s="466"/>
      <c r="DI227" s="466"/>
      <c r="DJ227" s="466"/>
      <c r="DK227" s="466"/>
      <c r="DL227" s="466"/>
      <c r="DM227" s="365" t="s">
        <v>54</v>
      </c>
      <c r="DN227" s="466"/>
      <c r="DO227" s="365" t="s">
        <v>54</v>
      </c>
      <c r="DP227" s="365" t="s">
        <v>54</v>
      </c>
      <c r="DQ227" s="365" t="s">
        <v>54</v>
      </c>
      <c r="DR227" s="365" t="s">
        <v>54</v>
      </c>
      <c r="DS227" s="365" t="s">
        <v>54</v>
      </c>
      <c r="DT227" s="365" t="s">
        <v>54</v>
      </c>
      <c r="DU227" s="365" t="s">
        <v>54</v>
      </c>
      <c r="DV227" s="365" t="s">
        <v>54</v>
      </c>
      <c r="DW227" s="365" t="s">
        <v>54</v>
      </c>
      <c r="DX227" s="466"/>
      <c r="DY227" s="365" t="s">
        <v>54</v>
      </c>
      <c r="DZ227" s="466"/>
      <c r="EA227" s="365" t="s">
        <v>54</v>
      </c>
      <c r="EB227" s="365" t="s">
        <v>54</v>
      </c>
      <c r="EC227" s="365" t="s">
        <v>54</v>
      </c>
      <c r="ED227" s="365" t="s">
        <v>54</v>
      </c>
      <c r="EE227" s="365" t="s">
        <v>54</v>
      </c>
      <c r="EF227" s="365" t="s">
        <v>54</v>
      </c>
      <c r="EG227" s="365" t="s">
        <v>54</v>
      </c>
      <c r="EH227" s="365" t="s">
        <v>54</v>
      </c>
      <c r="EI227" s="365" t="s">
        <v>54</v>
      </c>
      <c r="EJ227" s="365" t="s">
        <v>54</v>
      </c>
      <c r="EK227" s="365" t="s">
        <v>54</v>
      </c>
      <c r="EL227" s="365" t="s">
        <v>54</v>
      </c>
      <c r="EM227" s="365" t="s">
        <v>54</v>
      </c>
      <c r="EN227" s="365" t="s">
        <v>54</v>
      </c>
      <c r="EO227" s="365" t="s">
        <v>54</v>
      </c>
      <c r="EP227" s="365" t="s">
        <v>54</v>
      </c>
      <c r="EQ227" s="365" t="s">
        <v>54</v>
      </c>
      <c r="ER227" s="365" t="s">
        <v>54</v>
      </c>
      <c r="ES227" s="365" t="s">
        <v>54</v>
      </c>
      <c r="ET227" s="365" t="s">
        <v>54</v>
      </c>
      <c r="EU227" s="365" t="s">
        <v>54</v>
      </c>
    </row>
    <row r="228" spans="1:151" s="385" customFormat="1" ht="19.95" customHeight="1">
      <c r="A228" s="467"/>
      <c r="B228" s="467"/>
      <c r="C228" s="474"/>
      <c r="D228" s="467"/>
      <c r="E228" s="471"/>
      <c r="F228" s="467"/>
      <c r="G228" s="467"/>
      <c r="H228" s="467"/>
      <c r="I228" s="467"/>
      <c r="J228" s="467"/>
      <c r="K228" s="467"/>
      <c r="L228" s="471"/>
      <c r="M228" s="467"/>
      <c r="N228" s="471"/>
      <c r="O228" s="467"/>
      <c r="P228" s="527"/>
      <c r="Q228" s="467"/>
      <c r="R228" s="462" t="s">
        <v>54</v>
      </c>
      <c r="S228" s="367" t="s">
        <v>54</v>
      </c>
      <c r="T228" s="367" t="s">
        <v>54</v>
      </c>
      <c r="U228" s="367" t="s">
        <v>54</v>
      </c>
      <c r="V228" s="367" t="s">
        <v>54</v>
      </c>
      <c r="W228" s="367" t="s">
        <v>54</v>
      </c>
      <c r="X228" s="518"/>
      <c r="Y228" s="367" t="s">
        <v>54</v>
      </c>
      <c r="Z228" s="520"/>
      <c r="AA228" s="367" t="s">
        <v>54</v>
      </c>
      <c r="AB228" s="467"/>
      <c r="AC228" s="367" t="s">
        <v>54</v>
      </c>
      <c r="AD228" s="467"/>
      <c r="AE228" s="367" t="s">
        <v>54</v>
      </c>
      <c r="AF228" s="367" t="s">
        <v>54</v>
      </c>
      <c r="AG228" s="367" t="s">
        <v>54</v>
      </c>
      <c r="AH228" s="367" t="s">
        <v>54</v>
      </c>
      <c r="AI228" s="367" t="s">
        <v>54</v>
      </c>
      <c r="AJ228" s="515"/>
      <c r="AK228" s="515"/>
      <c r="AL228" s="515"/>
      <c r="AM228" s="515"/>
      <c r="AN228" s="515"/>
      <c r="AO228" s="515"/>
      <c r="AP228" s="375" t="s">
        <v>54</v>
      </c>
      <c r="AQ228" s="474"/>
      <c r="AR228" s="375" t="s">
        <v>54</v>
      </c>
      <c r="AS228" s="382" t="s">
        <v>54</v>
      </c>
      <c r="AT228" s="382" t="s">
        <v>54</v>
      </c>
      <c r="AU228" s="375" t="s">
        <v>54</v>
      </c>
      <c r="AV228" s="375" t="s">
        <v>54</v>
      </c>
      <c r="AW228" s="375" t="s">
        <v>54</v>
      </c>
      <c r="AX228" s="375" t="s">
        <v>54</v>
      </c>
      <c r="AY228" s="383" t="s">
        <v>54</v>
      </c>
      <c r="AZ228" s="369" t="s">
        <v>54</v>
      </c>
      <c r="BA228" s="518"/>
      <c r="BB228" s="369" t="s">
        <v>54</v>
      </c>
      <c r="BC228" s="518"/>
      <c r="BD228" s="369" t="s">
        <v>54</v>
      </c>
      <c r="BE228" s="369" t="s">
        <v>54</v>
      </c>
      <c r="BF228" s="369" t="s">
        <v>54</v>
      </c>
      <c r="BG228" s="375" t="s">
        <v>54</v>
      </c>
      <c r="BH228" s="375" t="s">
        <v>54</v>
      </c>
      <c r="BI228" s="375" t="s">
        <v>54</v>
      </c>
      <c r="BJ228" s="375" t="s">
        <v>54</v>
      </c>
      <c r="BK228" s="474"/>
      <c r="BL228" s="375" t="s">
        <v>54</v>
      </c>
      <c r="BM228" s="375" t="s">
        <v>54</v>
      </c>
      <c r="BN228" s="375" t="s">
        <v>54</v>
      </c>
      <c r="BO228" s="375" t="s">
        <v>54</v>
      </c>
      <c r="BP228" s="375" t="s">
        <v>54</v>
      </c>
      <c r="BQ228" s="375" t="s">
        <v>54</v>
      </c>
      <c r="BR228" s="375" t="s">
        <v>54</v>
      </c>
      <c r="BS228" s="375" t="s">
        <v>54</v>
      </c>
      <c r="BT228" s="375" t="s">
        <v>54</v>
      </c>
      <c r="BU228" s="370" t="s">
        <v>54</v>
      </c>
      <c r="BV228" s="375" t="s">
        <v>54</v>
      </c>
      <c r="BW228" s="375" t="s">
        <v>54</v>
      </c>
      <c r="BX228" s="375" t="s">
        <v>54</v>
      </c>
      <c r="BY228" s="375" t="s">
        <v>54</v>
      </c>
      <c r="BZ228" s="375" t="s">
        <v>54</v>
      </c>
      <c r="CA228" s="375" t="s">
        <v>54</v>
      </c>
      <c r="CB228" s="375" t="s">
        <v>54</v>
      </c>
      <c r="CC228" s="375" t="s">
        <v>54</v>
      </c>
      <c r="CD228" s="375" t="s">
        <v>54</v>
      </c>
      <c r="CE228" s="370" t="s">
        <v>54</v>
      </c>
      <c r="CF228" s="375" t="s">
        <v>54</v>
      </c>
      <c r="CG228" s="375" t="s">
        <v>54</v>
      </c>
      <c r="CH228" s="375" t="s">
        <v>54</v>
      </c>
      <c r="CI228" s="370" t="s">
        <v>54</v>
      </c>
      <c r="CJ228" s="375" t="s">
        <v>54</v>
      </c>
      <c r="CK228" s="375" t="s">
        <v>54</v>
      </c>
      <c r="CL228" s="375" t="s">
        <v>54</v>
      </c>
      <c r="CM228" s="477"/>
      <c r="CN228" s="477"/>
      <c r="CO228" s="467"/>
      <c r="CP228" s="467"/>
      <c r="CQ228" s="467"/>
      <c r="CR228" s="467"/>
      <c r="CS228" s="467"/>
      <c r="CT228" s="550"/>
      <c r="CU228" s="513"/>
      <c r="CV228" s="513"/>
      <c r="CW228" s="513"/>
      <c r="CX228" s="513"/>
      <c r="CY228" s="513"/>
      <c r="CZ228" s="513"/>
      <c r="DA228" s="513"/>
      <c r="DB228" s="513"/>
      <c r="DC228" s="513"/>
      <c r="DD228" s="513"/>
      <c r="DE228" s="513"/>
      <c r="DF228" s="513"/>
      <c r="DG228" s="467"/>
      <c r="DH228" s="467"/>
      <c r="DI228" s="467"/>
      <c r="DJ228" s="467"/>
      <c r="DK228" s="467"/>
      <c r="DL228" s="467"/>
      <c r="DM228" s="365" t="s">
        <v>54</v>
      </c>
      <c r="DN228" s="467"/>
      <c r="DO228" s="365" t="s">
        <v>54</v>
      </c>
      <c r="DP228" s="365" t="s">
        <v>54</v>
      </c>
      <c r="DQ228" s="365" t="s">
        <v>54</v>
      </c>
      <c r="DR228" s="365" t="s">
        <v>54</v>
      </c>
      <c r="DS228" s="365" t="s">
        <v>54</v>
      </c>
      <c r="DT228" s="365" t="s">
        <v>54</v>
      </c>
      <c r="DU228" s="365" t="s">
        <v>54</v>
      </c>
      <c r="DV228" s="365" t="s">
        <v>54</v>
      </c>
      <c r="DW228" s="365" t="s">
        <v>54</v>
      </c>
      <c r="DX228" s="467"/>
      <c r="DY228" s="365" t="s">
        <v>54</v>
      </c>
      <c r="DZ228" s="467"/>
      <c r="EA228" s="365" t="s">
        <v>54</v>
      </c>
      <c r="EB228" s="365" t="s">
        <v>54</v>
      </c>
      <c r="EC228" s="365" t="s">
        <v>54</v>
      </c>
      <c r="ED228" s="365" t="s">
        <v>54</v>
      </c>
      <c r="EE228" s="365" t="s">
        <v>54</v>
      </c>
      <c r="EF228" s="365" t="s">
        <v>54</v>
      </c>
      <c r="EG228" s="365" t="s">
        <v>54</v>
      </c>
      <c r="EH228" s="365" t="s">
        <v>54</v>
      </c>
      <c r="EI228" s="365" t="s">
        <v>54</v>
      </c>
      <c r="EJ228" s="365" t="s">
        <v>54</v>
      </c>
      <c r="EK228" s="365" t="s">
        <v>54</v>
      </c>
      <c r="EL228" s="365" t="s">
        <v>54</v>
      </c>
      <c r="EM228" s="365" t="s">
        <v>54</v>
      </c>
      <c r="EN228" s="365" t="s">
        <v>54</v>
      </c>
      <c r="EO228" s="365" t="s">
        <v>54</v>
      </c>
      <c r="EP228" s="365" t="s">
        <v>54</v>
      </c>
      <c r="EQ228" s="365" t="s">
        <v>54</v>
      </c>
      <c r="ER228" s="365" t="s">
        <v>54</v>
      </c>
      <c r="ES228" s="365" t="s">
        <v>54</v>
      </c>
      <c r="ET228" s="365" t="s">
        <v>54</v>
      </c>
      <c r="EU228" s="365" t="s">
        <v>54</v>
      </c>
    </row>
    <row r="229" spans="1:151" s="385" customFormat="1" ht="19.95" customHeight="1">
      <c r="A229" s="468"/>
      <c r="B229" s="468"/>
      <c r="C229" s="475"/>
      <c r="D229" s="468"/>
      <c r="E229" s="472"/>
      <c r="F229" s="468"/>
      <c r="G229" s="468"/>
      <c r="H229" s="468"/>
      <c r="I229" s="468"/>
      <c r="J229" s="468"/>
      <c r="K229" s="468"/>
      <c r="L229" s="472"/>
      <c r="M229" s="468"/>
      <c r="N229" s="472"/>
      <c r="O229" s="468"/>
      <c r="P229" s="528"/>
      <c r="Q229" s="468"/>
      <c r="R229" s="462" t="s">
        <v>54</v>
      </c>
      <c r="S229" s="367" t="s">
        <v>54</v>
      </c>
      <c r="T229" s="367" t="s">
        <v>54</v>
      </c>
      <c r="U229" s="367" t="s">
        <v>54</v>
      </c>
      <c r="V229" s="367" t="s">
        <v>54</v>
      </c>
      <c r="W229" s="367" t="s">
        <v>54</v>
      </c>
      <c r="X229" s="518"/>
      <c r="Y229" s="367" t="s">
        <v>54</v>
      </c>
      <c r="Z229" s="520"/>
      <c r="AA229" s="367" t="s">
        <v>54</v>
      </c>
      <c r="AB229" s="468"/>
      <c r="AC229" s="367" t="s">
        <v>54</v>
      </c>
      <c r="AD229" s="468"/>
      <c r="AE229" s="367" t="s">
        <v>54</v>
      </c>
      <c r="AF229" s="367" t="s">
        <v>54</v>
      </c>
      <c r="AG229" s="367" t="s">
        <v>54</v>
      </c>
      <c r="AH229" s="367" t="s">
        <v>54</v>
      </c>
      <c r="AI229" s="367" t="s">
        <v>54</v>
      </c>
      <c r="AJ229" s="516"/>
      <c r="AK229" s="516"/>
      <c r="AL229" s="516"/>
      <c r="AM229" s="516"/>
      <c r="AN229" s="516"/>
      <c r="AO229" s="516"/>
      <c r="AP229" s="375" t="s">
        <v>54</v>
      </c>
      <c r="AQ229" s="475"/>
      <c r="AR229" s="375" t="s">
        <v>54</v>
      </c>
      <c r="AS229" s="382" t="s">
        <v>54</v>
      </c>
      <c r="AT229" s="382" t="s">
        <v>54</v>
      </c>
      <c r="AU229" s="375" t="s">
        <v>54</v>
      </c>
      <c r="AV229" s="375" t="s">
        <v>54</v>
      </c>
      <c r="AW229" s="375" t="s">
        <v>54</v>
      </c>
      <c r="AX229" s="375" t="s">
        <v>54</v>
      </c>
      <c r="AY229" s="383" t="s">
        <v>54</v>
      </c>
      <c r="AZ229" s="369" t="s">
        <v>54</v>
      </c>
      <c r="BA229" s="518"/>
      <c r="BB229" s="369" t="s">
        <v>54</v>
      </c>
      <c r="BC229" s="518"/>
      <c r="BD229" s="369" t="s">
        <v>54</v>
      </c>
      <c r="BE229" s="369" t="s">
        <v>54</v>
      </c>
      <c r="BF229" s="369" t="s">
        <v>54</v>
      </c>
      <c r="BG229" s="375" t="s">
        <v>54</v>
      </c>
      <c r="BH229" s="375" t="s">
        <v>54</v>
      </c>
      <c r="BI229" s="375" t="s">
        <v>54</v>
      </c>
      <c r="BJ229" s="375" t="s">
        <v>54</v>
      </c>
      <c r="BK229" s="475"/>
      <c r="BL229" s="375" t="s">
        <v>54</v>
      </c>
      <c r="BM229" s="375" t="s">
        <v>54</v>
      </c>
      <c r="BN229" s="375" t="s">
        <v>54</v>
      </c>
      <c r="BO229" s="375" t="s">
        <v>54</v>
      </c>
      <c r="BP229" s="375" t="s">
        <v>54</v>
      </c>
      <c r="BQ229" s="375" t="s">
        <v>54</v>
      </c>
      <c r="BR229" s="375" t="s">
        <v>54</v>
      </c>
      <c r="BS229" s="375" t="s">
        <v>54</v>
      </c>
      <c r="BT229" s="375" t="s">
        <v>54</v>
      </c>
      <c r="BU229" s="370" t="s">
        <v>54</v>
      </c>
      <c r="BV229" s="375" t="s">
        <v>54</v>
      </c>
      <c r="BW229" s="375" t="s">
        <v>54</v>
      </c>
      <c r="BX229" s="375" t="s">
        <v>54</v>
      </c>
      <c r="BY229" s="375" t="s">
        <v>54</v>
      </c>
      <c r="BZ229" s="375" t="s">
        <v>54</v>
      </c>
      <c r="CA229" s="375" t="s">
        <v>54</v>
      </c>
      <c r="CB229" s="375" t="s">
        <v>54</v>
      </c>
      <c r="CC229" s="375" t="s">
        <v>54</v>
      </c>
      <c r="CD229" s="375" t="s">
        <v>54</v>
      </c>
      <c r="CE229" s="370" t="s">
        <v>54</v>
      </c>
      <c r="CF229" s="375" t="s">
        <v>54</v>
      </c>
      <c r="CG229" s="375" t="s">
        <v>54</v>
      </c>
      <c r="CH229" s="375" t="s">
        <v>54</v>
      </c>
      <c r="CI229" s="370" t="s">
        <v>54</v>
      </c>
      <c r="CJ229" s="375" t="s">
        <v>54</v>
      </c>
      <c r="CK229" s="375" t="s">
        <v>54</v>
      </c>
      <c r="CL229" s="375" t="s">
        <v>54</v>
      </c>
      <c r="CM229" s="478"/>
      <c r="CN229" s="478"/>
      <c r="CO229" s="468"/>
      <c r="CP229" s="468"/>
      <c r="CQ229" s="468"/>
      <c r="CR229" s="468"/>
      <c r="CS229" s="468"/>
      <c r="CT229" s="551"/>
      <c r="CU229" s="514"/>
      <c r="CV229" s="514"/>
      <c r="CW229" s="514"/>
      <c r="CX229" s="514"/>
      <c r="CY229" s="514"/>
      <c r="CZ229" s="514"/>
      <c r="DA229" s="514"/>
      <c r="DB229" s="514"/>
      <c r="DC229" s="514"/>
      <c r="DD229" s="514"/>
      <c r="DE229" s="514"/>
      <c r="DF229" s="514"/>
      <c r="DG229" s="468"/>
      <c r="DH229" s="468"/>
      <c r="DI229" s="468"/>
      <c r="DJ229" s="468"/>
      <c r="DK229" s="468"/>
      <c r="DL229" s="468"/>
      <c r="DM229" s="365" t="s">
        <v>54</v>
      </c>
      <c r="DN229" s="468"/>
      <c r="DO229" s="365" t="s">
        <v>54</v>
      </c>
      <c r="DP229" s="365" t="s">
        <v>54</v>
      </c>
      <c r="DQ229" s="365" t="s">
        <v>54</v>
      </c>
      <c r="DR229" s="365" t="s">
        <v>54</v>
      </c>
      <c r="DS229" s="365" t="s">
        <v>54</v>
      </c>
      <c r="DT229" s="365" t="s">
        <v>54</v>
      </c>
      <c r="DU229" s="365" t="s">
        <v>54</v>
      </c>
      <c r="DV229" s="365" t="s">
        <v>54</v>
      </c>
      <c r="DW229" s="365" t="s">
        <v>54</v>
      </c>
      <c r="DX229" s="468"/>
      <c r="DY229" s="365" t="s">
        <v>54</v>
      </c>
      <c r="DZ229" s="468"/>
      <c r="EA229" s="365" t="s">
        <v>54</v>
      </c>
      <c r="EB229" s="365" t="s">
        <v>54</v>
      </c>
      <c r="EC229" s="365" t="s">
        <v>54</v>
      </c>
      <c r="ED229" s="365" t="s">
        <v>54</v>
      </c>
      <c r="EE229" s="365" t="s">
        <v>54</v>
      </c>
      <c r="EF229" s="365" t="s">
        <v>54</v>
      </c>
      <c r="EG229" s="365" t="s">
        <v>54</v>
      </c>
      <c r="EH229" s="365" t="s">
        <v>54</v>
      </c>
      <c r="EI229" s="365" t="s">
        <v>54</v>
      </c>
      <c r="EJ229" s="365" t="s">
        <v>54</v>
      </c>
      <c r="EK229" s="365" t="s">
        <v>54</v>
      </c>
      <c r="EL229" s="365" t="s">
        <v>54</v>
      </c>
      <c r="EM229" s="365" t="s">
        <v>54</v>
      </c>
      <c r="EN229" s="365" t="s">
        <v>54</v>
      </c>
      <c r="EO229" s="365" t="s">
        <v>54</v>
      </c>
      <c r="EP229" s="365" t="s">
        <v>54</v>
      </c>
      <c r="EQ229" s="365" t="s">
        <v>54</v>
      </c>
      <c r="ER229" s="365" t="s">
        <v>54</v>
      </c>
      <c r="ES229" s="365" t="s">
        <v>54</v>
      </c>
      <c r="ET229" s="365" t="s">
        <v>54</v>
      </c>
      <c r="EU229" s="365" t="s">
        <v>54</v>
      </c>
    </row>
    <row r="230" spans="1:151" s="385" customFormat="1" ht="19.95" customHeight="1">
      <c r="A230" s="465">
        <v>39</v>
      </c>
      <c r="B230" s="465">
        <v>39</v>
      </c>
      <c r="C230" s="473" t="s">
        <v>2734</v>
      </c>
      <c r="D230" s="465" t="s">
        <v>3067</v>
      </c>
      <c r="E230" s="469" t="s">
        <v>3072</v>
      </c>
      <c r="F230" s="465" t="s">
        <v>3298</v>
      </c>
      <c r="G230" s="465" t="s">
        <v>3323</v>
      </c>
      <c r="H230" s="465" t="s">
        <v>3071</v>
      </c>
      <c r="I230" s="465" t="s">
        <v>3738</v>
      </c>
      <c r="J230" s="465" t="s">
        <v>3218</v>
      </c>
      <c r="K230" s="525" t="s">
        <v>3532</v>
      </c>
      <c r="L230" s="469" t="s">
        <v>3554</v>
      </c>
      <c r="M230" s="465" t="s">
        <v>3093</v>
      </c>
      <c r="N230" s="469" t="s">
        <v>3554</v>
      </c>
      <c r="O230" s="465" t="s">
        <v>3093</v>
      </c>
      <c r="P230" s="526" t="s">
        <v>3014</v>
      </c>
      <c r="Q230" s="465">
        <v>2</v>
      </c>
      <c r="R230" s="464" t="s">
        <v>2695</v>
      </c>
      <c r="S230" s="367" t="s">
        <v>52</v>
      </c>
      <c r="T230" s="367" t="s">
        <v>52</v>
      </c>
      <c r="U230" s="367" t="s">
        <v>52</v>
      </c>
      <c r="V230" s="367" t="s">
        <v>52</v>
      </c>
      <c r="W230" s="367" t="s">
        <v>52</v>
      </c>
      <c r="X230" s="517" t="s">
        <v>52</v>
      </c>
      <c r="Y230" s="367" t="s">
        <v>52</v>
      </c>
      <c r="Z230" s="519" t="s">
        <v>52</v>
      </c>
      <c r="AA230" s="367" t="s">
        <v>52</v>
      </c>
      <c r="AB230" s="465" t="s">
        <v>52</v>
      </c>
      <c r="AC230" s="367" t="s">
        <v>52</v>
      </c>
      <c r="AD230" s="465" t="s">
        <v>52</v>
      </c>
      <c r="AE230" s="367" t="s">
        <v>52</v>
      </c>
      <c r="AF230" s="367" t="s">
        <v>52</v>
      </c>
      <c r="AG230" s="367" t="s">
        <v>52</v>
      </c>
      <c r="AH230" s="367" t="s">
        <v>52</v>
      </c>
      <c r="AI230" s="367" t="s">
        <v>52</v>
      </c>
      <c r="AJ230" s="476" t="s">
        <v>54</v>
      </c>
      <c r="AK230" s="476" t="s">
        <v>54</v>
      </c>
      <c r="AL230" s="476" t="s">
        <v>54</v>
      </c>
      <c r="AM230" s="476" t="s">
        <v>54</v>
      </c>
      <c r="AN230" s="476" t="s">
        <v>54</v>
      </c>
      <c r="AO230" s="476" t="s">
        <v>54</v>
      </c>
      <c r="AP230" s="375" t="s">
        <v>54</v>
      </c>
      <c r="AQ230" s="473" t="s">
        <v>54</v>
      </c>
      <c r="AR230" s="375" t="s">
        <v>54</v>
      </c>
      <c r="AS230" s="382" t="s">
        <v>54</v>
      </c>
      <c r="AT230" s="382" t="s">
        <v>54</v>
      </c>
      <c r="AU230" s="375" t="s">
        <v>54</v>
      </c>
      <c r="AV230" s="375" t="s">
        <v>54</v>
      </c>
      <c r="AW230" s="375" t="s">
        <v>54</v>
      </c>
      <c r="AX230" s="375" t="s">
        <v>54</v>
      </c>
      <c r="AY230" s="383" t="s">
        <v>54</v>
      </c>
      <c r="AZ230" s="369" t="s">
        <v>54</v>
      </c>
      <c r="BA230" s="517" t="s">
        <v>54</v>
      </c>
      <c r="BB230" s="369" t="s">
        <v>54</v>
      </c>
      <c r="BC230" s="517" t="s">
        <v>54</v>
      </c>
      <c r="BD230" s="369" t="s">
        <v>54</v>
      </c>
      <c r="BE230" s="369" t="s">
        <v>54</v>
      </c>
      <c r="BF230" s="369" t="s">
        <v>54</v>
      </c>
      <c r="BG230" s="375" t="s">
        <v>54</v>
      </c>
      <c r="BH230" s="375" t="s">
        <v>54</v>
      </c>
      <c r="BI230" s="375" t="s">
        <v>54</v>
      </c>
      <c r="BJ230" s="375" t="s">
        <v>54</v>
      </c>
      <c r="BK230" s="473" t="s">
        <v>54</v>
      </c>
      <c r="BL230" s="375" t="s">
        <v>54</v>
      </c>
      <c r="BM230" s="375" t="s">
        <v>54</v>
      </c>
      <c r="BN230" s="375" t="s">
        <v>54</v>
      </c>
      <c r="BO230" s="375" t="s">
        <v>54</v>
      </c>
      <c r="BP230" s="375" t="s">
        <v>54</v>
      </c>
      <c r="BQ230" s="375" t="s">
        <v>54</v>
      </c>
      <c r="BR230" s="375" t="s">
        <v>54</v>
      </c>
      <c r="BS230" s="375" t="s">
        <v>54</v>
      </c>
      <c r="BT230" s="375" t="s">
        <v>54</v>
      </c>
      <c r="BU230" s="370" t="s">
        <v>54</v>
      </c>
      <c r="BV230" s="375" t="s">
        <v>54</v>
      </c>
      <c r="BW230" s="375" t="s">
        <v>54</v>
      </c>
      <c r="BX230" s="375" t="s">
        <v>54</v>
      </c>
      <c r="BY230" s="375" t="s">
        <v>54</v>
      </c>
      <c r="BZ230" s="375" t="s">
        <v>54</v>
      </c>
      <c r="CA230" s="375" t="s">
        <v>54</v>
      </c>
      <c r="CB230" s="375" t="s">
        <v>54</v>
      </c>
      <c r="CC230" s="375" t="s">
        <v>54</v>
      </c>
      <c r="CD230" s="375" t="s">
        <v>54</v>
      </c>
      <c r="CE230" s="370" t="s">
        <v>54</v>
      </c>
      <c r="CF230" s="375" t="s">
        <v>54</v>
      </c>
      <c r="CG230" s="375" t="s">
        <v>54</v>
      </c>
      <c r="CH230" s="375" t="s">
        <v>54</v>
      </c>
      <c r="CI230" s="370" t="s">
        <v>54</v>
      </c>
      <c r="CJ230" s="375" t="s">
        <v>54</v>
      </c>
      <c r="CK230" s="375" t="s">
        <v>54</v>
      </c>
      <c r="CL230" s="375" t="s">
        <v>54</v>
      </c>
      <c r="CM230" s="476" t="s">
        <v>54</v>
      </c>
      <c r="CN230" s="476" t="s">
        <v>54</v>
      </c>
      <c r="CO230" s="465" t="s">
        <v>54</v>
      </c>
      <c r="CP230" s="465" t="s">
        <v>54</v>
      </c>
      <c r="CQ230" s="465" t="s">
        <v>54</v>
      </c>
      <c r="CR230" s="465" t="s">
        <v>54</v>
      </c>
      <c r="CS230" s="465" t="s">
        <v>54</v>
      </c>
      <c r="CT230" s="512" t="s">
        <v>3555</v>
      </c>
      <c r="CU230" s="512">
        <v>2016</v>
      </c>
      <c r="CV230" s="512" t="s">
        <v>3214</v>
      </c>
      <c r="CW230" s="512" t="s">
        <v>1975</v>
      </c>
      <c r="CX230" s="512" t="s">
        <v>3316</v>
      </c>
      <c r="CY230" s="512" t="s">
        <v>3110</v>
      </c>
      <c r="CZ230" s="512" t="s">
        <v>3210</v>
      </c>
      <c r="DA230" s="512" t="s">
        <v>52</v>
      </c>
      <c r="DB230" s="512" t="s">
        <v>3194</v>
      </c>
      <c r="DC230" s="512" t="s">
        <v>54</v>
      </c>
      <c r="DD230" s="512" t="s">
        <v>54</v>
      </c>
      <c r="DE230" s="512" t="s">
        <v>54</v>
      </c>
      <c r="DF230" s="512" t="s">
        <v>54</v>
      </c>
      <c r="DG230" s="465" t="s">
        <v>54</v>
      </c>
      <c r="DH230" s="465" t="s">
        <v>54</v>
      </c>
      <c r="DI230" s="465" t="s">
        <v>54</v>
      </c>
      <c r="DJ230" s="465" t="s">
        <v>54</v>
      </c>
      <c r="DK230" s="465" t="s">
        <v>54</v>
      </c>
      <c r="DL230" s="465" t="s">
        <v>54</v>
      </c>
      <c r="DM230" s="365" t="s">
        <v>54</v>
      </c>
      <c r="DN230" s="465" t="s">
        <v>54</v>
      </c>
      <c r="DO230" s="365" t="s">
        <v>54</v>
      </c>
      <c r="DP230" s="365" t="s">
        <v>54</v>
      </c>
      <c r="DQ230" s="365" t="s">
        <v>54</v>
      </c>
      <c r="DR230" s="365" t="s">
        <v>54</v>
      </c>
      <c r="DS230" s="365" t="s">
        <v>54</v>
      </c>
      <c r="DT230" s="365" t="s">
        <v>54</v>
      </c>
      <c r="DU230" s="365" t="s">
        <v>54</v>
      </c>
      <c r="DV230" s="365" t="s">
        <v>54</v>
      </c>
      <c r="DW230" s="365" t="s">
        <v>54</v>
      </c>
      <c r="DX230" s="465" t="s">
        <v>54</v>
      </c>
      <c r="DY230" s="365" t="s">
        <v>54</v>
      </c>
      <c r="DZ230" s="465" t="s">
        <v>54</v>
      </c>
      <c r="EA230" s="365" t="s">
        <v>54</v>
      </c>
      <c r="EB230" s="365" t="s">
        <v>54</v>
      </c>
      <c r="EC230" s="365" t="s">
        <v>54</v>
      </c>
      <c r="ED230" s="365" t="s">
        <v>54</v>
      </c>
      <c r="EE230" s="365" t="s">
        <v>54</v>
      </c>
      <c r="EF230" s="365" t="s">
        <v>54</v>
      </c>
      <c r="EG230" s="365" t="s">
        <v>54</v>
      </c>
      <c r="EH230" s="365" t="s">
        <v>54</v>
      </c>
      <c r="EI230" s="365" t="s">
        <v>54</v>
      </c>
      <c r="EJ230" s="365" t="s">
        <v>54</v>
      </c>
      <c r="EK230" s="365" t="s">
        <v>54</v>
      </c>
      <c r="EL230" s="365" t="s">
        <v>54</v>
      </c>
      <c r="EM230" s="365" t="s">
        <v>54</v>
      </c>
      <c r="EN230" s="365" t="s">
        <v>54</v>
      </c>
      <c r="EO230" s="365" t="s">
        <v>54</v>
      </c>
      <c r="EP230" s="365" t="s">
        <v>54</v>
      </c>
      <c r="EQ230" s="365" t="s">
        <v>54</v>
      </c>
      <c r="ER230" s="365" t="s">
        <v>54</v>
      </c>
      <c r="ES230" s="365" t="s">
        <v>54</v>
      </c>
      <c r="ET230" s="365" t="s">
        <v>54</v>
      </c>
      <c r="EU230" s="365" t="s">
        <v>54</v>
      </c>
    </row>
    <row r="231" spans="1:151" s="385" customFormat="1" ht="19.95" customHeight="1">
      <c r="A231" s="466"/>
      <c r="B231" s="466"/>
      <c r="C231" s="474"/>
      <c r="D231" s="466"/>
      <c r="E231" s="470"/>
      <c r="F231" s="466"/>
      <c r="G231" s="466"/>
      <c r="H231" s="466"/>
      <c r="I231" s="466"/>
      <c r="J231" s="466"/>
      <c r="K231" s="466"/>
      <c r="L231" s="470"/>
      <c r="M231" s="466"/>
      <c r="N231" s="470"/>
      <c r="O231" s="466"/>
      <c r="P231" s="527"/>
      <c r="Q231" s="466"/>
      <c r="R231" s="462" t="s">
        <v>3734</v>
      </c>
      <c r="S231" s="367" t="s">
        <v>52</v>
      </c>
      <c r="T231" s="367" t="s">
        <v>52</v>
      </c>
      <c r="U231" s="367" t="s">
        <v>52</v>
      </c>
      <c r="V231" s="367" t="s">
        <v>52</v>
      </c>
      <c r="W231" s="367" t="s">
        <v>52</v>
      </c>
      <c r="X231" s="518"/>
      <c r="Y231" s="367" t="s">
        <v>52</v>
      </c>
      <c r="Z231" s="520"/>
      <c r="AA231" s="367" t="s">
        <v>52</v>
      </c>
      <c r="AB231" s="466"/>
      <c r="AC231" s="367" t="s">
        <v>52</v>
      </c>
      <c r="AD231" s="466"/>
      <c r="AE231" s="367" t="s">
        <v>52</v>
      </c>
      <c r="AF231" s="367" t="s">
        <v>52</v>
      </c>
      <c r="AG231" s="367" t="s">
        <v>52</v>
      </c>
      <c r="AH231" s="367" t="s">
        <v>52</v>
      </c>
      <c r="AI231" s="367" t="s">
        <v>52</v>
      </c>
      <c r="AJ231" s="515"/>
      <c r="AK231" s="515"/>
      <c r="AL231" s="515"/>
      <c r="AM231" s="515"/>
      <c r="AN231" s="515"/>
      <c r="AO231" s="515"/>
      <c r="AP231" s="375" t="s">
        <v>54</v>
      </c>
      <c r="AQ231" s="474"/>
      <c r="AR231" s="375" t="s">
        <v>54</v>
      </c>
      <c r="AS231" s="382" t="s">
        <v>54</v>
      </c>
      <c r="AT231" s="382" t="s">
        <v>54</v>
      </c>
      <c r="AU231" s="375" t="s">
        <v>54</v>
      </c>
      <c r="AV231" s="375" t="s">
        <v>54</v>
      </c>
      <c r="AW231" s="375" t="s">
        <v>54</v>
      </c>
      <c r="AX231" s="375" t="s">
        <v>54</v>
      </c>
      <c r="AY231" s="383" t="s">
        <v>54</v>
      </c>
      <c r="AZ231" s="369" t="s">
        <v>54</v>
      </c>
      <c r="BA231" s="518"/>
      <c r="BB231" s="369" t="s">
        <v>54</v>
      </c>
      <c r="BC231" s="518"/>
      <c r="BD231" s="369" t="s">
        <v>54</v>
      </c>
      <c r="BE231" s="369" t="s">
        <v>54</v>
      </c>
      <c r="BF231" s="369" t="s">
        <v>54</v>
      </c>
      <c r="BG231" s="375" t="s">
        <v>54</v>
      </c>
      <c r="BH231" s="375" t="s">
        <v>54</v>
      </c>
      <c r="BI231" s="375" t="s">
        <v>54</v>
      </c>
      <c r="BJ231" s="375" t="s">
        <v>54</v>
      </c>
      <c r="BK231" s="474"/>
      <c r="BL231" s="375" t="s">
        <v>54</v>
      </c>
      <c r="BM231" s="375" t="s">
        <v>54</v>
      </c>
      <c r="BN231" s="375" t="s">
        <v>54</v>
      </c>
      <c r="BO231" s="375" t="s">
        <v>54</v>
      </c>
      <c r="BP231" s="375" t="s">
        <v>54</v>
      </c>
      <c r="BQ231" s="375" t="s">
        <v>54</v>
      </c>
      <c r="BR231" s="375" t="s">
        <v>54</v>
      </c>
      <c r="BS231" s="375" t="s">
        <v>54</v>
      </c>
      <c r="BT231" s="375" t="s">
        <v>54</v>
      </c>
      <c r="BU231" s="370" t="s">
        <v>54</v>
      </c>
      <c r="BV231" s="375" t="s">
        <v>54</v>
      </c>
      <c r="BW231" s="375" t="s">
        <v>54</v>
      </c>
      <c r="BX231" s="375" t="s">
        <v>54</v>
      </c>
      <c r="BY231" s="375" t="s">
        <v>54</v>
      </c>
      <c r="BZ231" s="375" t="s">
        <v>54</v>
      </c>
      <c r="CA231" s="375" t="s">
        <v>54</v>
      </c>
      <c r="CB231" s="375" t="s">
        <v>54</v>
      </c>
      <c r="CC231" s="375" t="s">
        <v>54</v>
      </c>
      <c r="CD231" s="375" t="s">
        <v>54</v>
      </c>
      <c r="CE231" s="370" t="s">
        <v>54</v>
      </c>
      <c r="CF231" s="375" t="s">
        <v>54</v>
      </c>
      <c r="CG231" s="375" t="s">
        <v>54</v>
      </c>
      <c r="CH231" s="375" t="s">
        <v>54</v>
      </c>
      <c r="CI231" s="370" t="s">
        <v>54</v>
      </c>
      <c r="CJ231" s="375" t="s">
        <v>54</v>
      </c>
      <c r="CK231" s="375" t="s">
        <v>54</v>
      </c>
      <c r="CL231" s="375" t="s">
        <v>54</v>
      </c>
      <c r="CM231" s="477"/>
      <c r="CN231" s="477"/>
      <c r="CO231" s="466"/>
      <c r="CP231" s="466"/>
      <c r="CQ231" s="466"/>
      <c r="CR231" s="466"/>
      <c r="CS231" s="466"/>
      <c r="CT231" s="550"/>
      <c r="CU231" s="513"/>
      <c r="CV231" s="513"/>
      <c r="CW231" s="513"/>
      <c r="CX231" s="513"/>
      <c r="CY231" s="513"/>
      <c r="CZ231" s="513"/>
      <c r="DA231" s="513"/>
      <c r="DB231" s="513"/>
      <c r="DC231" s="513"/>
      <c r="DD231" s="513"/>
      <c r="DE231" s="513"/>
      <c r="DF231" s="513"/>
      <c r="DG231" s="466"/>
      <c r="DH231" s="466"/>
      <c r="DI231" s="466"/>
      <c r="DJ231" s="466"/>
      <c r="DK231" s="466"/>
      <c r="DL231" s="466"/>
      <c r="DM231" s="365" t="s">
        <v>54</v>
      </c>
      <c r="DN231" s="466"/>
      <c r="DO231" s="365" t="s">
        <v>54</v>
      </c>
      <c r="DP231" s="365" t="s">
        <v>54</v>
      </c>
      <c r="DQ231" s="365" t="s">
        <v>54</v>
      </c>
      <c r="DR231" s="365" t="s">
        <v>54</v>
      </c>
      <c r="DS231" s="365" t="s">
        <v>54</v>
      </c>
      <c r="DT231" s="365" t="s">
        <v>54</v>
      </c>
      <c r="DU231" s="365" t="s">
        <v>54</v>
      </c>
      <c r="DV231" s="365" t="s">
        <v>54</v>
      </c>
      <c r="DW231" s="365" t="s">
        <v>54</v>
      </c>
      <c r="DX231" s="466"/>
      <c r="DY231" s="365" t="s">
        <v>54</v>
      </c>
      <c r="DZ231" s="466"/>
      <c r="EA231" s="365" t="s">
        <v>54</v>
      </c>
      <c r="EB231" s="365" t="s">
        <v>54</v>
      </c>
      <c r="EC231" s="365" t="s">
        <v>54</v>
      </c>
      <c r="ED231" s="365" t="s">
        <v>54</v>
      </c>
      <c r="EE231" s="365" t="s">
        <v>54</v>
      </c>
      <c r="EF231" s="365" t="s">
        <v>54</v>
      </c>
      <c r="EG231" s="365" t="s">
        <v>54</v>
      </c>
      <c r="EH231" s="365" t="s">
        <v>54</v>
      </c>
      <c r="EI231" s="365" t="s">
        <v>54</v>
      </c>
      <c r="EJ231" s="365" t="s">
        <v>54</v>
      </c>
      <c r="EK231" s="365" t="s">
        <v>54</v>
      </c>
      <c r="EL231" s="365" t="s">
        <v>54</v>
      </c>
      <c r="EM231" s="365" t="s">
        <v>54</v>
      </c>
      <c r="EN231" s="365" t="s">
        <v>54</v>
      </c>
      <c r="EO231" s="365" t="s">
        <v>54</v>
      </c>
      <c r="EP231" s="365" t="s">
        <v>54</v>
      </c>
      <c r="EQ231" s="365" t="s">
        <v>54</v>
      </c>
      <c r="ER231" s="365" t="s">
        <v>54</v>
      </c>
      <c r="ES231" s="365" t="s">
        <v>54</v>
      </c>
      <c r="ET231" s="365" t="s">
        <v>54</v>
      </c>
      <c r="EU231" s="365" t="s">
        <v>54</v>
      </c>
    </row>
    <row r="232" spans="1:151" s="385" customFormat="1" ht="19.95" customHeight="1">
      <c r="A232" s="467"/>
      <c r="B232" s="467"/>
      <c r="C232" s="474"/>
      <c r="D232" s="467"/>
      <c r="E232" s="471"/>
      <c r="F232" s="467"/>
      <c r="G232" s="467"/>
      <c r="H232" s="467"/>
      <c r="I232" s="467"/>
      <c r="J232" s="467"/>
      <c r="K232" s="467"/>
      <c r="L232" s="471"/>
      <c r="M232" s="467"/>
      <c r="N232" s="471"/>
      <c r="O232" s="467"/>
      <c r="P232" s="527"/>
      <c r="Q232" s="467"/>
      <c r="R232" s="462" t="s">
        <v>54</v>
      </c>
      <c r="S232" s="367" t="s">
        <v>54</v>
      </c>
      <c r="T232" s="367" t="s">
        <v>54</v>
      </c>
      <c r="U232" s="367" t="s">
        <v>54</v>
      </c>
      <c r="V232" s="367" t="s">
        <v>54</v>
      </c>
      <c r="W232" s="367" t="s">
        <v>54</v>
      </c>
      <c r="X232" s="518"/>
      <c r="Y232" s="367" t="s">
        <v>54</v>
      </c>
      <c r="Z232" s="520"/>
      <c r="AA232" s="367" t="s">
        <v>54</v>
      </c>
      <c r="AB232" s="467"/>
      <c r="AC232" s="367" t="s">
        <v>54</v>
      </c>
      <c r="AD232" s="467"/>
      <c r="AE232" s="367" t="s">
        <v>54</v>
      </c>
      <c r="AF232" s="367" t="s">
        <v>54</v>
      </c>
      <c r="AG232" s="367" t="s">
        <v>54</v>
      </c>
      <c r="AH232" s="367" t="s">
        <v>54</v>
      </c>
      <c r="AI232" s="367" t="s">
        <v>54</v>
      </c>
      <c r="AJ232" s="515"/>
      <c r="AK232" s="515"/>
      <c r="AL232" s="515"/>
      <c r="AM232" s="515"/>
      <c r="AN232" s="515"/>
      <c r="AO232" s="515"/>
      <c r="AP232" s="375" t="s">
        <v>54</v>
      </c>
      <c r="AQ232" s="474"/>
      <c r="AR232" s="375" t="s">
        <v>54</v>
      </c>
      <c r="AS232" s="382" t="s">
        <v>54</v>
      </c>
      <c r="AT232" s="382" t="s">
        <v>54</v>
      </c>
      <c r="AU232" s="375" t="s">
        <v>54</v>
      </c>
      <c r="AV232" s="375" t="s">
        <v>54</v>
      </c>
      <c r="AW232" s="375" t="s">
        <v>54</v>
      </c>
      <c r="AX232" s="375" t="s">
        <v>54</v>
      </c>
      <c r="AY232" s="383" t="s">
        <v>54</v>
      </c>
      <c r="AZ232" s="369" t="s">
        <v>54</v>
      </c>
      <c r="BA232" s="518"/>
      <c r="BB232" s="369" t="s">
        <v>54</v>
      </c>
      <c r="BC232" s="518"/>
      <c r="BD232" s="369" t="s">
        <v>54</v>
      </c>
      <c r="BE232" s="369" t="s">
        <v>54</v>
      </c>
      <c r="BF232" s="369" t="s">
        <v>54</v>
      </c>
      <c r="BG232" s="375" t="s">
        <v>54</v>
      </c>
      <c r="BH232" s="375" t="s">
        <v>54</v>
      </c>
      <c r="BI232" s="375" t="s">
        <v>54</v>
      </c>
      <c r="BJ232" s="375" t="s">
        <v>54</v>
      </c>
      <c r="BK232" s="474"/>
      <c r="BL232" s="375" t="s">
        <v>54</v>
      </c>
      <c r="BM232" s="375" t="s">
        <v>54</v>
      </c>
      <c r="BN232" s="375" t="s">
        <v>54</v>
      </c>
      <c r="BO232" s="375" t="s">
        <v>54</v>
      </c>
      <c r="BP232" s="375" t="s">
        <v>54</v>
      </c>
      <c r="BQ232" s="375" t="s">
        <v>54</v>
      </c>
      <c r="BR232" s="375" t="s">
        <v>54</v>
      </c>
      <c r="BS232" s="375" t="s">
        <v>54</v>
      </c>
      <c r="BT232" s="375" t="s">
        <v>54</v>
      </c>
      <c r="BU232" s="370" t="s">
        <v>54</v>
      </c>
      <c r="BV232" s="375" t="s">
        <v>54</v>
      </c>
      <c r="BW232" s="375" t="s">
        <v>54</v>
      </c>
      <c r="BX232" s="375" t="s">
        <v>54</v>
      </c>
      <c r="BY232" s="375" t="s">
        <v>54</v>
      </c>
      <c r="BZ232" s="375" t="s">
        <v>54</v>
      </c>
      <c r="CA232" s="375" t="s">
        <v>54</v>
      </c>
      <c r="CB232" s="375" t="s">
        <v>54</v>
      </c>
      <c r="CC232" s="375" t="s">
        <v>54</v>
      </c>
      <c r="CD232" s="375" t="s">
        <v>54</v>
      </c>
      <c r="CE232" s="370" t="s">
        <v>54</v>
      </c>
      <c r="CF232" s="375" t="s">
        <v>54</v>
      </c>
      <c r="CG232" s="375" t="s">
        <v>54</v>
      </c>
      <c r="CH232" s="375" t="s">
        <v>54</v>
      </c>
      <c r="CI232" s="370" t="s">
        <v>54</v>
      </c>
      <c r="CJ232" s="375" t="s">
        <v>54</v>
      </c>
      <c r="CK232" s="375" t="s">
        <v>54</v>
      </c>
      <c r="CL232" s="375" t="s">
        <v>54</v>
      </c>
      <c r="CM232" s="477"/>
      <c r="CN232" s="477"/>
      <c r="CO232" s="467"/>
      <c r="CP232" s="467"/>
      <c r="CQ232" s="467"/>
      <c r="CR232" s="467"/>
      <c r="CS232" s="467"/>
      <c r="CT232" s="550"/>
      <c r="CU232" s="513"/>
      <c r="CV232" s="513"/>
      <c r="CW232" s="513"/>
      <c r="CX232" s="513"/>
      <c r="CY232" s="513"/>
      <c r="CZ232" s="513"/>
      <c r="DA232" s="513"/>
      <c r="DB232" s="513"/>
      <c r="DC232" s="513"/>
      <c r="DD232" s="513"/>
      <c r="DE232" s="513"/>
      <c r="DF232" s="513"/>
      <c r="DG232" s="467"/>
      <c r="DH232" s="467"/>
      <c r="DI232" s="467"/>
      <c r="DJ232" s="467"/>
      <c r="DK232" s="467"/>
      <c r="DL232" s="467"/>
      <c r="DM232" s="365" t="s">
        <v>54</v>
      </c>
      <c r="DN232" s="467"/>
      <c r="DO232" s="365" t="s">
        <v>54</v>
      </c>
      <c r="DP232" s="365" t="s">
        <v>54</v>
      </c>
      <c r="DQ232" s="365" t="s">
        <v>54</v>
      </c>
      <c r="DR232" s="365" t="s">
        <v>54</v>
      </c>
      <c r="DS232" s="365" t="s">
        <v>54</v>
      </c>
      <c r="DT232" s="365" t="s">
        <v>54</v>
      </c>
      <c r="DU232" s="365" t="s">
        <v>54</v>
      </c>
      <c r="DV232" s="365" t="s">
        <v>54</v>
      </c>
      <c r="DW232" s="365" t="s">
        <v>54</v>
      </c>
      <c r="DX232" s="467"/>
      <c r="DY232" s="365" t="s">
        <v>54</v>
      </c>
      <c r="DZ232" s="467"/>
      <c r="EA232" s="365" t="s">
        <v>54</v>
      </c>
      <c r="EB232" s="365" t="s">
        <v>54</v>
      </c>
      <c r="EC232" s="365" t="s">
        <v>54</v>
      </c>
      <c r="ED232" s="365" t="s">
        <v>54</v>
      </c>
      <c r="EE232" s="365" t="s">
        <v>54</v>
      </c>
      <c r="EF232" s="365" t="s">
        <v>54</v>
      </c>
      <c r="EG232" s="365" t="s">
        <v>54</v>
      </c>
      <c r="EH232" s="365" t="s">
        <v>54</v>
      </c>
      <c r="EI232" s="365" t="s">
        <v>54</v>
      </c>
      <c r="EJ232" s="365" t="s">
        <v>54</v>
      </c>
      <c r="EK232" s="365" t="s">
        <v>54</v>
      </c>
      <c r="EL232" s="365" t="s">
        <v>54</v>
      </c>
      <c r="EM232" s="365" t="s">
        <v>54</v>
      </c>
      <c r="EN232" s="365" t="s">
        <v>54</v>
      </c>
      <c r="EO232" s="365" t="s">
        <v>54</v>
      </c>
      <c r="EP232" s="365" t="s">
        <v>54</v>
      </c>
      <c r="EQ232" s="365" t="s">
        <v>54</v>
      </c>
      <c r="ER232" s="365" t="s">
        <v>54</v>
      </c>
      <c r="ES232" s="365" t="s">
        <v>54</v>
      </c>
      <c r="ET232" s="365" t="s">
        <v>54</v>
      </c>
      <c r="EU232" s="365" t="s">
        <v>54</v>
      </c>
    </row>
    <row r="233" spans="1:151" s="385" customFormat="1" ht="19.95" customHeight="1">
      <c r="A233" s="468"/>
      <c r="B233" s="468"/>
      <c r="C233" s="475"/>
      <c r="D233" s="468"/>
      <c r="E233" s="472"/>
      <c r="F233" s="468"/>
      <c r="G233" s="468"/>
      <c r="H233" s="468"/>
      <c r="I233" s="468"/>
      <c r="J233" s="468"/>
      <c r="K233" s="468"/>
      <c r="L233" s="472"/>
      <c r="M233" s="468"/>
      <c r="N233" s="472"/>
      <c r="O233" s="468"/>
      <c r="P233" s="528"/>
      <c r="Q233" s="468"/>
      <c r="R233" s="462" t="s">
        <v>54</v>
      </c>
      <c r="S233" s="367" t="s">
        <v>54</v>
      </c>
      <c r="T233" s="367" t="s">
        <v>54</v>
      </c>
      <c r="U233" s="367" t="s">
        <v>54</v>
      </c>
      <c r="V233" s="367" t="s">
        <v>54</v>
      </c>
      <c r="W233" s="367" t="s">
        <v>54</v>
      </c>
      <c r="X233" s="518"/>
      <c r="Y233" s="367" t="s">
        <v>54</v>
      </c>
      <c r="Z233" s="520"/>
      <c r="AA233" s="367" t="s">
        <v>54</v>
      </c>
      <c r="AB233" s="468"/>
      <c r="AC233" s="367" t="s">
        <v>54</v>
      </c>
      <c r="AD233" s="468"/>
      <c r="AE233" s="367" t="s">
        <v>54</v>
      </c>
      <c r="AF233" s="367" t="s">
        <v>54</v>
      </c>
      <c r="AG233" s="367" t="s">
        <v>54</v>
      </c>
      <c r="AH233" s="367" t="s">
        <v>54</v>
      </c>
      <c r="AI233" s="367" t="s">
        <v>54</v>
      </c>
      <c r="AJ233" s="516"/>
      <c r="AK233" s="516"/>
      <c r="AL233" s="516"/>
      <c r="AM233" s="516"/>
      <c r="AN233" s="516"/>
      <c r="AO233" s="516"/>
      <c r="AP233" s="375" t="s">
        <v>54</v>
      </c>
      <c r="AQ233" s="475"/>
      <c r="AR233" s="375" t="s">
        <v>54</v>
      </c>
      <c r="AS233" s="382" t="s">
        <v>54</v>
      </c>
      <c r="AT233" s="382" t="s">
        <v>54</v>
      </c>
      <c r="AU233" s="375" t="s">
        <v>54</v>
      </c>
      <c r="AV233" s="375" t="s">
        <v>54</v>
      </c>
      <c r="AW233" s="375" t="s">
        <v>54</v>
      </c>
      <c r="AX233" s="375" t="s">
        <v>54</v>
      </c>
      <c r="AY233" s="383" t="s">
        <v>54</v>
      </c>
      <c r="AZ233" s="369" t="s">
        <v>54</v>
      </c>
      <c r="BA233" s="518"/>
      <c r="BB233" s="369" t="s">
        <v>54</v>
      </c>
      <c r="BC233" s="518"/>
      <c r="BD233" s="369" t="s">
        <v>54</v>
      </c>
      <c r="BE233" s="369" t="s">
        <v>54</v>
      </c>
      <c r="BF233" s="369" t="s">
        <v>54</v>
      </c>
      <c r="BG233" s="375" t="s">
        <v>54</v>
      </c>
      <c r="BH233" s="375" t="s">
        <v>54</v>
      </c>
      <c r="BI233" s="375" t="s">
        <v>54</v>
      </c>
      <c r="BJ233" s="375" t="s">
        <v>54</v>
      </c>
      <c r="BK233" s="475"/>
      <c r="BL233" s="375" t="s">
        <v>54</v>
      </c>
      <c r="BM233" s="375" t="s">
        <v>54</v>
      </c>
      <c r="BN233" s="375" t="s">
        <v>54</v>
      </c>
      <c r="BO233" s="375" t="s">
        <v>54</v>
      </c>
      <c r="BP233" s="375" t="s">
        <v>54</v>
      </c>
      <c r="BQ233" s="375" t="s">
        <v>54</v>
      </c>
      <c r="BR233" s="375" t="s">
        <v>54</v>
      </c>
      <c r="BS233" s="375" t="s">
        <v>54</v>
      </c>
      <c r="BT233" s="375" t="s">
        <v>54</v>
      </c>
      <c r="BU233" s="370" t="s">
        <v>54</v>
      </c>
      <c r="BV233" s="375" t="s">
        <v>54</v>
      </c>
      <c r="BW233" s="375" t="s">
        <v>54</v>
      </c>
      <c r="BX233" s="375" t="s">
        <v>54</v>
      </c>
      <c r="BY233" s="375" t="s">
        <v>54</v>
      </c>
      <c r="BZ233" s="375" t="s">
        <v>54</v>
      </c>
      <c r="CA233" s="375" t="s">
        <v>54</v>
      </c>
      <c r="CB233" s="375" t="s">
        <v>54</v>
      </c>
      <c r="CC233" s="375" t="s">
        <v>54</v>
      </c>
      <c r="CD233" s="375" t="s">
        <v>54</v>
      </c>
      <c r="CE233" s="370" t="s">
        <v>54</v>
      </c>
      <c r="CF233" s="375" t="s">
        <v>54</v>
      </c>
      <c r="CG233" s="375" t="s">
        <v>54</v>
      </c>
      <c r="CH233" s="375" t="s">
        <v>54</v>
      </c>
      <c r="CI233" s="370" t="s">
        <v>54</v>
      </c>
      <c r="CJ233" s="375" t="s">
        <v>54</v>
      </c>
      <c r="CK233" s="375" t="s">
        <v>54</v>
      </c>
      <c r="CL233" s="375" t="s">
        <v>54</v>
      </c>
      <c r="CM233" s="478"/>
      <c r="CN233" s="478"/>
      <c r="CO233" s="468"/>
      <c r="CP233" s="468"/>
      <c r="CQ233" s="468"/>
      <c r="CR233" s="468"/>
      <c r="CS233" s="468"/>
      <c r="CT233" s="551"/>
      <c r="CU233" s="514"/>
      <c r="CV233" s="514"/>
      <c r="CW233" s="514"/>
      <c r="CX233" s="514"/>
      <c r="CY233" s="514"/>
      <c r="CZ233" s="514"/>
      <c r="DA233" s="514"/>
      <c r="DB233" s="514"/>
      <c r="DC233" s="514"/>
      <c r="DD233" s="514"/>
      <c r="DE233" s="514"/>
      <c r="DF233" s="514"/>
      <c r="DG233" s="468"/>
      <c r="DH233" s="468"/>
      <c r="DI233" s="468"/>
      <c r="DJ233" s="468"/>
      <c r="DK233" s="468"/>
      <c r="DL233" s="468"/>
      <c r="DM233" s="365" t="s">
        <v>54</v>
      </c>
      <c r="DN233" s="468"/>
      <c r="DO233" s="365" t="s">
        <v>54</v>
      </c>
      <c r="DP233" s="365" t="s">
        <v>54</v>
      </c>
      <c r="DQ233" s="365" t="s">
        <v>54</v>
      </c>
      <c r="DR233" s="365" t="s">
        <v>54</v>
      </c>
      <c r="DS233" s="365" t="s">
        <v>54</v>
      </c>
      <c r="DT233" s="365" t="s">
        <v>54</v>
      </c>
      <c r="DU233" s="365" t="s">
        <v>54</v>
      </c>
      <c r="DV233" s="365" t="s">
        <v>54</v>
      </c>
      <c r="DW233" s="365" t="s">
        <v>54</v>
      </c>
      <c r="DX233" s="468"/>
      <c r="DY233" s="365" t="s">
        <v>54</v>
      </c>
      <c r="DZ233" s="468"/>
      <c r="EA233" s="365" t="s">
        <v>54</v>
      </c>
      <c r="EB233" s="365" t="s">
        <v>54</v>
      </c>
      <c r="EC233" s="365" t="s">
        <v>54</v>
      </c>
      <c r="ED233" s="365" t="s">
        <v>54</v>
      </c>
      <c r="EE233" s="365" t="s">
        <v>54</v>
      </c>
      <c r="EF233" s="365" t="s">
        <v>54</v>
      </c>
      <c r="EG233" s="365" t="s">
        <v>54</v>
      </c>
      <c r="EH233" s="365" t="s">
        <v>54</v>
      </c>
      <c r="EI233" s="365" t="s">
        <v>54</v>
      </c>
      <c r="EJ233" s="365" t="s">
        <v>54</v>
      </c>
      <c r="EK233" s="365" t="s">
        <v>54</v>
      </c>
      <c r="EL233" s="365" t="s">
        <v>54</v>
      </c>
      <c r="EM233" s="365" t="s">
        <v>54</v>
      </c>
      <c r="EN233" s="365" t="s">
        <v>54</v>
      </c>
      <c r="EO233" s="365" t="s">
        <v>54</v>
      </c>
      <c r="EP233" s="365" t="s">
        <v>54</v>
      </c>
      <c r="EQ233" s="365" t="s">
        <v>54</v>
      </c>
      <c r="ER233" s="365" t="s">
        <v>54</v>
      </c>
      <c r="ES233" s="365" t="s">
        <v>54</v>
      </c>
      <c r="ET233" s="365" t="s">
        <v>54</v>
      </c>
      <c r="EU233" s="365" t="s">
        <v>54</v>
      </c>
    </row>
    <row r="234" spans="1:151" s="385" customFormat="1" ht="19.95" customHeight="1">
      <c r="A234" s="465">
        <v>40</v>
      </c>
      <c r="B234" s="465">
        <v>40</v>
      </c>
      <c r="C234" s="473" t="s">
        <v>2734</v>
      </c>
      <c r="D234" s="465" t="s">
        <v>3068</v>
      </c>
      <c r="E234" s="469" t="s">
        <v>3072</v>
      </c>
      <c r="F234" s="465" t="s">
        <v>3302</v>
      </c>
      <c r="G234" s="465" t="s">
        <v>3323</v>
      </c>
      <c r="H234" s="465" t="s">
        <v>3071</v>
      </c>
      <c r="I234" s="465" t="s">
        <v>3738</v>
      </c>
      <c r="J234" s="465" t="s">
        <v>3564</v>
      </c>
      <c r="K234" s="525" t="s">
        <v>3534</v>
      </c>
      <c r="L234" s="469" t="s">
        <v>3554</v>
      </c>
      <c r="M234" s="465" t="s">
        <v>3094</v>
      </c>
      <c r="N234" s="469" t="s">
        <v>3554</v>
      </c>
      <c r="O234" s="465" t="s">
        <v>3094</v>
      </c>
      <c r="P234" s="526" t="s">
        <v>2962</v>
      </c>
      <c r="Q234" s="465">
        <v>2</v>
      </c>
      <c r="R234" s="462" t="s">
        <v>3732</v>
      </c>
      <c r="S234" s="367" t="s">
        <v>52</v>
      </c>
      <c r="T234" s="367" t="s">
        <v>52</v>
      </c>
      <c r="U234" s="367" t="s">
        <v>52</v>
      </c>
      <c r="V234" s="367" t="s">
        <v>52</v>
      </c>
      <c r="W234" s="367" t="s">
        <v>52</v>
      </c>
      <c r="X234" s="517" t="s">
        <v>52</v>
      </c>
      <c r="Y234" s="367" t="s">
        <v>52</v>
      </c>
      <c r="Z234" s="519" t="s">
        <v>52</v>
      </c>
      <c r="AA234" s="367" t="s">
        <v>52</v>
      </c>
      <c r="AB234" s="465" t="s">
        <v>52</v>
      </c>
      <c r="AC234" s="367" t="s">
        <v>52</v>
      </c>
      <c r="AD234" s="465" t="s">
        <v>52</v>
      </c>
      <c r="AE234" s="367" t="s">
        <v>52</v>
      </c>
      <c r="AF234" s="367" t="s">
        <v>52</v>
      </c>
      <c r="AG234" s="367" t="s">
        <v>52</v>
      </c>
      <c r="AH234" s="367" t="s">
        <v>52</v>
      </c>
      <c r="AI234" s="367" t="s">
        <v>52</v>
      </c>
      <c r="AJ234" s="476" t="s">
        <v>54</v>
      </c>
      <c r="AK234" s="476" t="s">
        <v>54</v>
      </c>
      <c r="AL234" s="476" t="s">
        <v>54</v>
      </c>
      <c r="AM234" s="476" t="s">
        <v>54</v>
      </c>
      <c r="AN234" s="476" t="s">
        <v>54</v>
      </c>
      <c r="AO234" s="476" t="s">
        <v>54</v>
      </c>
      <c r="AP234" s="375" t="s">
        <v>54</v>
      </c>
      <c r="AQ234" s="473" t="s">
        <v>54</v>
      </c>
      <c r="AR234" s="375" t="s">
        <v>54</v>
      </c>
      <c r="AS234" s="382" t="s">
        <v>54</v>
      </c>
      <c r="AT234" s="382" t="s">
        <v>54</v>
      </c>
      <c r="AU234" s="375" t="s">
        <v>54</v>
      </c>
      <c r="AV234" s="375" t="s">
        <v>54</v>
      </c>
      <c r="AW234" s="375" t="s">
        <v>54</v>
      </c>
      <c r="AX234" s="375" t="s">
        <v>54</v>
      </c>
      <c r="AY234" s="383" t="s">
        <v>54</v>
      </c>
      <c r="AZ234" s="369" t="s">
        <v>54</v>
      </c>
      <c r="BA234" s="517" t="s">
        <v>54</v>
      </c>
      <c r="BB234" s="369" t="s">
        <v>54</v>
      </c>
      <c r="BC234" s="517" t="s">
        <v>54</v>
      </c>
      <c r="BD234" s="369" t="s">
        <v>54</v>
      </c>
      <c r="BE234" s="369" t="s">
        <v>54</v>
      </c>
      <c r="BF234" s="369" t="s">
        <v>54</v>
      </c>
      <c r="BG234" s="375" t="s">
        <v>54</v>
      </c>
      <c r="BH234" s="375" t="s">
        <v>54</v>
      </c>
      <c r="BI234" s="375" t="s">
        <v>54</v>
      </c>
      <c r="BJ234" s="375" t="s">
        <v>54</v>
      </c>
      <c r="BK234" s="473" t="s">
        <v>54</v>
      </c>
      <c r="BL234" s="375" t="s">
        <v>54</v>
      </c>
      <c r="BM234" s="375" t="s">
        <v>54</v>
      </c>
      <c r="BN234" s="375" t="s">
        <v>54</v>
      </c>
      <c r="BO234" s="375" t="s">
        <v>54</v>
      </c>
      <c r="BP234" s="375" t="s">
        <v>54</v>
      </c>
      <c r="BQ234" s="375" t="s">
        <v>54</v>
      </c>
      <c r="BR234" s="375" t="s">
        <v>54</v>
      </c>
      <c r="BS234" s="375" t="s">
        <v>54</v>
      </c>
      <c r="BT234" s="375" t="s">
        <v>54</v>
      </c>
      <c r="BU234" s="370" t="s">
        <v>54</v>
      </c>
      <c r="BV234" s="375" t="s">
        <v>54</v>
      </c>
      <c r="BW234" s="375" t="s">
        <v>54</v>
      </c>
      <c r="BX234" s="375" t="s">
        <v>54</v>
      </c>
      <c r="BY234" s="375" t="s">
        <v>54</v>
      </c>
      <c r="BZ234" s="375" t="s">
        <v>54</v>
      </c>
      <c r="CA234" s="375" t="s">
        <v>54</v>
      </c>
      <c r="CB234" s="375" t="s">
        <v>54</v>
      </c>
      <c r="CC234" s="375" t="s">
        <v>54</v>
      </c>
      <c r="CD234" s="375" t="s">
        <v>54</v>
      </c>
      <c r="CE234" s="370" t="s">
        <v>54</v>
      </c>
      <c r="CF234" s="375" t="s">
        <v>54</v>
      </c>
      <c r="CG234" s="375" t="s">
        <v>54</v>
      </c>
      <c r="CH234" s="375" t="s">
        <v>54</v>
      </c>
      <c r="CI234" s="370" t="s">
        <v>54</v>
      </c>
      <c r="CJ234" s="375" t="s">
        <v>54</v>
      </c>
      <c r="CK234" s="375" t="s">
        <v>54</v>
      </c>
      <c r="CL234" s="375" t="s">
        <v>54</v>
      </c>
      <c r="CM234" s="476" t="s">
        <v>54</v>
      </c>
      <c r="CN234" s="476" t="s">
        <v>54</v>
      </c>
      <c r="CO234" s="465" t="s">
        <v>54</v>
      </c>
      <c r="CP234" s="465" t="s">
        <v>54</v>
      </c>
      <c r="CQ234" s="465" t="s">
        <v>54</v>
      </c>
      <c r="CR234" s="465" t="s">
        <v>54</v>
      </c>
      <c r="CS234" s="465" t="s">
        <v>54</v>
      </c>
      <c r="CT234" s="512" t="s">
        <v>3555</v>
      </c>
      <c r="CU234" s="512">
        <v>2015</v>
      </c>
      <c r="CV234" s="512" t="s">
        <v>3214</v>
      </c>
      <c r="CW234" s="512" t="s">
        <v>1975</v>
      </c>
      <c r="CX234" s="512" t="s">
        <v>3317</v>
      </c>
      <c r="CY234" s="512" t="s">
        <v>3109</v>
      </c>
      <c r="CZ234" s="512" t="s">
        <v>3211</v>
      </c>
      <c r="DA234" s="512" t="s">
        <v>52</v>
      </c>
      <c r="DB234" s="512" t="s">
        <v>3195</v>
      </c>
      <c r="DC234" s="512" t="s">
        <v>54</v>
      </c>
      <c r="DD234" s="512" t="s">
        <v>54</v>
      </c>
      <c r="DE234" s="512" t="s">
        <v>54</v>
      </c>
      <c r="DF234" s="512" t="s">
        <v>54</v>
      </c>
      <c r="DG234" s="465" t="s">
        <v>54</v>
      </c>
      <c r="DH234" s="465" t="s">
        <v>54</v>
      </c>
      <c r="DI234" s="465" t="s">
        <v>54</v>
      </c>
      <c r="DJ234" s="465" t="s">
        <v>54</v>
      </c>
      <c r="DK234" s="465" t="s">
        <v>54</v>
      </c>
      <c r="DL234" s="465" t="s">
        <v>54</v>
      </c>
      <c r="DM234" s="365" t="s">
        <v>54</v>
      </c>
      <c r="DN234" s="465" t="s">
        <v>54</v>
      </c>
      <c r="DO234" s="365" t="s">
        <v>54</v>
      </c>
      <c r="DP234" s="365" t="s">
        <v>54</v>
      </c>
      <c r="DQ234" s="365" t="s">
        <v>54</v>
      </c>
      <c r="DR234" s="365" t="s">
        <v>54</v>
      </c>
      <c r="DS234" s="365" t="s">
        <v>54</v>
      </c>
      <c r="DT234" s="365" t="s">
        <v>54</v>
      </c>
      <c r="DU234" s="365" t="s">
        <v>54</v>
      </c>
      <c r="DV234" s="365" t="s">
        <v>54</v>
      </c>
      <c r="DW234" s="365" t="s">
        <v>54</v>
      </c>
      <c r="DX234" s="465" t="s">
        <v>54</v>
      </c>
      <c r="DY234" s="365" t="s">
        <v>54</v>
      </c>
      <c r="DZ234" s="465" t="s">
        <v>54</v>
      </c>
      <c r="EA234" s="365" t="s">
        <v>54</v>
      </c>
      <c r="EB234" s="365" t="s">
        <v>54</v>
      </c>
      <c r="EC234" s="365" t="s">
        <v>54</v>
      </c>
      <c r="ED234" s="365" t="s">
        <v>54</v>
      </c>
      <c r="EE234" s="365" t="s">
        <v>54</v>
      </c>
      <c r="EF234" s="365" t="s">
        <v>54</v>
      </c>
      <c r="EG234" s="365" t="s">
        <v>54</v>
      </c>
      <c r="EH234" s="365" t="s">
        <v>54</v>
      </c>
      <c r="EI234" s="365" t="s">
        <v>54</v>
      </c>
      <c r="EJ234" s="365" t="s">
        <v>54</v>
      </c>
      <c r="EK234" s="365" t="s">
        <v>54</v>
      </c>
      <c r="EL234" s="365" t="s">
        <v>54</v>
      </c>
      <c r="EM234" s="365" t="s">
        <v>54</v>
      </c>
      <c r="EN234" s="365" t="s">
        <v>54</v>
      </c>
      <c r="EO234" s="365" t="s">
        <v>54</v>
      </c>
      <c r="EP234" s="365" t="s">
        <v>54</v>
      </c>
      <c r="EQ234" s="365" t="s">
        <v>54</v>
      </c>
      <c r="ER234" s="365" t="s">
        <v>54</v>
      </c>
      <c r="ES234" s="365" t="s">
        <v>54</v>
      </c>
      <c r="ET234" s="365" t="s">
        <v>54</v>
      </c>
      <c r="EU234" s="365" t="s">
        <v>54</v>
      </c>
    </row>
    <row r="235" spans="1:151" s="385" customFormat="1" ht="19.95" customHeight="1">
      <c r="A235" s="466"/>
      <c r="B235" s="466"/>
      <c r="C235" s="474"/>
      <c r="D235" s="466"/>
      <c r="E235" s="470"/>
      <c r="F235" s="466"/>
      <c r="G235" s="466"/>
      <c r="H235" s="466"/>
      <c r="I235" s="466"/>
      <c r="J235" s="466"/>
      <c r="K235" s="466"/>
      <c r="L235" s="470"/>
      <c r="M235" s="466"/>
      <c r="N235" s="470"/>
      <c r="O235" s="466"/>
      <c r="P235" s="527"/>
      <c r="Q235" s="466"/>
      <c r="R235" s="462" t="s">
        <v>3734</v>
      </c>
      <c r="S235" s="367" t="s">
        <v>52</v>
      </c>
      <c r="T235" s="367" t="s">
        <v>52</v>
      </c>
      <c r="U235" s="367" t="s">
        <v>52</v>
      </c>
      <c r="V235" s="367" t="s">
        <v>52</v>
      </c>
      <c r="W235" s="367" t="s">
        <v>52</v>
      </c>
      <c r="X235" s="518"/>
      <c r="Y235" s="367" t="s">
        <v>52</v>
      </c>
      <c r="Z235" s="520"/>
      <c r="AA235" s="367" t="s">
        <v>52</v>
      </c>
      <c r="AB235" s="466"/>
      <c r="AC235" s="367" t="s">
        <v>52</v>
      </c>
      <c r="AD235" s="466"/>
      <c r="AE235" s="367" t="s">
        <v>52</v>
      </c>
      <c r="AF235" s="367" t="s">
        <v>52</v>
      </c>
      <c r="AG235" s="367" t="s">
        <v>52</v>
      </c>
      <c r="AH235" s="367" t="s">
        <v>52</v>
      </c>
      <c r="AI235" s="367" t="s">
        <v>52</v>
      </c>
      <c r="AJ235" s="515"/>
      <c r="AK235" s="515"/>
      <c r="AL235" s="515"/>
      <c r="AM235" s="515"/>
      <c r="AN235" s="515"/>
      <c r="AO235" s="515"/>
      <c r="AP235" s="375" t="s">
        <v>54</v>
      </c>
      <c r="AQ235" s="474"/>
      <c r="AR235" s="375" t="s">
        <v>54</v>
      </c>
      <c r="AS235" s="382" t="s">
        <v>54</v>
      </c>
      <c r="AT235" s="382" t="s">
        <v>54</v>
      </c>
      <c r="AU235" s="375" t="s">
        <v>54</v>
      </c>
      <c r="AV235" s="375" t="s">
        <v>54</v>
      </c>
      <c r="AW235" s="375" t="s">
        <v>54</v>
      </c>
      <c r="AX235" s="375" t="s">
        <v>54</v>
      </c>
      <c r="AY235" s="383" t="s">
        <v>54</v>
      </c>
      <c r="AZ235" s="369" t="s">
        <v>54</v>
      </c>
      <c r="BA235" s="518"/>
      <c r="BB235" s="369" t="s">
        <v>54</v>
      </c>
      <c r="BC235" s="518"/>
      <c r="BD235" s="369" t="s">
        <v>54</v>
      </c>
      <c r="BE235" s="369" t="s">
        <v>54</v>
      </c>
      <c r="BF235" s="369" t="s">
        <v>54</v>
      </c>
      <c r="BG235" s="375" t="s">
        <v>54</v>
      </c>
      <c r="BH235" s="375" t="s">
        <v>54</v>
      </c>
      <c r="BI235" s="375" t="s">
        <v>54</v>
      </c>
      <c r="BJ235" s="375" t="s">
        <v>54</v>
      </c>
      <c r="BK235" s="474"/>
      <c r="BL235" s="375" t="s">
        <v>54</v>
      </c>
      <c r="BM235" s="375" t="s">
        <v>54</v>
      </c>
      <c r="BN235" s="375" t="s">
        <v>54</v>
      </c>
      <c r="BO235" s="375" t="s">
        <v>54</v>
      </c>
      <c r="BP235" s="375" t="s">
        <v>54</v>
      </c>
      <c r="BQ235" s="375" t="s">
        <v>54</v>
      </c>
      <c r="BR235" s="375" t="s">
        <v>54</v>
      </c>
      <c r="BS235" s="375" t="s">
        <v>54</v>
      </c>
      <c r="BT235" s="375" t="s">
        <v>54</v>
      </c>
      <c r="BU235" s="370" t="s">
        <v>54</v>
      </c>
      <c r="BV235" s="375" t="s">
        <v>54</v>
      </c>
      <c r="BW235" s="375" t="s">
        <v>54</v>
      </c>
      <c r="BX235" s="375" t="s">
        <v>54</v>
      </c>
      <c r="BY235" s="375" t="s">
        <v>54</v>
      </c>
      <c r="BZ235" s="375" t="s">
        <v>54</v>
      </c>
      <c r="CA235" s="375" t="s">
        <v>54</v>
      </c>
      <c r="CB235" s="375" t="s">
        <v>54</v>
      </c>
      <c r="CC235" s="375" t="s">
        <v>54</v>
      </c>
      <c r="CD235" s="375" t="s">
        <v>54</v>
      </c>
      <c r="CE235" s="370" t="s">
        <v>54</v>
      </c>
      <c r="CF235" s="375" t="s">
        <v>54</v>
      </c>
      <c r="CG235" s="375" t="s">
        <v>54</v>
      </c>
      <c r="CH235" s="375" t="s">
        <v>54</v>
      </c>
      <c r="CI235" s="370" t="s">
        <v>54</v>
      </c>
      <c r="CJ235" s="375" t="s">
        <v>54</v>
      </c>
      <c r="CK235" s="375" t="s">
        <v>54</v>
      </c>
      <c r="CL235" s="375" t="s">
        <v>54</v>
      </c>
      <c r="CM235" s="477"/>
      <c r="CN235" s="477"/>
      <c r="CO235" s="466"/>
      <c r="CP235" s="466"/>
      <c r="CQ235" s="466"/>
      <c r="CR235" s="466"/>
      <c r="CS235" s="466"/>
      <c r="CT235" s="550"/>
      <c r="CU235" s="513"/>
      <c r="CV235" s="513"/>
      <c r="CW235" s="513"/>
      <c r="CX235" s="513"/>
      <c r="CY235" s="513"/>
      <c r="CZ235" s="513"/>
      <c r="DA235" s="513"/>
      <c r="DB235" s="513"/>
      <c r="DC235" s="513"/>
      <c r="DD235" s="513"/>
      <c r="DE235" s="513"/>
      <c r="DF235" s="513"/>
      <c r="DG235" s="466"/>
      <c r="DH235" s="466"/>
      <c r="DI235" s="466"/>
      <c r="DJ235" s="466"/>
      <c r="DK235" s="466"/>
      <c r="DL235" s="466"/>
      <c r="DM235" s="365" t="s">
        <v>54</v>
      </c>
      <c r="DN235" s="466"/>
      <c r="DO235" s="365" t="s">
        <v>54</v>
      </c>
      <c r="DP235" s="365" t="s">
        <v>54</v>
      </c>
      <c r="DQ235" s="365" t="s">
        <v>54</v>
      </c>
      <c r="DR235" s="365" t="s">
        <v>54</v>
      </c>
      <c r="DS235" s="365" t="s">
        <v>54</v>
      </c>
      <c r="DT235" s="365" t="s">
        <v>54</v>
      </c>
      <c r="DU235" s="365" t="s">
        <v>54</v>
      </c>
      <c r="DV235" s="365" t="s">
        <v>54</v>
      </c>
      <c r="DW235" s="365" t="s">
        <v>54</v>
      </c>
      <c r="DX235" s="466"/>
      <c r="DY235" s="365" t="s">
        <v>54</v>
      </c>
      <c r="DZ235" s="466"/>
      <c r="EA235" s="365" t="s">
        <v>54</v>
      </c>
      <c r="EB235" s="365" t="s">
        <v>54</v>
      </c>
      <c r="EC235" s="365" t="s">
        <v>54</v>
      </c>
      <c r="ED235" s="365" t="s">
        <v>54</v>
      </c>
      <c r="EE235" s="365" t="s">
        <v>54</v>
      </c>
      <c r="EF235" s="365" t="s">
        <v>54</v>
      </c>
      <c r="EG235" s="365" t="s">
        <v>54</v>
      </c>
      <c r="EH235" s="365" t="s">
        <v>54</v>
      </c>
      <c r="EI235" s="365" t="s">
        <v>54</v>
      </c>
      <c r="EJ235" s="365" t="s">
        <v>54</v>
      </c>
      <c r="EK235" s="365" t="s">
        <v>54</v>
      </c>
      <c r="EL235" s="365" t="s">
        <v>54</v>
      </c>
      <c r="EM235" s="365" t="s">
        <v>54</v>
      </c>
      <c r="EN235" s="365" t="s">
        <v>54</v>
      </c>
      <c r="EO235" s="365" t="s">
        <v>54</v>
      </c>
      <c r="EP235" s="365" t="s">
        <v>54</v>
      </c>
      <c r="EQ235" s="365" t="s">
        <v>54</v>
      </c>
      <c r="ER235" s="365" t="s">
        <v>54</v>
      </c>
      <c r="ES235" s="365" t="s">
        <v>54</v>
      </c>
      <c r="ET235" s="365" t="s">
        <v>54</v>
      </c>
      <c r="EU235" s="365" t="s">
        <v>54</v>
      </c>
    </row>
    <row r="236" spans="1:151" s="385" customFormat="1" ht="19.95" customHeight="1">
      <c r="A236" s="467"/>
      <c r="B236" s="467"/>
      <c r="C236" s="474"/>
      <c r="D236" s="467"/>
      <c r="E236" s="471"/>
      <c r="F236" s="467"/>
      <c r="G236" s="467"/>
      <c r="H236" s="467"/>
      <c r="I236" s="467"/>
      <c r="J236" s="467"/>
      <c r="K236" s="467"/>
      <c r="L236" s="471"/>
      <c r="M236" s="467"/>
      <c r="N236" s="471"/>
      <c r="O236" s="467"/>
      <c r="P236" s="527"/>
      <c r="Q236" s="467"/>
      <c r="R236" s="462" t="s">
        <v>54</v>
      </c>
      <c r="S236" s="367" t="s">
        <v>54</v>
      </c>
      <c r="T236" s="367" t="s">
        <v>54</v>
      </c>
      <c r="U236" s="367" t="s">
        <v>54</v>
      </c>
      <c r="V236" s="367" t="s">
        <v>54</v>
      </c>
      <c r="W236" s="367" t="s">
        <v>54</v>
      </c>
      <c r="X236" s="518"/>
      <c r="Y236" s="367" t="s">
        <v>54</v>
      </c>
      <c r="Z236" s="520"/>
      <c r="AA236" s="367" t="s">
        <v>54</v>
      </c>
      <c r="AB236" s="467"/>
      <c r="AC236" s="367" t="s">
        <v>54</v>
      </c>
      <c r="AD236" s="467"/>
      <c r="AE236" s="367" t="s">
        <v>54</v>
      </c>
      <c r="AF236" s="367" t="s">
        <v>54</v>
      </c>
      <c r="AG236" s="367" t="s">
        <v>54</v>
      </c>
      <c r="AH236" s="367" t="s">
        <v>54</v>
      </c>
      <c r="AI236" s="367" t="s">
        <v>54</v>
      </c>
      <c r="AJ236" s="515"/>
      <c r="AK236" s="515"/>
      <c r="AL236" s="515"/>
      <c r="AM236" s="515"/>
      <c r="AN236" s="515"/>
      <c r="AO236" s="515"/>
      <c r="AP236" s="375" t="s">
        <v>54</v>
      </c>
      <c r="AQ236" s="474"/>
      <c r="AR236" s="375" t="s">
        <v>54</v>
      </c>
      <c r="AS236" s="382" t="s">
        <v>54</v>
      </c>
      <c r="AT236" s="382" t="s">
        <v>54</v>
      </c>
      <c r="AU236" s="375" t="s">
        <v>54</v>
      </c>
      <c r="AV236" s="375" t="s">
        <v>54</v>
      </c>
      <c r="AW236" s="375" t="s">
        <v>54</v>
      </c>
      <c r="AX236" s="375" t="s">
        <v>54</v>
      </c>
      <c r="AY236" s="383" t="s">
        <v>54</v>
      </c>
      <c r="AZ236" s="369" t="s">
        <v>54</v>
      </c>
      <c r="BA236" s="518"/>
      <c r="BB236" s="369" t="s">
        <v>54</v>
      </c>
      <c r="BC236" s="518"/>
      <c r="BD236" s="369" t="s">
        <v>54</v>
      </c>
      <c r="BE236" s="369" t="s">
        <v>54</v>
      </c>
      <c r="BF236" s="369" t="s">
        <v>54</v>
      </c>
      <c r="BG236" s="375" t="s">
        <v>54</v>
      </c>
      <c r="BH236" s="375" t="s">
        <v>54</v>
      </c>
      <c r="BI236" s="375" t="s">
        <v>54</v>
      </c>
      <c r="BJ236" s="375" t="s">
        <v>54</v>
      </c>
      <c r="BK236" s="474"/>
      <c r="BL236" s="375" t="s">
        <v>54</v>
      </c>
      <c r="BM236" s="375" t="s">
        <v>54</v>
      </c>
      <c r="BN236" s="375" t="s">
        <v>54</v>
      </c>
      <c r="BO236" s="375" t="s">
        <v>54</v>
      </c>
      <c r="BP236" s="375" t="s">
        <v>54</v>
      </c>
      <c r="BQ236" s="375" t="s">
        <v>54</v>
      </c>
      <c r="BR236" s="375" t="s">
        <v>54</v>
      </c>
      <c r="BS236" s="375" t="s">
        <v>54</v>
      </c>
      <c r="BT236" s="375" t="s">
        <v>54</v>
      </c>
      <c r="BU236" s="370" t="s">
        <v>54</v>
      </c>
      <c r="BV236" s="375" t="s">
        <v>54</v>
      </c>
      <c r="BW236" s="375" t="s">
        <v>54</v>
      </c>
      <c r="BX236" s="375" t="s">
        <v>54</v>
      </c>
      <c r="BY236" s="375" t="s">
        <v>54</v>
      </c>
      <c r="BZ236" s="375" t="s">
        <v>54</v>
      </c>
      <c r="CA236" s="375" t="s">
        <v>54</v>
      </c>
      <c r="CB236" s="375" t="s">
        <v>54</v>
      </c>
      <c r="CC236" s="375" t="s">
        <v>54</v>
      </c>
      <c r="CD236" s="375" t="s">
        <v>54</v>
      </c>
      <c r="CE236" s="370" t="s">
        <v>54</v>
      </c>
      <c r="CF236" s="375" t="s">
        <v>54</v>
      </c>
      <c r="CG236" s="375" t="s">
        <v>54</v>
      </c>
      <c r="CH236" s="375" t="s">
        <v>54</v>
      </c>
      <c r="CI236" s="370" t="s">
        <v>54</v>
      </c>
      <c r="CJ236" s="375" t="s">
        <v>54</v>
      </c>
      <c r="CK236" s="375" t="s">
        <v>54</v>
      </c>
      <c r="CL236" s="375" t="s">
        <v>54</v>
      </c>
      <c r="CM236" s="477"/>
      <c r="CN236" s="477"/>
      <c r="CO236" s="467"/>
      <c r="CP236" s="467"/>
      <c r="CQ236" s="467"/>
      <c r="CR236" s="467"/>
      <c r="CS236" s="467"/>
      <c r="CT236" s="550"/>
      <c r="CU236" s="513"/>
      <c r="CV236" s="513"/>
      <c r="CW236" s="513"/>
      <c r="CX236" s="513"/>
      <c r="CY236" s="513"/>
      <c r="CZ236" s="513"/>
      <c r="DA236" s="513"/>
      <c r="DB236" s="513"/>
      <c r="DC236" s="513"/>
      <c r="DD236" s="513"/>
      <c r="DE236" s="513"/>
      <c r="DF236" s="513"/>
      <c r="DG236" s="467"/>
      <c r="DH236" s="467"/>
      <c r="DI236" s="467"/>
      <c r="DJ236" s="467"/>
      <c r="DK236" s="467"/>
      <c r="DL236" s="467"/>
      <c r="DM236" s="365" t="s">
        <v>54</v>
      </c>
      <c r="DN236" s="467"/>
      <c r="DO236" s="365" t="s">
        <v>54</v>
      </c>
      <c r="DP236" s="365" t="s">
        <v>54</v>
      </c>
      <c r="DQ236" s="365" t="s">
        <v>54</v>
      </c>
      <c r="DR236" s="365" t="s">
        <v>54</v>
      </c>
      <c r="DS236" s="365" t="s">
        <v>54</v>
      </c>
      <c r="DT236" s="365" t="s">
        <v>54</v>
      </c>
      <c r="DU236" s="365" t="s">
        <v>54</v>
      </c>
      <c r="DV236" s="365" t="s">
        <v>54</v>
      </c>
      <c r="DW236" s="365" t="s">
        <v>54</v>
      </c>
      <c r="DX236" s="467"/>
      <c r="DY236" s="365" t="s">
        <v>54</v>
      </c>
      <c r="DZ236" s="467"/>
      <c r="EA236" s="365" t="s">
        <v>54</v>
      </c>
      <c r="EB236" s="365" t="s">
        <v>54</v>
      </c>
      <c r="EC236" s="365" t="s">
        <v>54</v>
      </c>
      <c r="ED236" s="365" t="s">
        <v>54</v>
      </c>
      <c r="EE236" s="365" t="s">
        <v>54</v>
      </c>
      <c r="EF236" s="365" t="s">
        <v>54</v>
      </c>
      <c r="EG236" s="365" t="s">
        <v>54</v>
      </c>
      <c r="EH236" s="365" t="s">
        <v>54</v>
      </c>
      <c r="EI236" s="365" t="s">
        <v>54</v>
      </c>
      <c r="EJ236" s="365" t="s">
        <v>54</v>
      </c>
      <c r="EK236" s="365" t="s">
        <v>54</v>
      </c>
      <c r="EL236" s="365" t="s">
        <v>54</v>
      </c>
      <c r="EM236" s="365" t="s">
        <v>54</v>
      </c>
      <c r="EN236" s="365" t="s">
        <v>54</v>
      </c>
      <c r="EO236" s="365" t="s">
        <v>54</v>
      </c>
      <c r="EP236" s="365" t="s">
        <v>54</v>
      </c>
      <c r="EQ236" s="365" t="s">
        <v>54</v>
      </c>
      <c r="ER236" s="365" t="s">
        <v>54</v>
      </c>
      <c r="ES236" s="365" t="s">
        <v>54</v>
      </c>
      <c r="ET236" s="365" t="s">
        <v>54</v>
      </c>
      <c r="EU236" s="365" t="s">
        <v>54</v>
      </c>
    </row>
    <row r="237" spans="1:151" s="385" customFormat="1" ht="19.95" customHeight="1">
      <c r="A237" s="468"/>
      <c r="B237" s="468"/>
      <c r="C237" s="475"/>
      <c r="D237" s="468"/>
      <c r="E237" s="472"/>
      <c r="F237" s="468"/>
      <c r="G237" s="468"/>
      <c r="H237" s="468"/>
      <c r="I237" s="468"/>
      <c r="J237" s="468"/>
      <c r="K237" s="468"/>
      <c r="L237" s="472"/>
      <c r="M237" s="468"/>
      <c r="N237" s="472"/>
      <c r="O237" s="468"/>
      <c r="P237" s="528"/>
      <c r="Q237" s="468"/>
      <c r="R237" s="462" t="s">
        <v>54</v>
      </c>
      <c r="S237" s="367" t="s">
        <v>54</v>
      </c>
      <c r="T237" s="367" t="s">
        <v>54</v>
      </c>
      <c r="U237" s="367" t="s">
        <v>54</v>
      </c>
      <c r="V237" s="367" t="s">
        <v>54</v>
      </c>
      <c r="W237" s="367" t="s">
        <v>54</v>
      </c>
      <c r="X237" s="518"/>
      <c r="Y237" s="367" t="s">
        <v>54</v>
      </c>
      <c r="Z237" s="520"/>
      <c r="AA237" s="367" t="s">
        <v>54</v>
      </c>
      <c r="AB237" s="468"/>
      <c r="AC237" s="367" t="s">
        <v>54</v>
      </c>
      <c r="AD237" s="468"/>
      <c r="AE237" s="367" t="s">
        <v>54</v>
      </c>
      <c r="AF237" s="367" t="s">
        <v>54</v>
      </c>
      <c r="AG237" s="367" t="s">
        <v>54</v>
      </c>
      <c r="AH237" s="367" t="s">
        <v>54</v>
      </c>
      <c r="AI237" s="367" t="s">
        <v>54</v>
      </c>
      <c r="AJ237" s="516"/>
      <c r="AK237" s="516"/>
      <c r="AL237" s="516"/>
      <c r="AM237" s="516"/>
      <c r="AN237" s="516"/>
      <c r="AO237" s="516"/>
      <c r="AP237" s="375" t="s">
        <v>54</v>
      </c>
      <c r="AQ237" s="475"/>
      <c r="AR237" s="375" t="s">
        <v>54</v>
      </c>
      <c r="AS237" s="382" t="s">
        <v>54</v>
      </c>
      <c r="AT237" s="382" t="s">
        <v>54</v>
      </c>
      <c r="AU237" s="375" t="s">
        <v>54</v>
      </c>
      <c r="AV237" s="375" t="s">
        <v>54</v>
      </c>
      <c r="AW237" s="375" t="s">
        <v>54</v>
      </c>
      <c r="AX237" s="375" t="s">
        <v>54</v>
      </c>
      <c r="AY237" s="383" t="s">
        <v>54</v>
      </c>
      <c r="AZ237" s="369" t="s">
        <v>54</v>
      </c>
      <c r="BA237" s="518"/>
      <c r="BB237" s="369" t="s">
        <v>54</v>
      </c>
      <c r="BC237" s="518"/>
      <c r="BD237" s="369" t="s">
        <v>54</v>
      </c>
      <c r="BE237" s="369" t="s">
        <v>54</v>
      </c>
      <c r="BF237" s="369" t="s">
        <v>54</v>
      </c>
      <c r="BG237" s="375" t="s">
        <v>54</v>
      </c>
      <c r="BH237" s="375" t="s">
        <v>54</v>
      </c>
      <c r="BI237" s="375" t="s">
        <v>54</v>
      </c>
      <c r="BJ237" s="375" t="s">
        <v>54</v>
      </c>
      <c r="BK237" s="475"/>
      <c r="BL237" s="375" t="s">
        <v>54</v>
      </c>
      <c r="BM237" s="375" t="s">
        <v>54</v>
      </c>
      <c r="BN237" s="375" t="s">
        <v>54</v>
      </c>
      <c r="BO237" s="375" t="s">
        <v>54</v>
      </c>
      <c r="BP237" s="375" t="s">
        <v>54</v>
      </c>
      <c r="BQ237" s="375" t="s">
        <v>54</v>
      </c>
      <c r="BR237" s="375" t="s">
        <v>54</v>
      </c>
      <c r="BS237" s="375" t="s">
        <v>54</v>
      </c>
      <c r="BT237" s="375" t="s">
        <v>54</v>
      </c>
      <c r="BU237" s="370" t="s">
        <v>54</v>
      </c>
      <c r="BV237" s="375" t="s">
        <v>54</v>
      </c>
      <c r="BW237" s="375" t="s">
        <v>54</v>
      </c>
      <c r="BX237" s="375" t="s">
        <v>54</v>
      </c>
      <c r="BY237" s="375" t="s">
        <v>54</v>
      </c>
      <c r="BZ237" s="375" t="s">
        <v>54</v>
      </c>
      <c r="CA237" s="375" t="s">
        <v>54</v>
      </c>
      <c r="CB237" s="375" t="s">
        <v>54</v>
      </c>
      <c r="CC237" s="375" t="s">
        <v>54</v>
      </c>
      <c r="CD237" s="375" t="s">
        <v>54</v>
      </c>
      <c r="CE237" s="370" t="s">
        <v>54</v>
      </c>
      <c r="CF237" s="375" t="s">
        <v>54</v>
      </c>
      <c r="CG237" s="375" t="s">
        <v>54</v>
      </c>
      <c r="CH237" s="375" t="s">
        <v>54</v>
      </c>
      <c r="CI237" s="370" t="s">
        <v>54</v>
      </c>
      <c r="CJ237" s="375" t="s">
        <v>54</v>
      </c>
      <c r="CK237" s="375" t="s">
        <v>54</v>
      </c>
      <c r="CL237" s="375" t="s">
        <v>54</v>
      </c>
      <c r="CM237" s="478"/>
      <c r="CN237" s="478"/>
      <c r="CO237" s="468"/>
      <c r="CP237" s="468"/>
      <c r="CQ237" s="468"/>
      <c r="CR237" s="468"/>
      <c r="CS237" s="468"/>
      <c r="CT237" s="551"/>
      <c r="CU237" s="514"/>
      <c r="CV237" s="514"/>
      <c r="CW237" s="514"/>
      <c r="CX237" s="514"/>
      <c r="CY237" s="514"/>
      <c r="CZ237" s="514"/>
      <c r="DA237" s="514"/>
      <c r="DB237" s="514"/>
      <c r="DC237" s="514"/>
      <c r="DD237" s="514"/>
      <c r="DE237" s="514"/>
      <c r="DF237" s="514"/>
      <c r="DG237" s="468"/>
      <c r="DH237" s="468"/>
      <c r="DI237" s="468"/>
      <c r="DJ237" s="468"/>
      <c r="DK237" s="468"/>
      <c r="DL237" s="468"/>
      <c r="DM237" s="365" t="s">
        <v>54</v>
      </c>
      <c r="DN237" s="468"/>
      <c r="DO237" s="365" t="s">
        <v>54</v>
      </c>
      <c r="DP237" s="365" t="s">
        <v>54</v>
      </c>
      <c r="DQ237" s="365" t="s">
        <v>54</v>
      </c>
      <c r="DR237" s="365" t="s">
        <v>54</v>
      </c>
      <c r="DS237" s="365" t="s">
        <v>54</v>
      </c>
      <c r="DT237" s="365" t="s">
        <v>54</v>
      </c>
      <c r="DU237" s="365" t="s">
        <v>54</v>
      </c>
      <c r="DV237" s="365" t="s">
        <v>54</v>
      </c>
      <c r="DW237" s="365" t="s">
        <v>54</v>
      </c>
      <c r="DX237" s="468"/>
      <c r="DY237" s="365" t="s">
        <v>54</v>
      </c>
      <c r="DZ237" s="468"/>
      <c r="EA237" s="365" t="s">
        <v>54</v>
      </c>
      <c r="EB237" s="365" t="s">
        <v>54</v>
      </c>
      <c r="EC237" s="365" t="s">
        <v>54</v>
      </c>
      <c r="ED237" s="365" t="s">
        <v>54</v>
      </c>
      <c r="EE237" s="365" t="s">
        <v>54</v>
      </c>
      <c r="EF237" s="365" t="s">
        <v>54</v>
      </c>
      <c r="EG237" s="365" t="s">
        <v>54</v>
      </c>
      <c r="EH237" s="365" t="s">
        <v>54</v>
      </c>
      <c r="EI237" s="365" t="s">
        <v>54</v>
      </c>
      <c r="EJ237" s="365" t="s">
        <v>54</v>
      </c>
      <c r="EK237" s="365" t="s">
        <v>54</v>
      </c>
      <c r="EL237" s="365" t="s">
        <v>54</v>
      </c>
      <c r="EM237" s="365" t="s">
        <v>54</v>
      </c>
      <c r="EN237" s="365" t="s">
        <v>54</v>
      </c>
      <c r="EO237" s="365" t="s">
        <v>54</v>
      </c>
      <c r="EP237" s="365" t="s">
        <v>54</v>
      </c>
      <c r="EQ237" s="365" t="s">
        <v>54</v>
      </c>
      <c r="ER237" s="365" t="s">
        <v>54</v>
      </c>
      <c r="ES237" s="365" t="s">
        <v>54</v>
      </c>
      <c r="ET237" s="365" t="s">
        <v>54</v>
      </c>
      <c r="EU237" s="365" t="s">
        <v>54</v>
      </c>
    </row>
    <row r="238" spans="1:151" s="385" customFormat="1" ht="19.95" customHeight="1">
      <c r="A238" s="465">
        <v>41</v>
      </c>
      <c r="B238" s="465">
        <v>41</v>
      </c>
      <c r="C238" s="473" t="s">
        <v>2734</v>
      </c>
      <c r="D238" s="465" t="s">
        <v>3069</v>
      </c>
      <c r="E238" s="469" t="s">
        <v>3072</v>
      </c>
      <c r="F238" s="465" t="s">
        <v>3301</v>
      </c>
      <c r="G238" s="465" t="s">
        <v>3325</v>
      </c>
      <c r="H238" s="465" t="s">
        <v>3071</v>
      </c>
      <c r="I238" s="465" t="s">
        <v>3738</v>
      </c>
      <c r="J238" s="465" t="s">
        <v>3216</v>
      </c>
      <c r="K238" s="525" t="s">
        <v>3533</v>
      </c>
      <c r="L238" s="469" t="s">
        <v>3554</v>
      </c>
      <c r="M238" s="465" t="s">
        <v>3095</v>
      </c>
      <c r="N238" s="469" t="s">
        <v>3554</v>
      </c>
      <c r="O238" s="473" t="s">
        <v>3095</v>
      </c>
      <c r="P238" s="526" t="s">
        <v>3014</v>
      </c>
      <c r="Q238" s="465">
        <v>2</v>
      </c>
      <c r="R238" s="462" t="s">
        <v>2699</v>
      </c>
      <c r="S238" s="367" t="s">
        <v>52</v>
      </c>
      <c r="T238" s="367" t="s">
        <v>52</v>
      </c>
      <c r="U238" s="367" t="s">
        <v>52</v>
      </c>
      <c r="V238" s="367" t="s">
        <v>52</v>
      </c>
      <c r="W238" s="367" t="s">
        <v>52</v>
      </c>
      <c r="X238" s="517" t="s">
        <v>52</v>
      </c>
      <c r="Y238" s="367" t="s">
        <v>52</v>
      </c>
      <c r="Z238" s="519" t="s">
        <v>52</v>
      </c>
      <c r="AA238" s="367" t="s">
        <v>52</v>
      </c>
      <c r="AB238" s="465" t="s">
        <v>52</v>
      </c>
      <c r="AC238" s="367" t="s">
        <v>52</v>
      </c>
      <c r="AD238" s="465" t="s">
        <v>52</v>
      </c>
      <c r="AE238" s="367" t="s">
        <v>52</v>
      </c>
      <c r="AF238" s="367" t="s">
        <v>52</v>
      </c>
      <c r="AG238" s="367" t="s">
        <v>52</v>
      </c>
      <c r="AH238" s="367" t="s">
        <v>52</v>
      </c>
      <c r="AI238" s="367" t="s">
        <v>52</v>
      </c>
      <c r="AJ238" s="476" t="s">
        <v>54</v>
      </c>
      <c r="AK238" s="476" t="s">
        <v>54</v>
      </c>
      <c r="AL238" s="476" t="s">
        <v>54</v>
      </c>
      <c r="AM238" s="476" t="s">
        <v>54</v>
      </c>
      <c r="AN238" s="476" t="s">
        <v>54</v>
      </c>
      <c r="AO238" s="476" t="s">
        <v>54</v>
      </c>
      <c r="AP238" s="375" t="s">
        <v>54</v>
      </c>
      <c r="AQ238" s="473" t="s">
        <v>54</v>
      </c>
      <c r="AR238" s="375" t="s">
        <v>54</v>
      </c>
      <c r="AS238" s="382" t="s">
        <v>54</v>
      </c>
      <c r="AT238" s="382" t="s">
        <v>54</v>
      </c>
      <c r="AU238" s="375" t="s">
        <v>54</v>
      </c>
      <c r="AV238" s="375" t="s">
        <v>54</v>
      </c>
      <c r="AW238" s="375" t="s">
        <v>54</v>
      </c>
      <c r="AX238" s="375" t="s">
        <v>54</v>
      </c>
      <c r="AY238" s="383" t="s">
        <v>54</v>
      </c>
      <c r="AZ238" s="369" t="s">
        <v>54</v>
      </c>
      <c r="BA238" s="517" t="s">
        <v>54</v>
      </c>
      <c r="BB238" s="369" t="s">
        <v>54</v>
      </c>
      <c r="BC238" s="517" t="s">
        <v>54</v>
      </c>
      <c r="BD238" s="369" t="s">
        <v>54</v>
      </c>
      <c r="BE238" s="369" t="s">
        <v>54</v>
      </c>
      <c r="BF238" s="369" t="s">
        <v>54</v>
      </c>
      <c r="BG238" s="375" t="s">
        <v>54</v>
      </c>
      <c r="BH238" s="375" t="s">
        <v>54</v>
      </c>
      <c r="BI238" s="375" t="s">
        <v>54</v>
      </c>
      <c r="BJ238" s="375" t="s">
        <v>54</v>
      </c>
      <c r="BK238" s="473" t="s">
        <v>54</v>
      </c>
      <c r="BL238" s="375" t="s">
        <v>54</v>
      </c>
      <c r="BM238" s="375" t="s">
        <v>54</v>
      </c>
      <c r="BN238" s="375" t="s">
        <v>54</v>
      </c>
      <c r="BO238" s="375" t="s">
        <v>54</v>
      </c>
      <c r="BP238" s="375" t="s">
        <v>54</v>
      </c>
      <c r="BQ238" s="375" t="s">
        <v>54</v>
      </c>
      <c r="BR238" s="375" t="s">
        <v>54</v>
      </c>
      <c r="BS238" s="375" t="s">
        <v>54</v>
      </c>
      <c r="BT238" s="375" t="s">
        <v>54</v>
      </c>
      <c r="BU238" s="370" t="s">
        <v>54</v>
      </c>
      <c r="BV238" s="375" t="s">
        <v>54</v>
      </c>
      <c r="BW238" s="375" t="s">
        <v>54</v>
      </c>
      <c r="BX238" s="375" t="s">
        <v>54</v>
      </c>
      <c r="BY238" s="375" t="s">
        <v>54</v>
      </c>
      <c r="BZ238" s="375" t="s">
        <v>54</v>
      </c>
      <c r="CA238" s="375" t="s">
        <v>54</v>
      </c>
      <c r="CB238" s="375" t="s">
        <v>54</v>
      </c>
      <c r="CC238" s="375" t="s">
        <v>54</v>
      </c>
      <c r="CD238" s="375" t="s">
        <v>54</v>
      </c>
      <c r="CE238" s="370" t="s">
        <v>54</v>
      </c>
      <c r="CF238" s="375" t="s">
        <v>54</v>
      </c>
      <c r="CG238" s="375" t="s">
        <v>54</v>
      </c>
      <c r="CH238" s="375" t="s">
        <v>54</v>
      </c>
      <c r="CI238" s="370" t="s">
        <v>54</v>
      </c>
      <c r="CJ238" s="375" t="s">
        <v>54</v>
      </c>
      <c r="CK238" s="375" t="s">
        <v>54</v>
      </c>
      <c r="CL238" s="375" t="s">
        <v>54</v>
      </c>
      <c r="CM238" s="476" t="s">
        <v>54</v>
      </c>
      <c r="CN238" s="476" t="s">
        <v>54</v>
      </c>
      <c r="CO238" s="465" t="s">
        <v>54</v>
      </c>
      <c r="CP238" s="465" t="s">
        <v>54</v>
      </c>
      <c r="CQ238" s="465" t="s">
        <v>54</v>
      </c>
      <c r="CR238" s="465" t="s">
        <v>54</v>
      </c>
      <c r="CS238" s="465" t="s">
        <v>54</v>
      </c>
      <c r="CT238" s="512" t="s">
        <v>3555</v>
      </c>
      <c r="CU238" s="512">
        <v>2016</v>
      </c>
      <c r="CV238" s="512" t="s">
        <v>3214</v>
      </c>
      <c r="CW238" s="512" t="s">
        <v>1996</v>
      </c>
      <c r="CX238" s="512" t="s">
        <v>3318</v>
      </c>
      <c r="CY238" s="512" t="s">
        <v>3111</v>
      </c>
      <c r="CZ238" s="512" t="s">
        <v>3212</v>
      </c>
      <c r="DA238" s="512" t="s">
        <v>3213</v>
      </c>
      <c r="DB238" s="512" t="s">
        <v>3196</v>
      </c>
      <c r="DC238" s="512" t="s">
        <v>54</v>
      </c>
      <c r="DD238" s="512" t="s">
        <v>54</v>
      </c>
      <c r="DE238" s="512" t="s">
        <v>54</v>
      </c>
      <c r="DF238" s="512" t="s">
        <v>54</v>
      </c>
      <c r="DG238" s="465" t="s">
        <v>54</v>
      </c>
      <c r="DH238" s="465" t="s">
        <v>54</v>
      </c>
      <c r="DI238" s="465" t="s">
        <v>54</v>
      </c>
      <c r="DJ238" s="465" t="s">
        <v>54</v>
      </c>
      <c r="DK238" s="465" t="s">
        <v>54</v>
      </c>
      <c r="DL238" s="465" t="s">
        <v>54</v>
      </c>
      <c r="DM238" s="365" t="s">
        <v>54</v>
      </c>
      <c r="DN238" s="465" t="s">
        <v>54</v>
      </c>
      <c r="DO238" s="365" t="s">
        <v>54</v>
      </c>
      <c r="DP238" s="365" t="s">
        <v>54</v>
      </c>
      <c r="DQ238" s="365" t="s">
        <v>54</v>
      </c>
      <c r="DR238" s="365" t="s">
        <v>54</v>
      </c>
      <c r="DS238" s="365" t="s">
        <v>54</v>
      </c>
      <c r="DT238" s="365" t="s">
        <v>54</v>
      </c>
      <c r="DU238" s="365" t="s">
        <v>54</v>
      </c>
      <c r="DV238" s="365" t="s">
        <v>54</v>
      </c>
      <c r="DW238" s="365" t="s">
        <v>54</v>
      </c>
      <c r="DX238" s="465" t="s">
        <v>54</v>
      </c>
      <c r="DY238" s="365" t="s">
        <v>54</v>
      </c>
      <c r="DZ238" s="465" t="s">
        <v>54</v>
      </c>
      <c r="EA238" s="365" t="s">
        <v>54</v>
      </c>
      <c r="EB238" s="365" t="s">
        <v>54</v>
      </c>
      <c r="EC238" s="365" t="s">
        <v>54</v>
      </c>
      <c r="ED238" s="365" t="s">
        <v>54</v>
      </c>
      <c r="EE238" s="365" t="s">
        <v>54</v>
      </c>
      <c r="EF238" s="365" t="s">
        <v>54</v>
      </c>
      <c r="EG238" s="365" t="s">
        <v>54</v>
      </c>
      <c r="EH238" s="365" t="s">
        <v>54</v>
      </c>
      <c r="EI238" s="365" t="s">
        <v>54</v>
      </c>
      <c r="EJ238" s="365" t="s">
        <v>54</v>
      </c>
      <c r="EK238" s="365" t="s">
        <v>54</v>
      </c>
      <c r="EL238" s="365" t="s">
        <v>54</v>
      </c>
      <c r="EM238" s="365" t="s">
        <v>54</v>
      </c>
      <c r="EN238" s="365" t="s">
        <v>54</v>
      </c>
      <c r="EO238" s="365" t="s">
        <v>54</v>
      </c>
      <c r="EP238" s="365" t="s">
        <v>54</v>
      </c>
      <c r="EQ238" s="365" t="s">
        <v>54</v>
      </c>
      <c r="ER238" s="365" t="s">
        <v>54</v>
      </c>
      <c r="ES238" s="365" t="s">
        <v>54</v>
      </c>
      <c r="ET238" s="365" t="s">
        <v>54</v>
      </c>
      <c r="EU238" s="365" t="s">
        <v>54</v>
      </c>
    </row>
    <row r="239" spans="1:151" s="385" customFormat="1" ht="19.95" customHeight="1">
      <c r="A239" s="466"/>
      <c r="B239" s="466"/>
      <c r="C239" s="474"/>
      <c r="D239" s="466"/>
      <c r="E239" s="470"/>
      <c r="F239" s="466"/>
      <c r="G239" s="466"/>
      <c r="H239" s="466"/>
      <c r="I239" s="466"/>
      <c r="J239" s="466"/>
      <c r="K239" s="466"/>
      <c r="L239" s="470"/>
      <c r="M239" s="466"/>
      <c r="N239" s="470"/>
      <c r="O239" s="474"/>
      <c r="P239" s="527"/>
      <c r="Q239" s="466"/>
      <c r="R239" s="462" t="s">
        <v>3734</v>
      </c>
      <c r="S239" s="367" t="s">
        <v>52</v>
      </c>
      <c r="T239" s="367" t="s">
        <v>52</v>
      </c>
      <c r="U239" s="367" t="s">
        <v>52</v>
      </c>
      <c r="V239" s="367" t="s">
        <v>52</v>
      </c>
      <c r="W239" s="367" t="s">
        <v>52</v>
      </c>
      <c r="X239" s="518"/>
      <c r="Y239" s="367" t="s">
        <v>52</v>
      </c>
      <c r="Z239" s="520"/>
      <c r="AA239" s="367" t="s">
        <v>52</v>
      </c>
      <c r="AB239" s="466"/>
      <c r="AC239" s="367" t="s">
        <v>52</v>
      </c>
      <c r="AD239" s="466"/>
      <c r="AE239" s="367" t="s">
        <v>52</v>
      </c>
      <c r="AF239" s="367" t="s">
        <v>52</v>
      </c>
      <c r="AG239" s="367" t="s">
        <v>52</v>
      </c>
      <c r="AH239" s="367" t="s">
        <v>52</v>
      </c>
      <c r="AI239" s="367" t="s">
        <v>52</v>
      </c>
      <c r="AJ239" s="515"/>
      <c r="AK239" s="515"/>
      <c r="AL239" s="515"/>
      <c r="AM239" s="515"/>
      <c r="AN239" s="515"/>
      <c r="AO239" s="515"/>
      <c r="AP239" s="375" t="s">
        <v>54</v>
      </c>
      <c r="AQ239" s="474"/>
      <c r="AR239" s="375" t="s">
        <v>54</v>
      </c>
      <c r="AS239" s="382" t="s">
        <v>54</v>
      </c>
      <c r="AT239" s="382" t="s">
        <v>54</v>
      </c>
      <c r="AU239" s="375" t="s">
        <v>54</v>
      </c>
      <c r="AV239" s="375" t="s">
        <v>54</v>
      </c>
      <c r="AW239" s="375" t="s">
        <v>54</v>
      </c>
      <c r="AX239" s="375" t="s">
        <v>54</v>
      </c>
      <c r="AY239" s="383" t="s">
        <v>54</v>
      </c>
      <c r="AZ239" s="369" t="s">
        <v>54</v>
      </c>
      <c r="BA239" s="518"/>
      <c r="BB239" s="369" t="s">
        <v>54</v>
      </c>
      <c r="BC239" s="518"/>
      <c r="BD239" s="369" t="s">
        <v>54</v>
      </c>
      <c r="BE239" s="369" t="s">
        <v>54</v>
      </c>
      <c r="BF239" s="369" t="s">
        <v>54</v>
      </c>
      <c r="BG239" s="375" t="s">
        <v>54</v>
      </c>
      <c r="BH239" s="375" t="s">
        <v>54</v>
      </c>
      <c r="BI239" s="375" t="s">
        <v>54</v>
      </c>
      <c r="BJ239" s="375" t="s">
        <v>54</v>
      </c>
      <c r="BK239" s="474"/>
      <c r="BL239" s="375" t="s">
        <v>54</v>
      </c>
      <c r="BM239" s="375" t="s">
        <v>54</v>
      </c>
      <c r="BN239" s="375" t="s">
        <v>54</v>
      </c>
      <c r="BO239" s="375" t="s">
        <v>54</v>
      </c>
      <c r="BP239" s="375" t="s">
        <v>54</v>
      </c>
      <c r="BQ239" s="375" t="s">
        <v>54</v>
      </c>
      <c r="BR239" s="375" t="s">
        <v>54</v>
      </c>
      <c r="BS239" s="375" t="s">
        <v>54</v>
      </c>
      <c r="BT239" s="375" t="s">
        <v>54</v>
      </c>
      <c r="BU239" s="370" t="s">
        <v>54</v>
      </c>
      <c r="BV239" s="375" t="s">
        <v>54</v>
      </c>
      <c r="BW239" s="375" t="s">
        <v>54</v>
      </c>
      <c r="BX239" s="375" t="s">
        <v>54</v>
      </c>
      <c r="BY239" s="375" t="s">
        <v>54</v>
      </c>
      <c r="BZ239" s="375" t="s">
        <v>54</v>
      </c>
      <c r="CA239" s="375" t="s">
        <v>54</v>
      </c>
      <c r="CB239" s="375" t="s">
        <v>54</v>
      </c>
      <c r="CC239" s="375" t="s">
        <v>54</v>
      </c>
      <c r="CD239" s="375" t="s">
        <v>54</v>
      </c>
      <c r="CE239" s="370" t="s">
        <v>54</v>
      </c>
      <c r="CF239" s="375" t="s">
        <v>54</v>
      </c>
      <c r="CG239" s="375" t="s">
        <v>54</v>
      </c>
      <c r="CH239" s="375" t="s">
        <v>54</v>
      </c>
      <c r="CI239" s="370" t="s">
        <v>54</v>
      </c>
      <c r="CJ239" s="375" t="s">
        <v>54</v>
      </c>
      <c r="CK239" s="375" t="s">
        <v>54</v>
      </c>
      <c r="CL239" s="375" t="s">
        <v>54</v>
      </c>
      <c r="CM239" s="477"/>
      <c r="CN239" s="477"/>
      <c r="CO239" s="466"/>
      <c r="CP239" s="466"/>
      <c r="CQ239" s="466"/>
      <c r="CR239" s="466"/>
      <c r="CS239" s="466"/>
      <c r="CT239" s="550"/>
      <c r="CU239" s="513"/>
      <c r="CV239" s="513"/>
      <c r="CW239" s="513"/>
      <c r="CX239" s="513"/>
      <c r="CY239" s="513"/>
      <c r="CZ239" s="513"/>
      <c r="DA239" s="513"/>
      <c r="DB239" s="513"/>
      <c r="DC239" s="513"/>
      <c r="DD239" s="513"/>
      <c r="DE239" s="513"/>
      <c r="DF239" s="513"/>
      <c r="DG239" s="466"/>
      <c r="DH239" s="466"/>
      <c r="DI239" s="466"/>
      <c r="DJ239" s="466"/>
      <c r="DK239" s="466"/>
      <c r="DL239" s="466"/>
      <c r="DM239" s="365" t="s">
        <v>54</v>
      </c>
      <c r="DN239" s="466"/>
      <c r="DO239" s="365" t="s">
        <v>54</v>
      </c>
      <c r="DP239" s="365" t="s">
        <v>54</v>
      </c>
      <c r="DQ239" s="365" t="s">
        <v>54</v>
      </c>
      <c r="DR239" s="365" t="s">
        <v>54</v>
      </c>
      <c r="DS239" s="365" t="s">
        <v>54</v>
      </c>
      <c r="DT239" s="365" t="s">
        <v>54</v>
      </c>
      <c r="DU239" s="365" t="s">
        <v>54</v>
      </c>
      <c r="DV239" s="365" t="s">
        <v>54</v>
      </c>
      <c r="DW239" s="365" t="s">
        <v>54</v>
      </c>
      <c r="DX239" s="466"/>
      <c r="DY239" s="365" t="s">
        <v>54</v>
      </c>
      <c r="DZ239" s="466"/>
      <c r="EA239" s="365" t="s">
        <v>54</v>
      </c>
      <c r="EB239" s="365" t="s">
        <v>54</v>
      </c>
      <c r="EC239" s="365" t="s">
        <v>54</v>
      </c>
      <c r="ED239" s="365" t="s">
        <v>54</v>
      </c>
      <c r="EE239" s="365" t="s">
        <v>54</v>
      </c>
      <c r="EF239" s="365" t="s">
        <v>54</v>
      </c>
      <c r="EG239" s="365" t="s">
        <v>54</v>
      </c>
      <c r="EH239" s="365" t="s">
        <v>54</v>
      </c>
      <c r="EI239" s="365" t="s">
        <v>54</v>
      </c>
      <c r="EJ239" s="365" t="s">
        <v>54</v>
      </c>
      <c r="EK239" s="365" t="s">
        <v>54</v>
      </c>
      <c r="EL239" s="365" t="s">
        <v>54</v>
      </c>
      <c r="EM239" s="365" t="s">
        <v>54</v>
      </c>
      <c r="EN239" s="365" t="s">
        <v>54</v>
      </c>
      <c r="EO239" s="365" t="s">
        <v>54</v>
      </c>
      <c r="EP239" s="365" t="s">
        <v>54</v>
      </c>
      <c r="EQ239" s="365" t="s">
        <v>54</v>
      </c>
      <c r="ER239" s="365" t="s">
        <v>54</v>
      </c>
      <c r="ES239" s="365" t="s">
        <v>54</v>
      </c>
      <c r="ET239" s="365" t="s">
        <v>54</v>
      </c>
      <c r="EU239" s="365" t="s">
        <v>54</v>
      </c>
    </row>
    <row r="240" spans="1:151" s="385" customFormat="1" ht="19.95" customHeight="1">
      <c r="A240" s="467"/>
      <c r="B240" s="467"/>
      <c r="C240" s="474"/>
      <c r="D240" s="467"/>
      <c r="E240" s="471"/>
      <c r="F240" s="467"/>
      <c r="G240" s="467"/>
      <c r="H240" s="467"/>
      <c r="I240" s="467"/>
      <c r="J240" s="467"/>
      <c r="K240" s="467"/>
      <c r="L240" s="471"/>
      <c r="M240" s="467"/>
      <c r="N240" s="471"/>
      <c r="O240" s="474"/>
      <c r="P240" s="527"/>
      <c r="Q240" s="467"/>
      <c r="R240" s="462" t="s">
        <v>54</v>
      </c>
      <c r="S240" s="367" t="s">
        <v>54</v>
      </c>
      <c r="T240" s="367" t="s">
        <v>54</v>
      </c>
      <c r="U240" s="367" t="s">
        <v>54</v>
      </c>
      <c r="V240" s="367" t="s">
        <v>54</v>
      </c>
      <c r="W240" s="367" t="s">
        <v>54</v>
      </c>
      <c r="X240" s="518"/>
      <c r="Y240" s="367" t="s">
        <v>54</v>
      </c>
      <c r="Z240" s="520"/>
      <c r="AA240" s="367" t="s">
        <v>54</v>
      </c>
      <c r="AB240" s="467"/>
      <c r="AC240" s="367" t="s">
        <v>54</v>
      </c>
      <c r="AD240" s="467"/>
      <c r="AE240" s="367" t="s">
        <v>54</v>
      </c>
      <c r="AF240" s="367" t="s">
        <v>54</v>
      </c>
      <c r="AG240" s="367" t="s">
        <v>54</v>
      </c>
      <c r="AH240" s="367" t="s">
        <v>54</v>
      </c>
      <c r="AI240" s="367" t="s">
        <v>54</v>
      </c>
      <c r="AJ240" s="515"/>
      <c r="AK240" s="515"/>
      <c r="AL240" s="515"/>
      <c r="AM240" s="515"/>
      <c r="AN240" s="515"/>
      <c r="AO240" s="515"/>
      <c r="AP240" s="375" t="s">
        <v>54</v>
      </c>
      <c r="AQ240" s="474"/>
      <c r="AR240" s="375" t="s">
        <v>54</v>
      </c>
      <c r="AS240" s="382" t="s">
        <v>54</v>
      </c>
      <c r="AT240" s="382" t="s">
        <v>54</v>
      </c>
      <c r="AU240" s="375" t="s">
        <v>54</v>
      </c>
      <c r="AV240" s="375" t="s">
        <v>54</v>
      </c>
      <c r="AW240" s="375" t="s">
        <v>54</v>
      </c>
      <c r="AX240" s="375" t="s">
        <v>54</v>
      </c>
      <c r="AY240" s="383" t="s">
        <v>54</v>
      </c>
      <c r="AZ240" s="369" t="s">
        <v>54</v>
      </c>
      <c r="BA240" s="518"/>
      <c r="BB240" s="369" t="s">
        <v>54</v>
      </c>
      <c r="BC240" s="518"/>
      <c r="BD240" s="369" t="s">
        <v>54</v>
      </c>
      <c r="BE240" s="369" t="s">
        <v>54</v>
      </c>
      <c r="BF240" s="369" t="s">
        <v>54</v>
      </c>
      <c r="BG240" s="375" t="s">
        <v>54</v>
      </c>
      <c r="BH240" s="375" t="s">
        <v>54</v>
      </c>
      <c r="BI240" s="375" t="s">
        <v>54</v>
      </c>
      <c r="BJ240" s="375" t="s">
        <v>54</v>
      </c>
      <c r="BK240" s="474"/>
      <c r="BL240" s="375" t="s">
        <v>54</v>
      </c>
      <c r="BM240" s="375" t="s">
        <v>54</v>
      </c>
      <c r="BN240" s="375" t="s">
        <v>54</v>
      </c>
      <c r="BO240" s="375" t="s">
        <v>54</v>
      </c>
      <c r="BP240" s="375" t="s">
        <v>54</v>
      </c>
      <c r="BQ240" s="375" t="s">
        <v>54</v>
      </c>
      <c r="BR240" s="375" t="s">
        <v>54</v>
      </c>
      <c r="BS240" s="375" t="s">
        <v>54</v>
      </c>
      <c r="BT240" s="375" t="s">
        <v>54</v>
      </c>
      <c r="BU240" s="370" t="s">
        <v>54</v>
      </c>
      <c r="BV240" s="375" t="s">
        <v>54</v>
      </c>
      <c r="BW240" s="375" t="s">
        <v>54</v>
      </c>
      <c r="BX240" s="375" t="s">
        <v>54</v>
      </c>
      <c r="BY240" s="375" t="s">
        <v>54</v>
      </c>
      <c r="BZ240" s="375" t="s">
        <v>54</v>
      </c>
      <c r="CA240" s="375" t="s">
        <v>54</v>
      </c>
      <c r="CB240" s="375" t="s">
        <v>54</v>
      </c>
      <c r="CC240" s="375" t="s">
        <v>54</v>
      </c>
      <c r="CD240" s="375" t="s">
        <v>54</v>
      </c>
      <c r="CE240" s="370" t="s">
        <v>54</v>
      </c>
      <c r="CF240" s="375" t="s">
        <v>54</v>
      </c>
      <c r="CG240" s="375" t="s">
        <v>54</v>
      </c>
      <c r="CH240" s="375" t="s">
        <v>54</v>
      </c>
      <c r="CI240" s="370" t="s">
        <v>54</v>
      </c>
      <c r="CJ240" s="375" t="s">
        <v>54</v>
      </c>
      <c r="CK240" s="375" t="s">
        <v>54</v>
      </c>
      <c r="CL240" s="375" t="s">
        <v>54</v>
      </c>
      <c r="CM240" s="477"/>
      <c r="CN240" s="477"/>
      <c r="CO240" s="467"/>
      <c r="CP240" s="467"/>
      <c r="CQ240" s="467"/>
      <c r="CR240" s="467"/>
      <c r="CS240" s="467"/>
      <c r="CT240" s="550"/>
      <c r="CU240" s="513"/>
      <c r="CV240" s="513"/>
      <c r="CW240" s="513"/>
      <c r="CX240" s="513"/>
      <c r="CY240" s="513"/>
      <c r="CZ240" s="513"/>
      <c r="DA240" s="513"/>
      <c r="DB240" s="513"/>
      <c r="DC240" s="513"/>
      <c r="DD240" s="513"/>
      <c r="DE240" s="513"/>
      <c r="DF240" s="513"/>
      <c r="DG240" s="467"/>
      <c r="DH240" s="467"/>
      <c r="DI240" s="467"/>
      <c r="DJ240" s="467"/>
      <c r="DK240" s="467"/>
      <c r="DL240" s="467"/>
      <c r="DM240" s="365" t="s">
        <v>54</v>
      </c>
      <c r="DN240" s="467"/>
      <c r="DO240" s="365" t="s">
        <v>54</v>
      </c>
      <c r="DP240" s="365" t="s">
        <v>54</v>
      </c>
      <c r="DQ240" s="365" t="s">
        <v>54</v>
      </c>
      <c r="DR240" s="365" t="s">
        <v>54</v>
      </c>
      <c r="DS240" s="365" t="s">
        <v>54</v>
      </c>
      <c r="DT240" s="365" t="s">
        <v>54</v>
      </c>
      <c r="DU240" s="365" t="s">
        <v>54</v>
      </c>
      <c r="DV240" s="365" t="s">
        <v>54</v>
      </c>
      <c r="DW240" s="365" t="s">
        <v>54</v>
      </c>
      <c r="DX240" s="467"/>
      <c r="DY240" s="365" t="s">
        <v>54</v>
      </c>
      <c r="DZ240" s="467"/>
      <c r="EA240" s="365" t="s">
        <v>54</v>
      </c>
      <c r="EB240" s="365" t="s">
        <v>54</v>
      </c>
      <c r="EC240" s="365" t="s">
        <v>54</v>
      </c>
      <c r="ED240" s="365" t="s">
        <v>54</v>
      </c>
      <c r="EE240" s="365" t="s">
        <v>54</v>
      </c>
      <c r="EF240" s="365" t="s">
        <v>54</v>
      </c>
      <c r="EG240" s="365" t="s">
        <v>54</v>
      </c>
      <c r="EH240" s="365" t="s">
        <v>54</v>
      </c>
      <c r="EI240" s="365" t="s">
        <v>54</v>
      </c>
      <c r="EJ240" s="365" t="s">
        <v>54</v>
      </c>
      <c r="EK240" s="365" t="s">
        <v>54</v>
      </c>
      <c r="EL240" s="365" t="s">
        <v>54</v>
      </c>
      <c r="EM240" s="365" t="s">
        <v>54</v>
      </c>
      <c r="EN240" s="365" t="s">
        <v>54</v>
      </c>
      <c r="EO240" s="365" t="s">
        <v>54</v>
      </c>
      <c r="EP240" s="365" t="s">
        <v>54</v>
      </c>
      <c r="EQ240" s="365" t="s">
        <v>54</v>
      </c>
      <c r="ER240" s="365" t="s">
        <v>54</v>
      </c>
      <c r="ES240" s="365" t="s">
        <v>54</v>
      </c>
      <c r="ET240" s="365" t="s">
        <v>54</v>
      </c>
      <c r="EU240" s="365" t="s">
        <v>54</v>
      </c>
    </row>
    <row r="241" spans="1:151" s="385" customFormat="1" ht="19.95" customHeight="1">
      <c r="A241" s="468"/>
      <c r="B241" s="468"/>
      <c r="C241" s="475"/>
      <c r="D241" s="468"/>
      <c r="E241" s="472"/>
      <c r="F241" s="468"/>
      <c r="G241" s="468"/>
      <c r="H241" s="468"/>
      <c r="I241" s="468"/>
      <c r="J241" s="468"/>
      <c r="K241" s="468"/>
      <c r="L241" s="472"/>
      <c r="M241" s="468"/>
      <c r="N241" s="472"/>
      <c r="O241" s="475"/>
      <c r="P241" s="528"/>
      <c r="Q241" s="468"/>
      <c r="R241" s="462" t="s">
        <v>54</v>
      </c>
      <c r="S241" s="367" t="s">
        <v>54</v>
      </c>
      <c r="T241" s="367" t="s">
        <v>54</v>
      </c>
      <c r="U241" s="367" t="s">
        <v>54</v>
      </c>
      <c r="V241" s="367" t="s">
        <v>54</v>
      </c>
      <c r="W241" s="367" t="s">
        <v>54</v>
      </c>
      <c r="X241" s="518"/>
      <c r="Y241" s="367" t="s">
        <v>54</v>
      </c>
      <c r="Z241" s="520"/>
      <c r="AA241" s="367" t="s">
        <v>54</v>
      </c>
      <c r="AB241" s="468"/>
      <c r="AC241" s="367" t="s">
        <v>54</v>
      </c>
      <c r="AD241" s="468"/>
      <c r="AE241" s="367" t="s">
        <v>54</v>
      </c>
      <c r="AF241" s="367" t="s">
        <v>54</v>
      </c>
      <c r="AG241" s="367" t="s">
        <v>54</v>
      </c>
      <c r="AH241" s="367" t="s">
        <v>54</v>
      </c>
      <c r="AI241" s="367" t="s">
        <v>54</v>
      </c>
      <c r="AJ241" s="516"/>
      <c r="AK241" s="516"/>
      <c r="AL241" s="516"/>
      <c r="AM241" s="516"/>
      <c r="AN241" s="516"/>
      <c r="AO241" s="516"/>
      <c r="AP241" s="375" t="s">
        <v>54</v>
      </c>
      <c r="AQ241" s="475"/>
      <c r="AR241" s="375" t="s">
        <v>54</v>
      </c>
      <c r="AS241" s="382" t="s">
        <v>54</v>
      </c>
      <c r="AT241" s="382" t="s">
        <v>54</v>
      </c>
      <c r="AU241" s="375" t="s">
        <v>54</v>
      </c>
      <c r="AV241" s="375" t="s">
        <v>54</v>
      </c>
      <c r="AW241" s="375" t="s">
        <v>54</v>
      </c>
      <c r="AX241" s="375" t="s">
        <v>54</v>
      </c>
      <c r="AY241" s="383" t="s">
        <v>54</v>
      </c>
      <c r="AZ241" s="369" t="s">
        <v>54</v>
      </c>
      <c r="BA241" s="518"/>
      <c r="BB241" s="369" t="s">
        <v>54</v>
      </c>
      <c r="BC241" s="518"/>
      <c r="BD241" s="369" t="s">
        <v>54</v>
      </c>
      <c r="BE241" s="369" t="s">
        <v>54</v>
      </c>
      <c r="BF241" s="369" t="s">
        <v>54</v>
      </c>
      <c r="BG241" s="375" t="s">
        <v>54</v>
      </c>
      <c r="BH241" s="375" t="s">
        <v>54</v>
      </c>
      <c r="BI241" s="375" t="s">
        <v>54</v>
      </c>
      <c r="BJ241" s="375" t="s">
        <v>54</v>
      </c>
      <c r="BK241" s="475"/>
      <c r="BL241" s="375" t="s">
        <v>54</v>
      </c>
      <c r="BM241" s="375" t="s">
        <v>54</v>
      </c>
      <c r="BN241" s="375" t="s">
        <v>54</v>
      </c>
      <c r="BO241" s="375" t="s">
        <v>54</v>
      </c>
      <c r="BP241" s="375" t="s">
        <v>54</v>
      </c>
      <c r="BQ241" s="375" t="s">
        <v>54</v>
      </c>
      <c r="BR241" s="375" t="s">
        <v>54</v>
      </c>
      <c r="BS241" s="375" t="s">
        <v>54</v>
      </c>
      <c r="BT241" s="375" t="s">
        <v>54</v>
      </c>
      <c r="BU241" s="370" t="s">
        <v>54</v>
      </c>
      <c r="BV241" s="375" t="s">
        <v>54</v>
      </c>
      <c r="BW241" s="375" t="s">
        <v>54</v>
      </c>
      <c r="BX241" s="375" t="s">
        <v>54</v>
      </c>
      <c r="BY241" s="375" t="s">
        <v>54</v>
      </c>
      <c r="BZ241" s="375" t="s">
        <v>54</v>
      </c>
      <c r="CA241" s="375" t="s">
        <v>54</v>
      </c>
      <c r="CB241" s="375" t="s">
        <v>54</v>
      </c>
      <c r="CC241" s="375" t="s">
        <v>54</v>
      </c>
      <c r="CD241" s="375" t="s">
        <v>54</v>
      </c>
      <c r="CE241" s="370" t="s">
        <v>54</v>
      </c>
      <c r="CF241" s="375" t="s">
        <v>54</v>
      </c>
      <c r="CG241" s="375" t="s">
        <v>54</v>
      </c>
      <c r="CH241" s="375" t="s">
        <v>54</v>
      </c>
      <c r="CI241" s="370" t="s">
        <v>54</v>
      </c>
      <c r="CJ241" s="375" t="s">
        <v>54</v>
      </c>
      <c r="CK241" s="375" t="s">
        <v>54</v>
      </c>
      <c r="CL241" s="375" t="s">
        <v>54</v>
      </c>
      <c r="CM241" s="478"/>
      <c r="CN241" s="478"/>
      <c r="CO241" s="468"/>
      <c r="CP241" s="468"/>
      <c r="CQ241" s="468"/>
      <c r="CR241" s="468"/>
      <c r="CS241" s="468"/>
      <c r="CT241" s="551"/>
      <c r="CU241" s="514"/>
      <c r="CV241" s="514"/>
      <c r="CW241" s="514"/>
      <c r="CX241" s="514"/>
      <c r="CY241" s="514"/>
      <c r="CZ241" s="514"/>
      <c r="DA241" s="514"/>
      <c r="DB241" s="514"/>
      <c r="DC241" s="514"/>
      <c r="DD241" s="514"/>
      <c r="DE241" s="514"/>
      <c r="DF241" s="514"/>
      <c r="DG241" s="468"/>
      <c r="DH241" s="468"/>
      <c r="DI241" s="468"/>
      <c r="DJ241" s="468"/>
      <c r="DK241" s="468"/>
      <c r="DL241" s="468"/>
      <c r="DM241" s="365" t="s">
        <v>54</v>
      </c>
      <c r="DN241" s="468"/>
      <c r="DO241" s="365" t="s">
        <v>54</v>
      </c>
      <c r="DP241" s="365" t="s">
        <v>54</v>
      </c>
      <c r="DQ241" s="365" t="s">
        <v>54</v>
      </c>
      <c r="DR241" s="365" t="s">
        <v>54</v>
      </c>
      <c r="DS241" s="365" t="s">
        <v>54</v>
      </c>
      <c r="DT241" s="365" t="s">
        <v>54</v>
      </c>
      <c r="DU241" s="365" t="s">
        <v>54</v>
      </c>
      <c r="DV241" s="365" t="s">
        <v>54</v>
      </c>
      <c r="DW241" s="365" t="s">
        <v>54</v>
      </c>
      <c r="DX241" s="468"/>
      <c r="DY241" s="365" t="s">
        <v>54</v>
      </c>
      <c r="DZ241" s="468"/>
      <c r="EA241" s="365" t="s">
        <v>54</v>
      </c>
      <c r="EB241" s="365" t="s">
        <v>54</v>
      </c>
      <c r="EC241" s="365" t="s">
        <v>54</v>
      </c>
      <c r="ED241" s="365" t="s">
        <v>54</v>
      </c>
      <c r="EE241" s="365" t="s">
        <v>54</v>
      </c>
      <c r="EF241" s="365" t="s">
        <v>54</v>
      </c>
      <c r="EG241" s="365" t="s">
        <v>54</v>
      </c>
      <c r="EH241" s="365" t="s">
        <v>54</v>
      </c>
      <c r="EI241" s="365" t="s">
        <v>54</v>
      </c>
      <c r="EJ241" s="365" t="s">
        <v>54</v>
      </c>
      <c r="EK241" s="365" t="s">
        <v>54</v>
      </c>
      <c r="EL241" s="365" t="s">
        <v>54</v>
      </c>
      <c r="EM241" s="365" t="s">
        <v>54</v>
      </c>
      <c r="EN241" s="365" t="s">
        <v>54</v>
      </c>
      <c r="EO241" s="365" t="s">
        <v>54</v>
      </c>
      <c r="EP241" s="365" t="s">
        <v>54</v>
      </c>
      <c r="EQ241" s="365" t="s">
        <v>54</v>
      </c>
      <c r="ER241" s="365" t="s">
        <v>54</v>
      </c>
      <c r="ES241" s="365" t="s">
        <v>54</v>
      </c>
      <c r="ET241" s="365" t="s">
        <v>54</v>
      </c>
      <c r="EU241" s="365" t="s">
        <v>54</v>
      </c>
    </row>
    <row r="242" spans="1:151" s="385" customFormat="1" ht="19.95" customHeight="1">
      <c r="A242" s="465">
        <v>42</v>
      </c>
      <c r="B242" s="465">
        <v>42</v>
      </c>
      <c r="C242" s="473" t="s">
        <v>2734</v>
      </c>
      <c r="D242" s="465" t="s">
        <v>3326</v>
      </c>
      <c r="E242" s="469" t="s">
        <v>3072</v>
      </c>
      <c r="F242" s="465" t="s">
        <v>3380</v>
      </c>
      <c r="G242" s="465" t="s">
        <v>3350</v>
      </c>
      <c r="H242" s="465" t="s">
        <v>3219</v>
      </c>
      <c r="I242" s="465" t="s">
        <v>3381</v>
      </c>
      <c r="J242" s="465" t="s">
        <v>3220</v>
      </c>
      <c r="K242" s="525" t="s">
        <v>3535</v>
      </c>
      <c r="L242" s="469" t="s">
        <v>3554</v>
      </c>
      <c r="M242" s="465" t="s">
        <v>2953</v>
      </c>
      <c r="N242" s="469" t="s">
        <v>3554</v>
      </c>
      <c r="O242" s="465" t="s">
        <v>3351</v>
      </c>
      <c r="P242" s="526" t="s">
        <v>2962</v>
      </c>
      <c r="Q242" s="465">
        <v>2</v>
      </c>
      <c r="R242" s="462" t="s">
        <v>2693</v>
      </c>
      <c r="S242" s="375" t="s">
        <v>52</v>
      </c>
      <c r="T242" s="375" t="s">
        <v>52</v>
      </c>
      <c r="U242" s="375" t="s">
        <v>52</v>
      </c>
      <c r="V242" s="375" t="s">
        <v>52</v>
      </c>
      <c r="W242" s="375" t="s">
        <v>52</v>
      </c>
      <c r="X242" s="517">
        <v>222</v>
      </c>
      <c r="Y242" s="375" t="s">
        <v>52</v>
      </c>
      <c r="Z242" s="519" t="s">
        <v>52</v>
      </c>
      <c r="AA242" s="375" t="s">
        <v>52</v>
      </c>
      <c r="AB242" s="465">
        <f t="shared" ref="AB242:AB279" si="9">X242</f>
        <v>222</v>
      </c>
      <c r="AC242" s="375" t="s">
        <v>52</v>
      </c>
      <c r="AD242" s="465" t="s">
        <v>52</v>
      </c>
      <c r="AE242" s="375" t="s">
        <v>52</v>
      </c>
      <c r="AF242" s="375" t="s">
        <v>52</v>
      </c>
      <c r="AG242" s="375" t="s">
        <v>52</v>
      </c>
      <c r="AH242" s="375" t="s">
        <v>52</v>
      </c>
      <c r="AI242" s="375" t="s">
        <v>52</v>
      </c>
      <c r="AJ242" s="476" t="s">
        <v>54</v>
      </c>
      <c r="AK242" s="476" t="s">
        <v>54</v>
      </c>
      <c r="AL242" s="476" t="s">
        <v>54</v>
      </c>
      <c r="AM242" s="476" t="s">
        <v>54</v>
      </c>
      <c r="AN242" s="476" t="s">
        <v>54</v>
      </c>
      <c r="AO242" s="476" t="s">
        <v>54</v>
      </c>
      <c r="AP242" s="375" t="s">
        <v>54</v>
      </c>
      <c r="AQ242" s="473" t="s">
        <v>54</v>
      </c>
      <c r="AR242" s="375" t="s">
        <v>54</v>
      </c>
      <c r="AS242" s="382" t="s">
        <v>54</v>
      </c>
      <c r="AT242" s="382" t="s">
        <v>54</v>
      </c>
      <c r="AU242" s="375" t="s">
        <v>54</v>
      </c>
      <c r="AV242" s="375" t="s">
        <v>54</v>
      </c>
      <c r="AW242" s="375" t="s">
        <v>54</v>
      </c>
      <c r="AX242" s="375" t="s">
        <v>54</v>
      </c>
      <c r="AY242" s="383" t="s">
        <v>54</v>
      </c>
      <c r="AZ242" s="369" t="s">
        <v>54</v>
      </c>
      <c r="BA242" s="517" t="s">
        <v>54</v>
      </c>
      <c r="BB242" s="369" t="s">
        <v>54</v>
      </c>
      <c r="BC242" s="517" t="s">
        <v>54</v>
      </c>
      <c r="BD242" s="369" t="s">
        <v>54</v>
      </c>
      <c r="BE242" s="369" t="s">
        <v>54</v>
      </c>
      <c r="BF242" s="369" t="s">
        <v>54</v>
      </c>
      <c r="BG242" s="375" t="s">
        <v>54</v>
      </c>
      <c r="BH242" s="375" t="s">
        <v>54</v>
      </c>
      <c r="BI242" s="375" t="s">
        <v>54</v>
      </c>
      <c r="BJ242" s="375" t="s">
        <v>54</v>
      </c>
      <c r="BK242" s="473" t="s">
        <v>54</v>
      </c>
      <c r="BL242" s="375" t="s">
        <v>54</v>
      </c>
      <c r="BM242" s="375" t="s">
        <v>54</v>
      </c>
      <c r="BN242" s="375" t="s">
        <v>54</v>
      </c>
      <c r="BO242" s="375" t="s">
        <v>54</v>
      </c>
      <c r="BP242" s="375" t="s">
        <v>54</v>
      </c>
      <c r="BQ242" s="375" t="s">
        <v>54</v>
      </c>
      <c r="BR242" s="375" t="s">
        <v>54</v>
      </c>
      <c r="BS242" s="375" t="s">
        <v>54</v>
      </c>
      <c r="BT242" s="375" t="s">
        <v>54</v>
      </c>
      <c r="BU242" s="370" t="s">
        <v>54</v>
      </c>
      <c r="BV242" s="375" t="s">
        <v>54</v>
      </c>
      <c r="BW242" s="375" t="s">
        <v>54</v>
      </c>
      <c r="BX242" s="375" t="s">
        <v>54</v>
      </c>
      <c r="BY242" s="375" t="s">
        <v>54</v>
      </c>
      <c r="BZ242" s="375" t="s">
        <v>54</v>
      </c>
      <c r="CA242" s="375" t="s">
        <v>54</v>
      </c>
      <c r="CB242" s="375" t="s">
        <v>54</v>
      </c>
      <c r="CC242" s="375" t="s">
        <v>54</v>
      </c>
      <c r="CD242" s="375" t="s">
        <v>54</v>
      </c>
      <c r="CE242" s="370" t="s">
        <v>54</v>
      </c>
      <c r="CF242" s="375" t="s">
        <v>54</v>
      </c>
      <c r="CG242" s="375" t="s">
        <v>54</v>
      </c>
      <c r="CH242" s="375" t="s">
        <v>54</v>
      </c>
      <c r="CI242" s="370" t="s">
        <v>54</v>
      </c>
      <c r="CJ242" s="375" t="s">
        <v>54</v>
      </c>
      <c r="CK242" s="375" t="s">
        <v>54</v>
      </c>
      <c r="CL242" s="375" t="s">
        <v>54</v>
      </c>
      <c r="CM242" s="476" t="s">
        <v>54</v>
      </c>
      <c r="CN242" s="476" t="s">
        <v>54</v>
      </c>
      <c r="CO242" s="465" t="s">
        <v>54</v>
      </c>
      <c r="CP242" s="465" t="s">
        <v>54</v>
      </c>
      <c r="CQ242" s="465" t="s">
        <v>54</v>
      </c>
      <c r="CR242" s="465" t="s">
        <v>54</v>
      </c>
      <c r="CS242" s="465" t="s">
        <v>54</v>
      </c>
      <c r="CT242" s="512" t="s">
        <v>2026</v>
      </c>
      <c r="CU242" s="512">
        <v>2019</v>
      </c>
      <c r="CV242" s="512" t="str">
        <f t="shared" ref="CV242" si="10">O242</f>
        <v>Males ≥18 years with ≥1 year follow up for prostate cancer diagnosis and no end stage renal disease and/or other primary cancer diagnosis were selected according the first observed mCRPC-specific treatment date between 8/25/2015-8/25/2018.</v>
      </c>
      <c r="CW242" s="512" t="s">
        <v>1975</v>
      </c>
      <c r="CX242" s="512" t="s">
        <v>54</v>
      </c>
      <c r="CY242" s="512" t="s">
        <v>54</v>
      </c>
      <c r="CZ242" s="512" t="s">
        <v>54</v>
      </c>
      <c r="DA242" s="512" t="s">
        <v>54</v>
      </c>
      <c r="DB242" s="512" t="s">
        <v>54</v>
      </c>
      <c r="DC242" s="512" t="s">
        <v>3222</v>
      </c>
      <c r="DD242" s="509" t="s">
        <v>3457</v>
      </c>
      <c r="DE242" s="512" t="s">
        <v>3221</v>
      </c>
      <c r="DF242" s="512" t="s">
        <v>52</v>
      </c>
      <c r="DG242" s="465" t="s">
        <v>54</v>
      </c>
      <c r="DH242" s="465" t="s">
        <v>54</v>
      </c>
      <c r="DI242" s="465" t="s">
        <v>54</v>
      </c>
      <c r="DJ242" s="465" t="s">
        <v>54</v>
      </c>
      <c r="DK242" s="465" t="s">
        <v>54</v>
      </c>
      <c r="DL242" s="465" t="s">
        <v>54</v>
      </c>
      <c r="DM242" s="365" t="s">
        <v>54</v>
      </c>
      <c r="DN242" s="465" t="s">
        <v>54</v>
      </c>
      <c r="DO242" s="365" t="s">
        <v>54</v>
      </c>
      <c r="DP242" s="365" t="s">
        <v>54</v>
      </c>
      <c r="DQ242" s="365" t="s">
        <v>54</v>
      </c>
      <c r="DR242" s="365" t="s">
        <v>54</v>
      </c>
      <c r="DS242" s="365" t="s">
        <v>54</v>
      </c>
      <c r="DT242" s="365" t="s">
        <v>54</v>
      </c>
      <c r="DU242" s="365" t="s">
        <v>54</v>
      </c>
      <c r="DV242" s="365" t="s">
        <v>54</v>
      </c>
      <c r="DW242" s="365" t="s">
        <v>54</v>
      </c>
      <c r="DX242" s="465" t="s">
        <v>54</v>
      </c>
      <c r="DY242" s="365" t="s">
        <v>54</v>
      </c>
      <c r="DZ242" s="465" t="s">
        <v>54</v>
      </c>
      <c r="EA242" s="365" t="s">
        <v>54</v>
      </c>
      <c r="EB242" s="365" t="s">
        <v>54</v>
      </c>
      <c r="EC242" s="365" t="s">
        <v>54</v>
      </c>
      <c r="ED242" s="365" t="s">
        <v>54</v>
      </c>
      <c r="EE242" s="365" t="s">
        <v>54</v>
      </c>
      <c r="EF242" s="365" t="s">
        <v>54</v>
      </c>
      <c r="EG242" s="365" t="s">
        <v>54</v>
      </c>
      <c r="EH242" s="365" t="s">
        <v>54</v>
      </c>
      <c r="EI242" s="365" t="s">
        <v>54</v>
      </c>
      <c r="EJ242" s="365" t="s">
        <v>54</v>
      </c>
      <c r="EK242" s="365" t="s">
        <v>54</v>
      </c>
      <c r="EL242" s="365" t="s">
        <v>54</v>
      </c>
      <c r="EM242" s="365" t="s">
        <v>54</v>
      </c>
      <c r="EN242" s="365" t="s">
        <v>54</v>
      </c>
      <c r="EO242" s="365" t="s">
        <v>54</v>
      </c>
      <c r="EP242" s="365" t="s">
        <v>54</v>
      </c>
      <c r="EQ242" s="365" t="s">
        <v>54</v>
      </c>
      <c r="ER242" s="365" t="s">
        <v>54</v>
      </c>
      <c r="ES242" s="365" t="s">
        <v>54</v>
      </c>
      <c r="ET242" s="365" t="s">
        <v>54</v>
      </c>
      <c r="EU242" s="365" t="s">
        <v>54</v>
      </c>
    </row>
    <row r="243" spans="1:151" s="385" customFormat="1" ht="19.95" customHeight="1">
      <c r="A243" s="466"/>
      <c r="B243" s="466"/>
      <c r="C243" s="474"/>
      <c r="D243" s="466"/>
      <c r="E243" s="470"/>
      <c r="F243" s="466"/>
      <c r="G243" s="466"/>
      <c r="H243" s="466"/>
      <c r="I243" s="466"/>
      <c r="J243" s="466"/>
      <c r="K243" s="466"/>
      <c r="L243" s="470"/>
      <c r="M243" s="466"/>
      <c r="N243" s="470"/>
      <c r="O243" s="466"/>
      <c r="P243" s="527"/>
      <c r="Q243" s="466"/>
      <c r="R243" s="462" t="s">
        <v>2695</v>
      </c>
      <c r="S243" s="375" t="s">
        <v>52</v>
      </c>
      <c r="T243" s="375" t="s">
        <v>52</v>
      </c>
      <c r="U243" s="375" t="s">
        <v>52</v>
      </c>
      <c r="V243" s="375" t="s">
        <v>52</v>
      </c>
      <c r="W243" s="375" t="s">
        <v>52</v>
      </c>
      <c r="X243" s="518"/>
      <c r="Y243" s="375" t="s">
        <v>52</v>
      </c>
      <c r="Z243" s="520"/>
      <c r="AA243" s="375" t="s">
        <v>52</v>
      </c>
      <c r="AB243" s="466"/>
      <c r="AC243" s="375" t="s">
        <v>52</v>
      </c>
      <c r="AD243" s="466"/>
      <c r="AE243" s="375" t="s">
        <v>52</v>
      </c>
      <c r="AF243" s="375" t="s">
        <v>52</v>
      </c>
      <c r="AG243" s="375" t="s">
        <v>52</v>
      </c>
      <c r="AH243" s="375" t="s">
        <v>52</v>
      </c>
      <c r="AI243" s="375" t="s">
        <v>52</v>
      </c>
      <c r="AJ243" s="515"/>
      <c r="AK243" s="515"/>
      <c r="AL243" s="515"/>
      <c r="AM243" s="515"/>
      <c r="AN243" s="515"/>
      <c r="AO243" s="515"/>
      <c r="AP243" s="375" t="s">
        <v>54</v>
      </c>
      <c r="AQ243" s="474"/>
      <c r="AR243" s="375" t="s">
        <v>54</v>
      </c>
      <c r="AS243" s="382" t="s">
        <v>54</v>
      </c>
      <c r="AT243" s="382" t="s">
        <v>54</v>
      </c>
      <c r="AU243" s="375" t="s">
        <v>54</v>
      </c>
      <c r="AV243" s="375" t="s">
        <v>54</v>
      </c>
      <c r="AW243" s="375" t="s">
        <v>54</v>
      </c>
      <c r="AX243" s="375" t="s">
        <v>54</v>
      </c>
      <c r="AY243" s="383" t="s">
        <v>54</v>
      </c>
      <c r="AZ243" s="369" t="s">
        <v>54</v>
      </c>
      <c r="BA243" s="518"/>
      <c r="BB243" s="369" t="s">
        <v>54</v>
      </c>
      <c r="BC243" s="518"/>
      <c r="BD243" s="369" t="s">
        <v>54</v>
      </c>
      <c r="BE243" s="369" t="s">
        <v>54</v>
      </c>
      <c r="BF243" s="369" t="s">
        <v>54</v>
      </c>
      <c r="BG243" s="375" t="s">
        <v>54</v>
      </c>
      <c r="BH243" s="375" t="s">
        <v>54</v>
      </c>
      <c r="BI243" s="375" t="s">
        <v>54</v>
      </c>
      <c r="BJ243" s="375" t="s">
        <v>54</v>
      </c>
      <c r="BK243" s="474"/>
      <c r="BL243" s="375" t="s">
        <v>54</v>
      </c>
      <c r="BM243" s="375" t="s">
        <v>54</v>
      </c>
      <c r="BN243" s="375" t="s">
        <v>54</v>
      </c>
      <c r="BO243" s="375" t="s">
        <v>54</v>
      </c>
      <c r="BP243" s="375" t="s">
        <v>54</v>
      </c>
      <c r="BQ243" s="375" t="s">
        <v>54</v>
      </c>
      <c r="BR243" s="375" t="s">
        <v>54</v>
      </c>
      <c r="BS243" s="375" t="s">
        <v>54</v>
      </c>
      <c r="BT243" s="375" t="s">
        <v>54</v>
      </c>
      <c r="BU243" s="370" t="s">
        <v>54</v>
      </c>
      <c r="BV243" s="375" t="s">
        <v>54</v>
      </c>
      <c r="BW243" s="375" t="s">
        <v>54</v>
      </c>
      <c r="BX243" s="375" t="s">
        <v>54</v>
      </c>
      <c r="BY243" s="375" t="s">
        <v>54</v>
      </c>
      <c r="BZ243" s="375" t="s">
        <v>54</v>
      </c>
      <c r="CA243" s="375" t="s">
        <v>54</v>
      </c>
      <c r="CB243" s="375" t="s">
        <v>54</v>
      </c>
      <c r="CC243" s="375" t="s">
        <v>54</v>
      </c>
      <c r="CD243" s="375" t="s">
        <v>54</v>
      </c>
      <c r="CE243" s="370" t="s">
        <v>54</v>
      </c>
      <c r="CF243" s="375" t="s">
        <v>54</v>
      </c>
      <c r="CG243" s="375" t="s">
        <v>54</v>
      </c>
      <c r="CH243" s="375" t="s">
        <v>54</v>
      </c>
      <c r="CI243" s="370" t="s">
        <v>54</v>
      </c>
      <c r="CJ243" s="375" t="s">
        <v>54</v>
      </c>
      <c r="CK243" s="375" t="s">
        <v>54</v>
      </c>
      <c r="CL243" s="375" t="s">
        <v>54</v>
      </c>
      <c r="CM243" s="477"/>
      <c r="CN243" s="477"/>
      <c r="CO243" s="466"/>
      <c r="CP243" s="466"/>
      <c r="CQ243" s="466"/>
      <c r="CR243" s="466"/>
      <c r="CS243" s="466"/>
      <c r="CT243" s="513"/>
      <c r="CU243" s="513"/>
      <c r="CV243" s="513"/>
      <c r="CW243" s="513"/>
      <c r="CX243" s="513"/>
      <c r="CY243" s="513"/>
      <c r="CZ243" s="513"/>
      <c r="DA243" s="513"/>
      <c r="DB243" s="513"/>
      <c r="DC243" s="513"/>
      <c r="DD243" s="510"/>
      <c r="DE243" s="513"/>
      <c r="DF243" s="513"/>
      <c r="DG243" s="466"/>
      <c r="DH243" s="466"/>
      <c r="DI243" s="466"/>
      <c r="DJ243" s="466"/>
      <c r="DK243" s="466"/>
      <c r="DL243" s="466"/>
      <c r="DM243" s="365" t="s">
        <v>54</v>
      </c>
      <c r="DN243" s="466"/>
      <c r="DO243" s="365" t="s">
        <v>54</v>
      </c>
      <c r="DP243" s="365" t="s">
        <v>54</v>
      </c>
      <c r="DQ243" s="365" t="s">
        <v>54</v>
      </c>
      <c r="DR243" s="365" t="s">
        <v>54</v>
      </c>
      <c r="DS243" s="365" t="s">
        <v>54</v>
      </c>
      <c r="DT243" s="365" t="s">
        <v>54</v>
      </c>
      <c r="DU243" s="365" t="s">
        <v>54</v>
      </c>
      <c r="DV243" s="365" t="s">
        <v>54</v>
      </c>
      <c r="DW243" s="365" t="s">
        <v>54</v>
      </c>
      <c r="DX243" s="466"/>
      <c r="DY243" s="365" t="s">
        <v>54</v>
      </c>
      <c r="DZ243" s="466"/>
      <c r="EA243" s="365" t="s">
        <v>54</v>
      </c>
      <c r="EB243" s="365" t="s">
        <v>54</v>
      </c>
      <c r="EC243" s="365" t="s">
        <v>54</v>
      </c>
      <c r="ED243" s="365" t="s">
        <v>54</v>
      </c>
      <c r="EE243" s="365" t="s">
        <v>54</v>
      </c>
      <c r="EF243" s="365" t="s">
        <v>54</v>
      </c>
      <c r="EG243" s="365" t="s">
        <v>54</v>
      </c>
      <c r="EH243" s="365" t="s">
        <v>54</v>
      </c>
      <c r="EI243" s="365" t="s">
        <v>54</v>
      </c>
      <c r="EJ243" s="365" t="s">
        <v>54</v>
      </c>
      <c r="EK243" s="365" t="s">
        <v>54</v>
      </c>
      <c r="EL243" s="365" t="s">
        <v>54</v>
      </c>
      <c r="EM243" s="365" t="s">
        <v>54</v>
      </c>
      <c r="EN243" s="365" t="s">
        <v>54</v>
      </c>
      <c r="EO243" s="365" t="s">
        <v>54</v>
      </c>
      <c r="EP243" s="365" t="s">
        <v>54</v>
      </c>
      <c r="EQ243" s="365" t="s">
        <v>54</v>
      </c>
      <c r="ER243" s="365" t="s">
        <v>54</v>
      </c>
      <c r="ES243" s="365" t="s">
        <v>54</v>
      </c>
      <c r="ET243" s="365" t="s">
        <v>54</v>
      </c>
      <c r="EU243" s="365" t="s">
        <v>54</v>
      </c>
    </row>
    <row r="244" spans="1:151" s="385" customFormat="1" ht="19.95" customHeight="1">
      <c r="A244" s="467"/>
      <c r="B244" s="467"/>
      <c r="C244" s="474"/>
      <c r="D244" s="467"/>
      <c r="E244" s="471"/>
      <c r="F244" s="467"/>
      <c r="G244" s="467"/>
      <c r="H244" s="467"/>
      <c r="I244" s="467"/>
      <c r="J244" s="467"/>
      <c r="K244" s="467"/>
      <c r="L244" s="471"/>
      <c r="M244" s="467"/>
      <c r="N244" s="471"/>
      <c r="O244" s="467"/>
      <c r="P244" s="527"/>
      <c r="Q244" s="467"/>
      <c r="R244" s="462" t="s">
        <v>54</v>
      </c>
      <c r="S244" s="375" t="s">
        <v>54</v>
      </c>
      <c r="T244" s="375" t="s">
        <v>54</v>
      </c>
      <c r="U244" s="375" t="s">
        <v>54</v>
      </c>
      <c r="V244" s="375" t="s">
        <v>54</v>
      </c>
      <c r="W244" s="375" t="s">
        <v>54</v>
      </c>
      <c r="X244" s="518"/>
      <c r="Y244" s="375" t="s">
        <v>54</v>
      </c>
      <c r="Z244" s="520"/>
      <c r="AA244" s="375" t="s">
        <v>54</v>
      </c>
      <c r="AB244" s="467"/>
      <c r="AC244" s="375" t="s">
        <v>54</v>
      </c>
      <c r="AD244" s="467"/>
      <c r="AE244" s="375" t="s">
        <v>54</v>
      </c>
      <c r="AF244" s="375" t="s">
        <v>54</v>
      </c>
      <c r="AG244" s="375" t="s">
        <v>54</v>
      </c>
      <c r="AH244" s="375" t="s">
        <v>54</v>
      </c>
      <c r="AI244" s="375" t="s">
        <v>54</v>
      </c>
      <c r="AJ244" s="515"/>
      <c r="AK244" s="515"/>
      <c r="AL244" s="515"/>
      <c r="AM244" s="515"/>
      <c r="AN244" s="515"/>
      <c r="AO244" s="515"/>
      <c r="AP244" s="375" t="s">
        <v>54</v>
      </c>
      <c r="AQ244" s="474"/>
      <c r="AR244" s="375" t="s">
        <v>54</v>
      </c>
      <c r="AS244" s="382" t="s">
        <v>54</v>
      </c>
      <c r="AT244" s="382" t="s">
        <v>54</v>
      </c>
      <c r="AU244" s="375" t="s">
        <v>54</v>
      </c>
      <c r="AV244" s="375" t="s">
        <v>54</v>
      </c>
      <c r="AW244" s="375" t="s">
        <v>54</v>
      </c>
      <c r="AX244" s="375" t="s">
        <v>54</v>
      </c>
      <c r="AY244" s="383" t="s">
        <v>54</v>
      </c>
      <c r="AZ244" s="369" t="s">
        <v>54</v>
      </c>
      <c r="BA244" s="518"/>
      <c r="BB244" s="369" t="s">
        <v>54</v>
      </c>
      <c r="BC244" s="518"/>
      <c r="BD244" s="369" t="s">
        <v>54</v>
      </c>
      <c r="BE244" s="369" t="s">
        <v>54</v>
      </c>
      <c r="BF244" s="369" t="s">
        <v>54</v>
      </c>
      <c r="BG244" s="375" t="s">
        <v>54</v>
      </c>
      <c r="BH244" s="375" t="s">
        <v>54</v>
      </c>
      <c r="BI244" s="375" t="s">
        <v>54</v>
      </c>
      <c r="BJ244" s="375" t="s">
        <v>54</v>
      </c>
      <c r="BK244" s="474"/>
      <c r="BL244" s="375" t="s">
        <v>54</v>
      </c>
      <c r="BM244" s="375" t="s">
        <v>54</v>
      </c>
      <c r="BN244" s="375" t="s">
        <v>54</v>
      </c>
      <c r="BO244" s="375" t="s">
        <v>54</v>
      </c>
      <c r="BP244" s="375" t="s">
        <v>54</v>
      </c>
      <c r="BQ244" s="375" t="s">
        <v>54</v>
      </c>
      <c r="BR244" s="375" t="s">
        <v>54</v>
      </c>
      <c r="BS244" s="375" t="s">
        <v>54</v>
      </c>
      <c r="BT244" s="375" t="s">
        <v>54</v>
      </c>
      <c r="BU244" s="370" t="s">
        <v>54</v>
      </c>
      <c r="BV244" s="375" t="s">
        <v>54</v>
      </c>
      <c r="BW244" s="375" t="s">
        <v>54</v>
      </c>
      <c r="BX244" s="375" t="s">
        <v>54</v>
      </c>
      <c r="BY244" s="375" t="s">
        <v>54</v>
      </c>
      <c r="BZ244" s="375" t="s">
        <v>54</v>
      </c>
      <c r="CA244" s="375" t="s">
        <v>54</v>
      </c>
      <c r="CB244" s="375" t="s">
        <v>54</v>
      </c>
      <c r="CC244" s="375" t="s">
        <v>54</v>
      </c>
      <c r="CD244" s="375" t="s">
        <v>54</v>
      </c>
      <c r="CE244" s="370" t="s">
        <v>54</v>
      </c>
      <c r="CF244" s="375" t="s">
        <v>54</v>
      </c>
      <c r="CG244" s="375" t="s">
        <v>54</v>
      </c>
      <c r="CH244" s="375" t="s">
        <v>54</v>
      </c>
      <c r="CI244" s="370" t="s">
        <v>54</v>
      </c>
      <c r="CJ244" s="375" t="s">
        <v>54</v>
      </c>
      <c r="CK244" s="375" t="s">
        <v>54</v>
      </c>
      <c r="CL244" s="375" t="s">
        <v>54</v>
      </c>
      <c r="CM244" s="477"/>
      <c r="CN244" s="477"/>
      <c r="CO244" s="467"/>
      <c r="CP244" s="467"/>
      <c r="CQ244" s="467"/>
      <c r="CR244" s="467"/>
      <c r="CS244" s="467"/>
      <c r="CT244" s="513"/>
      <c r="CU244" s="513"/>
      <c r="CV244" s="513"/>
      <c r="CW244" s="513"/>
      <c r="CX244" s="513"/>
      <c r="CY244" s="513"/>
      <c r="CZ244" s="513"/>
      <c r="DA244" s="513"/>
      <c r="DB244" s="513"/>
      <c r="DC244" s="513"/>
      <c r="DD244" s="510"/>
      <c r="DE244" s="513"/>
      <c r="DF244" s="513"/>
      <c r="DG244" s="467"/>
      <c r="DH244" s="467"/>
      <c r="DI244" s="467"/>
      <c r="DJ244" s="467"/>
      <c r="DK244" s="467"/>
      <c r="DL244" s="467"/>
      <c r="DM244" s="365" t="s">
        <v>54</v>
      </c>
      <c r="DN244" s="467"/>
      <c r="DO244" s="365" t="s">
        <v>54</v>
      </c>
      <c r="DP244" s="365" t="s">
        <v>54</v>
      </c>
      <c r="DQ244" s="365" t="s">
        <v>54</v>
      </c>
      <c r="DR244" s="365" t="s">
        <v>54</v>
      </c>
      <c r="DS244" s="365" t="s">
        <v>54</v>
      </c>
      <c r="DT244" s="365" t="s">
        <v>54</v>
      </c>
      <c r="DU244" s="365" t="s">
        <v>54</v>
      </c>
      <c r="DV244" s="365" t="s">
        <v>54</v>
      </c>
      <c r="DW244" s="365" t="s">
        <v>54</v>
      </c>
      <c r="DX244" s="467"/>
      <c r="DY244" s="365" t="s">
        <v>54</v>
      </c>
      <c r="DZ244" s="467"/>
      <c r="EA244" s="365" t="s">
        <v>54</v>
      </c>
      <c r="EB244" s="365" t="s">
        <v>54</v>
      </c>
      <c r="EC244" s="365" t="s">
        <v>54</v>
      </c>
      <c r="ED244" s="365" t="s">
        <v>54</v>
      </c>
      <c r="EE244" s="365" t="s">
        <v>54</v>
      </c>
      <c r="EF244" s="365" t="s">
        <v>54</v>
      </c>
      <c r="EG244" s="365" t="s">
        <v>54</v>
      </c>
      <c r="EH244" s="365" t="s">
        <v>54</v>
      </c>
      <c r="EI244" s="365" t="s">
        <v>54</v>
      </c>
      <c r="EJ244" s="365" t="s">
        <v>54</v>
      </c>
      <c r="EK244" s="365" t="s">
        <v>54</v>
      </c>
      <c r="EL244" s="365" t="s">
        <v>54</v>
      </c>
      <c r="EM244" s="365" t="s">
        <v>54</v>
      </c>
      <c r="EN244" s="365" t="s">
        <v>54</v>
      </c>
      <c r="EO244" s="365" t="s">
        <v>54</v>
      </c>
      <c r="EP244" s="365" t="s">
        <v>54</v>
      </c>
      <c r="EQ244" s="365" t="s">
        <v>54</v>
      </c>
      <c r="ER244" s="365" t="s">
        <v>54</v>
      </c>
      <c r="ES244" s="365" t="s">
        <v>54</v>
      </c>
      <c r="ET244" s="365" t="s">
        <v>54</v>
      </c>
      <c r="EU244" s="365" t="s">
        <v>54</v>
      </c>
    </row>
    <row r="245" spans="1:151" s="385" customFormat="1" ht="20.25" customHeight="1">
      <c r="A245" s="468"/>
      <c r="B245" s="468"/>
      <c r="C245" s="475"/>
      <c r="D245" s="468"/>
      <c r="E245" s="472"/>
      <c r="F245" s="468"/>
      <c r="G245" s="468"/>
      <c r="H245" s="468"/>
      <c r="I245" s="468"/>
      <c r="J245" s="468"/>
      <c r="K245" s="468"/>
      <c r="L245" s="472"/>
      <c r="M245" s="468"/>
      <c r="N245" s="472"/>
      <c r="O245" s="468"/>
      <c r="P245" s="528"/>
      <c r="Q245" s="468"/>
      <c r="R245" s="462" t="s">
        <v>54</v>
      </c>
      <c r="S245" s="375" t="s">
        <v>54</v>
      </c>
      <c r="T245" s="375" t="s">
        <v>54</v>
      </c>
      <c r="U245" s="375" t="s">
        <v>54</v>
      </c>
      <c r="V245" s="375" t="s">
        <v>54</v>
      </c>
      <c r="W245" s="375" t="s">
        <v>54</v>
      </c>
      <c r="X245" s="518"/>
      <c r="Y245" s="375" t="s">
        <v>54</v>
      </c>
      <c r="Z245" s="520"/>
      <c r="AA245" s="375" t="s">
        <v>54</v>
      </c>
      <c r="AB245" s="468"/>
      <c r="AC245" s="375" t="s">
        <v>54</v>
      </c>
      <c r="AD245" s="468"/>
      <c r="AE245" s="375" t="s">
        <v>54</v>
      </c>
      <c r="AF245" s="375" t="s">
        <v>54</v>
      </c>
      <c r="AG245" s="375" t="s">
        <v>54</v>
      </c>
      <c r="AH245" s="375" t="s">
        <v>54</v>
      </c>
      <c r="AI245" s="375" t="s">
        <v>54</v>
      </c>
      <c r="AJ245" s="516"/>
      <c r="AK245" s="516"/>
      <c r="AL245" s="516"/>
      <c r="AM245" s="516"/>
      <c r="AN245" s="516"/>
      <c r="AO245" s="516"/>
      <c r="AP245" s="375" t="s">
        <v>54</v>
      </c>
      <c r="AQ245" s="475"/>
      <c r="AR245" s="375" t="s">
        <v>54</v>
      </c>
      <c r="AS245" s="382" t="s">
        <v>54</v>
      </c>
      <c r="AT245" s="382" t="s">
        <v>54</v>
      </c>
      <c r="AU245" s="375" t="s">
        <v>54</v>
      </c>
      <c r="AV245" s="375" t="s">
        <v>54</v>
      </c>
      <c r="AW245" s="375" t="s">
        <v>54</v>
      </c>
      <c r="AX245" s="375" t="s">
        <v>54</v>
      </c>
      <c r="AY245" s="383" t="s">
        <v>54</v>
      </c>
      <c r="AZ245" s="369" t="s">
        <v>54</v>
      </c>
      <c r="BA245" s="518"/>
      <c r="BB245" s="369" t="s">
        <v>54</v>
      </c>
      <c r="BC245" s="518"/>
      <c r="BD245" s="369" t="s">
        <v>54</v>
      </c>
      <c r="BE245" s="369" t="s">
        <v>54</v>
      </c>
      <c r="BF245" s="369" t="s">
        <v>54</v>
      </c>
      <c r="BG245" s="375" t="s">
        <v>54</v>
      </c>
      <c r="BH245" s="375" t="s">
        <v>54</v>
      </c>
      <c r="BI245" s="375" t="s">
        <v>54</v>
      </c>
      <c r="BJ245" s="375" t="s">
        <v>54</v>
      </c>
      <c r="BK245" s="475"/>
      <c r="BL245" s="375" t="s">
        <v>54</v>
      </c>
      <c r="BM245" s="375" t="s">
        <v>54</v>
      </c>
      <c r="BN245" s="375" t="s">
        <v>54</v>
      </c>
      <c r="BO245" s="375" t="s">
        <v>54</v>
      </c>
      <c r="BP245" s="375" t="s">
        <v>54</v>
      </c>
      <c r="BQ245" s="375" t="s">
        <v>54</v>
      </c>
      <c r="BR245" s="375" t="s">
        <v>54</v>
      </c>
      <c r="BS245" s="375" t="s">
        <v>54</v>
      </c>
      <c r="BT245" s="375" t="s">
        <v>54</v>
      </c>
      <c r="BU245" s="370" t="s">
        <v>54</v>
      </c>
      <c r="BV245" s="375" t="s">
        <v>54</v>
      </c>
      <c r="BW245" s="375" t="s">
        <v>54</v>
      </c>
      <c r="BX245" s="375" t="s">
        <v>54</v>
      </c>
      <c r="BY245" s="375" t="s">
        <v>54</v>
      </c>
      <c r="BZ245" s="375" t="s">
        <v>54</v>
      </c>
      <c r="CA245" s="375" t="s">
        <v>54</v>
      </c>
      <c r="CB245" s="375" t="s">
        <v>54</v>
      </c>
      <c r="CC245" s="375" t="s">
        <v>54</v>
      </c>
      <c r="CD245" s="375" t="s">
        <v>54</v>
      </c>
      <c r="CE245" s="370" t="s">
        <v>54</v>
      </c>
      <c r="CF245" s="375" t="s">
        <v>54</v>
      </c>
      <c r="CG245" s="375" t="s">
        <v>54</v>
      </c>
      <c r="CH245" s="375" t="s">
        <v>54</v>
      </c>
      <c r="CI245" s="370" t="s">
        <v>54</v>
      </c>
      <c r="CJ245" s="375" t="s">
        <v>54</v>
      </c>
      <c r="CK245" s="375" t="s">
        <v>54</v>
      </c>
      <c r="CL245" s="375" t="s">
        <v>54</v>
      </c>
      <c r="CM245" s="478"/>
      <c r="CN245" s="478"/>
      <c r="CO245" s="468"/>
      <c r="CP245" s="468"/>
      <c r="CQ245" s="468"/>
      <c r="CR245" s="468"/>
      <c r="CS245" s="468"/>
      <c r="CT245" s="514"/>
      <c r="CU245" s="514"/>
      <c r="CV245" s="514"/>
      <c r="CW245" s="514"/>
      <c r="CX245" s="514"/>
      <c r="CY245" s="514"/>
      <c r="CZ245" s="514"/>
      <c r="DA245" s="514"/>
      <c r="DB245" s="514"/>
      <c r="DC245" s="514"/>
      <c r="DD245" s="511"/>
      <c r="DE245" s="514"/>
      <c r="DF245" s="514"/>
      <c r="DG245" s="468"/>
      <c r="DH245" s="468"/>
      <c r="DI245" s="468"/>
      <c r="DJ245" s="468"/>
      <c r="DK245" s="468"/>
      <c r="DL245" s="468"/>
      <c r="DM245" s="365" t="s">
        <v>54</v>
      </c>
      <c r="DN245" s="468"/>
      <c r="DO245" s="365" t="s">
        <v>54</v>
      </c>
      <c r="DP245" s="365" t="s">
        <v>54</v>
      </c>
      <c r="DQ245" s="365" t="s">
        <v>54</v>
      </c>
      <c r="DR245" s="365" t="s">
        <v>54</v>
      </c>
      <c r="DS245" s="365" t="s">
        <v>54</v>
      </c>
      <c r="DT245" s="365" t="s">
        <v>54</v>
      </c>
      <c r="DU245" s="365" t="s">
        <v>54</v>
      </c>
      <c r="DV245" s="365" t="s">
        <v>54</v>
      </c>
      <c r="DW245" s="365" t="s">
        <v>54</v>
      </c>
      <c r="DX245" s="468"/>
      <c r="DY245" s="365" t="s">
        <v>54</v>
      </c>
      <c r="DZ245" s="468"/>
      <c r="EA245" s="365" t="s">
        <v>54</v>
      </c>
      <c r="EB245" s="365" t="s">
        <v>54</v>
      </c>
      <c r="EC245" s="365" t="s">
        <v>54</v>
      </c>
      <c r="ED245" s="365" t="s">
        <v>54</v>
      </c>
      <c r="EE245" s="365" t="s">
        <v>54</v>
      </c>
      <c r="EF245" s="365" t="s">
        <v>54</v>
      </c>
      <c r="EG245" s="365" t="s">
        <v>54</v>
      </c>
      <c r="EH245" s="365" t="s">
        <v>54</v>
      </c>
      <c r="EI245" s="365" t="s">
        <v>54</v>
      </c>
      <c r="EJ245" s="365" t="s">
        <v>54</v>
      </c>
      <c r="EK245" s="365" t="s">
        <v>54</v>
      </c>
      <c r="EL245" s="365" t="s">
        <v>54</v>
      </c>
      <c r="EM245" s="365" t="s">
        <v>54</v>
      </c>
      <c r="EN245" s="365" t="s">
        <v>54</v>
      </c>
      <c r="EO245" s="365" t="s">
        <v>54</v>
      </c>
      <c r="EP245" s="365" t="s">
        <v>54</v>
      </c>
      <c r="EQ245" s="365" t="s">
        <v>54</v>
      </c>
      <c r="ER245" s="365" t="s">
        <v>54</v>
      </c>
      <c r="ES245" s="365" t="s">
        <v>54</v>
      </c>
      <c r="ET245" s="365" t="s">
        <v>54</v>
      </c>
      <c r="EU245" s="365" t="s">
        <v>54</v>
      </c>
    </row>
    <row r="246" spans="1:151" s="385" customFormat="1" ht="19.95" customHeight="1">
      <c r="A246" s="465">
        <v>43</v>
      </c>
      <c r="B246" s="465">
        <v>43</v>
      </c>
      <c r="C246" s="473" t="s">
        <v>2734</v>
      </c>
      <c r="D246" s="465" t="s">
        <v>3327</v>
      </c>
      <c r="E246" s="469" t="s">
        <v>3072</v>
      </c>
      <c r="F246" s="465" t="s">
        <v>3382</v>
      </c>
      <c r="G246" s="465" t="s">
        <v>3352</v>
      </c>
      <c r="H246" s="465" t="s">
        <v>3223</v>
      </c>
      <c r="I246" s="465" t="s">
        <v>3383</v>
      </c>
      <c r="J246" s="465" t="s">
        <v>3353</v>
      </c>
      <c r="K246" s="525" t="s">
        <v>3536</v>
      </c>
      <c r="L246" s="469" t="s">
        <v>3554</v>
      </c>
      <c r="M246" s="465" t="s">
        <v>3328</v>
      </c>
      <c r="N246" s="469" t="s">
        <v>3554</v>
      </c>
      <c r="O246" s="465" t="s">
        <v>3354</v>
      </c>
      <c r="P246" s="526" t="s">
        <v>3014</v>
      </c>
      <c r="Q246" s="465">
        <v>2</v>
      </c>
      <c r="R246" s="462" t="s">
        <v>3115</v>
      </c>
      <c r="S246" s="375" t="s">
        <v>52</v>
      </c>
      <c r="T246" s="375" t="s">
        <v>52</v>
      </c>
      <c r="U246" s="375" t="s">
        <v>52</v>
      </c>
      <c r="V246" s="375" t="s">
        <v>52</v>
      </c>
      <c r="W246" s="368">
        <v>15</v>
      </c>
      <c r="X246" s="517">
        <v>36</v>
      </c>
      <c r="Y246" s="375" t="s">
        <v>52</v>
      </c>
      <c r="Z246" s="519" t="s">
        <v>52</v>
      </c>
      <c r="AA246" s="369">
        <v>15</v>
      </c>
      <c r="AB246" s="465">
        <f t="shared" ref="AB246:AB284" si="11">X246</f>
        <v>36</v>
      </c>
      <c r="AC246" s="375" t="s">
        <v>52</v>
      </c>
      <c r="AD246" s="465" t="s">
        <v>52</v>
      </c>
      <c r="AE246" s="368">
        <v>66</v>
      </c>
      <c r="AF246" s="375" t="s">
        <v>52</v>
      </c>
      <c r="AG246" s="375" t="s">
        <v>52</v>
      </c>
      <c r="AH246" s="375" t="s">
        <v>52</v>
      </c>
      <c r="AI246" s="375" t="s">
        <v>52</v>
      </c>
      <c r="AJ246" s="476" t="s">
        <v>54</v>
      </c>
      <c r="AK246" s="476" t="s">
        <v>54</v>
      </c>
      <c r="AL246" s="476" t="s">
        <v>54</v>
      </c>
      <c r="AM246" s="476" t="s">
        <v>54</v>
      </c>
      <c r="AN246" s="476" t="s">
        <v>54</v>
      </c>
      <c r="AO246" s="476" t="s">
        <v>54</v>
      </c>
      <c r="AP246" s="375" t="s">
        <v>54</v>
      </c>
      <c r="AQ246" s="473" t="s">
        <v>54</v>
      </c>
      <c r="AR246" s="375" t="s">
        <v>54</v>
      </c>
      <c r="AS246" s="382" t="s">
        <v>54</v>
      </c>
      <c r="AT246" s="382" t="s">
        <v>54</v>
      </c>
      <c r="AU246" s="375" t="s">
        <v>54</v>
      </c>
      <c r="AV246" s="375" t="s">
        <v>54</v>
      </c>
      <c r="AW246" s="375" t="s">
        <v>54</v>
      </c>
      <c r="AX246" s="375" t="s">
        <v>54</v>
      </c>
      <c r="AY246" s="383" t="s">
        <v>54</v>
      </c>
      <c r="AZ246" s="369" t="s">
        <v>54</v>
      </c>
      <c r="BA246" s="517" t="s">
        <v>54</v>
      </c>
      <c r="BB246" s="369" t="s">
        <v>54</v>
      </c>
      <c r="BC246" s="517" t="s">
        <v>54</v>
      </c>
      <c r="BD246" s="369" t="s">
        <v>54</v>
      </c>
      <c r="BE246" s="369" t="s">
        <v>54</v>
      </c>
      <c r="BF246" s="369" t="s">
        <v>54</v>
      </c>
      <c r="BG246" s="375" t="s">
        <v>54</v>
      </c>
      <c r="BH246" s="375" t="s">
        <v>54</v>
      </c>
      <c r="BI246" s="375" t="s">
        <v>54</v>
      </c>
      <c r="BJ246" s="375" t="s">
        <v>54</v>
      </c>
      <c r="BK246" s="473" t="s">
        <v>54</v>
      </c>
      <c r="BL246" s="375" t="s">
        <v>54</v>
      </c>
      <c r="BM246" s="375" t="s">
        <v>54</v>
      </c>
      <c r="BN246" s="375" t="s">
        <v>54</v>
      </c>
      <c r="BO246" s="375" t="s">
        <v>54</v>
      </c>
      <c r="BP246" s="375" t="s">
        <v>54</v>
      </c>
      <c r="BQ246" s="375" t="s">
        <v>54</v>
      </c>
      <c r="BR246" s="375" t="s">
        <v>54</v>
      </c>
      <c r="BS246" s="375" t="s">
        <v>54</v>
      </c>
      <c r="BT246" s="375" t="s">
        <v>54</v>
      </c>
      <c r="BU246" s="370" t="s">
        <v>54</v>
      </c>
      <c r="BV246" s="375" t="s">
        <v>54</v>
      </c>
      <c r="BW246" s="375" t="s">
        <v>54</v>
      </c>
      <c r="BX246" s="375" t="s">
        <v>54</v>
      </c>
      <c r="BY246" s="375" t="s">
        <v>54</v>
      </c>
      <c r="BZ246" s="375" t="s">
        <v>54</v>
      </c>
      <c r="CA246" s="375" t="s">
        <v>54</v>
      </c>
      <c r="CB246" s="375" t="s">
        <v>54</v>
      </c>
      <c r="CC246" s="375" t="s">
        <v>54</v>
      </c>
      <c r="CD246" s="375" t="s">
        <v>54</v>
      </c>
      <c r="CE246" s="370" t="s">
        <v>54</v>
      </c>
      <c r="CF246" s="375" t="s">
        <v>54</v>
      </c>
      <c r="CG246" s="375" t="s">
        <v>54</v>
      </c>
      <c r="CH246" s="375" t="s">
        <v>54</v>
      </c>
      <c r="CI246" s="370" t="s">
        <v>54</v>
      </c>
      <c r="CJ246" s="375" t="s">
        <v>54</v>
      </c>
      <c r="CK246" s="375" t="s">
        <v>54</v>
      </c>
      <c r="CL246" s="375" t="s">
        <v>54</v>
      </c>
      <c r="CM246" s="476" t="s">
        <v>54</v>
      </c>
      <c r="CN246" s="476" t="s">
        <v>54</v>
      </c>
      <c r="CO246" s="465" t="s">
        <v>54</v>
      </c>
      <c r="CP246" s="465" t="s">
        <v>54</v>
      </c>
      <c r="CQ246" s="465" t="s">
        <v>54</v>
      </c>
      <c r="CR246" s="465" t="s">
        <v>54</v>
      </c>
      <c r="CS246" s="465" t="s">
        <v>54</v>
      </c>
      <c r="CT246" s="512" t="s">
        <v>2026</v>
      </c>
      <c r="CU246" s="512">
        <v>2019</v>
      </c>
      <c r="CV246" s="512" t="str">
        <f t="shared" ref="CV246:CV300" si="12">O246</f>
        <v>Histologically or cytologically confirmed adenocarcinoma of the prostate (the availability archival prostate tumor sample is preferred not required); Asymptomatic or minimally symptomatic (not requiring opioids for cancer related pain) metastatic castration resistant prostate cancer (CRPC) patients on abiraterone as standard of care and achieved at least 50% decline of their pre-treatment prostatic specific antigen (PSA); Performance status Eastern Cooperative Oncology Group (ECOG) 0-2; Adequate organ function;
Stable medical condition, including the absence of acute exacerbations of chronic illnesses, serious infections or major surgery within 28 days prior to study enrollment; Prior surgical castration or concurrent use of gonadotropin-releasing hormone (GnRH) analogue (i.e. medical castration) with testosterone at screening &lt;50 ng/dL.</v>
      </c>
      <c r="CW246" s="512" t="s">
        <v>1975</v>
      </c>
      <c r="CX246" s="512" t="s">
        <v>54</v>
      </c>
      <c r="CY246" s="512" t="s">
        <v>54</v>
      </c>
      <c r="CZ246" s="512" t="s">
        <v>54</v>
      </c>
      <c r="DA246" s="512" t="s">
        <v>54</v>
      </c>
      <c r="DB246" s="512" t="s">
        <v>54</v>
      </c>
      <c r="DC246" s="512" t="s">
        <v>3224</v>
      </c>
      <c r="DD246" s="509" t="s">
        <v>3458</v>
      </c>
      <c r="DE246" s="512" t="s">
        <v>3225</v>
      </c>
      <c r="DF246" s="512" t="s">
        <v>52</v>
      </c>
      <c r="DG246" s="465" t="s">
        <v>54</v>
      </c>
      <c r="DH246" s="465" t="s">
        <v>54</v>
      </c>
      <c r="DI246" s="465" t="s">
        <v>54</v>
      </c>
      <c r="DJ246" s="465" t="s">
        <v>54</v>
      </c>
      <c r="DK246" s="465" t="s">
        <v>54</v>
      </c>
      <c r="DL246" s="465" t="s">
        <v>54</v>
      </c>
      <c r="DM246" s="365" t="s">
        <v>54</v>
      </c>
      <c r="DN246" s="465" t="s">
        <v>54</v>
      </c>
      <c r="DO246" s="365" t="s">
        <v>54</v>
      </c>
      <c r="DP246" s="365" t="s">
        <v>54</v>
      </c>
      <c r="DQ246" s="365" t="s">
        <v>54</v>
      </c>
      <c r="DR246" s="365" t="s">
        <v>54</v>
      </c>
      <c r="DS246" s="365" t="s">
        <v>54</v>
      </c>
      <c r="DT246" s="365" t="s">
        <v>54</v>
      </c>
      <c r="DU246" s="365" t="s">
        <v>54</v>
      </c>
      <c r="DV246" s="365" t="s">
        <v>54</v>
      </c>
      <c r="DW246" s="365" t="s">
        <v>54</v>
      </c>
      <c r="DX246" s="465" t="s">
        <v>54</v>
      </c>
      <c r="DY246" s="365" t="s">
        <v>54</v>
      </c>
      <c r="DZ246" s="465" t="s">
        <v>54</v>
      </c>
      <c r="EA246" s="365" t="s">
        <v>54</v>
      </c>
      <c r="EB246" s="365" t="s">
        <v>54</v>
      </c>
      <c r="EC246" s="365" t="s">
        <v>54</v>
      </c>
      <c r="ED246" s="365" t="s">
        <v>54</v>
      </c>
      <c r="EE246" s="365" t="s">
        <v>54</v>
      </c>
      <c r="EF246" s="365" t="s">
        <v>54</v>
      </c>
      <c r="EG246" s="365" t="s">
        <v>54</v>
      </c>
      <c r="EH246" s="365" t="s">
        <v>54</v>
      </c>
      <c r="EI246" s="365" t="s">
        <v>54</v>
      </c>
      <c r="EJ246" s="365" t="s">
        <v>54</v>
      </c>
      <c r="EK246" s="365" t="s">
        <v>54</v>
      </c>
      <c r="EL246" s="365" t="s">
        <v>54</v>
      </c>
      <c r="EM246" s="365" t="s">
        <v>54</v>
      </c>
      <c r="EN246" s="365" t="s">
        <v>54</v>
      </c>
      <c r="EO246" s="365" t="s">
        <v>54</v>
      </c>
      <c r="EP246" s="365" t="s">
        <v>54</v>
      </c>
      <c r="EQ246" s="365" t="s">
        <v>54</v>
      </c>
      <c r="ER246" s="365" t="s">
        <v>54</v>
      </c>
      <c r="ES246" s="365" t="s">
        <v>54</v>
      </c>
      <c r="ET246" s="365" t="s">
        <v>54</v>
      </c>
      <c r="EU246" s="365" t="s">
        <v>54</v>
      </c>
    </row>
    <row r="247" spans="1:151" s="385" customFormat="1" ht="19.95" customHeight="1">
      <c r="A247" s="466"/>
      <c r="B247" s="466"/>
      <c r="C247" s="474"/>
      <c r="D247" s="466"/>
      <c r="E247" s="470"/>
      <c r="F247" s="466"/>
      <c r="G247" s="466"/>
      <c r="H247" s="466"/>
      <c r="I247" s="466"/>
      <c r="J247" s="466"/>
      <c r="K247" s="466"/>
      <c r="L247" s="470"/>
      <c r="M247" s="466"/>
      <c r="N247" s="470"/>
      <c r="O247" s="466"/>
      <c r="P247" s="527"/>
      <c r="Q247" s="466"/>
      <c r="R247" s="462" t="s">
        <v>3115</v>
      </c>
      <c r="S247" s="375" t="s">
        <v>52</v>
      </c>
      <c r="T247" s="375" t="s">
        <v>52</v>
      </c>
      <c r="U247" s="375" t="s">
        <v>52</v>
      </c>
      <c r="V247" s="375" t="s">
        <v>52</v>
      </c>
      <c r="W247" s="368">
        <v>21</v>
      </c>
      <c r="X247" s="518"/>
      <c r="Y247" s="375" t="s">
        <v>52</v>
      </c>
      <c r="Z247" s="520"/>
      <c r="AA247" s="369">
        <v>21</v>
      </c>
      <c r="AB247" s="466"/>
      <c r="AC247" s="375" t="s">
        <v>52</v>
      </c>
      <c r="AD247" s="466"/>
      <c r="AE247" s="368">
        <v>69</v>
      </c>
      <c r="AF247" s="375" t="s">
        <v>52</v>
      </c>
      <c r="AG247" s="375" t="s">
        <v>52</v>
      </c>
      <c r="AH247" s="375" t="s">
        <v>52</v>
      </c>
      <c r="AI247" s="375" t="s">
        <v>52</v>
      </c>
      <c r="AJ247" s="515"/>
      <c r="AK247" s="515"/>
      <c r="AL247" s="515"/>
      <c r="AM247" s="515"/>
      <c r="AN247" s="515"/>
      <c r="AO247" s="515"/>
      <c r="AP247" s="375" t="s">
        <v>54</v>
      </c>
      <c r="AQ247" s="474"/>
      <c r="AR247" s="375" t="s">
        <v>54</v>
      </c>
      <c r="AS247" s="382" t="s">
        <v>54</v>
      </c>
      <c r="AT247" s="382" t="s">
        <v>54</v>
      </c>
      <c r="AU247" s="375" t="s">
        <v>54</v>
      </c>
      <c r="AV247" s="375" t="s">
        <v>54</v>
      </c>
      <c r="AW247" s="375" t="s">
        <v>54</v>
      </c>
      <c r="AX247" s="375" t="s">
        <v>54</v>
      </c>
      <c r="AY247" s="383" t="s">
        <v>54</v>
      </c>
      <c r="AZ247" s="369" t="s">
        <v>54</v>
      </c>
      <c r="BA247" s="518"/>
      <c r="BB247" s="369" t="s">
        <v>54</v>
      </c>
      <c r="BC247" s="518"/>
      <c r="BD247" s="369" t="s">
        <v>54</v>
      </c>
      <c r="BE247" s="369" t="s">
        <v>54</v>
      </c>
      <c r="BF247" s="369" t="s">
        <v>54</v>
      </c>
      <c r="BG247" s="375" t="s">
        <v>54</v>
      </c>
      <c r="BH247" s="375" t="s">
        <v>54</v>
      </c>
      <c r="BI247" s="375" t="s">
        <v>54</v>
      </c>
      <c r="BJ247" s="375" t="s">
        <v>54</v>
      </c>
      <c r="BK247" s="474"/>
      <c r="BL247" s="375" t="s">
        <v>54</v>
      </c>
      <c r="BM247" s="375" t="s">
        <v>54</v>
      </c>
      <c r="BN247" s="375" t="s">
        <v>54</v>
      </c>
      <c r="BO247" s="375" t="s">
        <v>54</v>
      </c>
      <c r="BP247" s="375" t="s">
        <v>54</v>
      </c>
      <c r="BQ247" s="375" t="s">
        <v>54</v>
      </c>
      <c r="BR247" s="375" t="s">
        <v>54</v>
      </c>
      <c r="BS247" s="375" t="s">
        <v>54</v>
      </c>
      <c r="BT247" s="375" t="s">
        <v>54</v>
      </c>
      <c r="BU247" s="370" t="s">
        <v>54</v>
      </c>
      <c r="BV247" s="375" t="s">
        <v>54</v>
      </c>
      <c r="BW247" s="375" t="s">
        <v>54</v>
      </c>
      <c r="BX247" s="375" t="s">
        <v>54</v>
      </c>
      <c r="BY247" s="375" t="s">
        <v>54</v>
      </c>
      <c r="BZ247" s="375" t="s">
        <v>54</v>
      </c>
      <c r="CA247" s="375" t="s">
        <v>54</v>
      </c>
      <c r="CB247" s="375" t="s">
        <v>54</v>
      </c>
      <c r="CC247" s="375" t="s">
        <v>54</v>
      </c>
      <c r="CD247" s="375" t="s">
        <v>54</v>
      </c>
      <c r="CE247" s="370" t="s">
        <v>54</v>
      </c>
      <c r="CF247" s="375" t="s">
        <v>54</v>
      </c>
      <c r="CG247" s="375" t="s">
        <v>54</v>
      </c>
      <c r="CH247" s="375" t="s">
        <v>54</v>
      </c>
      <c r="CI247" s="370" t="s">
        <v>54</v>
      </c>
      <c r="CJ247" s="375" t="s">
        <v>54</v>
      </c>
      <c r="CK247" s="375" t="s">
        <v>54</v>
      </c>
      <c r="CL247" s="375" t="s">
        <v>54</v>
      </c>
      <c r="CM247" s="477"/>
      <c r="CN247" s="477"/>
      <c r="CO247" s="466"/>
      <c r="CP247" s="466"/>
      <c r="CQ247" s="466"/>
      <c r="CR247" s="466"/>
      <c r="CS247" s="466"/>
      <c r="CT247" s="513"/>
      <c r="CU247" s="513"/>
      <c r="CV247" s="513"/>
      <c r="CW247" s="513"/>
      <c r="CX247" s="513"/>
      <c r="CY247" s="513"/>
      <c r="CZ247" s="513"/>
      <c r="DA247" s="513"/>
      <c r="DB247" s="513"/>
      <c r="DC247" s="513"/>
      <c r="DD247" s="510"/>
      <c r="DE247" s="513"/>
      <c r="DF247" s="513"/>
      <c r="DG247" s="466"/>
      <c r="DH247" s="466"/>
      <c r="DI247" s="466"/>
      <c r="DJ247" s="466"/>
      <c r="DK247" s="466"/>
      <c r="DL247" s="466"/>
      <c r="DM247" s="365" t="s">
        <v>54</v>
      </c>
      <c r="DN247" s="466"/>
      <c r="DO247" s="365" t="s">
        <v>54</v>
      </c>
      <c r="DP247" s="365" t="s">
        <v>54</v>
      </c>
      <c r="DQ247" s="365" t="s">
        <v>54</v>
      </c>
      <c r="DR247" s="365" t="s">
        <v>54</v>
      </c>
      <c r="DS247" s="365" t="s">
        <v>54</v>
      </c>
      <c r="DT247" s="365" t="s">
        <v>54</v>
      </c>
      <c r="DU247" s="365" t="s">
        <v>54</v>
      </c>
      <c r="DV247" s="365" t="s">
        <v>54</v>
      </c>
      <c r="DW247" s="365" t="s">
        <v>54</v>
      </c>
      <c r="DX247" s="466"/>
      <c r="DY247" s="365" t="s">
        <v>54</v>
      </c>
      <c r="DZ247" s="466"/>
      <c r="EA247" s="365" t="s">
        <v>54</v>
      </c>
      <c r="EB247" s="365" t="s">
        <v>54</v>
      </c>
      <c r="EC247" s="365" t="s">
        <v>54</v>
      </c>
      <c r="ED247" s="365" t="s">
        <v>54</v>
      </c>
      <c r="EE247" s="365" t="s">
        <v>54</v>
      </c>
      <c r="EF247" s="365" t="s">
        <v>54</v>
      </c>
      <c r="EG247" s="365" t="s">
        <v>54</v>
      </c>
      <c r="EH247" s="365" t="s">
        <v>54</v>
      </c>
      <c r="EI247" s="365" t="s">
        <v>54</v>
      </c>
      <c r="EJ247" s="365" t="s">
        <v>54</v>
      </c>
      <c r="EK247" s="365" t="s">
        <v>54</v>
      </c>
      <c r="EL247" s="365" t="s">
        <v>54</v>
      </c>
      <c r="EM247" s="365" t="s">
        <v>54</v>
      </c>
      <c r="EN247" s="365" t="s">
        <v>54</v>
      </c>
      <c r="EO247" s="365" t="s">
        <v>54</v>
      </c>
      <c r="EP247" s="365" t="s">
        <v>54</v>
      </c>
      <c r="EQ247" s="365" t="s">
        <v>54</v>
      </c>
      <c r="ER247" s="365" t="s">
        <v>54</v>
      </c>
      <c r="ES247" s="365" t="s">
        <v>54</v>
      </c>
      <c r="ET247" s="365" t="s">
        <v>54</v>
      </c>
      <c r="EU247" s="365" t="s">
        <v>54</v>
      </c>
    </row>
    <row r="248" spans="1:151" s="385" customFormat="1" ht="19.95" customHeight="1">
      <c r="A248" s="467"/>
      <c r="B248" s="467"/>
      <c r="C248" s="474"/>
      <c r="D248" s="467"/>
      <c r="E248" s="471"/>
      <c r="F248" s="467"/>
      <c r="G248" s="467"/>
      <c r="H248" s="467"/>
      <c r="I248" s="467"/>
      <c r="J248" s="467"/>
      <c r="K248" s="467"/>
      <c r="L248" s="471"/>
      <c r="M248" s="467"/>
      <c r="N248" s="471"/>
      <c r="O248" s="467"/>
      <c r="P248" s="527"/>
      <c r="Q248" s="467"/>
      <c r="R248" s="462" t="s">
        <v>54</v>
      </c>
      <c r="S248" s="375" t="s">
        <v>54</v>
      </c>
      <c r="T248" s="375" t="s">
        <v>54</v>
      </c>
      <c r="U248" s="375" t="s">
        <v>54</v>
      </c>
      <c r="V248" s="375" t="s">
        <v>54</v>
      </c>
      <c r="W248" s="375" t="s">
        <v>54</v>
      </c>
      <c r="X248" s="518"/>
      <c r="Y248" s="375" t="s">
        <v>54</v>
      </c>
      <c r="Z248" s="520"/>
      <c r="AA248" s="375" t="s">
        <v>54</v>
      </c>
      <c r="AB248" s="467"/>
      <c r="AC248" s="375" t="s">
        <v>54</v>
      </c>
      <c r="AD248" s="467"/>
      <c r="AE248" s="375" t="s">
        <v>54</v>
      </c>
      <c r="AF248" s="375" t="s">
        <v>54</v>
      </c>
      <c r="AG248" s="375" t="s">
        <v>54</v>
      </c>
      <c r="AH248" s="375" t="s">
        <v>54</v>
      </c>
      <c r="AI248" s="375" t="s">
        <v>54</v>
      </c>
      <c r="AJ248" s="515"/>
      <c r="AK248" s="515"/>
      <c r="AL248" s="515"/>
      <c r="AM248" s="515"/>
      <c r="AN248" s="515"/>
      <c r="AO248" s="515"/>
      <c r="AP248" s="375" t="s">
        <v>54</v>
      </c>
      <c r="AQ248" s="474"/>
      <c r="AR248" s="375" t="s">
        <v>54</v>
      </c>
      <c r="AS248" s="382" t="s">
        <v>54</v>
      </c>
      <c r="AT248" s="382" t="s">
        <v>54</v>
      </c>
      <c r="AU248" s="375" t="s">
        <v>54</v>
      </c>
      <c r="AV248" s="375" t="s">
        <v>54</v>
      </c>
      <c r="AW248" s="375" t="s">
        <v>54</v>
      </c>
      <c r="AX248" s="375" t="s">
        <v>54</v>
      </c>
      <c r="AY248" s="383" t="s">
        <v>54</v>
      </c>
      <c r="AZ248" s="369" t="s">
        <v>54</v>
      </c>
      <c r="BA248" s="518"/>
      <c r="BB248" s="369" t="s">
        <v>54</v>
      </c>
      <c r="BC248" s="518"/>
      <c r="BD248" s="369" t="s">
        <v>54</v>
      </c>
      <c r="BE248" s="369" t="s">
        <v>54</v>
      </c>
      <c r="BF248" s="369" t="s">
        <v>54</v>
      </c>
      <c r="BG248" s="375" t="s">
        <v>54</v>
      </c>
      <c r="BH248" s="375" t="s">
        <v>54</v>
      </c>
      <c r="BI248" s="375" t="s">
        <v>54</v>
      </c>
      <c r="BJ248" s="375" t="s">
        <v>54</v>
      </c>
      <c r="BK248" s="474"/>
      <c r="BL248" s="375" t="s">
        <v>54</v>
      </c>
      <c r="BM248" s="375" t="s">
        <v>54</v>
      </c>
      <c r="BN248" s="375" t="s">
        <v>54</v>
      </c>
      <c r="BO248" s="375" t="s">
        <v>54</v>
      </c>
      <c r="BP248" s="375" t="s">
        <v>54</v>
      </c>
      <c r="BQ248" s="375" t="s">
        <v>54</v>
      </c>
      <c r="BR248" s="375" t="s">
        <v>54</v>
      </c>
      <c r="BS248" s="375" t="s">
        <v>54</v>
      </c>
      <c r="BT248" s="375" t="s">
        <v>54</v>
      </c>
      <c r="BU248" s="370" t="s">
        <v>54</v>
      </c>
      <c r="BV248" s="375" t="s">
        <v>54</v>
      </c>
      <c r="BW248" s="375" t="s">
        <v>54</v>
      </c>
      <c r="BX248" s="375" t="s">
        <v>54</v>
      </c>
      <c r="BY248" s="375" t="s">
        <v>54</v>
      </c>
      <c r="BZ248" s="375" t="s">
        <v>54</v>
      </c>
      <c r="CA248" s="375" t="s">
        <v>54</v>
      </c>
      <c r="CB248" s="375" t="s">
        <v>54</v>
      </c>
      <c r="CC248" s="375" t="s">
        <v>54</v>
      </c>
      <c r="CD248" s="375" t="s">
        <v>54</v>
      </c>
      <c r="CE248" s="370" t="s">
        <v>54</v>
      </c>
      <c r="CF248" s="375" t="s">
        <v>54</v>
      </c>
      <c r="CG248" s="375" t="s">
        <v>54</v>
      </c>
      <c r="CH248" s="375" t="s">
        <v>54</v>
      </c>
      <c r="CI248" s="370" t="s">
        <v>54</v>
      </c>
      <c r="CJ248" s="375" t="s">
        <v>54</v>
      </c>
      <c r="CK248" s="375" t="s">
        <v>54</v>
      </c>
      <c r="CL248" s="375" t="s">
        <v>54</v>
      </c>
      <c r="CM248" s="477"/>
      <c r="CN248" s="477"/>
      <c r="CO248" s="467"/>
      <c r="CP248" s="467"/>
      <c r="CQ248" s="467"/>
      <c r="CR248" s="467"/>
      <c r="CS248" s="467"/>
      <c r="CT248" s="513"/>
      <c r="CU248" s="513"/>
      <c r="CV248" s="513"/>
      <c r="CW248" s="513"/>
      <c r="CX248" s="513"/>
      <c r="CY248" s="513"/>
      <c r="CZ248" s="513"/>
      <c r="DA248" s="513"/>
      <c r="DB248" s="513"/>
      <c r="DC248" s="513"/>
      <c r="DD248" s="510"/>
      <c r="DE248" s="513"/>
      <c r="DF248" s="513"/>
      <c r="DG248" s="467"/>
      <c r="DH248" s="467"/>
      <c r="DI248" s="467"/>
      <c r="DJ248" s="467"/>
      <c r="DK248" s="467"/>
      <c r="DL248" s="467"/>
      <c r="DM248" s="365" t="s">
        <v>54</v>
      </c>
      <c r="DN248" s="467"/>
      <c r="DO248" s="365" t="s">
        <v>54</v>
      </c>
      <c r="DP248" s="365" t="s">
        <v>54</v>
      </c>
      <c r="DQ248" s="365" t="s">
        <v>54</v>
      </c>
      <c r="DR248" s="365" t="s">
        <v>54</v>
      </c>
      <c r="DS248" s="365" t="s">
        <v>54</v>
      </c>
      <c r="DT248" s="365" t="s">
        <v>54</v>
      </c>
      <c r="DU248" s="365" t="s">
        <v>54</v>
      </c>
      <c r="DV248" s="365" t="s">
        <v>54</v>
      </c>
      <c r="DW248" s="365" t="s">
        <v>54</v>
      </c>
      <c r="DX248" s="467"/>
      <c r="DY248" s="365" t="s">
        <v>54</v>
      </c>
      <c r="DZ248" s="467"/>
      <c r="EA248" s="365" t="s">
        <v>54</v>
      </c>
      <c r="EB248" s="365" t="s">
        <v>54</v>
      </c>
      <c r="EC248" s="365" t="s">
        <v>54</v>
      </c>
      <c r="ED248" s="365" t="s">
        <v>54</v>
      </c>
      <c r="EE248" s="365" t="s">
        <v>54</v>
      </c>
      <c r="EF248" s="365" t="s">
        <v>54</v>
      </c>
      <c r="EG248" s="365" t="s">
        <v>54</v>
      </c>
      <c r="EH248" s="365" t="s">
        <v>54</v>
      </c>
      <c r="EI248" s="365" t="s">
        <v>54</v>
      </c>
      <c r="EJ248" s="365" t="s">
        <v>54</v>
      </c>
      <c r="EK248" s="365" t="s">
        <v>54</v>
      </c>
      <c r="EL248" s="365" t="s">
        <v>54</v>
      </c>
      <c r="EM248" s="365" t="s">
        <v>54</v>
      </c>
      <c r="EN248" s="365" t="s">
        <v>54</v>
      </c>
      <c r="EO248" s="365" t="s">
        <v>54</v>
      </c>
      <c r="EP248" s="365" t="s">
        <v>54</v>
      </c>
      <c r="EQ248" s="365" t="s">
        <v>54</v>
      </c>
      <c r="ER248" s="365" t="s">
        <v>54</v>
      </c>
      <c r="ES248" s="365" t="s">
        <v>54</v>
      </c>
      <c r="ET248" s="365" t="s">
        <v>54</v>
      </c>
      <c r="EU248" s="365" t="s">
        <v>54</v>
      </c>
    </row>
    <row r="249" spans="1:151" s="385" customFormat="1" ht="19.95" customHeight="1">
      <c r="A249" s="468"/>
      <c r="B249" s="468"/>
      <c r="C249" s="475"/>
      <c r="D249" s="468"/>
      <c r="E249" s="472"/>
      <c r="F249" s="468"/>
      <c r="G249" s="468"/>
      <c r="H249" s="468"/>
      <c r="I249" s="468"/>
      <c r="J249" s="468"/>
      <c r="K249" s="468"/>
      <c r="L249" s="472"/>
      <c r="M249" s="468"/>
      <c r="N249" s="472"/>
      <c r="O249" s="468"/>
      <c r="P249" s="528"/>
      <c r="Q249" s="468"/>
      <c r="R249" s="462" t="s">
        <v>54</v>
      </c>
      <c r="S249" s="375" t="s">
        <v>54</v>
      </c>
      <c r="T249" s="375" t="s">
        <v>54</v>
      </c>
      <c r="U249" s="375" t="s">
        <v>54</v>
      </c>
      <c r="V249" s="375" t="s">
        <v>54</v>
      </c>
      <c r="W249" s="375" t="s">
        <v>54</v>
      </c>
      <c r="X249" s="518"/>
      <c r="Y249" s="375" t="s">
        <v>54</v>
      </c>
      <c r="Z249" s="520"/>
      <c r="AA249" s="375" t="s">
        <v>54</v>
      </c>
      <c r="AB249" s="468"/>
      <c r="AC249" s="375" t="s">
        <v>54</v>
      </c>
      <c r="AD249" s="468"/>
      <c r="AE249" s="375" t="s">
        <v>54</v>
      </c>
      <c r="AF249" s="375" t="s">
        <v>54</v>
      </c>
      <c r="AG249" s="375" t="s">
        <v>54</v>
      </c>
      <c r="AH249" s="375" t="s">
        <v>54</v>
      </c>
      <c r="AI249" s="375" t="s">
        <v>54</v>
      </c>
      <c r="AJ249" s="516"/>
      <c r="AK249" s="516"/>
      <c r="AL249" s="516"/>
      <c r="AM249" s="516"/>
      <c r="AN249" s="516"/>
      <c r="AO249" s="516"/>
      <c r="AP249" s="375" t="s">
        <v>54</v>
      </c>
      <c r="AQ249" s="475"/>
      <c r="AR249" s="375" t="s">
        <v>54</v>
      </c>
      <c r="AS249" s="382" t="s">
        <v>54</v>
      </c>
      <c r="AT249" s="382" t="s">
        <v>54</v>
      </c>
      <c r="AU249" s="375" t="s">
        <v>54</v>
      </c>
      <c r="AV249" s="375" t="s">
        <v>54</v>
      </c>
      <c r="AW249" s="375" t="s">
        <v>54</v>
      </c>
      <c r="AX249" s="375" t="s">
        <v>54</v>
      </c>
      <c r="AY249" s="383" t="s">
        <v>54</v>
      </c>
      <c r="AZ249" s="369" t="s">
        <v>54</v>
      </c>
      <c r="BA249" s="518"/>
      <c r="BB249" s="369" t="s">
        <v>54</v>
      </c>
      <c r="BC249" s="518"/>
      <c r="BD249" s="369" t="s">
        <v>54</v>
      </c>
      <c r="BE249" s="369" t="s">
        <v>54</v>
      </c>
      <c r="BF249" s="369" t="s">
        <v>54</v>
      </c>
      <c r="BG249" s="375" t="s">
        <v>54</v>
      </c>
      <c r="BH249" s="375" t="s">
        <v>54</v>
      </c>
      <c r="BI249" s="375" t="s">
        <v>54</v>
      </c>
      <c r="BJ249" s="375" t="s">
        <v>54</v>
      </c>
      <c r="BK249" s="475"/>
      <c r="BL249" s="375" t="s">
        <v>54</v>
      </c>
      <c r="BM249" s="375" t="s">
        <v>54</v>
      </c>
      <c r="BN249" s="375" t="s">
        <v>54</v>
      </c>
      <c r="BO249" s="375" t="s">
        <v>54</v>
      </c>
      <c r="BP249" s="375" t="s">
        <v>54</v>
      </c>
      <c r="BQ249" s="375" t="s">
        <v>54</v>
      </c>
      <c r="BR249" s="375" t="s">
        <v>54</v>
      </c>
      <c r="BS249" s="375" t="s">
        <v>54</v>
      </c>
      <c r="BT249" s="375" t="s">
        <v>54</v>
      </c>
      <c r="BU249" s="370" t="s">
        <v>54</v>
      </c>
      <c r="BV249" s="375" t="s">
        <v>54</v>
      </c>
      <c r="BW249" s="375" t="s">
        <v>54</v>
      </c>
      <c r="BX249" s="375" t="s">
        <v>54</v>
      </c>
      <c r="BY249" s="375" t="s">
        <v>54</v>
      </c>
      <c r="BZ249" s="375" t="s">
        <v>54</v>
      </c>
      <c r="CA249" s="375" t="s">
        <v>54</v>
      </c>
      <c r="CB249" s="375" t="s">
        <v>54</v>
      </c>
      <c r="CC249" s="375" t="s">
        <v>54</v>
      </c>
      <c r="CD249" s="375" t="s">
        <v>54</v>
      </c>
      <c r="CE249" s="370" t="s">
        <v>54</v>
      </c>
      <c r="CF249" s="375" t="s">
        <v>54</v>
      </c>
      <c r="CG249" s="375" t="s">
        <v>54</v>
      </c>
      <c r="CH249" s="375" t="s">
        <v>54</v>
      </c>
      <c r="CI249" s="370" t="s">
        <v>54</v>
      </c>
      <c r="CJ249" s="375" t="s">
        <v>54</v>
      </c>
      <c r="CK249" s="375" t="s">
        <v>54</v>
      </c>
      <c r="CL249" s="375" t="s">
        <v>54</v>
      </c>
      <c r="CM249" s="478"/>
      <c r="CN249" s="478"/>
      <c r="CO249" s="468"/>
      <c r="CP249" s="468"/>
      <c r="CQ249" s="468"/>
      <c r="CR249" s="468"/>
      <c r="CS249" s="468"/>
      <c r="CT249" s="514"/>
      <c r="CU249" s="514"/>
      <c r="CV249" s="514"/>
      <c r="CW249" s="514"/>
      <c r="CX249" s="514"/>
      <c r="CY249" s="514"/>
      <c r="CZ249" s="514"/>
      <c r="DA249" s="514"/>
      <c r="DB249" s="514"/>
      <c r="DC249" s="514"/>
      <c r="DD249" s="511"/>
      <c r="DE249" s="514"/>
      <c r="DF249" s="514"/>
      <c r="DG249" s="468"/>
      <c r="DH249" s="468"/>
      <c r="DI249" s="468"/>
      <c r="DJ249" s="468"/>
      <c r="DK249" s="468"/>
      <c r="DL249" s="468"/>
      <c r="DM249" s="365" t="s">
        <v>54</v>
      </c>
      <c r="DN249" s="468"/>
      <c r="DO249" s="365" t="s">
        <v>54</v>
      </c>
      <c r="DP249" s="365" t="s">
        <v>54</v>
      </c>
      <c r="DQ249" s="365" t="s">
        <v>54</v>
      </c>
      <c r="DR249" s="365" t="s">
        <v>54</v>
      </c>
      <c r="DS249" s="365" t="s">
        <v>54</v>
      </c>
      <c r="DT249" s="365" t="s">
        <v>54</v>
      </c>
      <c r="DU249" s="365" t="s">
        <v>54</v>
      </c>
      <c r="DV249" s="365" t="s">
        <v>54</v>
      </c>
      <c r="DW249" s="365" t="s">
        <v>54</v>
      </c>
      <c r="DX249" s="468"/>
      <c r="DY249" s="365" t="s">
        <v>54</v>
      </c>
      <c r="DZ249" s="468"/>
      <c r="EA249" s="365" t="s">
        <v>54</v>
      </c>
      <c r="EB249" s="365" t="s">
        <v>54</v>
      </c>
      <c r="EC249" s="365" t="s">
        <v>54</v>
      </c>
      <c r="ED249" s="365" t="s">
        <v>54</v>
      </c>
      <c r="EE249" s="365" t="s">
        <v>54</v>
      </c>
      <c r="EF249" s="365" t="s">
        <v>54</v>
      </c>
      <c r="EG249" s="365" t="s">
        <v>54</v>
      </c>
      <c r="EH249" s="365" t="s">
        <v>54</v>
      </c>
      <c r="EI249" s="365" t="s">
        <v>54</v>
      </c>
      <c r="EJ249" s="365" t="s">
        <v>54</v>
      </c>
      <c r="EK249" s="365" t="s">
        <v>54</v>
      </c>
      <c r="EL249" s="365" t="s">
        <v>54</v>
      </c>
      <c r="EM249" s="365" t="s">
        <v>54</v>
      </c>
      <c r="EN249" s="365" t="s">
        <v>54</v>
      </c>
      <c r="EO249" s="365" t="s">
        <v>54</v>
      </c>
      <c r="EP249" s="365" t="s">
        <v>54</v>
      </c>
      <c r="EQ249" s="365" t="s">
        <v>54</v>
      </c>
      <c r="ER249" s="365" t="s">
        <v>54</v>
      </c>
      <c r="ES249" s="365" t="s">
        <v>54</v>
      </c>
      <c r="ET249" s="365" t="s">
        <v>54</v>
      </c>
      <c r="EU249" s="365" t="s">
        <v>54</v>
      </c>
    </row>
    <row r="250" spans="1:151" s="385" customFormat="1" ht="19.95" customHeight="1">
      <c r="A250" s="465">
        <v>44</v>
      </c>
      <c r="B250" s="465">
        <v>44</v>
      </c>
      <c r="C250" s="473" t="s">
        <v>2734</v>
      </c>
      <c r="D250" s="465" t="s">
        <v>3329</v>
      </c>
      <c r="E250" s="469" t="s">
        <v>3072</v>
      </c>
      <c r="F250" s="465" t="s">
        <v>3384</v>
      </c>
      <c r="G250" s="465" t="s">
        <v>3355</v>
      </c>
      <c r="H250" s="465" t="s">
        <v>3226</v>
      </c>
      <c r="I250" s="465" t="s">
        <v>3385</v>
      </c>
      <c r="J250" s="465" t="s">
        <v>52</v>
      </c>
      <c r="K250" s="525" t="s">
        <v>3537</v>
      </c>
      <c r="L250" s="469" t="s">
        <v>3554</v>
      </c>
      <c r="M250" s="465" t="s">
        <v>2953</v>
      </c>
      <c r="N250" s="469" t="s">
        <v>3554</v>
      </c>
      <c r="O250" s="465" t="s">
        <v>2953</v>
      </c>
      <c r="P250" s="526" t="s">
        <v>2962</v>
      </c>
      <c r="Q250" s="465">
        <v>2</v>
      </c>
      <c r="R250" s="462" t="s">
        <v>3567</v>
      </c>
      <c r="S250" s="375" t="s">
        <v>52</v>
      </c>
      <c r="T250" s="375" t="s">
        <v>52</v>
      </c>
      <c r="U250" s="375" t="s">
        <v>52</v>
      </c>
      <c r="V250" s="375" t="s">
        <v>52</v>
      </c>
      <c r="W250" s="375" t="s">
        <v>52</v>
      </c>
      <c r="X250" s="517" t="s">
        <v>52</v>
      </c>
      <c r="Y250" s="375" t="s">
        <v>52</v>
      </c>
      <c r="Z250" s="519" t="s">
        <v>52</v>
      </c>
      <c r="AA250" s="375" t="s">
        <v>52</v>
      </c>
      <c r="AB250" s="465" t="str">
        <f t="shared" ref="AB250:AB288" si="13">X250</f>
        <v>NR</v>
      </c>
      <c r="AC250" s="375" t="s">
        <v>52</v>
      </c>
      <c r="AD250" s="465" t="s">
        <v>52</v>
      </c>
      <c r="AE250" s="375" t="s">
        <v>52</v>
      </c>
      <c r="AF250" s="375" t="s">
        <v>52</v>
      </c>
      <c r="AG250" s="375" t="s">
        <v>52</v>
      </c>
      <c r="AH250" s="375" t="s">
        <v>52</v>
      </c>
      <c r="AI250" s="375" t="s">
        <v>52</v>
      </c>
      <c r="AJ250" s="476" t="s">
        <v>54</v>
      </c>
      <c r="AK250" s="476" t="s">
        <v>54</v>
      </c>
      <c r="AL250" s="476" t="s">
        <v>54</v>
      </c>
      <c r="AM250" s="476" t="s">
        <v>54</v>
      </c>
      <c r="AN250" s="476" t="s">
        <v>54</v>
      </c>
      <c r="AO250" s="476" t="s">
        <v>54</v>
      </c>
      <c r="AP250" s="375" t="s">
        <v>54</v>
      </c>
      <c r="AQ250" s="473" t="s">
        <v>54</v>
      </c>
      <c r="AR250" s="375" t="s">
        <v>54</v>
      </c>
      <c r="AS250" s="382" t="s">
        <v>54</v>
      </c>
      <c r="AT250" s="382" t="s">
        <v>54</v>
      </c>
      <c r="AU250" s="375" t="s">
        <v>54</v>
      </c>
      <c r="AV250" s="375" t="s">
        <v>54</v>
      </c>
      <c r="AW250" s="375" t="s">
        <v>54</v>
      </c>
      <c r="AX250" s="375" t="s">
        <v>54</v>
      </c>
      <c r="AY250" s="383" t="s">
        <v>54</v>
      </c>
      <c r="AZ250" s="369" t="s">
        <v>54</v>
      </c>
      <c r="BA250" s="517" t="s">
        <v>54</v>
      </c>
      <c r="BB250" s="369" t="s">
        <v>54</v>
      </c>
      <c r="BC250" s="517" t="s">
        <v>54</v>
      </c>
      <c r="BD250" s="369" t="s">
        <v>54</v>
      </c>
      <c r="BE250" s="369" t="s">
        <v>54</v>
      </c>
      <c r="BF250" s="369" t="s">
        <v>54</v>
      </c>
      <c r="BG250" s="375" t="s">
        <v>54</v>
      </c>
      <c r="BH250" s="375" t="s">
        <v>54</v>
      </c>
      <c r="BI250" s="375" t="s">
        <v>54</v>
      </c>
      <c r="BJ250" s="375" t="s">
        <v>54</v>
      </c>
      <c r="BK250" s="473" t="s">
        <v>54</v>
      </c>
      <c r="BL250" s="375" t="s">
        <v>54</v>
      </c>
      <c r="BM250" s="375" t="s">
        <v>54</v>
      </c>
      <c r="BN250" s="375" t="s">
        <v>54</v>
      </c>
      <c r="BO250" s="375" t="s">
        <v>54</v>
      </c>
      <c r="BP250" s="375" t="s">
        <v>54</v>
      </c>
      <c r="BQ250" s="375" t="s">
        <v>54</v>
      </c>
      <c r="BR250" s="375" t="s">
        <v>54</v>
      </c>
      <c r="BS250" s="375" t="s">
        <v>54</v>
      </c>
      <c r="BT250" s="375" t="s">
        <v>54</v>
      </c>
      <c r="BU250" s="370" t="s">
        <v>54</v>
      </c>
      <c r="BV250" s="375" t="s">
        <v>54</v>
      </c>
      <c r="BW250" s="375" t="s">
        <v>54</v>
      </c>
      <c r="BX250" s="375" t="s">
        <v>54</v>
      </c>
      <c r="BY250" s="375" t="s">
        <v>54</v>
      </c>
      <c r="BZ250" s="375" t="s">
        <v>54</v>
      </c>
      <c r="CA250" s="375" t="s">
        <v>54</v>
      </c>
      <c r="CB250" s="375" t="s">
        <v>54</v>
      </c>
      <c r="CC250" s="375" t="s">
        <v>54</v>
      </c>
      <c r="CD250" s="375" t="s">
        <v>54</v>
      </c>
      <c r="CE250" s="370" t="s">
        <v>54</v>
      </c>
      <c r="CF250" s="375" t="s">
        <v>54</v>
      </c>
      <c r="CG250" s="375" t="s">
        <v>54</v>
      </c>
      <c r="CH250" s="375" t="s">
        <v>54</v>
      </c>
      <c r="CI250" s="370" t="s">
        <v>54</v>
      </c>
      <c r="CJ250" s="375" t="s">
        <v>54</v>
      </c>
      <c r="CK250" s="375" t="s">
        <v>54</v>
      </c>
      <c r="CL250" s="375" t="s">
        <v>54</v>
      </c>
      <c r="CM250" s="476" t="s">
        <v>54</v>
      </c>
      <c r="CN250" s="476" t="s">
        <v>54</v>
      </c>
      <c r="CO250" s="465" t="s">
        <v>54</v>
      </c>
      <c r="CP250" s="465" t="s">
        <v>54</v>
      </c>
      <c r="CQ250" s="465" t="s">
        <v>54</v>
      </c>
      <c r="CR250" s="465" t="s">
        <v>54</v>
      </c>
      <c r="CS250" s="465" t="s">
        <v>54</v>
      </c>
      <c r="CT250" s="512" t="s">
        <v>2026</v>
      </c>
      <c r="CU250" s="512">
        <v>2019</v>
      </c>
      <c r="CV250" s="512" t="str">
        <f t="shared" ref="CV250:CV304" si="14">O250</f>
        <v>Patients with mCRPC</v>
      </c>
      <c r="CW250" s="512" t="s">
        <v>1975</v>
      </c>
      <c r="CX250" s="512" t="s">
        <v>54</v>
      </c>
      <c r="CY250" s="512" t="s">
        <v>54</v>
      </c>
      <c r="CZ250" s="512" t="s">
        <v>54</v>
      </c>
      <c r="DA250" s="512" t="s">
        <v>54</v>
      </c>
      <c r="DB250" s="512" t="s">
        <v>54</v>
      </c>
      <c r="DC250" s="512" t="s">
        <v>3228</v>
      </c>
      <c r="DD250" s="509" t="s">
        <v>3459</v>
      </c>
      <c r="DE250" s="512" t="s">
        <v>3227</v>
      </c>
      <c r="DF250" s="512" t="s">
        <v>52</v>
      </c>
      <c r="DG250" s="465" t="s">
        <v>54</v>
      </c>
      <c r="DH250" s="465" t="s">
        <v>54</v>
      </c>
      <c r="DI250" s="465" t="s">
        <v>54</v>
      </c>
      <c r="DJ250" s="465" t="s">
        <v>54</v>
      </c>
      <c r="DK250" s="465" t="s">
        <v>54</v>
      </c>
      <c r="DL250" s="465" t="s">
        <v>54</v>
      </c>
      <c r="DM250" s="365" t="s">
        <v>54</v>
      </c>
      <c r="DN250" s="465" t="s">
        <v>54</v>
      </c>
      <c r="DO250" s="365" t="s">
        <v>54</v>
      </c>
      <c r="DP250" s="365" t="s">
        <v>54</v>
      </c>
      <c r="DQ250" s="365" t="s">
        <v>54</v>
      </c>
      <c r="DR250" s="365" t="s">
        <v>54</v>
      </c>
      <c r="DS250" s="365" t="s">
        <v>54</v>
      </c>
      <c r="DT250" s="365" t="s">
        <v>54</v>
      </c>
      <c r="DU250" s="365" t="s">
        <v>54</v>
      </c>
      <c r="DV250" s="365" t="s">
        <v>54</v>
      </c>
      <c r="DW250" s="365" t="s">
        <v>54</v>
      </c>
      <c r="DX250" s="465" t="s">
        <v>54</v>
      </c>
      <c r="DY250" s="365" t="s">
        <v>54</v>
      </c>
      <c r="DZ250" s="465" t="s">
        <v>54</v>
      </c>
      <c r="EA250" s="365" t="s">
        <v>54</v>
      </c>
      <c r="EB250" s="365" t="s">
        <v>54</v>
      </c>
      <c r="EC250" s="365" t="s">
        <v>54</v>
      </c>
      <c r="ED250" s="365" t="s">
        <v>54</v>
      </c>
      <c r="EE250" s="365" t="s">
        <v>54</v>
      </c>
      <c r="EF250" s="365" t="s">
        <v>54</v>
      </c>
      <c r="EG250" s="365" t="s">
        <v>54</v>
      </c>
      <c r="EH250" s="365" t="s">
        <v>54</v>
      </c>
      <c r="EI250" s="365" t="s">
        <v>54</v>
      </c>
      <c r="EJ250" s="365" t="s">
        <v>54</v>
      </c>
      <c r="EK250" s="365" t="s">
        <v>54</v>
      </c>
      <c r="EL250" s="365" t="s">
        <v>54</v>
      </c>
      <c r="EM250" s="365" t="s">
        <v>54</v>
      </c>
      <c r="EN250" s="365" t="s">
        <v>54</v>
      </c>
      <c r="EO250" s="365" t="s">
        <v>54</v>
      </c>
      <c r="EP250" s="365" t="s">
        <v>54</v>
      </c>
      <c r="EQ250" s="365" t="s">
        <v>54</v>
      </c>
      <c r="ER250" s="365" t="s">
        <v>54</v>
      </c>
      <c r="ES250" s="365" t="s">
        <v>54</v>
      </c>
      <c r="ET250" s="365" t="s">
        <v>54</v>
      </c>
      <c r="EU250" s="365" t="s">
        <v>54</v>
      </c>
    </row>
    <row r="251" spans="1:151" s="385" customFormat="1" ht="19.95" customHeight="1">
      <c r="A251" s="466"/>
      <c r="B251" s="466"/>
      <c r="C251" s="474"/>
      <c r="D251" s="466"/>
      <c r="E251" s="470"/>
      <c r="F251" s="466"/>
      <c r="G251" s="466"/>
      <c r="H251" s="466"/>
      <c r="I251" s="466"/>
      <c r="J251" s="466"/>
      <c r="K251" s="466"/>
      <c r="L251" s="470"/>
      <c r="M251" s="466"/>
      <c r="N251" s="470"/>
      <c r="O251" s="466"/>
      <c r="P251" s="527"/>
      <c r="Q251" s="466"/>
      <c r="R251" s="462" t="s">
        <v>2695</v>
      </c>
      <c r="S251" s="375" t="s">
        <v>52</v>
      </c>
      <c r="T251" s="375" t="s">
        <v>52</v>
      </c>
      <c r="U251" s="375" t="s">
        <v>52</v>
      </c>
      <c r="V251" s="375" t="s">
        <v>52</v>
      </c>
      <c r="W251" s="375" t="s">
        <v>52</v>
      </c>
      <c r="X251" s="518"/>
      <c r="Y251" s="375" t="s">
        <v>52</v>
      </c>
      <c r="Z251" s="520"/>
      <c r="AA251" s="375" t="s">
        <v>52</v>
      </c>
      <c r="AB251" s="466"/>
      <c r="AC251" s="375" t="s">
        <v>52</v>
      </c>
      <c r="AD251" s="466"/>
      <c r="AE251" s="375" t="s">
        <v>52</v>
      </c>
      <c r="AF251" s="375" t="s">
        <v>52</v>
      </c>
      <c r="AG251" s="375" t="s">
        <v>52</v>
      </c>
      <c r="AH251" s="375" t="s">
        <v>52</v>
      </c>
      <c r="AI251" s="375" t="s">
        <v>52</v>
      </c>
      <c r="AJ251" s="515"/>
      <c r="AK251" s="515"/>
      <c r="AL251" s="515"/>
      <c r="AM251" s="515"/>
      <c r="AN251" s="515"/>
      <c r="AO251" s="515"/>
      <c r="AP251" s="375" t="s">
        <v>54</v>
      </c>
      <c r="AQ251" s="474"/>
      <c r="AR251" s="375" t="s">
        <v>54</v>
      </c>
      <c r="AS251" s="382" t="s">
        <v>54</v>
      </c>
      <c r="AT251" s="382" t="s">
        <v>54</v>
      </c>
      <c r="AU251" s="375" t="s">
        <v>54</v>
      </c>
      <c r="AV251" s="375" t="s">
        <v>54</v>
      </c>
      <c r="AW251" s="375" t="s">
        <v>54</v>
      </c>
      <c r="AX251" s="375" t="s">
        <v>54</v>
      </c>
      <c r="AY251" s="383" t="s">
        <v>54</v>
      </c>
      <c r="AZ251" s="369" t="s">
        <v>54</v>
      </c>
      <c r="BA251" s="518"/>
      <c r="BB251" s="369" t="s">
        <v>54</v>
      </c>
      <c r="BC251" s="518"/>
      <c r="BD251" s="369" t="s">
        <v>54</v>
      </c>
      <c r="BE251" s="369" t="s">
        <v>54</v>
      </c>
      <c r="BF251" s="369" t="s">
        <v>54</v>
      </c>
      <c r="BG251" s="375" t="s">
        <v>54</v>
      </c>
      <c r="BH251" s="375" t="s">
        <v>54</v>
      </c>
      <c r="BI251" s="375" t="s">
        <v>54</v>
      </c>
      <c r="BJ251" s="375" t="s">
        <v>54</v>
      </c>
      <c r="BK251" s="474"/>
      <c r="BL251" s="375" t="s">
        <v>54</v>
      </c>
      <c r="BM251" s="375" t="s">
        <v>54</v>
      </c>
      <c r="BN251" s="375" t="s">
        <v>54</v>
      </c>
      <c r="BO251" s="375" t="s">
        <v>54</v>
      </c>
      <c r="BP251" s="375" t="s">
        <v>54</v>
      </c>
      <c r="BQ251" s="375" t="s">
        <v>54</v>
      </c>
      <c r="BR251" s="375" t="s">
        <v>54</v>
      </c>
      <c r="BS251" s="375" t="s">
        <v>54</v>
      </c>
      <c r="BT251" s="375" t="s">
        <v>54</v>
      </c>
      <c r="BU251" s="370" t="s">
        <v>54</v>
      </c>
      <c r="BV251" s="375" t="s">
        <v>54</v>
      </c>
      <c r="BW251" s="375" t="s">
        <v>54</v>
      </c>
      <c r="BX251" s="375" t="s">
        <v>54</v>
      </c>
      <c r="BY251" s="375" t="s">
        <v>54</v>
      </c>
      <c r="BZ251" s="375" t="s">
        <v>54</v>
      </c>
      <c r="CA251" s="375" t="s">
        <v>54</v>
      </c>
      <c r="CB251" s="375" t="s">
        <v>54</v>
      </c>
      <c r="CC251" s="375" t="s">
        <v>54</v>
      </c>
      <c r="CD251" s="375" t="s">
        <v>54</v>
      </c>
      <c r="CE251" s="370" t="s">
        <v>54</v>
      </c>
      <c r="CF251" s="375" t="s">
        <v>54</v>
      </c>
      <c r="CG251" s="375" t="s">
        <v>54</v>
      </c>
      <c r="CH251" s="375" t="s">
        <v>54</v>
      </c>
      <c r="CI251" s="370" t="s">
        <v>54</v>
      </c>
      <c r="CJ251" s="375" t="s">
        <v>54</v>
      </c>
      <c r="CK251" s="375" t="s">
        <v>54</v>
      </c>
      <c r="CL251" s="375" t="s">
        <v>54</v>
      </c>
      <c r="CM251" s="477"/>
      <c r="CN251" s="477"/>
      <c r="CO251" s="466"/>
      <c r="CP251" s="466"/>
      <c r="CQ251" s="466"/>
      <c r="CR251" s="466"/>
      <c r="CS251" s="466"/>
      <c r="CT251" s="513"/>
      <c r="CU251" s="513"/>
      <c r="CV251" s="513"/>
      <c r="CW251" s="513"/>
      <c r="CX251" s="513"/>
      <c r="CY251" s="513"/>
      <c r="CZ251" s="513"/>
      <c r="DA251" s="513"/>
      <c r="DB251" s="513"/>
      <c r="DC251" s="513"/>
      <c r="DD251" s="510"/>
      <c r="DE251" s="513"/>
      <c r="DF251" s="513"/>
      <c r="DG251" s="466"/>
      <c r="DH251" s="466"/>
      <c r="DI251" s="466"/>
      <c r="DJ251" s="466"/>
      <c r="DK251" s="466"/>
      <c r="DL251" s="466"/>
      <c r="DM251" s="365" t="s">
        <v>54</v>
      </c>
      <c r="DN251" s="466"/>
      <c r="DO251" s="365" t="s">
        <v>54</v>
      </c>
      <c r="DP251" s="365" t="s">
        <v>54</v>
      </c>
      <c r="DQ251" s="365" t="s">
        <v>54</v>
      </c>
      <c r="DR251" s="365" t="s">
        <v>54</v>
      </c>
      <c r="DS251" s="365" t="s">
        <v>54</v>
      </c>
      <c r="DT251" s="365" t="s">
        <v>54</v>
      </c>
      <c r="DU251" s="365" t="s">
        <v>54</v>
      </c>
      <c r="DV251" s="365" t="s">
        <v>54</v>
      </c>
      <c r="DW251" s="365" t="s">
        <v>54</v>
      </c>
      <c r="DX251" s="466"/>
      <c r="DY251" s="365" t="s">
        <v>54</v>
      </c>
      <c r="DZ251" s="466"/>
      <c r="EA251" s="365" t="s">
        <v>54</v>
      </c>
      <c r="EB251" s="365" t="s">
        <v>54</v>
      </c>
      <c r="EC251" s="365" t="s">
        <v>54</v>
      </c>
      <c r="ED251" s="365" t="s">
        <v>54</v>
      </c>
      <c r="EE251" s="365" t="s">
        <v>54</v>
      </c>
      <c r="EF251" s="365" t="s">
        <v>54</v>
      </c>
      <c r="EG251" s="365" t="s">
        <v>54</v>
      </c>
      <c r="EH251" s="365" t="s">
        <v>54</v>
      </c>
      <c r="EI251" s="365" t="s">
        <v>54</v>
      </c>
      <c r="EJ251" s="365" t="s">
        <v>54</v>
      </c>
      <c r="EK251" s="365" t="s">
        <v>54</v>
      </c>
      <c r="EL251" s="365" t="s">
        <v>54</v>
      </c>
      <c r="EM251" s="365" t="s">
        <v>54</v>
      </c>
      <c r="EN251" s="365" t="s">
        <v>54</v>
      </c>
      <c r="EO251" s="365" t="s">
        <v>54</v>
      </c>
      <c r="EP251" s="365" t="s">
        <v>54</v>
      </c>
      <c r="EQ251" s="365" t="s">
        <v>54</v>
      </c>
      <c r="ER251" s="365" t="s">
        <v>54</v>
      </c>
      <c r="ES251" s="365" t="s">
        <v>54</v>
      </c>
      <c r="ET251" s="365" t="s">
        <v>54</v>
      </c>
      <c r="EU251" s="365" t="s">
        <v>54</v>
      </c>
    </row>
    <row r="252" spans="1:151" s="385" customFormat="1" ht="19.95" customHeight="1">
      <c r="A252" s="467"/>
      <c r="B252" s="467"/>
      <c r="C252" s="474"/>
      <c r="D252" s="467"/>
      <c r="E252" s="471"/>
      <c r="F252" s="467"/>
      <c r="G252" s="467"/>
      <c r="H252" s="467"/>
      <c r="I252" s="467"/>
      <c r="J252" s="467"/>
      <c r="K252" s="467"/>
      <c r="L252" s="471"/>
      <c r="M252" s="467"/>
      <c r="N252" s="471"/>
      <c r="O252" s="467"/>
      <c r="P252" s="527"/>
      <c r="Q252" s="467"/>
      <c r="R252" s="462" t="s">
        <v>54</v>
      </c>
      <c r="S252" s="375" t="s">
        <v>54</v>
      </c>
      <c r="T252" s="375" t="s">
        <v>54</v>
      </c>
      <c r="U252" s="375" t="s">
        <v>54</v>
      </c>
      <c r="V252" s="375" t="s">
        <v>54</v>
      </c>
      <c r="W252" s="375" t="s">
        <v>54</v>
      </c>
      <c r="X252" s="518"/>
      <c r="Y252" s="375" t="s">
        <v>54</v>
      </c>
      <c r="Z252" s="520"/>
      <c r="AA252" s="375" t="s">
        <v>54</v>
      </c>
      <c r="AB252" s="467"/>
      <c r="AC252" s="375" t="s">
        <v>54</v>
      </c>
      <c r="AD252" s="467"/>
      <c r="AE252" s="375" t="s">
        <v>54</v>
      </c>
      <c r="AF252" s="375" t="s">
        <v>54</v>
      </c>
      <c r="AG252" s="375" t="s">
        <v>54</v>
      </c>
      <c r="AH252" s="375" t="s">
        <v>54</v>
      </c>
      <c r="AI252" s="375" t="s">
        <v>54</v>
      </c>
      <c r="AJ252" s="515"/>
      <c r="AK252" s="515"/>
      <c r="AL252" s="515"/>
      <c r="AM252" s="515"/>
      <c r="AN252" s="515"/>
      <c r="AO252" s="515"/>
      <c r="AP252" s="375" t="s">
        <v>54</v>
      </c>
      <c r="AQ252" s="474"/>
      <c r="AR252" s="375" t="s">
        <v>54</v>
      </c>
      <c r="AS252" s="382" t="s">
        <v>54</v>
      </c>
      <c r="AT252" s="382" t="s">
        <v>54</v>
      </c>
      <c r="AU252" s="375" t="s">
        <v>54</v>
      </c>
      <c r="AV252" s="375" t="s">
        <v>54</v>
      </c>
      <c r="AW252" s="375" t="s">
        <v>54</v>
      </c>
      <c r="AX252" s="375" t="s">
        <v>54</v>
      </c>
      <c r="AY252" s="383" t="s">
        <v>54</v>
      </c>
      <c r="AZ252" s="369" t="s">
        <v>54</v>
      </c>
      <c r="BA252" s="518"/>
      <c r="BB252" s="369" t="s">
        <v>54</v>
      </c>
      <c r="BC252" s="518"/>
      <c r="BD252" s="369" t="s">
        <v>54</v>
      </c>
      <c r="BE252" s="369" t="s">
        <v>54</v>
      </c>
      <c r="BF252" s="369" t="s">
        <v>54</v>
      </c>
      <c r="BG252" s="375" t="s">
        <v>54</v>
      </c>
      <c r="BH252" s="375" t="s">
        <v>54</v>
      </c>
      <c r="BI252" s="375" t="s">
        <v>54</v>
      </c>
      <c r="BJ252" s="375" t="s">
        <v>54</v>
      </c>
      <c r="BK252" s="474"/>
      <c r="BL252" s="375" t="s">
        <v>54</v>
      </c>
      <c r="BM252" s="375" t="s">
        <v>54</v>
      </c>
      <c r="BN252" s="375" t="s">
        <v>54</v>
      </c>
      <c r="BO252" s="375" t="s">
        <v>54</v>
      </c>
      <c r="BP252" s="375" t="s">
        <v>54</v>
      </c>
      <c r="BQ252" s="375" t="s">
        <v>54</v>
      </c>
      <c r="BR252" s="375" t="s">
        <v>54</v>
      </c>
      <c r="BS252" s="375" t="s">
        <v>54</v>
      </c>
      <c r="BT252" s="375" t="s">
        <v>54</v>
      </c>
      <c r="BU252" s="370" t="s">
        <v>54</v>
      </c>
      <c r="BV252" s="375" t="s">
        <v>54</v>
      </c>
      <c r="BW252" s="375" t="s">
        <v>54</v>
      </c>
      <c r="BX252" s="375" t="s">
        <v>54</v>
      </c>
      <c r="BY252" s="375" t="s">
        <v>54</v>
      </c>
      <c r="BZ252" s="375" t="s">
        <v>54</v>
      </c>
      <c r="CA252" s="375" t="s">
        <v>54</v>
      </c>
      <c r="CB252" s="375" t="s">
        <v>54</v>
      </c>
      <c r="CC252" s="375" t="s">
        <v>54</v>
      </c>
      <c r="CD252" s="375" t="s">
        <v>54</v>
      </c>
      <c r="CE252" s="370" t="s">
        <v>54</v>
      </c>
      <c r="CF252" s="375" t="s">
        <v>54</v>
      </c>
      <c r="CG252" s="375" t="s">
        <v>54</v>
      </c>
      <c r="CH252" s="375" t="s">
        <v>54</v>
      </c>
      <c r="CI252" s="370" t="s">
        <v>54</v>
      </c>
      <c r="CJ252" s="375" t="s">
        <v>54</v>
      </c>
      <c r="CK252" s="375" t="s">
        <v>54</v>
      </c>
      <c r="CL252" s="375" t="s">
        <v>54</v>
      </c>
      <c r="CM252" s="477"/>
      <c r="CN252" s="477"/>
      <c r="CO252" s="467"/>
      <c r="CP252" s="467"/>
      <c r="CQ252" s="467"/>
      <c r="CR252" s="467"/>
      <c r="CS252" s="467"/>
      <c r="CT252" s="513"/>
      <c r="CU252" s="513"/>
      <c r="CV252" s="513"/>
      <c r="CW252" s="513"/>
      <c r="CX252" s="513"/>
      <c r="CY252" s="513"/>
      <c r="CZ252" s="513"/>
      <c r="DA252" s="513"/>
      <c r="DB252" s="513"/>
      <c r="DC252" s="513"/>
      <c r="DD252" s="510"/>
      <c r="DE252" s="513"/>
      <c r="DF252" s="513"/>
      <c r="DG252" s="467"/>
      <c r="DH252" s="467"/>
      <c r="DI252" s="467"/>
      <c r="DJ252" s="467"/>
      <c r="DK252" s="467"/>
      <c r="DL252" s="467"/>
      <c r="DM252" s="365" t="s">
        <v>54</v>
      </c>
      <c r="DN252" s="467"/>
      <c r="DO252" s="365" t="s">
        <v>54</v>
      </c>
      <c r="DP252" s="365" t="s">
        <v>54</v>
      </c>
      <c r="DQ252" s="365" t="s">
        <v>54</v>
      </c>
      <c r="DR252" s="365" t="s">
        <v>54</v>
      </c>
      <c r="DS252" s="365" t="s">
        <v>54</v>
      </c>
      <c r="DT252" s="365" t="s">
        <v>54</v>
      </c>
      <c r="DU252" s="365" t="s">
        <v>54</v>
      </c>
      <c r="DV252" s="365" t="s">
        <v>54</v>
      </c>
      <c r="DW252" s="365" t="s">
        <v>54</v>
      </c>
      <c r="DX252" s="467"/>
      <c r="DY252" s="365" t="s">
        <v>54</v>
      </c>
      <c r="DZ252" s="467"/>
      <c r="EA252" s="365" t="s">
        <v>54</v>
      </c>
      <c r="EB252" s="365" t="s">
        <v>54</v>
      </c>
      <c r="EC252" s="365" t="s">
        <v>54</v>
      </c>
      <c r="ED252" s="365" t="s">
        <v>54</v>
      </c>
      <c r="EE252" s="365" t="s">
        <v>54</v>
      </c>
      <c r="EF252" s="365" t="s">
        <v>54</v>
      </c>
      <c r="EG252" s="365" t="s">
        <v>54</v>
      </c>
      <c r="EH252" s="365" t="s">
        <v>54</v>
      </c>
      <c r="EI252" s="365" t="s">
        <v>54</v>
      </c>
      <c r="EJ252" s="365" t="s">
        <v>54</v>
      </c>
      <c r="EK252" s="365" t="s">
        <v>54</v>
      </c>
      <c r="EL252" s="365" t="s">
        <v>54</v>
      </c>
      <c r="EM252" s="365" t="s">
        <v>54</v>
      </c>
      <c r="EN252" s="365" t="s">
        <v>54</v>
      </c>
      <c r="EO252" s="365" t="s">
        <v>54</v>
      </c>
      <c r="EP252" s="365" t="s">
        <v>54</v>
      </c>
      <c r="EQ252" s="365" t="s">
        <v>54</v>
      </c>
      <c r="ER252" s="365" t="s">
        <v>54</v>
      </c>
      <c r="ES252" s="365" t="s">
        <v>54</v>
      </c>
      <c r="ET252" s="365" t="s">
        <v>54</v>
      </c>
      <c r="EU252" s="365" t="s">
        <v>54</v>
      </c>
    </row>
    <row r="253" spans="1:151" s="385" customFormat="1" ht="19.95" customHeight="1">
      <c r="A253" s="468"/>
      <c r="B253" s="468"/>
      <c r="C253" s="475"/>
      <c r="D253" s="468"/>
      <c r="E253" s="472"/>
      <c r="F253" s="468"/>
      <c r="G253" s="468"/>
      <c r="H253" s="468"/>
      <c r="I253" s="468"/>
      <c r="J253" s="468"/>
      <c r="K253" s="468"/>
      <c r="L253" s="472"/>
      <c r="M253" s="468"/>
      <c r="N253" s="472"/>
      <c r="O253" s="468"/>
      <c r="P253" s="528"/>
      <c r="Q253" s="468"/>
      <c r="R253" s="462" t="s">
        <v>54</v>
      </c>
      <c r="S253" s="375" t="s">
        <v>54</v>
      </c>
      <c r="T253" s="375" t="s">
        <v>54</v>
      </c>
      <c r="U253" s="375" t="s">
        <v>54</v>
      </c>
      <c r="V253" s="375" t="s">
        <v>54</v>
      </c>
      <c r="W253" s="375" t="s">
        <v>54</v>
      </c>
      <c r="X253" s="518"/>
      <c r="Y253" s="375" t="s">
        <v>54</v>
      </c>
      <c r="Z253" s="520"/>
      <c r="AA253" s="375" t="s">
        <v>54</v>
      </c>
      <c r="AB253" s="468"/>
      <c r="AC253" s="375" t="s">
        <v>54</v>
      </c>
      <c r="AD253" s="468"/>
      <c r="AE253" s="375" t="s">
        <v>54</v>
      </c>
      <c r="AF253" s="375" t="s">
        <v>54</v>
      </c>
      <c r="AG253" s="375" t="s">
        <v>54</v>
      </c>
      <c r="AH253" s="375" t="s">
        <v>54</v>
      </c>
      <c r="AI253" s="375" t="s">
        <v>54</v>
      </c>
      <c r="AJ253" s="516"/>
      <c r="AK253" s="516"/>
      <c r="AL253" s="516"/>
      <c r="AM253" s="516"/>
      <c r="AN253" s="516"/>
      <c r="AO253" s="516"/>
      <c r="AP253" s="375" t="s">
        <v>54</v>
      </c>
      <c r="AQ253" s="475"/>
      <c r="AR253" s="375" t="s">
        <v>54</v>
      </c>
      <c r="AS253" s="382" t="s">
        <v>54</v>
      </c>
      <c r="AT253" s="382" t="s">
        <v>54</v>
      </c>
      <c r="AU253" s="375" t="s">
        <v>54</v>
      </c>
      <c r="AV253" s="375" t="s">
        <v>54</v>
      </c>
      <c r="AW253" s="375" t="s">
        <v>54</v>
      </c>
      <c r="AX253" s="375" t="s">
        <v>54</v>
      </c>
      <c r="AY253" s="383" t="s">
        <v>54</v>
      </c>
      <c r="AZ253" s="369" t="s">
        <v>54</v>
      </c>
      <c r="BA253" s="518"/>
      <c r="BB253" s="369" t="s">
        <v>54</v>
      </c>
      <c r="BC253" s="518"/>
      <c r="BD253" s="369" t="s">
        <v>54</v>
      </c>
      <c r="BE253" s="369" t="s">
        <v>54</v>
      </c>
      <c r="BF253" s="369" t="s">
        <v>54</v>
      </c>
      <c r="BG253" s="375" t="s">
        <v>54</v>
      </c>
      <c r="BH253" s="375" t="s">
        <v>54</v>
      </c>
      <c r="BI253" s="375" t="s">
        <v>54</v>
      </c>
      <c r="BJ253" s="375" t="s">
        <v>54</v>
      </c>
      <c r="BK253" s="475"/>
      <c r="BL253" s="375" t="s">
        <v>54</v>
      </c>
      <c r="BM253" s="375" t="s">
        <v>54</v>
      </c>
      <c r="BN253" s="375" t="s">
        <v>54</v>
      </c>
      <c r="BO253" s="375" t="s">
        <v>54</v>
      </c>
      <c r="BP253" s="375" t="s">
        <v>54</v>
      </c>
      <c r="BQ253" s="375" t="s">
        <v>54</v>
      </c>
      <c r="BR253" s="375" t="s">
        <v>54</v>
      </c>
      <c r="BS253" s="375" t="s">
        <v>54</v>
      </c>
      <c r="BT253" s="375" t="s">
        <v>54</v>
      </c>
      <c r="BU253" s="370" t="s">
        <v>54</v>
      </c>
      <c r="BV253" s="375" t="s">
        <v>54</v>
      </c>
      <c r="BW253" s="375" t="s">
        <v>54</v>
      </c>
      <c r="BX253" s="375" t="s">
        <v>54</v>
      </c>
      <c r="BY253" s="375" t="s">
        <v>54</v>
      </c>
      <c r="BZ253" s="375" t="s">
        <v>54</v>
      </c>
      <c r="CA253" s="375" t="s">
        <v>54</v>
      </c>
      <c r="CB253" s="375" t="s">
        <v>54</v>
      </c>
      <c r="CC253" s="375" t="s">
        <v>54</v>
      </c>
      <c r="CD253" s="375" t="s">
        <v>54</v>
      </c>
      <c r="CE253" s="370" t="s">
        <v>54</v>
      </c>
      <c r="CF253" s="375" t="s">
        <v>54</v>
      </c>
      <c r="CG253" s="375" t="s">
        <v>54</v>
      </c>
      <c r="CH253" s="375" t="s">
        <v>54</v>
      </c>
      <c r="CI253" s="370" t="s">
        <v>54</v>
      </c>
      <c r="CJ253" s="375" t="s">
        <v>54</v>
      </c>
      <c r="CK253" s="375" t="s">
        <v>54</v>
      </c>
      <c r="CL253" s="375" t="s">
        <v>54</v>
      </c>
      <c r="CM253" s="478"/>
      <c r="CN253" s="478"/>
      <c r="CO253" s="468"/>
      <c r="CP253" s="468"/>
      <c r="CQ253" s="468"/>
      <c r="CR253" s="468"/>
      <c r="CS253" s="468"/>
      <c r="CT253" s="514"/>
      <c r="CU253" s="514"/>
      <c r="CV253" s="514"/>
      <c r="CW253" s="514"/>
      <c r="CX253" s="514"/>
      <c r="CY253" s="514"/>
      <c r="CZ253" s="514"/>
      <c r="DA253" s="514"/>
      <c r="DB253" s="514"/>
      <c r="DC253" s="514"/>
      <c r="DD253" s="511"/>
      <c r="DE253" s="514"/>
      <c r="DF253" s="514"/>
      <c r="DG253" s="468"/>
      <c r="DH253" s="468"/>
      <c r="DI253" s="468"/>
      <c r="DJ253" s="468"/>
      <c r="DK253" s="468"/>
      <c r="DL253" s="468"/>
      <c r="DM253" s="365" t="s">
        <v>54</v>
      </c>
      <c r="DN253" s="468"/>
      <c r="DO253" s="365" t="s">
        <v>54</v>
      </c>
      <c r="DP253" s="365" t="s">
        <v>54</v>
      </c>
      <c r="DQ253" s="365" t="s">
        <v>54</v>
      </c>
      <c r="DR253" s="365" t="s">
        <v>54</v>
      </c>
      <c r="DS253" s="365" t="s">
        <v>54</v>
      </c>
      <c r="DT253" s="365" t="s">
        <v>54</v>
      </c>
      <c r="DU253" s="365" t="s">
        <v>54</v>
      </c>
      <c r="DV253" s="365" t="s">
        <v>54</v>
      </c>
      <c r="DW253" s="365" t="s">
        <v>54</v>
      </c>
      <c r="DX253" s="468"/>
      <c r="DY253" s="365" t="s">
        <v>54</v>
      </c>
      <c r="DZ253" s="468"/>
      <c r="EA253" s="365" t="s">
        <v>54</v>
      </c>
      <c r="EB253" s="365" t="s">
        <v>54</v>
      </c>
      <c r="EC253" s="365" t="s">
        <v>54</v>
      </c>
      <c r="ED253" s="365" t="s">
        <v>54</v>
      </c>
      <c r="EE253" s="365" t="s">
        <v>54</v>
      </c>
      <c r="EF253" s="365" t="s">
        <v>54</v>
      </c>
      <c r="EG253" s="365" t="s">
        <v>54</v>
      </c>
      <c r="EH253" s="365" t="s">
        <v>54</v>
      </c>
      <c r="EI253" s="365" t="s">
        <v>54</v>
      </c>
      <c r="EJ253" s="365" t="s">
        <v>54</v>
      </c>
      <c r="EK253" s="365" t="s">
        <v>54</v>
      </c>
      <c r="EL253" s="365" t="s">
        <v>54</v>
      </c>
      <c r="EM253" s="365" t="s">
        <v>54</v>
      </c>
      <c r="EN253" s="365" t="s">
        <v>54</v>
      </c>
      <c r="EO253" s="365" t="s">
        <v>54</v>
      </c>
      <c r="EP253" s="365" t="s">
        <v>54</v>
      </c>
      <c r="EQ253" s="365" t="s">
        <v>54</v>
      </c>
      <c r="ER253" s="365" t="s">
        <v>54</v>
      </c>
      <c r="ES253" s="365" t="s">
        <v>54</v>
      </c>
      <c r="ET253" s="365" t="s">
        <v>54</v>
      </c>
      <c r="EU253" s="365" t="s">
        <v>54</v>
      </c>
    </row>
    <row r="254" spans="1:151" s="385" customFormat="1" ht="19.95" customHeight="1">
      <c r="A254" s="465">
        <v>45</v>
      </c>
      <c r="B254" s="465">
        <v>45</v>
      </c>
      <c r="C254" s="473" t="s">
        <v>2734</v>
      </c>
      <c r="D254" s="465" t="s">
        <v>3330</v>
      </c>
      <c r="E254" s="469" t="s">
        <v>3072</v>
      </c>
      <c r="F254" s="465" t="s">
        <v>3386</v>
      </c>
      <c r="G254" s="465" t="s">
        <v>3356</v>
      </c>
      <c r="H254" s="465" t="s">
        <v>3229</v>
      </c>
      <c r="I254" s="465" t="s">
        <v>3387</v>
      </c>
      <c r="J254" s="465" t="s">
        <v>52</v>
      </c>
      <c r="K254" s="525" t="s">
        <v>3538</v>
      </c>
      <c r="L254" s="469" t="s">
        <v>3554</v>
      </c>
      <c r="M254" s="465" t="s">
        <v>3331</v>
      </c>
      <c r="N254" s="469" t="s">
        <v>3554</v>
      </c>
      <c r="O254" s="465" t="s">
        <v>3331</v>
      </c>
      <c r="P254" s="526" t="s">
        <v>2962</v>
      </c>
      <c r="Q254" s="465">
        <v>1</v>
      </c>
      <c r="R254" s="462" t="s">
        <v>3230</v>
      </c>
      <c r="S254" s="375" t="s">
        <v>52</v>
      </c>
      <c r="T254" s="375" t="s">
        <v>52</v>
      </c>
      <c r="U254" s="375" t="s">
        <v>52</v>
      </c>
      <c r="V254" s="375" t="s">
        <v>52</v>
      </c>
      <c r="W254" s="375">
        <v>1869</v>
      </c>
      <c r="X254" s="517">
        <v>1869</v>
      </c>
      <c r="Y254" s="375" t="s">
        <v>52</v>
      </c>
      <c r="Z254" s="519" t="s">
        <v>52</v>
      </c>
      <c r="AA254" s="375">
        <v>1869</v>
      </c>
      <c r="AB254" s="465">
        <f t="shared" ref="AB254" si="15">X254</f>
        <v>1869</v>
      </c>
      <c r="AC254" s="375" t="s">
        <v>52</v>
      </c>
      <c r="AD254" s="465" t="s">
        <v>52</v>
      </c>
      <c r="AE254" s="375" t="s">
        <v>52</v>
      </c>
      <c r="AF254" s="375" t="s">
        <v>52</v>
      </c>
      <c r="AG254" s="375" t="s">
        <v>52</v>
      </c>
      <c r="AH254" s="375" t="s">
        <v>52</v>
      </c>
      <c r="AI254" s="375" t="s">
        <v>52</v>
      </c>
      <c r="AJ254" s="476" t="s">
        <v>54</v>
      </c>
      <c r="AK254" s="476" t="s">
        <v>54</v>
      </c>
      <c r="AL254" s="476" t="s">
        <v>54</v>
      </c>
      <c r="AM254" s="476" t="s">
        <v>54</v>
      </c>
      <c r="AN254" s="476" t="s">
        <v>54</v>
      </c>
      <c r="AO254" s="476" t="s">
        <v>54</v>
      </c>
      <c r="AP254" s="375" t="s">
        <v>54</v>
      </c>
      <c r="AQ254" s="473" t="s">
        <v>54</v>
      </c>
      <c r="AR254" s="375" t="s">
        <v>54</v>
      </c>
      <c r="AS254" s="382" t="s">
        <v>54</v>
      </c>
      <c r="AT254" s="382" t="s">
        <v>54</v>
      </c>
      <c r="AU254" s="375" t="s">
        <v>54</v>
      </c>
      <c r="AV254" s="375" t="s">
        <v>54</v>
      </c>
      <c r="AW254" s="375" t="s">
        <v>54</v>
      </c>
      <c r="AX254" s="375" t="s">
        <v>54</v>
      </c>
      <c r="AY254" s="383" t="s">
        <v>54</v>
      </c>
      <c r="AZ254" s="369" t="s">
        <v>54</v>
      </c>
      <c r="BA254" s="517" t="s">
        <v>54</v>
      </c>
      <c r="BB254" s="369" t="s">
        <v>54</v>
      </c>
      <c r="BC254" s="517" t="s">
        <v>54</v>
      </c>
      <c r="BD254" s="369" t="s">
        <v>54</v>
      </c>
      <c r="BE254" s="369" t="s">
        <v>54</v>
      </c>
      <c r="BF254" s="369" t="s">
        <v>54</v>
      </c>
      <c r="BG254" s="375" t="s">
        <v>54</v>
      </c>
      <c r="BH254" s="375" t="s">
        <v>54</v>
      </c>
      <c r="BI254" s="375" t="s">
        <v>54</v>
      </c>
      <c r="BJ254" s="375" t="s">
        <v>54</v>
      </c>
      <c r="BK254" s="473" t="s">
        <v>54</v>
      </c>
      <c r="BL254" s="375" t="s">
        <v>54</v>
      </c>
      <c r="BM254" s="375" t="s">
        <v>54</v>
      </c>
      <c r="BN254" s="375" t="s">
        <v>54</v>
      </c>
      <c r="BO254" s="375" t="s">
        <v>54</v>
      </c>
      <c r="BP254" s="375" t="s">
        <v>54</v>
      </c>
      <c r="BQ254" s="375" t="s">
        <v>54</v>
      </c>
      <c r="BR254" s="375" t="s">
        <v>54</v>
      </c>
      <c r="BS254" s="375" t="s">
        <v>54</v>
      </c>
      <c r="BT254" s="375" t="s">
        <v>54</v>
      </c>
      <c r="BU254" s="370" t="s">
        <v>54</v>
      </c>
      <c r="BV254" s="375" t="s">
        <v>54</v>
      </c>
      <c r="BW254" s="375" t="s">
        <v>54</v>
      </c>
      <c r="BX254" s="375" t="s">
        <v>54</v>
      </c>
      <c r="BY254" s="375" t="s">
        <v>54</v>
      </c>
      <c r="BZ254" s="375" t="s">
        <v>54</v>
      </c>
      <c r="CA254" s="375" t="s">
        <v>54</v>
      </c>
      <c r="CB254" s="375" t="s">
        <v>54</v>
      </c>
      <c r="CC254" s="375" t="s">
        <v>54</v>
      </c>
      <c r="CD254" s="375" t="s">
        <v>54</v>
      </c>
      <c r="CE254" s="370" t="s">
        <v>54</v>
      </c>
      <c r="CF254" s="375" t="s">
        <v>54</v>
      </c>
      <c r="CG254" s="375" t="s">
        <v>54</v>
      </c>
      <c r="CH254" s="375" t="s">
        <v>54</v>
      </c>
      <c r="CI254" s="370" t="s">
        <v>54</v>
      </c>
      <c r="CJ254" s="375" t="s">
        <v>54</v>
      </c>
      <c r="CK254" s="375" t="s">
        <v>54</v>
      </c>
      <c r="CL254" s="375" t="s">
        <v>54</v>
      </c>
      <c r="CM254" s="476" t="s">
        <v>54</v>
      </c>
      <c r="CN254" s="476" t="s">
        <v>54</v>
      </c>
      <c r="CO254" s="465" t="s">
        <v>54</v>
      </c>
      <c r="CP254" s="465" t="s">
        <v>54</v>
      </c>
      <c r="CQ254" s="465" t="s">
        <v>54</v>
      </c>
      <c r="CR254" s="465" t="s">
        <v>54</v>
      </c>
      <c r="CS254" s="465" t="s">
        <v>54</v>
      </c>
      <c r="CT254" s="512" t="s">
        <v>2026</v>
      </c>
      <c r="CU254" s="512">
        <v>2019</v>
      </c>
      <c r="CV254" s="512" t="str">
        <f t="shared" ref="CV254" si="16">O254</f>
        <v>Patients with non-metastatic and metastatic hormone-sensitive prostate cancer</v>
      </c>
      <c r="CW254" s="512" t="s">
        <v>1975</v>
      </c>
      <c r="CX254" s="512" t="s">
        <v>54</v>
      </c>
      <c r="CY254" s="512" t="s">
        <v>54</v>
      </c>
      <c r="CZ254" s="512" t="s">
        <v>54</v>
      </c>
      <c r="DA254" s="512" t="s">
        <v>54</v>
      </c>
      <c r="DB254" s="512" t="s">
        <v>54</v>
      </c>
      <c r="DC254" s="512" t="s">
        <v>3231</v>
      </c>
      <c r="DD254" s="509" t="s">
        <v>3456</v>
      </c>
      <c r="DE254" s="512" t="s">
        <v>3232</v>
      </c>
      <c r="DF254" s="512" t="s">
        <v>52</v>
      </c>
      <c r="DG254" s="465" t="s">
        <v>54</v>
      </c>
      <c r="DH254" s="465" t="s">
        <v>54</v>
      </c>
      <c r="DI254" s="465" t="s">
        <v>54</v>
      </c>
      <c r="DJ254" s="465" t="s">
        <v>54</v>
      </c>
      <c r="DK254" s="465" t="s">
        <v>54</v>
      </c>
      <c r="DL254" s="465" t="s">
        <v>54</v>
      </c>
      <c r="DM254" s="365" t="s">
        <v>54</v>
      </c>
      <c r="DN254" s="465" t="s">
        <v>54</v>
      </c>
      <c r="DO254" s="365" t="s">
        <v>54</v>
      </c>
      <c r="DP254" s="365" t="s">
        <v>54</v>
      </c>
      <c r="DQ254" s="365" t="s">
        <v>54</v>
      </c>
      <c r="DR254" s="365" t="s">
        <v>54</v>
      </c>
      <c r="DS254" s="365" t="s">
        <v>54</v>
      </c>
      <c r="DT254" s="365" t="s">
        <v>54</v>
      </c>
      <c r="DU254" s="365" t="s">
        <v>54</v>
      </c>
      <c r="DV254" s="365" t="s">
        <v>54</v>
      </c>
      <c r="DW254" s="365" t="s">
        <v>54</v>
      </c>
      <c r="DX254" s="465" t="s">
        <v>54</v>
      </c>
      <c r="DY254" s="365" t="s">
        <v>54</v>
      </c>
      <c r="DZ254" s="465" t="s">
        <v>54</v>
      </c>
      <c r="EA254" s="365" t="s">
        <v>54</v>
      </c>
      <c r="EB254" s="365" t="s">
        <v>54</v>
      </c>
      <c r="EC254" s="365" t="s">
        <v>54</v>
      </c>
      <c r="ED254" s="365" t="s">
        <v>54</v>
      </c>
      <c r="EE254" s="365" t="s">
        <v>54</v>
      </c>
      <c r="EF254" s="365" t="s">
        <v>54</v>
      </c>
      <c r="EG254" s="365" t="s">
        <v>54</v>
      </c>
      <c r="EH254" s="365" t="s">
        <v>54</v>
      </c>
      <c r="EI254" s="365" t="s">
        <v>54</v>
      </c>
      <c r="EJ254" s="365" t="s">
        <v>54</v>
      </c>
      <c r="EK254" s="365" t="s">
        <v>54</v>
      </c>
      <c r="EL254" s="365" t="s">
        <v>54</v>
      </c>
      <c r="EM254" s="365" t="s">
        <v>54</v>
      </c>
      <c r="EN254" s="365" t="s">
        <v>54</v>
      </c>
      <c r="EO254" s="365" t="s">
        <v>54</v>
      </c>
      <c r="EP254" s="365" t="s">
        <v>54</v>
      </c>
      <c r="EQ254" s="365" t="s">
        <v>54</v>
      </c>
      <c r="ER254" s="365" t="s">
        <v>54</v>
      </c>
      <c r="ES254" s="365" t="s">
        <v>54</v>
      </c>
      <c r="ET254" s="365" t="s">
        <v>54</v>
      </c>
      <c r="EU254" s="365" t="s">
        <v>54</v>
      </c>
    </row>
    <row r="255" spans="1:151" s="385" customFormat="1" ht="19.95" customHeight="1">
      <c r="A255" s="466"/>
      <c r="B255" s="466"/>
      <c r="C255" s="474"/>
      <c r="D255" s="466"/>
      <c r="E255" s="470"/>
      <c r="F255" s="466"/>
      <c r="G255" s="466"/>
      <c r="H255" s="466"/>
      <c r="I255" s="466"/>
      <c r="J255" s="466"/>
      <c r="K255" s="466"/>
      <c r="L255" s="470"/>
      <c r="M255" s="466"/>
      <c r="N255" s="470"/>
      <c r="O255" s="466"/>
      <c r="P255" s="527"/>
      <c r="Q255" s="466"/>
      <c r="R255" s="462" t="s">
        <v>54</v>
      </c>
      <c r="S255" s="375" t="s">
        <v>54</v>
      </c>
      <c r="T255" s="375" t="s">
        <v>54</v>
      </c>
      <c r="U255" s="375" t="s">
        <v>54</v>
      </c>
      <c r="V255" s="375" t="s">
        <v>54</v>
      </c>
      <c r="W255" s="375" t="s">
        <v>54</v>
      </c>
      <c r="X255" s="518"/>
      <c r="Y255" s="375" t="s">
        <v>54</v>
      </c>
      <c r="Z255" s="520"/>
      <c r="AA255" s="375" t="s">
        <v>54</v>
      </c>
      <c r="AB255" s="466"/>
      <c r="AC255" s="375" t="s">
        <v>54</v>
      </c>
      <c r="AD255" s="466"/>
      <c r="AE255" s="375" t="s">
        <v>54</v>
      </c>
      <c r="AF255" s="375" t="s">
        <v>54</v>
      </c>
      <c r="AG255" s="375" t="s">
        <v>54</v>
      </c>
      <c r="AH255" s="375" t="s">
        <v>54</v>
      </c>
      <c r="AI255" s="375" t="s">
        <v>54</v>
      </c>
      <c r="AJ255" s="515"/>
      <c r="AK255" s="515"/>
      <c r="AL255" s="515"/>
      <c r="AM255" s="515"/>
      <c r="AN255" s="515"/>
      <c r="AO255" s="515"/>
      <c r="AP255" s="375" t="s">
        <v>54</v>
      </c>
      <c r="AQ255" s="474"/>
      <c r="AR255" s="375" t="s">
        <v>54</v>
      </c>
      <c r="AS255" s="382" t="s">
        <v>54</v>
      </c>
      <c r="AT255" s="382" t="s">
        <v>54</v>
      </c>
      <c r="AU255" s="375" t="s">
        <v>54</v>
      </c>
      <c r="AV255" s="375" t="s">
        <v>54</v>
      </c>
      <c r="AW255" s="375" t="s">
        <v>54</v>
      </c>
      <c r="AX255" s="375" t="s">
        <v>54</v>
      </c>
      <c r="AY255" s="383" t="s">
        <v>54</v>
      </c>
      <c r="AZ255" s="369" t="s">
        <v>54</v>
      </c>
      <c r="BA255" s="518"/>
      <c r="BB255" s="369" t="s">
        <v>54</v>
      </c>
      <c r="BC255" s="518"/>
      <c r="BD255" s="369" t="s">
        <v>54</v>
      </c>
      <c r="BE255" s="369" t="s">
        <v>54</v>
      </c>
      <c r="BF255" s="369" t="s">
        <v>54</v>
      </c>
      <c r="BG255" s="375" t="s">
        <v>54</v>
      </c>
      <c r="BH255" s="375" t="s">
        <v>54</v>
      </c>
      <c r="BI255" s="375" t="s">
        <v>54</v>
      </c>
      <c r="BJ255" s="375" t="s">
        <v>54</v>
      </c>
      <c r="BK255" s="474"/>
      <c r="BL255" s="375" t="s">
        <v>54</v>
      </c>
      <c r="BM255" s="375" t="s">
        <v>54</v>
      </c>
      <c r="BN255" s="375" t="s">
        <v>54</v>
      </c>
      <c r="BO255" s="375" t="s">
        <v>54</v>
      </c>
      <c r="BP255" s="375" t="s">
        <v>54</v>
      </c>
      <c r="BQ255" s="375" t="s">
        <v>54</v>
      </c>
      <c r="BR255" s="375" t="s">
        <v>54</v>
      </c>
      <c r="BS255" s="375" t="s">
        <v>54</v>
      </c>
      <c r="BT255" s="375" t="s">
        <v>54</v>
      </c>
      <c r="BU255" s="370" t="s">
        <v>54</v>
      </c>
      <c r="BV255" s="375" t="s">
        <v>54</v>
      </c>
      <c r="BW255" s="375" t="s">
        <v>54</v>
      </c>
      <c r="BX255" s="375" t="s">
        <v>54</v>
      </c>
      <c r="BY255" s="375" t="s">
        <v>54</v>
      </c>
      <c r="BZ255" s="375" t="s">
        <v>54</v>
      </c>
      <c r="CA255" s="375" t="s">
        <v>54</v>
      </c>
      <c r="CB255" s="375" t="s">
        <v>54</v>
      </c>
      <c r="CC255" s="375" t="s">
        <v>54</v>
      </c>
      <c r="CD255" s="375" t="s">
        <v>54</v>
      </c>
      <c r="CE255" s="370" t="s">
        <v>54</v>
      </c>
      <c r="CF255" s="375" t="s">
        <v>54</v>
      </c>
      <c r="CG255" s="375" t="s">
        <v>54</v>
      </c>
      <c r="CH255" s="375" t="s">
        <v>54</v>
      </c>
      <c r="CI255" s="370" t="s">
        <v>54</v>
      </c>
      <c r="CJ255" s="375" t="s">
        <v>54</v>
      </c>
      <c r="CK255" s="375" t="s">
        <v>54</v>
      </c>
      <c r="CL255" s="375" t="s">
        <v>54</v>
      </c>
      <c r="CM255" s="477"/>
      <c r="CN255" s="477"/>
      <c r="CO255" s="466"/>
      <c r="CP255" s="466"/>
      <c r="CQ255" s="466"/>
      <c r="CR255" s="466"/>
      <c r="CS255" s="466"/>
      <c r="CT255" s="513"/>
      <c r="CU255" s="513"/>
      <c r="CV255" s="513"/>
      <c r="CW255" s="513"/>
      <c r="CX255" s="513"/>
      <c r="CY255" s="513"/>
      <c r="CZ255" s="513"/>
      <c r="DA255" s="513"/>
      <c r="DB255" s="513"/>
      <c r="DC255" s="513"/>
      <c r="DD255" s="510"/>
      <c r="DE255" s="513"/>
      <c r="DF255" s="513"/>
      <c r="DG255" s="466"/>
      <c r="DH255" s="466"/>
      <c r="DI255" s="466"/>
      <c r="DJ255" s="466"/>
      <c r="DK255" s="466"/>
      <c r="DL255" s="466"/>
      <c r="DM255" s="365" t="s">
        <v>54</v>
      </c>
      <c r="DN255" s="466"/>
      <c r="DO255" s="365" t="s">
        <v>54</v>
      </c>
      <c r="DP255" s="365" t="s">
        <v>54</v>
      </c>
      <c r="DQ255" s="365" t="s">
        <v>54</v>
      </c>
      <c r="DR255" s="365" t="s">
        <v>54</v>
      </c>
      <c r="DS255" s="365" t="s">
        <v>54</v>
      </c>
      <c r="DT255" s="365" t="s">
        <v>54</v>
      </c>
      <c r="DU255" s="365" t="s">
        <v>54</v>
      </c>
      <c r="DV255" s="365" t="s">
        <v>54</v>
      </c>
      <c r="DW255" s="365" t="s">
        <v>54</v>
      </c>
      <c r="DX255" s="466"/>
      <c r="DY255" s="365" t="s">
        <v>54</v>
      </c>
      <c r="DZ255" s="466"/>
      <c r="EA255" s="365" t="s">
        <v>54</v>
      </c>
      <c r="EB255" s="365" t="s">
        <v>54</v>
      </c>
      <c r="EC255" s="365" t="s">
        <v>54</v>
      </c>
      <c r="ED255" s="365" t="s">
        <v>54</v>
      </c>
      <c r="EE255" s="365" t="s">
        <v>54</v>
      </c>
      <c r="EF255" s="365" t="s">
        <v>54</v>
      </c>
      <c r="EG255" s="365" t="s">
        <v>54</v>
      </c>
      <c r="EH255" s="365" t="s">
        <v>54</v>
      </c>
      <c r="EI255" s="365" t="s">
        <v>54</v>
      </c>
      <c r="EJ255" s="365" t="s">
        <v>54</v>
      </c>
      <c r="EK255" s="365" t="s">
        <v>54</v>
      </c>
      <c r="EL255" s="365" t="s">
        <v>54</v>
      </c>
      <c r="EM255" s="365" t="s">
        <v>54</v>
      </c>
      <c r="EN255" s="365" t="s">
        <v>54</v>
      </c>
      <c r="EO255" s="365" t="s">
        <v>54</v>
      </c>
      <c r="EP255" s="365" t="s">
        <v>54</v>
      </c>
      <c r="EQ255" s="365" t="s">
        <v>54</v>
      </c>
      <c r="ER255" s="365" t="s">
        <v>54</v>
      </c>
      <c r="ES255" s="365" t="s">
        <v>54</v>
      </c>
      <c r="ET255" s="365" t="s">
        <v>54</v>
      </c>
      <c r="EU255" s="365" t="s">
        <v>54</v>
      </c>
    </row>
    <row r="256" spans="1:151" s="385" customFormat="1" ht="19.95" customHeight="1">
      <c r="A256" s="467"/>
      <c r="B256" s="467"/>
      <c r="C256" s="474"/>
      <c r="D256" s="467"/>
      <c r="E256" s="471"/>
      <c r="F256" s="467"/>
      <c r="G256" s="467"/>
      <c r="H256" s="467"/>
      <c r="I256" s="467"/>
      <c r="J256" s="467"/>
      <c r="K256" s="467"/>
      <c r="L256" s="471"/>
      <c r="M256" s="467"/>
      <c r="N256" s="471"/>
      <c r="O256" s="467"/>
      <c r="P256" s="527"/>
      <c r="Q256" s="467"/>
      <c r="R256" s="462" t="s">
        <v>54</v>
      </c>
      <c r="S256" s="375" t="s">
        <v>54</v>
      </c>
      <c r="T256" s="375" t="s">
        <v>54</v>
      </c>
      <c r="U256" s="375" t="s">
        <v>54</v>
      </c>
      <c r="V256" s="375" t="s">
        <v>54</v>
      </c>
      <c r="W256" s="375" t="s">
        <v>54</v>
      </c>
      <c r="X256" s="518"/>
      <c r="Y256" s="375" t="s">
        <v>54</v>
      </c>
      <c r="Z256" s="520"/>
      <c r="AA256" s="375" t="s">
        <v>54</v>
      </c>
      <c r="AB256" s="467"/>
      <c r="AC256" s="375" t="s">
        <v>54</v>
      </c>
      <c r="AD256" s="467"/>
      <c r="AE256" s="375" t="s">
        <v>54</v>
      </c>
      <c r="AF256" s="375" t="s">
        <v>54</v>
      </c>
      <c r="AG256" s="375" t="s">
        <v>54</v>
      </c>
      <c r="AH256" s="375" t="s">
        <v>54</v>
      </c>
      <c r="AI256" s="375" t="s">
        <v>54</v>
      </c>
      <c r="AJ256" s="515"/>
      <c r="AK256" s="515"/>
      <c r="AL256" s="515"/>
      <c r="AM256" s="515"/>
      <c r="AN256" s="515"/>
      <c r="AO256" s="515"/>
      <c r="AP256" s="375" t="s">
        <v>54</v>
      </c>
      <c r="AQ256" s="474"/>
      <c r="AR256" s="375" t="s">
        <v>54</v>
      </c>
      <c r="AS256" s="382" t="s">
        <v>54</v>
      </c>
      <c r="AT256" s="382" t="s">
        <v>54</v>
      </c>
      <c r="AU256" s="375" t="s">
        <v>54</v>
      </c>
      <c r="AV256" s="375" t="s">
        <v>54</v>
      </c>
      <c r="AW256" s="375" t="s">
        <v>54</v>
      </c>
      <c r="AX256" s="375" t="s">
        <v>54</v>
      </c>
      <c r="AY256" s="383" t="s">
        <v>54</v>
      </c>
      <c r="AZ256" s="369" t="s">
        <v>54</v>
      </c>
      <c r="BA256" s="518"/>
      <c r="BB256" s="369" t="s">
        <v>54</v>
      </c>
      <c r="BC256" s="518"/>
      <c r="BD256" s="369" t="s">
        <v>54</v>
      </c>
      <c r="BE256" s="369" t="s">
        <v>54</v>
      </c>
      <c r="BF256" s="369" t="s">
        <v>54</v>
      </c>
      <c r="BG256" s="375" t="s">
        <v>54</v>
      </c>
      <c r="BH256" s="375" t="s">
        <v>54</v>
      </c>
      <c r="BI256" s="375" t="s">
        <v>54</v>
      </c>
      <c r="BJ256" s="375" t="s">
        <v>54</v>
      </c>
      <c r="BK256" s="474"/>
      <c r="BL256" s="375" t="s">
        <v>54</v>
      </c>
      <c r="BM256" s="375" t="s">
        <v>54</v>
      </c>
      <c r="BN256" s="375" t="s">
        <v>54</v>
      </c>
      <c r="BO256" s="375" t="s">
        <v>54</v>
      </c>
      <c r="BP256" s="375" t="s">
        <v>54</v>
      </c>
      <c r="BQ256" s="375" t="s">
        <v>54</v>
      </c>
      <c r="BR256" s="375" t="s">
        <v>54</v>
      </c>
      <c r="BS256" s="375" t="s">
        <v>54</v>
      </c>
      <c r="BT256" s="375" t="s">
        <v>54</v>
      </c>
      <c r="BU256" s="370" t="s">
        <v>54</v>
      </c>
      <c r="BV256" s="375" t="s">
        <v>54</v>
      </c>
      <c r="BW256" s="375" t="s">
        <v>54</v>
      </c>
      <c r="BX256" s="375" t="s">
        <v>54</v>
      </c>
      <c r="BY256" s="375" t="s">
        <v>54</v>
      </c>
      <c r="BZ256" s="375" t="s">
        <v>54</v>
      </c>
      <c r="CA256" s="375" t="s">
        <v>54</v>
      </c>
      <c r="CB256" s="375" t="s">
        <v>54</v>
      </c>
      <c r="CC256" s="375" t="s">
        <v>54</v>
      </c>
      <c r="CD256" s="375" t="s">
        <v>54</v>
      </c>
      <c r="CE256" s="370" t="s">
        <v>54</v>
      </c>
      <c r="CF256" s="375" t="s">
        <v>54</v>
      </c>
      <c r="CG256" s="375" t="s">
        <v>54</v>
      </c>
      <c r="CH256" s="375" t="s">
        <v>54</v>
      </c>
      <c r="CI256" s="370" t="s">
        <v>54</v>
      </c>
      <c r="CJ256" s="375" t="s">
        <v>54</v>
      </c>
      <c r="CK256" s="375" t="s">
        <v>54</v>
      </c>
      <c r="CL256" s="375" t="s">
        <v>54</v>
      </c>
      <c r="CM256" s="477"/>
      <c r="CN256" s="477"/>
      <c r="CO256" s="467"/>
      <c r="CP256" s="467"/>
      <c r="CQ256" s="467"/>
      <c r="CR256" s="467"/>
      <c r="CS256" s="467"/>
      <c r="CT256" s="513"/>
      <c r="CU256" s="513"/>
      <c r="CV256" s="513"/>
      <c r="CW256" s="513"/>
      <c r="CX256" s="513"/>
      <c r="CY256" s="513"/>
      <c r="CZ256" s="513"/>
      <c r="DA256" s="513"/>
      <c r="DB256" s="513"/>
      <c r="DC256" s="513"/>
      <c r="DD256" s="510"/>
      <c r="DE256" s="513"/>
      <c r="DF256" s="513"/>
      <c r="DG256" s="467"/>
      <c r="DH256" s="467"/>
      <c r="DI256" s="467"/>
      <c r="DJ256" s="467"/>
      <c r="DK256" s="467"/>
      <c r="DL256" s="467"/>
      <c r="DM256" s="365" t="s">
        <v>54</v>
      </c>
      <c r="DN256" s="467"/>
      <c r="DO256" s="365" t="s">
        <v>54</v>
      </c>
      <c r="DP256" s="365" t="s">
        <v>54</v>
      </c>
      <c r="DQ256" s="365" t="s">
        <v>54</v>
      </c>
      <c r="DR256" s="365" t="s">
        <v>54</v>
      </c>
      <c r="DS256" s="365" t="s">
        <v>54</v>
      </c>
      <c r="DT256" s="365" t="s">
        <v>54</v>
      </c>
      <c r="DU256" s="365" t="s">
        <v>54</v>
      </c>
      <c r="DV256" s="365" t="s">
        <v>54</v>
      </c>
      <c r="DW256" s="365" t="s">
        <v>54</v>
      </c>
      <c r="DX256" s="467"/>
      <c r="DY256" s="365" t="s">
        <v>54</v>
      </c>
      <c r="DZ256" s="467"/>
      <c r="EA256" s="365" t="s">
        <v>54</v>
      </c>
      <c r="EB256" s="365" t="s">
        <v>54</v>
      </c>
      <c r="EC256" s="365" t="s">
        <v>54</v>
      </c>
      <c r="ED256" s="365" t="s">
        <v>54</v>
      </c>
      <c r="EE256" s="365" t="s">
        <v>54</v>
      </c>
      <c r="EF256" s="365" t="s">
        <v>54</v>
      </c>
      <c r="EG256" s="365" t="s">
        <v>54</v>
      </c>
      <c r="EH256" s="365" t="s">
        <v>54</v>
      </c>
      <c r="EI256" s="365" t="s">
        <v>54</v>
      </c>
      <c r="EJ256" s="365" t="s">
        <v>54</v>
      </c>
      <c r="EK256" s="365" t="s">
        <v>54</v>
      </c>
      <c r="EL256" s="365" t="s">
        <v>54</v>
      </c>
      <c r="EM256" s="365" t="s">
        <v>54</v>
      </c>
      <c r="EN256" s="365" t="s">
        <v>54</v>
      </c>
      <c r="EO256" s="365" t="s">
        <v>54</v>
      </c>
      <c r="EP256" s="365" t="s">
        <v>54</v>
      </c>
      <c r="EQ256" s="365" t="s">
        <v>54</v>
      </c>
      <c r="ER256" s="365" t="s">
        <v>54</v>
      </c>
      <c r="ES256" s="365" t="s">
        <v>54</v>
      </c>
      <c r="ET256" s="365" t="s">
        <v>54</v>
      </c>
      <c r="EU256" s="365" t="s">
        <v>54</v>
      </c>
    </row>
    <row r="257" spans="1:151" s="385" customFormat="1" ht="19.95" customHeight="1">
      <c r="A257" s="468"/>
      <c r="B257" s="468"/>
      <c r="C257" s="475"/>
      <c r="D257" s="468"/>
      <c r="E257" s="472"/>
      <c r="F257" s="468"/>
      <c r="G257" s="468"/>
      <c r="H257" s="468"/>
      <c r="I257" s="468"/>
      <c r="J257" s="468"/>
      <c r="K257" s="468"/>
      <c r="L257" s="472"/>
      <c r="M257" s="468"/>
      <c r="N257" s="472"/>
      <c r="O257" s="468"/>
      <c r="P257" s="528"/>
      <c r="Q257" s="468"/>
      <c r="R257" s="462" t="s">
        <v>54</v>
      </c>
      <c r="S257" s="375" t="s">
        <v>54</v>
      </c>
      <c r="T257" s="375" t="s">
        <v>54</v>
      </c>
      <c r="U257" s="375" t="s">
        <v>54</v>
      </c>
      <c r="V257" s="375" t="s">
        <v>54</v>
      </c>
      <c r="W257" s="375" t="s">
        <v>54</v>
      </c>
      <c r="X257" s="518"/>
      <c r="Y257" s="375" t="s">
        <v>54</v>
      </c>
      <c r="Z257" s="520"/>
      <c r="AA257" s="375" t="s">
        <v>54</v>
      </c>
      <c r="AB257" s="468"/>
      <c r="AC257" s="375" t="s">
        <v>54</v>
      </c>
      <c r="AD257" s="468"/>
      <c r="AE257" s="375" t="s">
        <v>54</v>
      </c>
      <c r="AF257" s="375" t="s">
        <v>54</v>
      </c>
      <c r="AG257" s="375" t="s">
        <v>54</v>
      </c>
      <c r="AH257" s="375" t="s">
        <v>54</v>
      </c>
      <c r="AI257" s="375" t="s">
        <v>54</v>
      </c>
      <c r="AJ257" s="516"/>
      <c r="AK257" s="516"/>
      <c r="AL257" s="516"/>
      <c r="AM257" s="516"/>
      <c r="AN257" s="516"/>
      <c r="AO257" s="516"/>
      <c r="AP257" s="375" t="s">
        <v>54</v>
      </c>
      <c r="AQ257" s="475"/>
      <c r="AR257" s="375" t="s">
        <v>54</v>
      </c>
      <c r="AS257" s="382" t="s">
        <v>54</v>
      </c>
      <c r="AT257" s="382" t="s">
        <v>54</v>
      </c>
      <c r="AU257" s="375" t="s">
        <v>54</v>
      </c>
      <c r="AV257" s="375" t="s">
        <v>54</v>
      </c>
      <c r="AW257" s="375" t="s">
        <v>54</v>
      </c>
      <c r="AX257" s="375" t="s">
        <v>54</v>
      </c>
      <c r="AY257" s="383" t="s">
        <v>54</v>
      </c>
      <c r="AZ257" s="369" t="s">
        <v>54</v>
      </c>
      <c r="BA257" s="518"/>
      <c r="BB257" s="369" t="s">
        <v>54</v>
      </c>
      <c r="BC257" s="518"/>
      <c r="BD257" s="369" t="s">
        <v>54</v>
      </c>
      <c r="BE257" s="369" t="s">
        <v>54</v>
      </c>
      <c r="BF257" s="369" t="s">
        <v>54</v>
      </c>
      <c r="BG257" s="375" t="s">
        <v>54</v>
      </c>
      <c r="BH257" s="375" t="s">
        <v>54</v>
      </c>
      <c r="BI257" s="375" t="s">
        <v>54</v>
      </c>
      <c r="BJ257" s="375" t="s">
        <v>54</v>
      </c>
      <c r="BK257" s="475"/>
      <c r="BL257" s="375" t="s">
        <v>54</v>
      </c>
      <c r="BM257" s="375" t="s">
        <v>54</v>
      </c>
      <c r="BN257" s="375" t="s">
        <v>54</v>
      </c>
      <c r="BO257" s="375" t="s">
        <v>54</v>
      </c>
      <c r="BP257" s="375" t="s">
        <v>54</v>
      </c>
      <c r="BQ257" s="375" t="s">
        <v>54</v>
      </c>
      <c r="BR257" s="375" t="s">
        <v>54</v>
      </c>
      <c r="BS257" s="375" t="s">
        <v>54</v>
      </c>
      <c r="BT257" s="375" t="s">
        <v>54</v>
      </c>
      <c r="BU257" s="370" t="s">
        <v>54</v>
      </c>
      <c r="BV257" s="375" t="s">
        <v>54</v>
      </c>
      <c r="BW257" s="375" t="s">
        <v>54</v>
      </c>
      <c r="BX257" s="375" t="s">
        <v>54</v>
      </c>
      <c r="BY257" s="375" t="s">
        <v>54</v>
      </c>
      <c r="BZ257" s="375" t="s">
        <v>54</v>
      </c>
      <c r="CA257" s="375" t="s">
        <v>54</v>
      </c>
      <c r="CB257" s="375" t="s">
        <v>54</v>
      </c>
      <c r="CC257" s="375" t="s">
        <v>54</v>
      </c>
      <c r="CD257" s="375" t="s">
        <v>54</v>
      </c>
      <c r="CE257" s="370" t="s">
        <v>54</v>
      </c>
      <c r="CF257" s="375" t="s">
        <v>54</v>
      </c>
      <c r="CG257" s="375" t="s">
        <v>54</v>
      </c>
      <c r="CH257" s="375" t="s">
        <v>54</v>
      </c>
      <c r="CI257" s="370" t="s">
        <v>54</v>
      </c>
      <c r="CJ257" s="375" t="s">
        <v>54</v>
      </c>
      <c r="CK257" s="375" t="s">
        <v>54</v>
      </c>
      <c r="CL257" s="375" t="s">
        <v>54</v>
      </c>
      <c r="CM257" s="478"/>
      <c r="CN257" s="478"/>
      <c r="CO257" s="468"/>
      <c r="CP257" s="468"/>
      <c r="CQ257" s="468"/>
      <c r="CR257" s="468"/>
      <c r="CS257" s="468"/>
      <c r="CT257" s="514"/>
      <c r="CU257" s="514"/>
      <c r="CV257" s="514"/>
      <c r="CW257" s="514"/>
      <c r="CX257" s="514"/>
      <c r="CY257" s="514"/>
      <c r="CZ257" s="514"/>
      <c r="DA257" s="514"/>
      <c r="DB257" s="514"/>
      <c r="DC257" s="514"/>
      <c r="DD257" s="511"/>
      <c r="DE257" s="514"/>
      <c r="DF257" s="514"/>
      <c r="DG257" s="468"/>
      <c r="DH257" s="468"/>
      <c r="DI257" s="468"/>
      <c r="DJ257" s="468"/>
      <c r="DK257" s="468"/>
      <c r="DL257" s="468"/>
      <c r="DM257" s="365" t="s">
        <v>54</v>
      </c>
      <c r="DN257" s="468"/>
      <c r="DO257" s="365" t="s">
        <v>54</v>
      </c>
      <c r="DP257" s="365" t="s">
        <v>54</v>
      </c>
      <c r="DQ257" s="365" t="s">
        <v>54</v>
      </c>
      <c r="DR257" s="365" t="s">
        <v>54</v>
      </c>
      <c r="DS257" s="365" t="s">
        <v>54</v>
      </c>
      <c r="DT257" s="365" t="s">
        <v>54</v>
      </c>
      <c r="DU257" s="365" t="s">
        <v>54</v>
      </c>
      <c r="DV257" s="365" t="s">
        <v>54</v>
      </c>
      <c r="DW257" s="365" t="s">
        <v>54</v>
      </c>
      <c r="DX257" s="468"/>
      <c r="DY257" s="365" t="s">
        <v>54</v>
      </c>
      <c r="DZ257" s="468"/>
      <c r="EA257" s="365" t="s">
        <v>54</v>
      </c>
      <c r="EB257" s="365" t="s">
        <v>54</v>
      </c>
      <c r="EC257" s="365" t="s">
        <v>54</v>
      </c>
      <c r="ED257" s="365" t="s">
        <v>54</v>
      </c>
      <c r="EE257" s="365" t="s">
        <v>54</v>
      </c>
      <c r="EF257" s="365" t="s">
        <v>54</v>
      </c>
      <c r="EG257" s="365" t="s">
        <v>54</v>
      </c>
      <c r="EH257" s="365" t="s">
        <v>54</v>
      </c>
      <c r="EI257" s="365" t="s">
        <v>54</v>
      </c>
      <c r="EJ257" s="365" t="s">
        <v>54</v>
      </c>
      <c r="EK257" s="365" t="s">
        <v>54</v>
      </c>
      <c r="EL257" s="365" t="s">
        <v>54</v>
      </c>
      <c r="EM257" s="365" t="s">
        <v>54</v>
      </c>
      <c r="EN257" s="365" t="s">
        <v>54</v>
      </c>
      <c r="EO257" s="365" t="s">
        <v>54</v>
      </c>
      <c r="EP257" s="365" t="s">
        <v>54</v>
      </c>
      <c r="EQ257" s="365" t="s">
        <v>54</v>
      </c>
      <c r="ER257" s="365" t="s">
        <v>54</v>
      </c>
      <c r="ES257" s="365" t="s">
        <v>54</v>
      </c>
      <c r="ET257" s="365" t="s">
        <v>54</v>
      </c>
      <c r="EU257" s="365" t="s">
        <v>54</v>
      </c>
    </row>
    <row r="258" spans="1:151" s="385" customFormat="1" ht="19.95" customHeight="1">
      <c r="A258" s="465">
        <v>46</v>
      </c>
      <c r="B258" s="465">
        <v>46</v>
      </c>
      <c r="C258" s="473" t="s">
        <v>2734</v>
      </c>
      <c r="D258" s="465" t="s">
        <v>3332</v>
      </c>
      <c r="E258" s="469" t="s">
        <v>3072</v>
      </c>
      <c r="F258" s="465" t="s">
        <v>3388</v>
      </c>
      <c r="G258" s="465" t="s">
        <v>3357</v>
      </c>
      <c r="H258" s="465" t="s">
        <v>3233</v>
      </c>
      <c r="I258" s="465" t="s">
        <v>3389</v>
      </c>
      <c r="J258" s="465" t="s">
        <v>52</v>
      </c>
      <c r="K258" s="525" t="s">
        <v>3539</v>
      </c>
      <c r="L258" s="469" t="s">
        <v>3554</v>
      </c>
      <c r="M258" s="465" t="s">
        <v>2953</v>
      </c>
      <c r="N258" s="469" t="s">
        <v>3554</v>
      </c>
      <c r="O258" s="465" t="s">
        <v>3358</v>
      </c>
      <c r="P258" s="560" t="s">
        <v>52</v>
      </c>
      <c r="Q258" s="465">
        <v>1</v>
      </c>
      <c r="R258" s="462" t="s">
        <v>52</v>
      </c>
      <c r="S258" s="375" t="s">
        <v>52</v>
      </c>
      <c r="T258" s="375" t="s">
        <v>52</v>
      </c>
      <c r="U258" s="375" t="s">
        <v>52</v>
      </c>
      <c r="V258" s="375" t="s">
        <v>52</v>
      </c>
      <c r="W258" s="375">
        <v>3359</v>
      </c>
      <c r="X258" s="517">
        <v>3359</v>
      </c>
      <c r="Y258" s="375" t="s">
        <v>52</v>
      </c>
      <c r="Z258" s="519" t="s">
        <v>52</v>
      </c>
      <c r="AA258" s="369">
        <v>3359</v>
      </c>
      <c r="AB258" s="465">
        <f t="shared" si="9"/>
        <v>3359</v>
      </c>
      <c r="AC258" s="375" t="s">
        <v>52</v>
      </c>
      <c r="AD258" s="465" t="s">
        <v>52</v>
      </c>
      <c r="AE258" s="368">
        <v>75</v>
      </c>
      <c r="AF258" s="375" t="s">
        <v>52</v>
      </c>
      <c r="AG258" s="375" t="s">
        <v>52</v>
      </c>
      <c r="AH258" s="375" t="s">
        <v>52</v>
      </c>
      <c r="AI258" s="375" t="s">
        <v>52</v>
      </c>
      <c r="AJ258" s="476" t="s">
        <v>54</v>
      </c>
      <c r="AK258" s="476" t="s">
        <v>54</v>
      </c>
      <c r="AL258" s="476" t="s">
        <v>54</v>
      </c>
      <c r="AM258" s="476" t="s">
        <v>54</v>
      </c>
      <c r="AN258" s="476" t="s">
        <v>54</v>
      </c>
      <c r="AO258" s="476" t="s">
        <v>54</v>
      </c>
      <c r="AP258" s="375" t="s">
        <v>54</v>
      </c>
      <c r="AQ258" s="473" t="s">
        <v>54</v>
      </c>
      <c r="AR258" s="375" t="s">
        <v>54</v>
      </c>
      <c r="AS258" s="382" t="s">
        <v>54</v>
      </c>
      <c r="AT258" s="382" t="s">
        <v>54</v>
      </c>
      <c r="AU258" s="375" t="s">
        <v>54</v>
      </c>
      <c r="AV258" s="375" t="s">
        <v>54</v>
      </c>
      <c r="AW258" s="375" t="s">
        <v>54</v>
      </c>
      <c r="AX258" s="375" t="s">
        <v>54</v>
      </c>
      <c r="AY258" s="383" t="s">
        <v>54</v>
      </c>
      <c r="AZ258" s="369" t="s">
        <v>54</v>
      </c>
      <c r="BA258" s="517" t="s">
        <v>54</v>
      </c>
      <c r="BB258" s="369" t="s">
        <v>54</v>
      </c>
      <c r="BC258" s="517" t="s">
        <v>54</v>
      </c>
      <c r="BD258" s="369" t="s">
        <v>54</v>
      </c>
      <c r="BE258" s="369" t="s">
        <v>54</v>
      </c>
      <c r="BF258" s="369" t="s">
        <v>54</v>
      </c>
      <c r="BG258" s="375" t="s">
        <v>54</v>
      </c>
      <c r="BH258" s="375" t="s">
        <v>54</v>
      </c>
      <c r="BI258" s="375" t="s">
        <v>54</v>
      </c>
      <c r="BJ258" s="375" t="s">
        <v>54</v>
      </c>
      <c r="BK258" s="473" t="s">
        <v>54</v>
      </c>
      <c r="BL258" s="375" t="s">
        <v>54</v>
      </c>
      <c r="BM258" s="375" t="s">
        <v>54</v>
      </c>
      <c r="BN258" s="375" t="s">
        <v>54</v>
      </c>
      <c r="BO258" s="375" t="s">
        <v>54</v>
      </c>
      <c r="BP258" s="375" t="s">
        <v>54</v>
      </c>
      <c r="BQ258" s="375" t="s">
        <v>54</v>
      </c>
      <c r="BR258" s="375" t="s">
        <v>54</v>
      </c>
      <c r="BS258" s="375" t="s">
        <v>54</v>
      </c>
      <c r="BT258" s="375" t="s">
        <v>54</v>
      </c>
      <c r="BU258" s="370" t="s">
        <v>54</v>
      </c>
      <c r="BV258" s="375" t="s">
        <v>54</v>
      </c>
      <c r="BW258" s="375" t="s">
        <v>54</v>
      </c>
      <c r="BX258" s="375" t="s">
        <v>54</v>
      </c>
      <c r="BY258" s="375" t="s">
        <v>54</v>
      </c>
      <c r="BZ258" s="375" t="s">
        <v>54</v>
      </c>
      <c r="CA258" s="375" t="s">
        <v>54</v>
      </c>
      <c r="CB258" s="375" t="s">
        <v>54</v>
      </c>
      <c r="CC258" s="375" t="s">
        <v>54</v>
      </c>
      <c r="CD258" s="375" t="s">
        <v>54</v>
      </c>
      <c r="CE258" s="370" t="s">
        <v>54</v>
      </c>
      <c r="CF258" s="375" t="s">
        <v>54</v>
      </c>
      <c r="CG258" s="375" t="s">
        <v>54</v>
      </c>
      <c r="CH258" s="375" t="s">
        <v>54</v>
      </c>
      <c r="CI258" s="370" t="s">
        <v>54</v>
      </c>
      <c r="CJ258" s="375" t="s">
        <v>54</v>
      </c>
      <c r="CK258" s="375" t="s">
        <v>54</v>
      </c>
      <c r="CL258" s="375" t="s">
        <v>54</v>
      </c>
      <c r="CM258" s="476" t="s">
        <v>54</v>
      </c>
      <c r="CN258" s="476" t="s">
        <v>54</v>
      </c>
      <c r="CO258" s="465" t="s">
        <v>54</v>
      </c>
      <c r="CP258" s="465" t="s">
        <v>54</v>
      </c>
      <c r="CQ258" s="465" t="s">
        <v>54</v>
      </c>
      <c r="CR258" s="465" t="s">
        <v>54</v>
      </c>
      <c r="CS258" s="465" t="s">
        <v>54</v>
      </c>
      <c r="CT258" s="512" t="s">
        <v>2026</v>
      </c>
      <c r="CU258" s="512">
        <v>2019</v>
      </c>
      <c r="CV258" s="512" t="str">
        <f t="shared" si="12"/>
        <v>Men with ≥ 2 claims for prostate cancer (PC), ≥1 claim for metastasis, ≥ 1 castration sensitivity (CS) indicator (CS diagnosis code [dx]; castration and no prostate-specific antigen [PSA] rise; or hormone/castration naive for ≥ 18 months before index [date of 1st metastasis dx on or after 1st PC dx]) were identified in Optum Clinformatics Extended DataMart (01/01/2014-06/30/2018).</v>
      </c>
      <c r="CW258" s="512" t="s">
        <v>1975</v>
      </c>
      <c r="CX258" s="512" t="s">
        <v>54</v>
      </c>
      <c r="CY258" s="512" t="s">
        <v>54</v>
      </c>
      <c r="CZ258" s="512" t="s">
        <v>54</v>
      </c>
      <c r="DA258" s="512" t="s">
        <v>54</v>
      </c>
      <c r="DB258" s="512" t="s">
        <v>54</v>
      </c>
      <c r="DC258" s="512" t="s">
        <v>3234</v>
      </c>
      <c r="DD258" s="509" t="s">
        <v>3456</v>
      </c>
      <c r="DE258" s="512" t="s">
        <v>52</v>
      </c>
      <c r="DF258" s="512" t="s">
        <v>52</v>
      </c>
      <c r="DG258" s="465" t="s">
        <v>54</v>
      </c>
      <c r="DH258" s="465" t="s">
        <v>54</v>
      </c>
      <c r="DI258" s="465" t="s">
        <v>54</v>
      </c>
      <c r="DJ258" s="465" t="s">
        <v>54</v>
      </c>
      <c r="DK258" s="465" t="s">
        <v>54</v>
      </c>
      <c r="DL258" s="465" t="s">
        <v>54</v>
      </c>
      <c r="DM258" s="365" t="s">
        <v>54</v>
      </c>
      <c r="DN258" s="465" t="s">
        <v>54</v>
      </c>
      <c r="DO258" s="365" t="s">
        <v>54</v>
      </c>
      <c r="DP258" s="365" t="s">
        <v>54</v>
      </c>
      <c r="DQ258" s="365" t="s">
        <v>54</v>
      </c>
      <c r="DR258" s="365" t="s">
        <v>54</v>
      </c>
      <c r="DS258" s="365" t="s">
        <v>54</v>
      </c>
      <c r="DT258" s="365" t="s">
        <v>54</v>
      </c>
      <c r="DU258" s="365" t="s">
        <v>54</v>
      </c>
      <c r="DV258" s="365" t="s">
        <v>54</v>
      </c>
      <c r="DW258" s="365" t="s">
        <v>54</v>
      </c>
      <c r="DX258" s="465" t="s">
        <v>54</v>
      </c>
      <c r="DY258" s="365" t="s">
        <v>54</v>
      </c>
      <c r="DZ258" s="465" t="s">
        <v>54</v>
      </c>
      <c r="EA258" s="365" t="s">
        <v>54</v>
      </c>
      <c r="EB258" s="365" t="s">
        <v>54</v>
      </c>
      <c r="EC258" s="365" t="s">
        <v>54</v>
      </c>
      <c r="ED258" s="365" t="s">
        <v>54</v>
      </c>
      <c r="EE258" s="365" t="s">
        <v>54</v>
      </c>
      <c r="EF258" s="365" t="s">
        <v>54</v>
      </c>
      <c r="EG258" s="365" t="s">
        <v>54</v>
      </c>
      <c r="EH258" s="365" t="s">
        <v>54</v>
      </c>
      <c r="EI258" s="365" t="s">
        <v>54</v>
      </c>
      <c r="EJ258" s="365" t="s">
        <v>54</v>
      </c>
      <c r="EK258" s="365" t="s">
        <v>54</v>
      </c>
      <c r="EL258" s="365" t="s">
        <v>54</v>
      </c>
      <c r="EM258" s="365" t="s">
        <v>54</v>
      </c>
      <c r="EN258" s="365" t="s">
        <v>54</v>
      </c>
      <c r="EO258" s="365" t="s">
        <v>54</v>
      </c>
      <c r="EP258" s="365" t="s">
        <v>54</v>
      </c>
      <c r="EQ258" s="365" t="s">
        <v>54</v>
      </c>
      <c r="ER258" s="365" t="s">
        <v>54</v>
      </c>
      <c r="ES258" s="365" t="s">
        <v>54</v>
      </c>
      <c r="ET258" s="365" t="s">
        <v>54</v>
      </c>
      <c r="EU258" s="365" t="s">
        <v>54</v>
      </c>
    </row>
    <row r="259" spans="1:151" s="385" customFormat="1" ht="19.95" customHeight="1">
      <c r="A259" s="466"/>
      <c r="B259" s="466"/>
      <c r="C259" s="474"/>
      <c r="D259" s="466"/>
      <c r="E259" s="470"/>
      <c r="F259" s="466"/>
      <c r="G259" s="466"/>
      <c r="H259" s="466"/>
      <c r="I259" s="466"/>
      <c r="J259" s="466"/>
      <c r="K259" s="466"/>
      <c r="L259" s="470"/>
      <c r="M259" s="466"/>
      <c r="N259" s="470"/>
      <c r="O259" s="466"/>
      <c r="P259" s="561"/>
      <c r="Q259" s="466"/>
      <c r="R259" s="462" t="s">
        <v>54</v>
      </c>
      <c r="S259" s="375" t="s">
        <v>54</v>
      </c>
      <c r="T259" s="375" t="s">
        <v>54</v>
      </c>
      <c r="U259" s="375" t="s">
        <v>54</v>
      </c>
      <c r="V259" s="375" t="s">
        <v>54</v>
      </c>
      <c r="W259" s="375" t="s">
        <v>54</v>
      </c>
      <c r="X259" s="518"/>
      <c r="Y259" s="375" t="s">
        <v>54</v>
      </c>
      <c r="Z259" s="520"/>
      <c r="AA259" s="375" t="s">
        <v>54</v>
      </c>
      <c r="AB259" s="466"/>
      <c r="AC259" s="375" t="s">
        <v>54</v>
      </c>
      <c r="AD259" s="466"/>
      <c r="AE259" s="375" t="s">
        <v>54</v>
      </c>
      <c r="AF259" s="375" t="s">
        <v>54</v>
      </c>
      <c r="AG259" s="375" t="s">
        <v>54</v>
      </c>
      <c r="AH259" s="375" t="s">
        <v>54</v>
      </c>
      <c r="AI259" s="375" t="s">
        <v>54</v>
      </c>
      <c r="AJ259" s="515"/>
      <c r="AK259" s="515"/>
      <c r="AL259" s="515"/>
      <c r="AM259" s="515"/>
      <c r="AN259" s="515"/>
      <c r="AO259" s="515"/>
      <c r="AP259" s="375" t="s">
        <v>54</v>
      </c>
      <c r="AQ259" s="474"/>
      <c r="AR259" s="375" t="s">
        <v>54</v>
      </c>
      <c r="AS259" s="382" t="s">
        <v>54</v>
      </c>
      <c r="AT259" s="382" t="s">
        <v>54</v>
      </c>
      <c r="AU259" s="375" t="s">
        <v>54</v>
      </c>
      <c r="AV259" s="375" t="s">
        <v>54</v>
      </c>
      <c r="AW259" s="375" t="s">
        <v>54</v>
      </c>
      <c r="AX259" s="375" t="s">
        <v>54</v>
      </c>
      <c r="AY259" s="383" t="s">
        <v>54</v>
      </c>
      <c r="AZ259" s="369" t="s">
        <v>54</v>
      </c>
      <c r="BA259" s="518"/>
      <c r="BB259" s="369" t="s">
        <v>54</v>
      </c>
      <c r="BC259" s="518"/>
      <c r="BD259" s="369" t="s">
        <v>54</v>
      </c>
      <c r="BE259" s="369" t="s">
        <v>54</v>
      </c>
      <c r="BF259" s="369" t="s">
        <v>54</v>
      </c>
      <c r="BG259" s="375" t="s">
        <v>54</v>
      </c>
      <c r="BH259" s="375" t="s">
        <v>54</v>
      </c>
      <c r="BI259" s="375" t="s">
        <v>54</v>
      </c>
      <c r="BJ259" s="375" t="s">
        <v>54</v>
      </c>
      <c r="BK259" s="474"/>
      <c r="BL259" s="375" t="s">
        <v>54</v>
      </c>
      <c r="BM259" s="375" t="s">
        <v>54</v>
      </c>
      <c r="BN259" s="375" t="s">
        <v>54</v>
      </c>
      <c r="BO259" s="375" t="s">
        <v>54</v>
      </c>
      <c r="BP259" s="375" t="s">
        <v>54</v>
      </c>
      <c r="BQ259" s="375" t="s">
        <v>54</v>
      </c>
      <c r="BR259" s="375" t="s">
        <v>54</v>
      </c>
      <c r="BS259" s="375" t="s">
        <v>54</v>
      </c>
      <c r="BT259" s="375" t="s">
        <v>54</v>
      </c>
      <c r="BU259" s="370" t="s">
        <v>54</v>
      </c>
      <c r="BV259" s="375" t="s">
        <v>54</v>
      </c>
      <c r="BW259" s="375" t="s">
        <v>54</v>
      </c>
      <c r="BX259" s="375" t="s">
        <v>54</v>
      </c>
      <c r="BY259" s="375" t="s">
        <v>54</v>
      </c>
      <c r="BZ259" s="375" t="s">
        <v>54</v>
      </c>
      <c r="CA259" s="375" t="s">
        <v>54</v>
      </c>
      <c r="CB259" s="375" t="s">
        <v>54</v>
      </c>
      <c r="CC259" s="375" t="s">
        <v>54</v>
      </c>
      <c r="CD259" s="375" t="s">
        <v>54</v>
      </c>
      <c r="CE259" s="370" t="s">
        <v>54</v>
      </c>
      <c r="CF259" s="375" t="s">
        <v>54</v>
      </c>
      <c r="CG259" s="375" t="s">
        <v>54</v>
      </c>
      <c r="CH259" s="375" t="s">
        <v>54</v>
      </c>
      <c r="CI259" s="370" t="s">
        <v>54</v>
      </c>
      <c r="CJ259" s="375" t="s">
        <v>54</v>
      </c>
      <c r="CK259" s="375" t="s">
        <v>54</v>
      </c>
      <c r="CL259" s="375" t="s">
        <v>54</v>
      </c>
      <c r="CM259" s="477"/>
      <c r="CN259" s="477"/>
      <c r="CO259" s="466"/>
      <c r="CP259" s="466"/>
      <c r="CQ259" s="466"/>
      <c r="CR259" s="466"/>
      <c r="CS259" s="466"/>
      <c r="CT259" s="513"/>
      <c r="CU259" s="513"/>
      <c r="CV259" s="513"/>
      <c r="CW259" s="513"/>
      <c r="CX259" s="513"/>
      <c r="CY259" s="513"/>
      <c r="CZ259" s="513"/>
      <c r="DA259" s="513"/>
      <c r="DB259" s="513"/>
      <c r="DC259" s="513"/>
      <c r="DD259" s="510"/>
      <c r="DE259" s="513"/>
      <c r="DF259" s="513"/>
      <c r="DG259" s="466"/>
      <c r="DH259" s="466"/>
      <c r="DI259" s="466"/>
      <c r="DJ259" s="466"/>
      <c r="DK259" s="466"/>
      <c r="DL259" s="466"/>
      <c r="DM259" s="365" t="s">
        <v>54</v>
      </c>
      <c r="DN259" s="466"/>
      <c r="DO259" s="365" t="s">
        <v>54</v>
      </c>
      <c r="DP259" s="365" t="s">
        <v>54</v>
      </c>
      <c r="DQ259" s="365" t="s">
        <v>54</v>
      </c>
      <c r="DR259" s="365" t="s">
        <v>54</v>
      </c>
      <c r="DS259" s="365" t="s">
        <v>54</v>
      </c>
      <c r="DT259" s="365" t="s">
        <v>54</v>
      </c>
      <c r="DU259" s="365" t="s">
        <v>54</v>
      </c>
      <c r="DV259" s="365" t="s">
        <v>54</v>
      </c>
      <c r="DW259" s="365" t="s">
        <v>54</v>
      </c>
      <c r="DX259" s="466"/>
      <c r="DY259" s="365" t="s">
        <v>54</v>
      </c>
      <c r="DZ259" s="466"/>
      <c r="EA259" s="365" t="s">
        <v>54</v>
      </c>
      <c r="EB259" s="365" t="s">
        <v>54</v>
      </c>
      <c r="EC259" s="365" t="s">
        <v>54</v>
      </c>
      <c r="ED259" s="365" t="s">
        <v>54</v>
      </c>
      <c r="EE259" s="365" t="s">
        <v>54</v>
      </c>
      <c r="EF259" s="365" t="s">
        <v>54</v>
      </c>
      <c r="EG259" s="365" t="s">
        <v>54</v>
      </c>
      <c r="EH259" s="365" t="s">
        <v>54</v>
      </c>
      <c r="EI259" s="365" t="s">
        <v>54</v>
      </c>
      <c r="EJ259" s="365" t="s">
        <v>54</v>
      </c>
      <c r="EK259" s="365" t="s">
        <v>54</v>
      </c>
      <c r="EL259" s="365" t="s">
        <v>54</v>
      </c>
      <c r="EM259" s="365" t="s">
        <v>54</v>
      </c>
      <c r="EN259" s="365" t="s">
        <v>54</v>
      </c>
      <c r="EO259" s="365" t="s">
        <v>54</v>
      </c>
      <c r="EP259" s="365" t="s">
        <v>54</v>
      </c>
      <c r="EQ259" s="365" t="s">
        <v>54</v>
      </c>
      <c r="ER259" s="365" t="s">
        <v>54</v>
      </c>
      <c r="ES259" s="365" t="s">
        <v>54</v>
      </c>
      <c r="ET259" s="365" t="s">
        <v>54</v>
      </c>
      <c r="EU259" s="365" t="s">
        <v>54</v>
      </c>
    </row>
    <row r="260" spans="1:151" s="385" customFormat="1" ht="19.95" customHeight="1">
      <c r="A260" s="467"/>
      <c r="B260" s="467"/>
      <c r="C260" s="474"/>
      <c r="D260" s="467"/>
      <c r="E260" s="471"/>
      <c r="F260" s="467"/>
      <c r="G260" s="467"/>
      <c r="H260" s="467"/>
      <c r="I260" s="467"/>
      <c r="J260" s="467"/>
      <c r="K260" s="467"/>
      <c r="L260" s="471"/>
      <c r="M260" s="467"/>
      <c r="N260" s="471"/>
      <c r="O260" s="467"/>
      <c r="P260" s="562"/>
      <c r="Q260" s="467"/>
      <c r="R260" s="462" t="s">
        <v>54</v>
      </c>
      <c r="S260" s="375" t="s">
        <v>54</v>
      </c>
      <c r="T260" s="375" t="s">
        <v>54</v>
      </c>
      <c r="U260" s="375" t="s">
        <v>54</v>
      </c>
      <c r="V260" s="375" t="s">
        <v>54</v>
      </c>
      <c r="W260" s="375" t="s">
        <v>54</v>
      </c>
      <c r="X260" s="518"/>
      <c r="Y260" s="375" t="s">
        <v>54</v>
      </c>
      <c r="Z260" s="520"/>
      <c r="AA260" s="375" t="s">
        <v>54</v>
      </c>
      <c r="AB260" s="467"/>
      <c r="AC260" s="375" t="s">
        <v>54</v>
      </c>
      <c r="AD260" s="467"/>
      <c r="AE260" s="375" t="s">
        <v>54</v>
      </c>
      <c r="AF260" s="375" t="s">
        <v>54</v>
      </c>
      <c r="AG260" s="375" t="s">
        <v>54</v>
      </c>
      <c r="AH260" s="375" t="s">
        <v>54</v>
      </c>
      <c r="AI260" s="375" t="s">
        <v>54</v>
      </c>
      <c r="AJ260" s="515"/>
      <c r="AK260" s="515"/>
      <c r="AL260" s="515"/>
      <c r="AM260" s="515"/>
      <c r="AN260" s="515"/>
      <c r="AO260" s="515"/>
      <c r="AP260" s="375" t="s">
        <v>54</v>
      </c>
      <c r="AQ260" s="474"/>
      <c r="AR260" s="375" t="s">
        <v>54</v>
      </c>
      <c r="AS260" s="382" t="s">
        <v>54</v>
      </c>
      <c r="AT260" s="382" t="s">
        <v>54</v>
      </c>
      <c r="AU260" s="375" t="s">
        <v>54</v>
      </c>
      <c r="AV260" s="375" t="s">
        <v>54</v>
      </c>
      <c r="AW260" s="375" t="s">
        <v>54</v>
      </c>
      <c r="AX260" s="375" t="s">
        <v>54</v>
      </c>
      <c r="AY260" s="383" t="s">
        <v>54</v>
      </c>
      <c r="AZ260" s="369" t="s">
        <v>54</v>
      </c>
      <c r="BA260" s="518"/>
      <c r="BB260" s="369" t="s">
        <v>54</v>
      </c>
      <c r="BC260" s="518"/>
      <c r="BD260" s="369" t="s">
        <v>54</v>
      </c>
      <c r="BE260" s="369" t="s">
        <v>54</v>
      </c>
      <c r="BF260" s="369" t="s">
        <v>54</v>
      </c>
      <c r="BG260" s="375" t="s">
        <v>54</v>
      </c>
      <c r="BH260" s="375" t="s">
        <v>54</v>
      </c>
      <c r="BI260" s="375" t="s">
        <v>54</v>
      </c>
      <c r="BJ260" s="375" t="s">
        <v>54</v>
      </c>
      <c r="BK260" s="474"/>
      <c r="BL260" s="375" t="s">
        <v>54</v>
      </c>
      <c r="BM260" s="375" t="s">
        <v>54</v>
      </c>
      <c r="BN260" s="375" t="s">
        <v>54</v>
      </c>
      <c r="BO260" s="375" t="s">
        <v>54</v>
      </c>
      <c r="BP260" s="375" t="s">
        <v>54</v>
      </c>
      <c r="BQ260" s="375" t="s">
        <v>54</v>
      </c>
      <c r="BR260" s="375" t="s">
        <v>54</v>
      </c>
      <c r="BS260" s="375" t="s">
        <v>54</v>
      </c>
      <c r="BT260" s="375" t="s">
        <v>54</v>
      </c>
      <c r="BU260" s="370" t="s">
        <v>54</v>
      </c>
      <c r="BV260" s="375" t="s">
        <v>54</v>
      </c>
      <c r="BW260" s="375" t="s">
        <v>54</v>
      </c>
      <c r="BX260" s="375" t="s">
        <v>54</v>
      </c>
      <c r="BY260" s="375" t="s">
        <v>54</v>
      </c>
      <c r="BZ260" s="375" t="s">
        <v>54</v>
      </c>
      <c r="CA260" s="375" t="s">
        <v>54</v>
      </c>
      <c r="CB260" s="375" t="s">
        <v>54</v>
      </c>
      <c r="CC260" s="375" t="s">
        <v>54</v>
      </c>
      <c r="CD260" s="375" t="s">
        <v>54</v>
      </c>
      <c r="CE260" s="370" t="s">
        <v>54</v>
      </c>
      <c r="CF260" s="375" t="s">
        <v>54</v>
      </c>
      <c r="CG260" s="375" t="s">
        <v>54</v>
      </c>
      <c r="CH260" s="375" t="s">
        <v>54</v>
      </c>
      <c r="CI260" s="370" t="s">
        <v>54</v>
      </c>
      <c r="CJ260" s="375" t="s">
        <v>54</v>
      </c>
      <c r="CK260" s="375" t="s">
        <v>54</v>
      </c>
      <c r="CL260" s="375" t="s">
        <v>54</v>
      </c>
      <c r="CM260" s="477"/>
      <c r="CN260" s="477"/>
      <c r="CO260" s="467"/>
      <c r="CP260" s="467"/>
      <c r="CQ260" s="467"/>
      <c r="CR260" s="467"/>
      <c r="CS260" s="467"/>
      <c r="CT260" s="513"/>
      <c r="CU260" s="513"/>
      <c r="CV260" s="513"/>
      <c r="CW260" s="513"/>
      <c r="CX260" s="513"/>
      <c r="CY260" s="513"/>
      <c r="CZ260" s="513"/>
      <c r="DA260" s="513"/>
      <c r="DB260" s="513"/>
      <c r="DC260" s="513"/>
      <c r="DD260" s="510"/>
      <c r="DE260" s="513"/>
      <c r="DF260" s="513"/>
      <c r="DG260" s="467"/>
      <c r="DH260" s="467"/>
      <c r="DI260" s="467"/>
      <c r="DJ260" s="467"/>
      <c r="DK260" s="467"/>
      <c r="DL260" s="467"/>
      <c r="DM260" s="365" t="s">
        <v>54</v>
      </c>
      <c r="DN260" s="467"/>
      <c r="DO260" s="365" t="s">
        <v>54</v>
      </c>
      <c r="DP260" s="365" t="s">
        <v>54</v>
      </c>
      <c r="DQ260" s="365" t="s">
        <v>54</v>
      </c>
      <c r="DR260" s="365" t="s">
        <v>54</v>
      </c>
      <c r="DS260" s="365" t="s">
        <v>54</v>
      </c>
      <c r="DT260" s="365" t="s">
        <v>54</v>
      </c>
      <c r="DU260" s="365" t="s">
        <v>54</v>
      </c>
      <c r="DV260" s="365" t="s">
        <v>54</v>
      </c>
      <c r="DW260" s="365" t="s">
        <v>54</v>
      </c>
      <c r="DX260" s="467"/>
      <c r="DY260" s="365" t="s">
        <v>54</v>
      </c>
      <c r="DZ260" s="467"/>
      <c r="EA260" s="365" t="s">
        <v>54</v>
      </c>
      <c r="EB260" s="365" t="s">
        <v>54</v>
      </c>
      <c r="EC260" s="365" t="s">
        <v>54</v>
      </c>
      <c r="ED260" s="365" t="s">
        <v>54</v>
      </c>
      <c r="EE260" s="365" t="s">
        <v>54</v>
      </c>
      <c r="EF260" s="365" t="s">
        <v>54</v>
      </c>
      <c r="EG260" s="365" t="s">
        <v>54</v>
      </c>
      <c r="EH260" s="365" t="s">
        <v>54</v>
      </c>
      <c r="EI260" s="365" t="s">
        <v>54</v>
      </c>
      <c r="EJ260" s="365" t="s">
        <v>54</v>
      </c>
      <c r="EK260" s="365" t="s">
        <v>54</v>
      </c>
      <c r="EL260" s="365" t="s">
        <v>54</v>
      </c>
      <c r="EM260" s="365" t="s">
        <v>54</v>
      </c>
      <c r="EN260" s="365" t="s">
        <v>54</v>
      </c>
      <c r="EO260" s="365" t="s">
        <v>54</v>
      </c>
      <c r="EP260" s="365" t="s">
        <v>54</v>
      </c>
      <c r="EQ260" s="365" t="s">
        <v>54</v>
      </c>
      <c r="ER260" s="365" t="s">
        <v>54</v>
      </c>
      <c r="ES260" s="365" t="s">
        <v>54</v>
      </c>
      <c r="ET260" s="365" t="s">
        <v>54</v>
      </c>
      <c r="EU260" s="365" t="s">
        <v>54</v>
      </c>
    </row>
    <row r="261" spans="1:151" s="385" customFormat="1" ht="19.95" customHeight="1">
      <c r="A261" s="468"/>
      <c r="B261" s="468"/>
      <c r="C261" s="475"/>
      <c r="D261" s="468"/>
      <c r="E261" s="472"/>
      <c r="F261" s="468"/>
      <c r="G261" s="468"/>
      <c r="H261" s="468"/>
      <c r="I261" s="468"/>
      <c r="J261" s="468"/>
      <c r="K261" s="468"/>
      <c r="L261" s="472"/>
      <c r="M261" s="468"/>
      <c r="N261" s="472"/>
      <c r="O261" s="468"/>
      <c r="P261" s="563"/>
      <c r="Q261" s="468"/>
      <c r="R261" s="462" t="s">
        <v>54</v>
      </c>
      <c r="S261" s="375" t="s">
        <v>54</v>
      </c>
      <c r="T261" s="375" t="s">
        <v>54</v>
      </c>
      <c r="U261" s="375" t="s">
        <v>54</v>
      </c>
      <c r="V261" s="375" t="s">
        <v>54</v>
      </c>
      <c r="W261" s="375" t="s">
        <v>54</v>
      </c>
      <c r="X261" s="518"/>
      <c r="Y261" s="375" t="s">
        <v>54</v>
      </c>
      <c r="Z261" s="520"/>
      <c r="AA261" s="375" t="s">
        <v>54</v>
      </c>
      <c r="AB261" s="468"/>
      <c r="AC261" s="375" t="s">
        <v>54</v>
      </c>
      <c r="AD261" s="468"/>
      <c r="AE261" s="375" t="s">
        <v>54</v>
      </c>
      <c r="AF261" s="375" t="s">
        <v>54</v>
      </c>
      <c r="AG261" s="375" t="s">
        <v>54</v>
      </c>
      <c r="AH261" s="375" t="s">
        <v>54</v>
      </c>
      <c r="AI261" s="375" t="s">
        <v>54</v>
      </c>
      <c r="AJ261" s="516"/>
      <c r="AK261" s="516"/>
      <c r="AL261" s="516"/>
      <c r="AM261" s="516"/>
      <c r="AN261" s="516"/>
      <c r="AO261" s="516"/>
      <c r="AP261" s="375" t="s">
        <v>54</v>
      </c>
      <c r="AQ261" s="475"/>
      <c r="AR261" s="375" t="s">
        <v>54</v>
      </c>
      <c r="AS261" s="382" t="s">
        <v>54</v>
      </c>
      <c r="AT261" s="382" t="s">
        <v>54</v>
      </c>
      <c r="AU261" s="375" t="s">
        <v>54</v>
      </c>
      <c r="AV261" s="375" t="s">
        <v>54</v>
      </c>
      <c r="AW261" s="375" t="s">
        <v>54</v>
      </c>
      <c r="AX261" s="375" t="s">
        <v>54</v>
      </c>
      <c r="AY261" s="383" t="s">
        <v>54</v>
      </c>
      <c r="AZ261" s="369" t="s">
        <v>54</v>
      </c>
      <c r="BA261" s="518"/>
      <c r="BB261" s="369" t="s">
        <v>54</v>
      </c>
      <c r="BC261" s="518"/>
      <c r="BD261" s="369" t="s">
        <v>54</v>
      </c>
      <c r="BE261" s="369" t="s">
        <v>54</v>
      </c>
      <c r="BF261" s="369" t="s">
        <v>54</v>
      </c>
      <c r="BG261" s="375" t="s">
        <v>54</v>
      </c>
      <c r="BH261" s="375" t="s">
        <v>54</v>
      </c>
      <c r="BI261" s="375" t="s">
        <v>54</v>
      </c>
      <c r="BJ261" s="375" t="s">
        <v>54</v>
      </c>
      <c r="BK261" s="475"/>
      <c r="BL261" s="375" t="s">
        <v>54</v>
      </c>
      <c r="BM261" s="375" t="s">
        <v>54</v>
      </c>
      <c r="BN261" s="375" t="s">
        <v>54</v>
      </c>
      <c r="BO261" s="375" t="s">
        <v>54</v>
      </c>
      <c r="BP261" s="375" t="s">
        <v>54</v>
      </c>
      <c r="BQ261" s="375" t="s">
        <v>54</v>
      </c>
      <c r="BR261" s="375" t="s">
        <v>54</v>
      </c>
      <c r="BS261" s="375" t="s">
        <v>54</v>
      </c>
      <c r="BT261" s="375" t="s">
        <v>54</v>
      </c>
      <c r="BU261" s="370" t="s">
        <v>54</v>
      </c>
      <c r="BV261" s="375" t="s">
        <v>54</v>
      </c>
      <c r="BW261" s="375" t="s">
        <v>54</v>
      </c>
      <c r="BX261" s="375" t="s">
        <v>54</v>
      </c>
      <c r="BY261" s="375" t="s">
        <v>54</v>
      </c>
      <c r="BZ261" s="375" t="s">
        <v>54</v>
      </c>
      <c r="CA261" s="375" t="s">
        <v>54</v>
      </c>
      <c r="CB261" s="375" t="s">
        <v>54</v>
      </c>
      <c r="CC261" s="375" t="s">
        <v>54</v>
      </c>
      <c r="CD261" s="375" t="s">
        <v>54</v>
      </c>
      <c r="CE261" s="370" t="s">
        <v>54</v>
      </c>
      <c r="CF261" s="375" t="s">
        <v>54</v>
      </c>
      <c r="CG261" s="375" t="s">
        <v>54</v>
      </c>
      <c r="CH261" s="375" t="s">
        <v>54</v>
      </c>
      <c r="CI261" s="370" t="s">
        <v>54</v>
      </c>
      <c r="CJ261" s="375" t="s">
        <v>54</v>
      </c>
      <c r="CK261" s="375" t="s">
        <v>54</v>
      </c>
      <c r="CL261" s="375" t="s">
        <v>54</v>
      </c>
      <c r="CM261" s="478"/>
      <c r="CN261" s="478"/>
      <c r="CO261" s="468"/>
      <c r="CP261" s="468"/>
      <c r="CQ261" s="468"/>
      <c r="CR261" s="468"/>
      <c r="CS261" s="468"/>
      <c r="CT261" s="514"/>
      <c r="CU261" s="514"/>
      <c r="CV261" s="514"/>
      <c r="CW261" s="514"/>
      <c r="CX261" s="514"/>
      <c r="CY261" s="514"/>
      <c r="CZ261" s="514"/>
      <c r="DA261" s="514"/>
      <c r="DB261" s="514"/>
      <c r="DC261" s="514"/>
      <c r="DD261" s="511"/>
      <c r="DE261" s="514"/>
      <c r="DF261" s="514"/>
      <c r="DG261" s="468"/>
      <c r="DH261" s="468"/>
      <c r="DI261" s="468"/>
      <c r="DJ261" s="468"/>
      <c r="DK261" s="468"/>
      <c r="DL261" s="468"/>
      <c r="DM261" s="365" t="s">
        <v>54</v>
      </c>
      <c r="DN261" s="468"/>
      <c r="DO261" s="365" t="s">
        <v>54</v>
      </c>
      <c r="DP261" s="365" t="s">
        <v>54</v>
      </c>
      <c r="DQ261" s="365" t="s">
        <v>54</v>
      </c>
      <c r="DR261" s="365" t="s">
        <v>54</v>
      </c>
      <c r="DS261" s="365" t="s">
        <v>54</v>
      </c>
      <c r="DT261" s="365" t="s">
        <v>54</v>
      </c>
      <c r="DU261" s="365" t="s">
        <v>54</v>
      </c>
      <c r="DV261" s="365" t="s">
        <v>54</v>
      </c>
      <c r="DW261" s="365" t="s">
        <v>54</v>
      </c>
      <c r="DX261" s="468"/>
      <c r="DY261" s="365" t="s">
        <v>54</v>
      </c>
      <c r="DZ261" s="468"/>
      <c r="EA261" s="365" t="s">
        <v>54</v>
      </c>
      <c r="EB261" s="365" t="s">
        <v>54</v>
      </c>
      <c r="EC261" s="365" t="s">
        <v>54</v>
      </c>
      <c r="ED261" s="365" t="s">
        <v>54</v>
      </c>
      <c r="EE261" s="365" t="s">
        <v>54</v>
      </c>
      <c r="EF261" s="365" t="s">
        <v>54</v>
      </c>
      <c r="EG261" s="365" t="s">
        <v>54</v>
      </c>
      <c r="EH261" s="365" t="s">
        <v>54</v>
      </c>
      <c r="EI261" s="365" t="s">
        <v>54</v>
      </c>
      <c r="EJ261" s="365" t="s">
        <v>54</v>
      </c>
      <c r="EK261" s="365" t="s">
        <v>54</v>
      </c>
      <c r="EL261" s="365" t="s">
        <v>54</v>
      </c>
      <c r="EM261" s="365" t="s">
        <v>54</v>
      </c>
      <c r="EN261" s="365" t="s">
        <v>54</v>
      </c>
      <c r="EO261" s="365" t="s">
        <v>54</v>
      </c>
      <c r="EP261" s="365" t="s">
        <v>54</v>
      </c>
      <c r="EQ261" s="365" t="s">
        <v>54</v>
      </c>
      <c r="ER261" s="365" t="s">
        <v>54</v>
      </c>
      <c r="ES261" s="365" t="s">
        <v>54</v>
      </c>
      <c r="ET261" s="365" t="s">
        <v>54</v>
      </c>
      <c r="EU261" s="365" t="s">
        <v>54</v>
      </c>
    </row>
    <row r="262" spans="1:151" s="385" customFormat="1" ht="19.95" customHeight="1">
      <c r="A262" s="465">
        <v>47</v>
      </c>
      <c r="B262" s="465">
        <v>47</v>
      </c>
      <c r="C262" s="473" t="s">
        <v>2734</v>
      </c>
      <c r="D262" s="465" t="s">
        <v>3333</v>
      </c>
      <c r="E262" s="469" t="s">
        <v>3072</v>
      </c>
      <c r="F262" s="465" t="s">
        <v>3390</v>
      </c>
      <c r="G262" s="465" t="s">
        <v>3359</v>
      </c>
      <c r="H262" s="465" t="s">
        <v>3237</v>
      </c>
      <c r="I262" s="465" t="s">
        <v>3391</v>
      </c>
      <c r="J262" s="465" t="s">
        <v>52</v>
      </c>
      <c r="K262" s="525" t="s">
        <v>3540</v>
      </c>
      <c r="L262" s="469" t="s">
        <v>3554</v>
      </c>
      <c r="M262" s="465" t="s">
        <v>3334</v>
      </c>
      <c r="N262" s="469" t="s">
        <v>3554</v>
      </c>
      <c r="O262" s="465" t="s">
        <v>3360</v>
      </c>
      <c r="P262" s="556" t="s">
        <v>52</v>
      </c>
      <c r="Q262" s="465">
        <v>1</v>
      </c>
      <c r="R262" s="462" t="s">
        <v>52</v>
      </c>
      <c r="S262" s="375" t="s">
        <v>52</v>
      </c>
      <c r="T262" s="375" t="s">
        <v>52</v>
      </c>
      <c r="U262" s="375" t="s">
        <v>52</v>
      </c>
      <c r="V262" s="375" t="s">
        <v>52</v>
      </c>
      <c r="W262" s="368">
        <v>211</v>
      </c>
      <c r="X262" s="517">
        <v>211</v>
      </c>
      <c r="Y262" s="375" t="s">
        <v>52</v>
      </c>
      <c r="Z262" s="519" t="s">
        <v>52</v>
      </c>
      <c r="AA262" s="375">
        <v>211</v>
      </c>
      <c r="AB262" s="465">
        <f t="shared" si="11"/>
        <v>211</v>
      </c>
      <c r="AC262" s="375" t="s">
        <v>52</v>
      </c>
      <c r="AD262" s="465" t="s">
        <v>52</v>
      </c>
      <c r="AE262" s="375" t="s">
        <v>52</v>
      </c>
      <c r="AF262" s="375" t="s">
        <v>52</v>
      </c>
      <c r="AG262" s="375" t="s">
        <v>52</v>
      </c>
      <c r="AH262" s="375" t="s">
        <v>52</v>
      </c>
      <c r="AI262" s="375" t="s">
        <v>52</v>
      </c>
      <c r="AJ262" s="476" t="s">
        <v>54</v>
      </c>
      <c r="AK262" s="476" t="s">
        <v>54</v>
      </c>
      <c r="AL262" s="476" t="s">
        <v>54</v>
      </c>
      <c r="AM262" s="476" t="s">
        <v>54</v>
      </c>
      <c r="AN262" s="476" t="s">
        <v>54</v>
      </c>
      <c r="AO262" s="476" t="s">
        <v>54</v>
      </c>
      <c r="AP262" s="375" t="s">
        <v>54</v>
      </c>
      <c r="AQ262" s="473" t="s">
        <v>54</v>
      </c>
      <c r="AR262" s="375" t="s">
        <v>54</v>
      </c>
      <c r="AS262" s="382" t="s">
        <v>54</v>
      </c>
      <c r="AT262" s="382" t="s">
        <v>54</v>
      </c>
      <c r="AU262" s="375" t="s">
        <v>54</v>
      </c>
      <c r="AV262" s="375" t="s">
        <v>54</v>
      </c>
      <c r="AW262" s="375" t="s">
        <v>54</v>
      </c>
      <c r="AX262" s="375" t="s">
        <v>54</v>
      </c>
      <c r="AY262" s="383" t="s">
        <v>54</v>
      </c>
      <c r="AZ262" s="369" t="s">
        <v>54</v>
      </c>
      <c r="BA262" s="517" t="s">
        <v>54</v>
      </c>
      <c r="BB262" s="369" t="s">
        <v>54</v>
      </c>
      <c r="BC262" s="517" t="s">
        <v>54</v>
      </c>
      <c r="BD262" s="369" t="s">
        <v>54</v>
      </c>
      <c r="BE262" s="369" t="s">
        <v>54</v>
      </c>
      <c r="BF262" s="369" t="s">
        <v>54</v>
      </c>
      <c r="BG262" s="375" t="s">
        <v>54</v>
      </c>
      <c r="BH262" s="375" t="s">
        <v>54</v>
      </c>
      <c r="BI262" s="375" t="s">
        <v>54</v>
      </c>
      <c r="BJ262" s="375" t="s">
        <v>54</v>
      </c>
      <c r="BK262" s="473" t="s">
        <v>54</v>
      </c>
      <c r="BL262" s="375" t="s">
        <v>54</v>
      </c>
      <c r="BM262" s="375" t="s">
        <v>54</v>
      </c>
      <c r="BN262" s="375" t="s">
        <v>54</v>
      </c>
      <c r="BO262" s="375" t="s">
        <v>54</v>
      </c>
      <c r="BP262" s="375" t="s">
        <v>54</v>
      </c>
      <c r="BQ262" s="375" t="s">
        <v>54</v>
      </c>
      <c r="BR262" s="375" t="s">
        <v>54</v>
      </c>
      <c r="BS262" s="375" t="s">
        <v>54</v>
      </c>
      <c r="BT262" s="375" t="s">
        <v>54</v>
      </c>
      <c r="BU262" s="370" t="s">
        <v>54</v>
      </c>
      <c r="BV262" s="375" t="s">
        <v>54</v>
      </c>
      <c r="BW262" s="375" t="s">
        <v>54</v>
      </c>
      <c r="BX262" s="375" t="s">
        <v>54</v>
      </c>
      <c r="BY262" s="375" t="s">
        <v>54</v>
      </c>
      <c r="BZ262" s="375" t="s">
        <v>54</v>
      </c>
      <c r="CA262" s="375" t="s">
        <v>54</v>
      </c>
      <c r="CB262" s="375" t="s">
        <v>54</v>
      </c>
      <c r="CC262" s="375" t="s">
        <v>54</v>
      </c>
      <c r="CD262" s="375" t="s">
        <v>54</v>
      </c>
      <c r="CE262" s="370" t="s">
        <v>54</v>
      </c>
      <c r="CF262" s="375" t="s">
        <v>54</v>
      </c>
      <c r="CG262" s="375" t="s">
        <v>54</v>
      </c>
      <c r="CH262" s="375" t="s">
        <v>54</v>
      </c>
      <c r="CI262" s="370" t="s">
        <v>54</v>
      </c>
      <c r="CJ262" s="375" t="s">
        <v>54</v>
      </c>
      <c r="CK262" s="375" t="s">
        <v>54</v>
      </c>
      <c r="CL262" s="375" t="s">
        <v>54</v>
      </c>
      <c r="CM262" s="476" t="s">
        <v>54</v>
      </c>
      <c r="CN262" s="476" t="s">
        <v>54</v>
      </c>
      <c r="CO262" s="465" t="s">
        <v>54</v>
      </c>
      <c r="CP262" s="465" t="s">
        <v>54</v>
      </c>
      <c r="CQ262" s="465" t="s">
        <v>54</v>
      </c>
      <c r="CR262" s="465" t="s">
        <v>54</v>
      </c>
      <c r="CS262" s="465" t="s">
        <v>54</v>
      </c>
      <c r="CT262" s="512" t="s">
        <v>2026</v>
      </c>
      <c r="CU262" s="512">
        <v>2019</v>
      </c>
      <c r="CV262" s="512" t="str">
        <f t="shared" si="14"/>
        <v>Prostate cancer patients from the McGill University Health Centre (MUHC) that were selected retrospectively through the period from 2000 to the end of 2015. The patients were followed from diagnosis of PCa until death or until the end of 2016.</v>
      </c>
      <c r="CW262" s="512" t="s">
        <v>1975</v>
      </c>
      <c r="CX262" s="512" t="s">
        <v>54</v>
      </c>
      <c r="CY262" s="512" t="s">
        <v>54</v>
      </c>
      <c r="CZ262" s="512" t="s">
        <v>54</v>
      </c>
      <c r="DA262" s="512" t="s">
        <v>54</v>
      </c>
      <c r="DB262" s="512" t="s">
        <v>54</v>
      </c>
      <c r="DC262" s="512" t="s">
        <v>3236</v>
      </c>
      <c r="DD262" s="509" t="s">
        <v>3460</v>
      </c>
      <c r="DE262" s="512" t="s">
        <v>3235</v>
      </c>
      <c r="DF262" s="512" t="s">
        <v>52</v>
      </c>
      <c r="DG262" s="465" t="s">
        <v>54</v>
      </c>
      <c r="DH262" s="465" t="s">
        <v>54</v>
      </c>
      <c r="DI262" s="465" t="s">
        <v>54</v>
      </c>
      <c r="DJ262" s="465" t="s">
        <v>54</v>
      </c>
      <c r="DK262" s="465" t="s">
        <v>54</v>
      </c>
      <c r="DL262" s="465" t="s">
        <v>54</v>
      </c>
      <c r="DM262" s="365" t="s">
        <v>54</v>
      </c>
      <c r="DN262" s="465" t="s">
        <v>54</v>
      </c>
      <c r="DO262" s="365" t="s">
        <v>54</v>
      </c>
      <c r="DP262" s="365" t="s">
        <v>54</v>
      </c>
      <c r="DQ262" s="365" t="s">
        <v>54</v>
      </c>
      <c r="DR262" s="365" t="s">
        <v>54</v>
      </c>
      <c r="DS262" s="365" t="s">
        <v>54</v>
      </c>
      <c r="DT262" s="365" t="s">
        <v>54</v>
      </c>
      <c r="DU262" s="365" t="s">
        <v>54</v>
      </c>
      <c r="DV262" s="365" t="s">
        <v>54</v>
      </c>
      <c r="DW262" s="365" t="s">
        <v>54</v>
      </c>
      <c r="DX262" s="465" t="s">
        <v>54</v>
      </c>
      <c r="DY262" s="365" t="s">
        <v>54</v>
      </c>
      <c r="DZ262" s="465" t="s">
        <v>54</v>
      </c>
      <c r="EA262" s="365" t="s">
        <v>54</v>
      </c>
      <c r="EB262" s="365" t="s">
        <v>54</v>
      </c>
      <c r="EC262" s="365" t="s">
        <v>54</v>
      </c>
      <c r="ED262" s="365" t="s">
        <v>54</v>
      </c>
      <c r="EE262" s="365" t="s">
        <v>54</v>
      </c>
      <c r="EF262" s="365" t="s">
        <v>54</v>
      </c>
      <c r="EG262" s="365" t="s">
        <v>54</v>
      </c>
      <c r="EH262" s="365" t="s">
        <v>54</v>
      </c>
      <c r="EI262" s="365" t="s">
        <v>54</v>
      </c>
      <c r="EJ262" s="365" t="s">
        <v>54</v>
      </c>
      <c r="EK262" s="365" t="s">
        <v>54</v>
      </c>
      <c r="EL262" s="365" t="s">
        <v>54</v>
      </c>
      <c r="EM262" s="365" t="s">
        <v>54</v>
      </c>
      <c r="EN262" s="365" t="s">
        <v>54</v>
      </c>
      <c r="EO262" s="365" t="s">
        <v>54</v>
      </c>
      <c r="EP262" s="365" t="s">
        <v>54</v>
      </c>
      <c r="EQ262" s="365" t="s">
        <v>54</v>
      </c>
      <c r="ER262" s="365" t="s">
        <v>54</v>
      </c>
      <c r="ES262" s="365" t="s">
        <v>54</v>
      </c>
      <c r="ET262" s="365" t="s">
        <v>54</v>
      </c>
      <c r="EU262" s="365" t="s">
        <v>54</v>
      </c>
    </row>
    <row r="263" spans="1:151" s="385" customFormat="1" ht="19.95" customHeight="1">
      <c r="A263" s="466"/>
      <c r="B263" s="466"/>
      <c r="C263" s="474"/>
      <c r="D263" s="466"/>
      <c r="E263" s="470"/>
      <c r="F263" s="466"/>
      <c r="G263" s="466"/>
      <c r="H263" s="466"/>
      <c r="I263" s="466"/>
      <c r="J263" s="466"/>
      <c r="K263" s="466"/>
      <c r="L263" s="470"/>
      <c r="M263" s="466"/>
      <c r="N263" s="470"/>
      <c r="O263" s="466"/>
      <c r="P263" s="557"/>
      <c r="Q263" s="466"/>
      <c r="R263" s="462" t="s">
        <v>54</v>
      </c>
      <c r="S263" s="375" t="s">
        <v>54</v>
      </c>
      <c r="T263" s="375" t="s">
        <v>54</v>
      </c>
      <c r="U263" s="375" t="s">
        <v>54</v>
      </c>
      <c r="V263" s="375" t="s">
        <v>54</v>
      </c>
      <c r="W263" s="375" t="s">
        <v>54</v>
      </c>
      <c r="X263" s="518"/>
      <c r="Y263" s="375" t="s">
        <v>54</v>
      </c>
      <c r="Z263" s="520"/>
      <c r="AA263" s="375" t="s">
        <v>54</v>
      </c>
      <c r="AB263" s="466"/>
      <c r="AC263" s="375" t="s">
        <v>54</v>
      </c>
      <c r="AD263" s="466"/>
      <c r="AE263" s="375" t="s">
        <v>54</v>
      </c>
      <c r="AF263" s="375" t="s">
        <v>54</v>
      </c>
      <c r="AG263" s="375" t="s">
        <v>54</v>
      </c>
      <c r="AH263" s="375" t="s">
        <v>54</v>
      </c>
      <c r="AI263" s="375" t="s">
        <v>54</v>
      </c>
      <c r="AJ263" s="515"/>
      <c r="AK263" s="515"/>
      <c r="AL263" s="515"/>
      <c r="AM263" s="515"/>
      <c r="AN263" s="515"/>
      <c r="AO263" s="515"/>
      <c r="AP263" s="375" t="s">
        <v>54</v>
      </c>
      <c r="AQ263" s="474"/>
      <c r="AR263" s="375" t="s">
        <v>54</v>
      </c>
      <c r="AS263" s="382" t="s">
        <v>54</v>
      </c>
      <c r="AT263" s="382" t="s">
        <v>54</v>
      </c>
      <c r="AU263" s="375" t="s">
        <v>54</v>
      </c>
      <c r="AV263" s="375" t="s">
        <v>54</v>
      </c>
      <c r="AW263" s="375" t="s">
        <v>54</v>
      </c>
      <c r="AX263" s="375" t="s">
        <v>54</v>
      </c>
      <c r="AY263" s="383" t="s">
        <v>54</v>
      </c>
      <c r="AZ263" s="369" t="s">
        <v>54</v>
      </c>
      <c r="BA263" s="518"/>
      <c r="BB263" s="369" t="s">
        <v>54</v>
      </c>
      <c r="BC263" s="518"/>
      <c r="BD263" s="369" t="s">
        <v>54</v>
      </c>
      <c r="BE263" s="369" t="s">
        <v>54</v>
      </c>
      <c r="BF263" s="369" t="s">
        <v>54</v>
      </c>
      <c r="BG263" s="375" t="s">
        <v>54</v>
      </c>
      <c r="BH263" s="375" t="s">
        <v>54</v>
      </c>
      <c r="BI263" s="375" t="s">
        <v>54</v>
      </c>
      <c r="BJ263" s="375" t="s">
        <v>54</v>
      </c>
      <c r="BK263" s="474"/>
      <c r="BL263" s="375" t="s">
        <v>54</v>
      </c>
      <c r="BM263" s="375" t="s">
        <v>54</v>
      </c>
      <c r="BN263" s="375" t="s">
        <v>54</v>
      </c>
      <c r="BO263" s="375" t="s">
        <v>54</v>
      </c>
      <c r="BP263" s="375" t="s">
        <v>54</v>
      </c>
      <c r="BQ263" s="375" t="s">
        <v>54</v>
      </c>
      <c r="BR263" s="375" t="s">
        <v>54</v>
      </c>
      <c r="BS263" s="375" t="s">
        <v>54</v>
      </c>
      <c r="BT263" s="375" t="s">
        <v>54</v>
      </c>
      <c r="BU263" s="370" t="s">
        <v>54</v>
      </c>
      <c r="BV263" s="375" t="s">
        <v>54</v>
      </c>
      <c r="BW263" s="375" t="s">
        <v>54</v>
      </c>
      <c r="BX263" s="375" t="s">
        <v>54</v>
      </c>
      <c r="BY263" s="375" t="s">
        <v>54</v>
      </c>
      <c r="BZ263" s="375" t="s">
        <v>54</v>
      </c>
      <c r="CA263" s="375" t="s">
        <v>54</v>
      </c>
      <c r="CB263" s="375" t="s">
        <v>54</v>
      </c>
      <c r="CC263" s="375" t="s">
        <v>54</v>
      </c>
      <c r="CD263" s="375" t="s">
        <v>54</v>
      </c>
      <c r="CE263" s="370" t="s">
        <v>54</v>
      </c>
      <c r="CF263" s="375" t="s">
        <v>54</v>
      </c>
      <c r="CG263" s="375" t="s">
        <v>54</v>
      </c>
      <c r="CH263" s="375" t="s">
        <v>54</v>
      </c>
      <c r="CI263" s="370" t="s">
        <v>54</v>
      </c>
      <c r="CJ263" s="375" t="s">
        <v>54</v>
      </c>
      <c r="CK263" s="375" t="s">
        <v>54</v>
      </c>
      <c r="CL263" s="375" t="s">
        <v>54</v>
      </c>
      <c r="CM263" s="477"/>
      <c r="CN263" s="477"/>
      <c r="CO263" s="466"/>
      <c r="CP263" s="466"/>
      <c r="CQ263" s="466"/>
      <c r="CR263" s="466"/>
      <c r="CS263" s="466"/>
      <c r="CT263" s="513"/>
      <c r="CU263" s="513"/>
      <c r="CV263" s="513"/>
      <c r="CW263" s="513"/>
      <c r="CX263" s="513"/>
      <c r="CY263" s="513"/>
      <c r="CZ263" s="513"/>
      <c r="DA263" s="513"/>
      <c r="DB263" s="513"/>
      <c r="DC263" s="513"/>
      <c r="DD263" s="510"/>
      <c r="DE263" s="513"/>
      <c r="DF263" s="513"/>
      <c r="DG263" s="466"/>
      <c r="DH263" s="466"/>
      <c r="DI263" s="466"/>
      <c r="DJ263" s="466"/>
      <c r="DK263" s="466"/>
      <c r="DL263" s="466"/>
      <c r="DM263" s="365" t="s">
        <v>54</v>
      </c>
      <c r="DN263" s="466"/>
      <c r="DO263" s="365" t="s">
        <v>54</v>
      </c>
      <c r="DP263" s="365" t="s">
        <v>54</v>
      </c>
      <c r="DQ263" s="365" t="s">
        <v>54</v>
      </c>
      <c r="DR263" s="365" t="s">
        <v>54</v>
      </c>
      <c r="DS263" s="365" t="s">
        <v>54</v>
      </c>
      <c r="DT263" s="365" t="s">
        <v>54</v>
      </c>
      <c r="DU263" s="365" t="s">
        <v>54</v>
      </c>
      <c r="DV263" s="365" t="s">
        <v>54</v>
      </c>
      <c r="DW263" s="365" t="s">
        <v>54</v>
      </c>
      <c r="DX263" s="466"/>
      <c r="DY263" s="365" t="s">
        <v>54</v>
      </c>
      <c r="DZ263" s="466"/>
      <c r="EA263" s="365" t="s">
        <v>54</v>
      </c>
      <c r="EB263" s="365" t="s">
        <v>54</v>
      </c>
      <c r="EC263" s="365" t="s">
        <v>54</v>
      </c>
      <c r="ED263" s="365" t="s">
        <v>54</v>
      </c>
      <c r="EE263" s="365" t="s">
        <v>54</v>
      </c>
      <c r="EF263" s="365" t="s">
        <v>54</v>
      </c>
      <c r="EG263" s="365" t="s">
        <v>54</v>
      </c>
      <c r="EH263" s="365" t="s">
        <v>54</v>
      </c>
      <c r="EI263" s="365" t="s">
        <v>54</v>
      </c>
      <c r="EJ263" s="365" t="s">
        <v>54</v>
      </c>
      <c r="EK263" s="365" t="s">
        <v>54</v>
      </c>
      <c r="EL263" s="365" t="s">
        <v>54</v>
      </c>
      <c r="EM263" s="365" t="s">
        <v>54</v>
      </c>
      <c r="EN263" s="365" t="s">
        <v>54</v>
      </c>
      <c r="EO263" s="365" t="s">
        <v>54</v>
      </c>
      <c r="EP263" s="365" t="s">
        <v>54</v>
      </c>
      <c r="EQ263" s="365" t="s">
        <v>54</v>
      </c>
      <c r="ER263" s="365" t="s">
        <v>54</v>
      </c>
      <c r="ES263" s="365" t="s">
        <v>54</v>
      </c>
      <c r="ET263" s="365" t="s">
        <v>54</v>
      </c>
      <c r="EU263" s="365" t="s">
        <v>54</v>
      </c>
    </row>
    <row r="264" spans="1:151" s="385" customFormat="1" ht="19.95" customHeight="1">
      <c r="A264" s="467"/>
      <c r="B264" s="467"/>
      <c r="C264" s="474"/>
      <c r="D264" s="467"/>
      <c r="E264" s="471"/>
      <c r="F264" s="467"/>
      <c r="G264" s="467"/>
      <c r="H264" s="467"/>
      <c r="I264" s="467"/>
      <c r="J264" s="467"/>
      <c r="K264" s="467"/>
      <c r="L264" s="471"/>
      <c r="M264" s="467"/>
      <c r="N264" s="471"/>
      <c r="O264" s="467"/>
      <c r="P264" s="558"/>
      <c r="Q264" s="467"/>
      <c r="R264" s="462" t="s">
        <v>54</v>
      </c>
      <c r="S264" s="375" t="s">
        <v>54</v>
      </c>
      <c r="T264" s="375" t="s">
        <v>54</v>
      </c>
      <c r="U264" s="375" t="s">
        <v>54</v>
      </c>
      <c r="V264" s="375" t="s">
        <v>54</v>
      </c>
      <c r="W264" s="375" t="s">
        <v>54</v>
      </c>
      <c r="X264" s="518"/>
      <c r="Y264" s="375" t="s">
        <v>54</v>
      </c>
      <c r="Z264" s="520"/>
      <c r="AA264" s="375" t="s">
        <v>54</v>
      </c>
      <c r="AB264" s="467"/>
      <c r="AC264" s="375" t="s">
        <v>54</v>
      </c>
      <c r="AD264" s="467"/>
      <c r="AE264" s="375" t="s">
        <v>54</v>
      </c>
      <c r="AF264" s="375" t="s">
        <v>54</v>
      </c>
      <c r="AG264" s="375" t="s">
        <v>54</v>
      </c>
      <c r="AH264" s="375" t="s">
        <v>54</v>
      </c>
      <c r="AI264" s="375" t="s">
        <v>54</v>
      </c>
      <c r="AJ264" s="515"/>
      <c r="AK264" s="515"/>
      <c r="AL264" s="515"/>
      <c r="AM264" s="515"/>
      <c r="AN264" s="515"/>
      <c r="AO264" s="515"/>
      <c r="AP264" s="375" t="s">
        <v>54</v>
      </c>
      <c r="AQ264" s="474"/>
      <c r="AR264" s="375" t="s">
        <v>54</v>
      </c>
      <c r="AS264" s="382" t="s">
        <v>54</v>
      </c>
      <c r="AT264" s="382" t="s">
        <v>54</v>
      </c>
      <c r="AU264" s="375" t="s">
        <v>54</v>
      </c>
      <c r="AV264" s="375" t="s">
        <v>54</v>
      </c>
      <c r="AW264" s="375" t="s">
        <v>54</v>
      </c>
      <c r="AX264" s="375" t="s">
        <v>54</v>
      </c>
      <c r="AY264" s="383" t="s">
        <v>54</v>
      </c>
      <c r="AZ264" s="369" t="s">
        <v>54</v>
      </c>
      <c r="BA264" s="518"/>
      <c r="BB264" s="369" t="s">
        <v>54</v>
      </c>
      <c r="BC264" s="518"/>
      <c r="BD264" s="369" t="s">
        <v>54</v>
      </c>
      <c r="BE264" s="369" t="s">
        <v>54</v>
      </c>
      <c r="BF264" s="369" t="s">
        <v>54</v>
      </c>
      <c r="BG264" s="375" t="s">
        <v>54</v>
      </c>
      <c r="BH264" s="375" t="s">
        <v>54</v>
      </c>
      <c r="BI264" s="375" t="s">
        <v>54</v>
      </c>
      <c r="BJ264" s="375" t="s">
        <v>54</v>
      </c>
      <c r="BK264" s="474"/>
      <c r="BL264" s="375" t="s">
        <v>54</v>
      </c>
      <c r="BM264" s="375" t="s">
        <v>54</v>
      </c>
      <c r="BN264" s="375" t="s">
        <v>54</v>
      </c>
      <c r="BO264" s="375" t="s">
        <v>54</v>
      </c>
      <c r="BP264" s="375" t="s">
        <v>54</v>
      </c>
      <c r="BQ264" s="375" t="s">
        <v>54</v>
      </c>
      <c r="BR264" s="375" t="s">
        <v>54</v>
      </c>
      <c r="BS264" s="375" t="s">
        <v>54</v>
      </c>
      <c r="BT264" s="375" t="s">
        <v>54</v>
      </c>
      <c r="BU264" s="370" t="s">
        <v>54</v>
      </c>
      <c r="BV264" s="375" t="s">
        <v>54</v>
      </c>
      <c r="BW264" s="375" t="s">
        <v>54</v>
      </c>
      <c r="BX264" s="375" t="s">
        <v>54</v>
      </c>
      <c r="BY264" s="375" t="s">
        <v>54</v>
      </c>
      <c r="BZ264" s="375" t="s">
        <v>54</v>
      </c>
      <c r="CA264" s="375" t="s">
        <v>54</v>
      </c>
      <c r="CB264" s="375" t="s">
        <v>54</v>
      </c>
      <c r="CC264" s="375" t="s">
        <v>54</v>
      </c>
      <c r="CD264" s="375" t="s">
        <v>54</v>
      </c>
      <c r="CE264" s="370" t="s">
        <v>54</v>
      </c>
      <c r="CF264" s="375" t="s">
        <v>54</v>
      </c>
      <c r="CG264" s="375" t="s">
        <v>54</v>
      </c>
      <c r="CH264" s="375" t="s">
        <v>54</v>
      </c>
      <c r="CI264" s="370" t="s">
        <v>54</v>
      </c>
      <c r="CJ264" s="375" t="s">
        <v>54</v>
      </c>
      <c r="CK264" s="375" t="s">
        <v>54</v>
      </c>
      <c r="CL264" s="375" t="s">
        <v>54</v>
      </c>
      <c r="CM264" s="477"/>
      <c r="CN264" s="477"/>
      <c r="CO264" s="467"/>
      <c r="CP264" s="467"/>
      <c r="CQ264" s="467"/>
      <c r="CR264" s="467"/>
      <c r="CS264" s="467"/>
      <c r="CT264" s="513"/>
      <c r="CU264" s="513"/>
      <c r="CV264" s="513"/>
      <c r="CW264" s="513"/>
      <c r="CX264" s="513"/>
      <c r="CY264" s="513"/>
      <c r="CZ264" s="513"/>
      <c r="DA264" s="513"/>
      <c r="DB264" s="513"/>
      <c r="DC264" s="513"/>
      <c r="DD264" s="510"/>
      <c r="DE264" s="513"/>
      <c r="DF264" s="513"/>
      <c r="DG264" s="467"/>
      <c r="DH264" s="467"/>
      <c r="DI264" s="467"/>
      <c r="DJ264" s="467"/>
      <c r="DK264" s="467"/>
      <c r="DL264" s="467"/>
      <c r="DM264" s="365" t="s">
        <v>54</v>
      </c>
      <c r="DN264" s="467"/>
      <c r="DO264" s="365" t="s">
        <v>54</v>
      </c>
      <c r="DP264" s="365" t="s">
        <v>54</v>
      </c>
      <c r="DQ264" s="365" t="s">
        <v>54</v>
      </c>
      <c r="DR264" s="365" t="s">
        <v>54</v>
      </c>
      <c r="DS264" s="365" t="s">
        <v>54</v>
      </c>
      <c r="DT264" s="365" t="s">
        <v>54</v>
      </c>
      <c r="DU264" s="365" t="s">
        <v>54</v>
      </c>
      <c r="DV264" s="365" t="s">
        <v>54</v>
      </c>
      <c r="DW264" s="365" t="s">
        <v>54</v>
      </c>
      <c r="DX264" s="467"/>
      <c r="DY264" s="365" t="s">
        <v>54</v>
      </c>
      <c r="DZ264" s="467"/>
      <c r="EA264" s="365" t="s">
        <v>54</v>
      </c>
      <c r="EB264" s="365" t="s">
        <v>54</v>
      </c>
      <c r="EC264" s="365" t="s">
        <v>54</v>
      </c>
      <c r="ED264" s="365" t="s">
        <v>54</v>
      </c>
      <c r="EE264" s="365" t="s">
        <v>54</v>
      </c>
      <c r="EF264" s="365" t="s">
        <v>54</v>
      </c>
      <c r="EG264" s="365" t="s">
        <v>54</v>
      </c>
      <c r="EH264" s="365" t="s">
        <v>54</v>
      </c>
      <c r="EI264" s="365" t="s">
        <v>54</v>
      </c>
      <c r="EJ264" s="365" t="s">
        <v>54</v>
      </c>
      <c r="EK264" s="365" t="s">
        <v>54</v>
      </c>
      <c r="EL264" s="365" t="s">
        <v>54</v>
      </c>
      <c r="EM264" s="365" t="s">
        <v>54</v>
      </c>
      <c r="EN264" s="365" t="s">
        <v>54</v>
      </c>
      <c r="EO264" s="365" t="s">
        <v>54</v>
      </c>
      <c r="EP264" s="365" t="s">
        <v>54</v>
      </c>
      <c r="EQ264" s="365" t="s">
        <v>54</v>
      </c>
      <c r="ER264" s="365" t="s">
        <v>54</v>
      </c>
      <c r="ES264" s="365" t="s">
        <v>54</v>
      </c>
      <c r="ET264" s="365" t="s">
        <v>54</v>
      </c>
      <c r="EU264" s="365" t="s">
        <v>54</v>
      </c>
    </row>
    <row r="265" spans="1:151" s="385" customFormat="1" ht="19.95" customHeight="1">
      <c r="A265" s="468"/>
      <c r="B265" s="468"/>
      <c r="C265" s="475"/>
      <c r="D265" s="468"/>
      <c r="E265" s="472"/>
      <c r="F265" s="468"/>
      <c r="G265" s="468"/>
      <c r="H265" s="468"/>
      <c r="I265" s="468"/>
      <c r="J265" s="468"/>
      <c r="K265" s="468"/>
      <c r="L265" s="472"/>
      <c r="M265" s="468"/>
      <c r="N265" s="472"/>
      <c r="O265" s="468"/>
      <c r="P265" s="559"/>
      <c r="Q265" s="468"/>
      <c r="R265" s="462" t="s">
        <v>54</v>
      </c>
      <c r="S265" s="375" t="s">
        <v>54</v>
      </c>
      <c r="T265" s="375" t="s">
        <v>54</v>
      </c>
      <c r="U265" s="375" t="s">
        <v>54</v>
      </c>
      <c r="V265" s="375" t="s">
        <v>54</v>
      </c>
      <c r="W265" s="375" t="s">
        <v>54</v>
      </c>
      <c r="X265" s="518"/>
      <c r="Y265" s="375" t="s">
        <v>54</v>
      </c>
      <c r="Z265" s="520"/>
      <c r="AA265" s="375" t="s">
        <v>54</v>
      </c>
      <c r="AB265" s="468"/>
      <c r="AC265" s="375" t="s">
        <v>54</v>
      </c>
      <c r="AD265" s="468"/>
      <c r="AE265" s="375" t="s">
        <v>54</v>
      </c>
      <c r="AF265" s="375" t="s">
        <v>54</v>
      </c>
      <c r="AG265" s="375" t="s">
        <v>54</v>
      </c>
      <c r="AH265" s="375" t="s">
        <v>54</v>
      </c>
      <c r="AI265" s="375" t="s">
        <v>54</v>
      </c>
      <c r="AJ265" s="516"/>
      <c r="AK265" s="516"/>
      <c r="AL265" s="516"/>
      <c r="AM265" s="516"/>
      <c r="AN265" s="516"/>
      <c r="AO265" s="516"/>
      <c r="AP265" s="375" t="s">
        <v>54</v>
      </c>
      <c r="AQ265" s="475"/>
      <c r="AR265" s="375" t="s">
        <v>54</v>
      </c>
      <c r="AS265" s="382" t="s">
        <v>54</v>
      </c>
      <c r="AT265" s="382" t="s">
        <v>54</v>
      </c>
      <c r="AU265" s="375" t="s">
        <v>54</v>
      </c>
      <c r="AV265" s="375" t="s">
        <v>54</v>
      </c>
      <c r="AW265" s="375" t="s">
        <v>54</v>
      </c>
      <c r="AX265" s="375" t="s">
        <v>54</v>
      </c>
      <c r="AY265" s="383" t="s">
        <v>54</v>
      </c>
      <c r="AZ265" s="369" t="s">
        <v>54</v>
      </c>
      <c r="BA265" s="518"/>
      <c r="BB265" s="369" t="s">
        <v>54</v>
      </c>
      <c r="BC265" s="518"/>
      <c r="BD265" s="369" t="s">
        <v>54</v>
      </c>
      <c r="BE265" s="369" t="s">
        <v>54</v>
      </c>
      <c r="BF265" s="369" t="s">
        <v>54</v>
      </c>
      <c r="BG265" s="375" t="s">
        <v>54</v>
      </c>
      <c r="BH265" s="375" t="s">
        <v>54</v>
      </c>
      <c r="BI265" s="375" t="s">
        <v>54</v>
      </c>
      <c r="BJ265" s="375" t="s">
        <v>54</v>
      </c>
      <c r="BK265" s="475"/>
      <c r="BL265" s="375" t="s">
        <v>54</v>
      </c>
      <c r="BM265" s="375" t="s">
        <v>54</v>
      </c>
      <c r="BN265" s="375" t="s">
        <v>54</v>
      </c>
      <c r="BO265" s="375" t="s">
        <v>54</v>
      </c>
      <c r="BP265" s="375" t="s">
        <v>54</v>
      </c>
      <c r="BQ265" s="375" t="s">
        <v>54</v>
      </c>
      <c r="BR265" s="375" t="s">
        <v>54</v>
      </c>
      <c r="BS265" s="375" t="s">
        <v>54</v>
      </c>
      <c r="BT265" s="375" t="s">
        <v>54</v>
      </c>
      <c r="BU265" s="370" t="s">
        <v>54</v>
      </c>
      <c r="BV265" s="375" t="s">
        <v>54</v>
      </c>
      <c r="BW265" s="375" t="s">
        <v>54</v>
      </c>
      <c r="BX265" s="375" t="s">
        <v>54</v>
      </c>
      <c r="BY265" s="375" t="s">
        <v>54</v>
      </c>
      <c r="BZ265" s="375" t="s">
        <v>54</v>
      </c>
      <c r="CA265" s="375" t="s">
        <v>54</v>
      </c>
      <c r="CB265" s="375" t="s">
        <v>54</v>
      </c>
      <c r="CC265" s="375" t="s">
        <v>54</v>
      </c>
      <c r="CD265" s="375" t="s">
        <v>54</v>
      </c>
      <c r="CE265" s="370" t="s">
        <v>54</v>
      </c>
      <c r="CF265" s="375" t="s">
        <v>54</v>
      </c>
      <c r="CG265" s="375" t="s">
        <v>54</v>
      </c>
      <c r="CH265" s="375" t="s">
        <v>54</v>
      </c>
      <c r="CI265" s="370" t="s">
        <v>54</v>
      </c>
      <c r="CJ265" s="375" t="s">
        <v>54</v>
      </c>
      <c r="CK265" s="375" t="s">
        <v>54</v>
      </c>
      <c r="CL265" s="375" t="s">
        <v>54</v>
      </c>
      <c r="CM265" s="478"/>
      <c r="CN265" s="478"/>
      <c r="CO265" s="468"/>
      <c r="CP265" s="468"/>
      <c r="CQ265" s="468"/>
      <c r="CR265" s="468"/>
      <c r="CS265" s="468"/>
      <c r="CT265" s="514"/>
      <c r="CU265" s="514"/>
      <c r="CV265" s="514"/>
      <c r="CW265" s="514"/>
      <c r="CX265" s="514"/>
      <c r="CY265" s="514"/>
      <c r="CZ265" s="514"/>
      <c r="DA265" s="514"/>
      <c r="DB265" s="514"/>
      <c r="DC265" s="514"/>
      <c r="DD265" s="511"/>
      <c r="DE265" s="514"/>
      <c r="DF265" s="514"/>
      <c r="DG265" s="468"/>
      <c r="DH265" s="468"/>
      <c r="DI265" s="468"/>
      <c r="DJ265" s="468"/>
      <c r="DK265" s="468"/>
      <c r="DL265" s="468"/>
      <c r="DM265" s="365" t="s">
        <v>54</v>
      </c>
      <c r="DN265" s="468"/>
      <c r="DO265" s="365" t="s">
        <v>54</v>
      </c>
      <c r="DP265" s="365" t="s">
        <v>54</v>
      </c>
      <c r="DQ265" s="365" t="s">
        <v>54</v>
      </c>
      <c r="DR265" s="365" t="s">
        <v>54</v>
      </c>
      <c r="DS265" s="365" t="s">
        <v>54</v>
      </c>
      <c r="DT265" s="365" t="s">
        <v>54</v>
      </c>
      <c r="DU265" s="365" t="s">
        <v>54</v>
      </c>
      <c r="DV265" s="365" t="s">
        <v>54</v>
      </c>
      <c r="DW265" s="365" t="s">
        <v>54</v>
      </c>
      <c r="DX265" s="468"/>
      <c r="DY265" s="365" t="s">
        <v>54</v>
      </c>
      <c r="DZ265" s="468"/>
      <c r="EA265" s="365" t="s">
        <v>54</v>
      </c>
      <c r="EB265" s="365" t="s">
        <v>54</v>
      </c>
      <c r="EC265" s="365" t="s">
        <v>54</v>
      </c>
      <c r="ED265" s="365" t="s">
        <v>54</v>
      </c>
      <c r="EE265" s="365" t="s">
        <v>54</v>
      </c>
      <c r="EF265" s="365" t="s">
        <v>54</v>
      </c>
      <c r="EG265" s="365" t="s">
        <v>54</v>
      </c>
      <c r="EH265" s="365" t="s">
        <v>54</v>
      </c>
      <c r="EI265" s="365" t="s">
        <v>54</v>
      </c>
      <c r="EJ265" s="365" t="s">
        <v>54</v>
      </c>
      <c r="EK265" s="365" t="s">
        <v>54</v>
      </c>
      <c r="EL265" s="365" t="s">
        <v>54</v>
      </c>
      <c r="EM265" s="365" t="s">
        <v>54</v>
      </c>
      <c r="EN265" s="365" t="s">
        <v>54</v>
      </c>
      <c r="EO265" s="365" t="s">
        <v>54</v>
      </c>
      <c r="EP265" s="365" t="s">
        <v>54</v>
      </c>
      <c r="EQ265" s="365" t="s">
        <v>54</v>
      </c>
      <c r="ER265" s="365" t="s">
        <v>54</v>
      </c>
      <c r="ES265" s="365" t="s">
        <v>54</v>
      </c>
      <c r="ET265" s="365" t="s">
        <v>54</v>
      </c>
      <c r="EU265" s="365" t="s">
        <v>54</v>
      </c>
    </row>
    <row r="266" spans="1:151" s="385" customFormat="1" ht="18.75" customHeight="1">
      <c r="A266" s="465">
        <v>48</v>
      </c>
      <c r="B266" s="465">
        <v>48</v>
      </c>
      <c r="C266" s="473" t="s">
        <v>2734</v>
      </c>
      <c r="D266" s="465" t="s">
        <v>3335</v>
      </c>
      <c r="E266" s="469" t="s">
        <v>3072</v>
      </c>
      <c r="F266" s="465" t="s">
        <v>3392</v>
      </c>
      <c r="G266" s="465" t="s">
        <v>3361</v>
      </c>
      <c r="H266" s="465" t="s">
        <v>3238</v>
      </c>
      <c r="I266" s="465" t="s">
        <v>3393</v>
      </c>
      <c r="J266" s="465" t="s">
        <v>52</v>
      </c>
      <c r="K266" s="525" t="s">
        <v>3541</v>
      </c>
      <c r="L266" s="469" t="s">
        <v>3554</v>
      </c>
      <c r="M266" s="465" t="s">
        <v>2953</v>
      </c>
      <c r="N266" s="469" t="s">
        <v>3554</v>
      </c>
      <c r="O266" s="465" t="s">
        <v>3362</v>
      </c>
      <c r="P266" s="526" t="s">
        <v>2962</v>
      </c>
      <c r="Q266" s="465">
        <v>5</v>
      </c>
      <c r="R266" s="462" t="s">
        <v>2885</v>
      </c>
      <c r="S266" s="375" t="s">
        <v>52</v>
      </c>
      <c r="T266" s="375" t="s">
        <v>52</v>
      </c>
      <c r="U266" s="368" t="s">
        <v>52</v>
      </c>
      <c r="V266" s="368" t="s">
        <v>52</v>
      </c>
      <c r="W266" s="368">
        <v>240</v>
      </c>
      <c r="X266" s="517">
        <v>3944</v>
      </c>
      <c r="Y266" s="368">
        <v>72</v>
      </c>
      <c r="Z266" s="519">
        <f>AVERAGE(Y266:Y270)</f>
        <v>74</v>
      </c>
      <c r="AA266" s="368">
        <v>240</v>
      </c>
      <c r="AB266" s="465">
        <f t="shared" si="13"/>
        <v>3944</v>
      </c>
      <c r="AC266" s="368" t="s">
        <v>52</v>
      </c>
      <c r="AD266" s="465" t="s">
        <v>52</v>
      </c>
      <c r="AE266" s="368">
        <v>70.61</v>
      </c>
      <c r="AF266" s="368" t="s">
        <v>52</v>
      </c>
      <c r="AG266" s="368" t="s">
        <v>52</v>
      </c>
      <c r="AH266" s="368" t="s">
        <v>52</v>
      </c>
      <c r="AI266" s="368" t="s">
        <v>52</v>
      </c>
      <c r="AJ266" s="476" t="s">
        <v>54</v>
      </c>
      <c r="AK266" s="476" t="s">
        <v>54</v>
      </c>
      <c r="AL266" s="476" t="s">
        <v>54</v>
      </c>
      <c r="AM266" s="476" t="s">
        <v>54</v>
      </c>
      <c r="AN266" s="476" t="s">
        <v>54</v>
      </c>
      <c r="AO266" s="476" t="s">
        <v>54</v>
      </c>
      <c r="AP266" s="375" t="s">
        <v>54</v>
      </c>
      <c r="AQ266" s="473" t="s">
        <v>54</v>
      </c>
      <c r="AR266" s="375" t="s">
        <v>54</v>
      </c>
      <c r="AS266" s="382" t="s">
        <v>54</v>
      </c>
      <c r="AT266" s="382" t="s">
        <v>54</v>
      </c>
      <c r="AU266" s="375" t="s">
        <v>54</v>
      </c>
      <c r="AV266" s="375" t="s">
        <v>54</v>
      </c>
      <c r="AW266" s="375" t="s">
        <v>54</v>
      </c>
      <c r="AX266" s="375" t="s">
        <v>54</v>
      </c>
      <c r="AY266" s="383" t="s">
        <v>54</v>
      </c>
      <c r="AZ266" s="369" t="s">
        <v>54</v>
      </c>
      <c r="BA266" s="517" t="s">
        <v>54</v>
      </c>
      <c r="BB266" s="369" t="s">
        <v>54</v>
      </c>
      <c r="BC266" s="517" t="s">
        <v>54</v>
      </c>
      <c r="BD266" s="369" t="s">
        <v>54</v>
      </c>
      <c r="BE266" s="369" t="s">
        <v>54</v>
      </c>
      <c r="BF266" s="369" t="s">
        <v>54</v>
      </c>
      <c r="BG266" s="375" t="s">
        <v>54</v>
      </c>
      <c r="BH266" s="375" t="s">
        <v>54</v>
      </c>
      <c r="BI266" s="375" t="s">
        <v>54</v>
      </c>
      <c r="BJ266" s="375" t="s">
        <v>54</v>
      </c>
      <c r="BK266" s="473" t="s">
        <v>54</v>
      </c>
      <c r="BL266" s="375" t="s">
        <v>54</v>
      </c>
      <c r="BM266" s="375" t="s">
        <v>54</v>
      </c>
      <c r="BN266" s="375" t="s">
        <v>54</v>
      </c>
      <c r="BO266" s="375" t="s">
        <v>54</v>
      </c>
      <c r="BP266" s="375" t="s">
        <v>54</v>
      </c>
      <c r="BQ266" s="375" t="s">
        <v>54</v>
      </c>
      <c r="BR266" s="375" t="s">
        <v>54</v>
      </c>
      <c r="BS266" s="375" t="s">
        <v>54</v>
      </c>
      <c r="BT266" s="375" t="s">
        <v>54</v>
      </c>
      <c r="BU266" s="370" t="s">
        <v>54</v>
      </c>
      <c r="BV266" s="375" t="s">
        <v>54</v>
      </c>
      <c r="BW266" s="375" t="s">
        <v>54</v>
      </c>
      <c r="BX266" s="375" t="s">
        <v>54</v>
      </c>
      <c r="BY266" s="375" t="s">
        <v>54</v>
      </c>
      <c r="BZ266" s="375" t="s">
        <v>54</v>
      </c>
      <c r="CA266" s="375" t="s">
        <v>54</v>
      </c>
      <c r="CB266" s="375" t="s">
        <v>54</v>
      </c>
      <c r="CC266" s="375" t="s">
        <v>54</v>
      </c>
      <c r="CD266" s="375" t="s">
        <v>54</v>
      </c>
      <c r="CE266" s="370" t="s">
        <v>54</v>
      </c>
      <c r="CF266" s="375" t="s">
        <v>54</v>
      </c>
      <c r="CG266" s="375" t="s">
        <v>54</v>
      </c>
      <c r="CH266" s="375" t="s">
        <v>54</v>
      </c>
      <c r="CI266" s="370" t="s">
        <v>54</v>
      </c>
      <c r="CJ266" s="375" t="s">
        <v>54</v>
      </c>
      <c r="CK266" s="375" t="s">
        <v>54</v>
      </c>
      <c r="CL266" s="375" t="s">
        <v>54</v>
      </c>
      <c r="CM266" s="476" t="s">
        <v>54</v>
      </c>
      <c r="CN266" s="476" t="s">
        <v>54</v>
      </c>
      <c r="CO266" s="465" t="s">
        <v>54</v>
      </c>
      <c r="CP266" s="465" t="s">
        <v>54</v>
      </c>
      <c r="CQ266" s="465" t="s">
        <v>54</v>
      </c>
      <c r="CR266" s="465" t="s">
        <v>54</v>
      </c>
      <c r="CS266" s="465" t="s">
        <v>54</v>
      </c>
      <c r="CT266" s="512" t="s">
        <v>2026</v>
      </c>
      <c r="CU266" s="512">
        <v>2020</v>
      </c>
      <c r="CV266" s="512" t="str">
        <f t="shared" ref="CV266" si="17">O266</f>
        <v>Patient identification required documentation for at least one inpatient diagnosis, secured outpatient diagnosis, or hospital outpatient diagnosis for PC based on the International Classification of Diseases, Tenth Revision, German Modification (ICD-10-GM code C61) between 2014 and 2016. All male sample patients had to be continuously insured from 2014 to 2017 or until death (whichever came first). Identification of metastases was based on ICD codes C77, C78, and C79. To ensure the metastasis diagnosis was associated with PC (ICD codes do not include information on the primary tumor), patients were only included if ICD code C61 was documented in the same quarter.</v>
      </c>
      <c r="CW266" s="512" t="s">
        <v>1975</v>
      </c>
      <c r="CX266" s="512" t="s">
        <v>54</v>
      </c>
      <c r="CY266" s="512" t="s">
        <v>54</v>
      </c>
      <c r="CZ266" s="512" t="s">
        <v>54</v>
      </c>
      <c r="DA266" s="512" t="s">
        <v>54</v>
      </c>
      <c r="DB266" s="512" t="s">
        <v>54</v>
      </c>
      <c r="DC266" s="512" t="s">
        <v>3242</v>
      </c>
      <c r="DD266" s="509" t="s">
        <v>3461</v>
      </c>
      <c r="DE266" s="512" t="s">
        <v>3241</v>
      </c>
      <c r="DF266" s="512" t="s">
        <v>52</v>
      </c>
      <c r="DG266" s="465" t="s">
        <v>54</v>
      </c>
      <c r="DH266" s="465" t="s">
        <v>54</v>
      </c>
      <c r="DI266" s="465" t="s">
        <v>54</v>
      </c>
      <c r="DJ266" s="465" t="s">
        <v>54</v>
      </c>
      <c r="DK266" s="465" t="s">
        <v>54</v>
      </c>
      <c r="DL266" s="465" t="s">
        <v>54</v>
      </c>
      <c r="DM266" s="365" t="s">
        <v>54</v>
      </c>
      <c r="DN266" s="465" t="s">
        <v>54</v>
      </c>
      <c r="DO266" s="365" t="s">
        <v>54</v>
      </c>
      <c r="DP266" s="365" t="s">
        <v>54</v>
      </c>
      <c r="DQ266" s="365" t="s">
        <v>54</v>
      </c>
      <c r="DR266" s="365" t="s">
        <v>54</v>
      </c>
      <c r="DS266" s="365" t="s">
        <v>54</v>
      </c>
      <c r="DT266" s="365" t="s">
        <v>54</v>
      </c>
      <c r="DU266" s="365" t="s">
        <v>54</v>
      </c>
      <c r="DV266" s="365" t="s">
        <v>54</v>
      </c>
      <c r="DW266" s="365" t="s">
        <v>54</v>
      </c>
      <c r="DX266" s="465" t="s">
        <v>54</v>
      </c>
      <c r="DY266" s="365" t="s">
        <v>54</v>
      </c>
      <c r="DZ266" s="465" t="s">
        <v>54</v>
      </c>
      <c r="EA266" s="365" t="s">
        <v>54</v>
      </c>
      <c r="EB266" s="365" t="s">
        <v>54</v>
      </c>
      <c r="EC266" s="365" t="s">
        <v>54</v>
      </c>
      <c r="ED266" s="365" t="s">
        <v>54</v>
      </c>
      <c r="EE266" s="365" t="s">
        <v>54</v>
      </c>
      <c r="EF266" s="365" t="s">
        <v>54</v>
      </c>
      <c r="EG266" s="365" t="s">
        <v>54</v>
      </c>
      <c r="EH266" s="365" t="s">
        <v>54</v>
      </c>
      <c r="EI266" s="365" t="s">
        <v>54</v>
      </c>
      <c r="EJ266" s="365" t="s">
        <v>54</v>
      </c>
      <c r="EK266" s="365" t="s">
        <v>54</v>
      </c>
      <c r="EL266" s="365" t="s">
        <v>54</v>
      </c>
      <c r="EM266" s="365" t="s">
        <v>54</v>
      </c>
      <c r="EN266" s="365" t="s">
        <v>54</v>
      </c>
      <c r="EO266" s="365" t="s">
        <v>54</v>
      </c>
      <c r="EP266" s="365" t="s">
        <v>54</v>
      </c>
      <c r="EQ266" s="365" t="s">
        <v>54</v>
      </c>
      <c r="ER266" s="365" t="s">
        <v>54</v>
      </c>
      <c r="ES266" s="365" t="s">
        <v>54</v>
      </c>
      <c r="ET266" s="365" t="s">
        <v>54</v>
      </c>
      <c r="EU266" s="365" t="s">
        <v>54</v>
      </c>
    </row>
    <row r="267" spans="1:151" s="385" customFormat="1" ht="18.75" customHeight="1">
      <c r="A267" s="466"/>
      <c r="B267" s="466"/>
      <c r="C267" s="474"/>
      <c r="D267" s="466"/>
      <c r="E267" s="470"/>
      <c r="F267" s="466"/>
      <c r="G267" s="466"/>
      <c r="H267" s="466"/>
      <c r="I267" s="466"/>
      <c r="J267" s="466"/>
      <c r="K267" s="466"/>
      <c r="L267" s="470"/>
      <c r="M267" s="466"/>
      <c r="N267" s="470"/>
      <c r="O267" s="466"/>
      <c r="P267" s="527"/>
      <c r="Q267" s="466"/>
      <c r="R267" s="462" t="s">
        <v>3239</v>
      </c>
      <c r="S267" s="375" t="s">
        <v>52</v>
      </c>
      <c r="T267" s="375" t="s">
        <v>52</v>
      </c>
      <c r="U267" s="368" t="s">
        <v>52</v>
      </c>
      <c r="V267" s="368" t="s">
        <v>52</v>
      </c>
      <c r="W267" s="368">
        <v>539</v>
      </c>
      <c r="X267" s="518"/>
      <c r="Y267" s="368">
        <v>72</v>
      </c>
      <c r="Z267" s="520"/>
      <c r="AA267" s="368">
        <v>539</v>
      </c>
      <c r="AB267" s="466"/>
      <c r="AC267" s="368" t="s">
        <v>52</v>
      </c>
      <c r="AD267" s="466"/>
      <c r="AE267" s="368">
        <v>70.459999999999994</v>
      </c>
      <c r="AF267" s="368" t="s">
        <v>52</v>
      </c>
      <c r="AG267" s="368" t="s">
        <v>52</v>
      </c>
      <c r="AH267" s="368" t="s">
        <v>52</v>
      </c>
      <c r="AI267" s="368" t="s">
        <v>52</v>
      </c>
      <c r="AJ267" s="515"/>
      <c r="AK267" s="515"/>
      <c r="AL267" s="515"/>
      <c r="AM267" s="515"/>
      <c r="AN267" s="515"/>
      <c r="AO267" s="515"/>
      <c r="AP267" s="375" t="s">
        <v>54</v>
      </c>
      <c r="AQ267" s="474"/>
      <c r="AR267" s="375" t="s">
        <v>54</v>
      </c>
      <c r="AS267" s="375" t="s">
        <v>54</v>
      </c>
      <c r="AT267" s="375" t="s">
        <v>54</v>
      </c>
      <c r="AU267" s="375" t="s">
        <v>54</v>
      </c>
      <c r="AV267" s="375" t="s">
        <v>54</v>
      </c>
      <c r="AW267" s="375" t="s">
        <v>54</v>
      </c>
      <c r="AX267" s="375" t="s">
        <v>54</v>
      </c>
      <c r="AY267" s="375" t="s">
        <v>54</v>
      </c>
      <c r="AZ267" s="375" t="s">
        <v>54</v>
      </c>
      <c r="BA267" s="518"/>
      <c r="BB267" s="369" t="s">
        <v>54</v>
      </c>
      <c r="BC267" s="518"/>
      <c r="BD267" s="369" t="s">
        <v>54</v>
      </c>
      <c r="BE267" s="369" t="s">
        <v>54</v>
      </c>
      <c r="BF267" s="369" t="s">
        <v>54</v>
      </c>
      <c r="BG267" s="369" t="s">
        <v>54</v>
      </c>
      <c r="BH267" s="369" t="s">
        <v>54</v>
      </c>
      <c r="BI267" s="369" t="s">
        <v>54</v>
      </c>
      <c r="BJ267" s="369" t="s">
        <v>54</v>
      </c>
      <c r="BK267" s="474"/>
      <c r="BL267" s="375" t="s">
        <v>54</v>
      </c>
      <c r="BM267" s="375" t="s">
        <v>54</v>
      </c>
      <c r="BN267" s="375" t="s">
        <v>54</v>
      </c>
      <c r="BO267" s="375" t="s">
        <v>54</v>
      </c>
      <c r="BP267" s="375" t="s">
        <v>54</v>
      </c>
      <c r="BQ267" s="375" t="s">
        <v>54</v>
      </c>
      <c r="BR267" s="375" t="s">
        <v>54</v>
      </c>
      <c r="BS267" s="375" t="s">
        <v>54</v>
      </c>
      <c r="BT267" s="369" t="s">
        <v>54</v>
      </c>
      <c r="BU267" s="370" t="s">
        <v>54</v>
      </c>
      <c r="BV267" s="375" t="s">
        <v>54</v>
      </c>
      <c r="BW267" s="375" t="s">
        <v>54</v>
      </c>
      <c r="BX267" s="375" t="s">
        <v>54</v>
      </c>
      <c r="BY267" s="375" t="s">
        <v>54</v>
      </c>
      <c r="BZ267" s="375" t="s">
        <v>54</v>
      </c>
      <c r="CA267" s="375" t="s">
        <v>54</v>
      </c>
      <c r="CB267" s="375" t="s">
        <v>54</v>
      </c>
      <c r="CC267" s="375" t="s">
        <v>54</v>
      </c>
      <c r="CD267" s="375" t="s">
        <v>54</v>
      </c>
      <c r="CE267" s="370" t="s">
        <v>54</v>
      </c>
      <c r="CF267" s="375" t="s">
        <v>54</v>
      </c>
      <c r="CG267" s="375" t="s">
        <v>54</v>
      </c>
      <c r="CH267" s="375" t="s">
        <v>54</v>
      </c>
      <c r="CI267" s="370" t="s">
        <v>54</v>
      </c>
      <c r="CJ267" s="375" t="s">
        <v>54</v>
      </c>
      <c r="CK267" s="375" t="s">
        <v>54</v>
      </c>
      <c r="CL267" s="375" t="s">
        <v>54</v>
      </c>
      <c r="CM267" s="477"/>
      <c r="CN267" s="477"/>
      <c r="CO267" s="466"/>
      <c r="CP267" s="466"/>
      <c r="CQ267" s="466"/>
      <c r="CR267" s="466"/>
      <c r="CS267" s="466"/>
      <c r="CT267" s="513"/>
      <c r="CU267" s="513"/>
      <c r="CV267" s="513"/>
      <c r="CW267" s="513"/>
      <c r="CX267" s="513"/>
      <c r="CY267" s="513"/>
      <c r="CZ267" s="513"/>
      <c r="DA267" s="513"/>
      <c r="DB267" s="513"/>
      <c r="DC267" s="513"/>
      <c r="DD267" s="510"/>
      <c r="DE267" s="513"/>
      <c r="DF267" s="513"/>
      <c r="DG267" s="466"/>
      <c r="DH267" s="466"/>
      <c r="DI267" s="466"/>
      <c r="DJ267" s="466"/>
      <c r="DK267" s="466"/>
      <c r="DL267" s="466"/>
      <c r="DM267" s="365" t="s">
        <v>54</v>
      </c>
      <c r="DN267" s="466"/>
      <c r="DO267" s="365" t="s">
        <v>54</v>
      </c>
      <c r="DP267" s="365" t="s">
        <v>54</v>
      </c>
      <c r="DQ267" s="365" t="s">
        <v>54</v>
      </c>
      <c r="DR267" s="365" t="s">
        <v>54</v>
      </c>
      <c r="DS267" s="365" t="s">
        <v>54</v>
      </c>
      <c r="DT267" s="365" t="s">
        <v>54</v>
      </c>
      <c r="DU267" s="365" t="s">
        <v>54</v>
      </c>
      <c r="DV267" s="365" t="s">
        <v>54</v>
      </c>
      <c r="DW267" s="365" t="s">
        <v>54</v>
      </c>
      <c r="DX267" s="466"/>
      <c r="DY267" s="365" t="s">
        <v>54</v>
      </c>
      <c r="DZ267" s="466"/>
      <c r="EA267" s="365" t="s">
        <v>54</v>
      </c>
      <c r="EB267" s="365" t="s">
        <v>54</v>
      </c>
      <c r="EC267" s="365" t="s">
        <v>54</v>
      </c>
      <c r="ED267" s="365" t="s">
        <v>54</v>
      </c>
      <c r="EE267" s="365" t="s">
        <v>54</v>
      </c>
      <c r="EF267" s="365" t="s">
        <v>54</v>
      </c>
      <c r="EG267" s="365" t="s">
        <v>54</v>
      </c>
      <c r="EH267" s="365" t="s">
        <v>54</v>
      </c>
      <c r="EI267" s="365" t="s">
        <v>54</v>
      </c>
      <c r="EJ267" s="365" t="s">
        <v>54</v>
      </c>
      <c r="EK267" s="365" t="s">
        <v>54</v>
      </c>
      <c r="EL267" s="365" t="s">
        <v>54</v>
      </c>
      <c r="EM267" s="365" t="s">
        <v>54</v>
      </c>
      <c r="EN267" s="365" t="s">
        <v>54</v>
      </c>
      <c r="EO267" s="365" t="s">
        <v>54</v>
      </c>
      <c r="EP267" s="365" t="s">
        <v>54</v>
      </c>
      <c r="EQ267" s="365" t="s">
        <v>54</v>
      </c>
      <c r="ER267" s="365" t="s">
        <v>54</v>
      </c>
      <c r="ES267" s="365" t="s">
        <v>54</v>
      </c>
      <c r="ET267" s="365" t="s">
        <v>54</v>
      </c>
      <c r="EU267" s="365" t="s">
        <v>54</v>
      </c>
    </row>
    <row r="268" spans="1:151" s="385" customFormat="1" ht="18.75" customHeight="1">
      <c r="A268" s="467"/>
      <c r="B268" s="467"/>
      <c r="C268" s="474"/>
      <c r="D268" s="467"/>
      <c r="E268" s="471"/>
      <c r="F268" s="467"/>
      <c r="G268" s="467"/>
      <c r="H268" s="467"/>
      <c r="I268" s="467"/>
      <c r="J268" s="467"/>
      <c r="K268" s="467"/>
      <c r="L268" s="471"/>
      <c r="M268" s="467"/>
      <c r="N268" s="471"/>
      <c r="O268" s="467"/>
      <c r="P268" s="527"/>
      <c r="Q268" s="467"/>
      <c r="R268" s="462" t="s">
        <v>3115</v>
      </c>
      <c r="S268" s="375" t="s">
        <v>52</v>
      </c>
      <c r="T268" s="375" t="s">
        <v>52</v>
      </c>
      <c r="U268" s="368" t="s">
        <v>52</v>
      </c>
      <c r="V268" s="368" t="s">
        <v>52</v>
      </c>
      <c r="W268" s="368">
        <v>486</v>
      </c>
      <c r="X268" s="518"/>
      <c r="Y268" s="368">
        <v>75</v>
      </c>
      <c r="Z268" s="520"/>
      <c r="AA268" s="368">
        <v>486</v>
      </c>
      <c r="AB268" s="467"/>
      <c r="AC268" s="368" t="s">
        <v>52</v>
      </c>
      <c r="AD268" s="467"/>
      <c r="AE268" s="368">
        <v>73.98</v>
      </c>
      <c r="AF268" s="368" t="s">
        <v>52</v>
      </c>
      <c r="AG268" s="368" t="s">
        <v>52</v>
      </c>
      <c r="AH268" s="368" t="s">
        <v>52</v>
      </c>
      <c r="AI268" s="368" t="s">
        <v>52</v>
      </c>
      <c r="AJ268" s="515"/>
      <c r="AK268" s="515"/>
      <c r="AL268" s="515"/>
      <c r="AM268" s="515"/>
      <c r="AN268" s="515"/>
      <c r="AO268" s="515"/>
      <c r="AP268" s="375" t="s">
        <v>54</v>
      </c>
      <c r="AQ268" s="474"/>
      <c r="AR268" s="375" t="s">
        <v>54</v>
      </c>
      <c r="AS268" s="375" t="s">
        <v>54</v>
      </c>
      <c r="AT268" s="375" t="s">
        <v>54</v>
      </c>
      <c r="AU268" s="375" t="s">
        <v>54</v>
      </c>
      <c r="AV268" s="375" t="s">
        <v>54</v>
      </c>
      <c r="AW268" s="375" t="s">
        <v>54</v>
      </c>
      <c r="AX268" s="375" t="s">
        <v>54</v>
      </c>
      <c r="AY268" s="375" t="s">
        <v>54</v>
      </c>
      <c r="AZ268" s="375" t="s">
        <v>54</v>
      </c>
      <c r="BA268" s="518"/>
      <c r="BB268" s="369" t="s">
        <v>54</v>
      </c>
      <c r="BC268" s="518"/>
      <c r="BD268" s="369" t="s">
        <v>54</v>
      </c>
      <c r="BE268" s="369" t="s">
        <v>54</v>
      </c>
      <c r="BF268" s="369" t="s">
        <v>54</v>
      </c>
      <c r="BG268" s="369" t="s">
        <v>54</v>
      </c>
      <c r="BH268" s="369" t="s">
        <v>54</v>
      </c>
      <c r="BI268" s="369" t="s">
        <v>54</v>
      </c>
      <c r="BJ268" s="369" t="s">
        <v>54</v>
      </c>
      <c r="BK268" s="474"/>
      <c r="BL268" s="375" t="s">
        <v>54</v>
      </c>
      <c r="BM268" s="375" t="s">
        <v>54</v>
      </c>
      <c r="BN268" s="375" t="s">
        <v>54</v>
      </c>
      <c r="BO268" s="375" t="s">
        <v>54</v>
      </c>
      <c r="BP268" s="375" t="s">
        <v>54</v>
      </c>
      <c r="BQ268" s="375" t="s">
        <v>54</v>
      </c>
      <c r="BR268" s="375" t="s">
        <v>54</v>
      </c>
      <c r="BS268" s="375" t="s">
        <v>54</v>
      </c>
      <c r="BT268" s="369" t="s">
        <v>54</v>
      </c>
      <c r="BU268" s="375" t="s">
        <v>54</v>
      </c>
      <c r="BV268" s="375" t="s">
        <v>54</v>
      </c>
      <c r="BW268" s="375" t="s">
        <v>54</v>
      </c>
      <c r="BX268" s="375" t="s">
        <v>54</v>
      </c>
      <c r="BY268" s="375" t="s">
        <v>54</v>
      </c>
      <c r="BZ268" s="375" t="s">
        <v>54</v>
      </c>
      <c r="CA268" s="375" t="s">
        <v>54</v>
      </c>
      <c r="CB268" s="375" t="s">
        <v>54</v>
      </c>
      <c r="CC268" s="375" t="s">
        <v>54</v>
      </c>
      <c r="CD268" s="375" t="s">
        <v>54</v>
      </c>
      <c r="CE268" s="370" t="s">
        <v>54</v>
      </c>
      <c r="CF268" s="375" t="s">
        <v>54</v>
      </c>
      <c r="CG268" s="375" t="s">
        <v>54</v>
      </c>
      <c r="CH268" s="375" t="s">
        <v>54</v>
      </c>
      <c r="CI268" s="370" t="s">
        <v>54</v>
      </c>
      <c r="CJ268" s="375" t="s">
        <v>54</v>
      </c>
      <c r="CK268" s="375" t="s">
        <v>54</v>
      </c>
      <c r="CL268" s="375" t="s">
        <v>54</v>
      </c>
      <c r="CM268" s="477"/>
      <c r="CN268" s="477"/>
      <c r="CO268" s="467"/>
      <c r="CP268" s="467"/>
      <c r="CQ268" s="467"/>
      <c r="CR268" s="467"/>
      <c r="CS268" s="467"/>
      <c r="CT268" s="513"/>
      <c r="CU268" s="513"/>
      <c r="CV268" s="513"/>
      <c r="CW268" s="513"/>
      <c r="CX268" s="513"/>
      <c r="CY268" s="513"/>
      <c r="CZ268" s="513"/>
      <c r="DA268" s="513"/>
      <c r="DB268" s="513"/>
      <c r="DC268" s="513"/>
      <c r="DD268" s="510"/>
      <c r="DE268" s="513"/>
      <c r="DF268" s="513"/>
      <c r="DG268" s="467"/>
      <c r="DH268" s="467"/>
      <c r="DI268" s="467"/>
      <c r="DJ268" s="467"/>
      <c r="DK268" s="467"/>
      <c r="DL268" s="467"/>
      <c r="DM268" s="365" t="s">
        <v>54</v>
      </c>
      <c r="DN268" s="467"/>
      <c r="DO268" s="365" t="s">
        <v>54</v>
      </c>
      <c r="DP268" s="365" t="s">
        <v>54</v>
      </c>
      <c r="DQ268" s="365" t="s">
        <v>54</v>
      </c>
      <c r="DR268" s="365" t="s">
        <v>54</v>
      </c>
      <c r="DS268" s="365" t="s">
        <v>54</v>
      </c>
      <c r="DT268" s="365" t="s">
        <v>54</v>
      </c>
      <c r="DU268" s="365" t="s">
        <v>54</v>
      </c>
      <c r="DV268" s="365" t="s">
        <v>54</v>
      </c>
      <c r="DW268" s="365" t="s">
        <v>54</v>
      </c>
      <c r="DX268" s="467"/>
      <c r="DY268" s="365" t="s">
        <v>54</v>
      </c>
      <c r="DZ268" s="467"/>
      <c r="EA268" s="365" t="s">
        <v>54</v>
      </c>
      <c r="EB268" s="365" t="s">
        <v>54</v>
      </c>
      <c r="EC268" s="365" t="s">
        <v>54</v>
      </c>
      <c r="ED268" s="365" t="s">
        <v>54</v>
      </c>
      <c r="EE268" s="365" t="s">
        <v>54</v>
      </c>
      <c r="EF268" s="365" t="s">
        <v>54</v>
      </c>
      <c r="EG268" s="365" t="s">
        <v>54</v>
      </c>
      <c r="EH268" s="365" t="s">
        <v>54</v>
      </c>
      <c r="EI268" s="365" t="s">
        <v>54</v>
      </c>
      <c r="EJ268" s="365" t="s">
        <v>54</v>
      </c>
      <c r="EK268" s="365" t="s">
        <v>54</v>
      </c>
      <c r="EL268" s="365" t="s">
        <v>54</v>
      </c>
      <c r="EM268" s="365" t="s">
        <v>54</v>
      </c>
      <c r="EN268" s="365" t="s">
        <v>54</v>
      </c>
      <c r="EO268" s="365" t="s">
        <v>54</v>
      </c>
      <c r="EP268" s="365" t="s">
        <v>54</v>
      </c>
      <c r="EQ268" s="365" t="s">
        <v>54</v>
      </c>
      <c r="ER268" s="365" t="s">
        <v>54</v>
      </c>
      <c r="ES268" s="365" t="s">
        <v>54</v>
      </c>
      <c r="ET268" s="365" t="s">
        <v>54</v>
      </c>
      <c r="EU268" s="365" t="s">
        <v>54</v>
      </c>
    </row>
    <row r="269" spans="1:151" s="385" customFormat="1" ht="18.75" customHeight="1">
      <c r="A269" s="467"/>
      <c r="B269" s="467"/>
      <c r="C269" s="474"/>
      <c r="D269" s="467"/>
      <c r="E269" s="471"/>
      <c r="F269" s="467"/>
      <c r="G269" s="467"/>
      <c r="H269" s="467"/>
      <c r="I269" s="467"/>
      <c r="J269" s="467"/>
      <c r="K269" s="467"/>
      <c r="L269" s="471"/>
      <c r="M269" s="467"/>
      <c r="N269" s="471"/>
      <c r="O269" s="467"/>
      <c r="P269" s="527"/>
      <c r="Q269" s="467"/>
      <c r="R269" s="462" t="s">
        <v>2695</v>
      </c>
      <c r="S269" s="375" t="s">
        <v>52</v>
      </c>
      <c r="T269" s="375" t="s">
        <v>52</v>
      </c>
      <c r="U269" s="368" t="s">
        <v>52</v>
      </c>
      <c r="V269" s="368" t="s">
        <v>52</v>
      </c>
      <c r="W269" s="368">
        <v>351</v>
      </c>
      <c r="X269" s="518"/>
      <c r="Y269" s="368">
        <v>76</v>
      </c>
      <c r="Z269" s="520"/>
      <c r="AA269" s="368">
        <v>351</v>
      </c>
      <c r="AB269" s="467"/>
      <c r="AC269" s="368" t="s">
        <v>52</v>
      </c>
      <c r="AD269" s="467"/>
      <c r="AE269" s="368">
        <v>74.72</v>
      </c>
      <c r="AF269" s="368" t="s">
        <v>52</v>
      </c>
      <c r="AG269" s="368" t="s">
        <v>52</v>
      </c>
      <c r="AH269" s="368" t="s">
        <v>52</v>
      </c>
      <c r="AI269" s="368" t="s">
        <v>52</v>
      </c>
      <c r="AJ269" s="515"/>
      <c r="AK269" s="515"/>
      <c r="AL269" s="515"/>
      <c r="AM269" s="515"/>
      <c r="AN269" s="515"/>
      <c r="AO269" s="515"/>
      <c r="AP269" s="375"/>
      <c r="AQ269" s="474"/>
      <c r="AR269" s="375" t="s">
        <v>54</v>
      </c>
      <c r="AS269" s="375" t="s">
        <v>54</v>
      </c>
      <c r="AT269" s="375" t="s">
        <v>54</v>
      </c>
      <c r="AU269" s="375" t="s">
        <v>54</v>
      </c>
      <c r="AV269" s="375" t="s">
        <v>54</v>
      </c>
      <c r="AW269" s="375" t="s">
        <v>54</v>
      </c>
      <c r="AX269" s="375" t="s">
        <v>54</v>
      </c>
      <c r="AY269" s="375" t="s">
        <v>54</v>
      </c>
      <c r="AZ269" s="375" t="s">
        <v>54</v>
      </c>
      <c r="BA269" s="518"/>
      <c r="BB269" s="369" t="s">
        <v>54</v>
      </c>
      <c r="BC269" s="518"/>
      <c r="BD269" s="369" t="s">
        <v>54</v>
      </c>
      <c r="BE269" s="369" t="s">
        <v>54</v>
      </c>
      <c r="BF269" s="369" t="s">
        <v>54</v>
      </c>
      <c r="BG269" s="369" t="s">
        <v>54</v>
      </c>
      <c r="BH269" s="369" t="s">
        <v>54</v>
      </c>
      <c r="BI269" s="369" t="s">
        <v>54</v>
      </c>
      <c r="BJ269" s="369" t="s">
        <v>54</v>
      </c>
      <c r="BK269" s="474"/>
      <c r="BL269" s="375"/>
      <c r="BM269" s="375" t="s">
        <v>54</v>
      </c>
      <c r="BN269" s="375" t="s">
        <v>54</v>
      </c>
      <c r="BO269" s="375" t="s">
        <v>54</v>
      </c>
      <c r="BP269" s="375" t="s">
        <v>54</v>
      </c>
      <c r="BQ269" s="375" t="s">
        <v>54</v>
      </c>
      <c r="BR269" s="375" t="s">
        <v>54</v>
      </c>
      <c r="BS269" s="375" t="s">
        <v>54</v>
      </c>
      <c r="BT269" s="369" t="s">
        <v>54</v>
      </c>
      <c r="BU269" s="375" t="s">
        <v>54</v>
      </c>
      <c r="BV269" s="375" t="s">
        <v>54</v>
      </c>
      <c r="BW269" s="375" t="s">
        <v>54</v>
      </c>
      <c r="BX269" s="375" t="s">
        <v>54</v>
      </c>
      <c r="BY269" s="375" t="s">
        <v>54</v>
      </c>
      <c r="BZ269" s="375" t="s">
        <v>54</v>
      </c>
      <c r="CA269" s="375" t="s">
        <v>54</v>
      </c>
      <c r="CB269" s="375" t="s">
        <v>54</v>
      </c>
      <c r="CC269" s="375" t="s">
        <v>54</v>
      </c>
      <c r="CD269" s="375" t="s">
        <v>54</v>
      </c>
      <c r="CE269" s="375" t="s">
        <v>54</v>
      </c>
      <c r="CF269" s="375" t="s">
        <v>54</v>
      </c>
      <c r="CG269" s="375" t="s">
        <v>54</v>
      </c>
      <c r="CH269" s="375" t="s">
        <v>54</v>
      </c>
      <c r="CI269" s="375" t="s">
        <v>54</v>
      </c>
      <c r="CJ269" s="375" t="s">
        <v>54</v>
      </c>
      <c r="CK269" s="375" t="s">
        <v>54</v>
      </c>
      <c r="CL269" s="375" t="s">
        <v>54</v>
      </c>
      <c r="CM269" s="477"/>
      <c r="CN269" s="477"/>
      <c r="CO269" s="467"/>
      <c r="CP269" s="467"/>
      <c r="CQ269" s="467"/>
      <c r="CR269" s="467"/>
      <c r="CS269" s="467"/>
      <c r="CT269" s="513"/>
      <c r="CU269" s="513"/>
      <c r="CV269" s="513"/>
      <c r="CW269" s="513"/>
      <c r="CX269" s="513"/>
      <c r="CY269" s="513"/>
      <c r="CZ269" s="513"/>
      <c r="DA269" s="513"/>
      <c r="DB269" s="513"/>
      <c r="DC269" s="513"/>
      <c r="DD269" s="510"/>
      <c r="DE269" s="513"/>
      <c r="DF269" s="513"/>
      <c r="DG269" s="467"/>
      <c r="DH269" s="467"/>
      <c r="DI269" s="467"/>
      <c r="DJ269" s="467"/>
      <c r="DK269" s="467"/>
      <c r="DL269" s="467"/>
      <c r="DM269" s="365" t="s">
        <v>54</v>
      </c>
      <c r="DN269" s="467"/>
      <c r="DO269" s="365" t="s">
        <v>54</v>
      </c>
      <c r="DP269" s="365" t="s">
        <v>54</v>
      </c>
      <c r="DQ269" s="365" t="s">
        <v>54</v>
      </c>
      <c r="DR269" s="365" t="s">
        <v>54</v>
      </c>
      <c r="DS269" s="365" t="s">
        <v>54</v>
      </c>
      <c r="DT269" s="365" t="s">
        <v>54</v>
      </c>
      <c r="DU269" s="365" t="s">
        <v>54</v>
      </c>
      <c r="DV269" s="365" t="s">
        <v>54</v>
      </c>
      <c r="DW269" s="365" t="s">
        <v>54</v>
      </c>
      <c r="DX269" s="467"/>
      <c r="DY269" s="365" t="s">
        <v>54</v>
      </c>
      <c r="DZ269" s="467"/>
      <c r="EA269" s="365" t="s">
        <v>54</v>
      </c>
      <c r="EB269" s="365" t="s">
        <v>54</v>
      </c>
      <c r="EC269" s="365" t="s">
        <v>54</v>
      </c>
      <c r="ED269" s="365" t="s">
        <v>54</v>
      </c>
      <c r="EE269" s="365" t="s">
        <v>54</v>
      </c>
      <c r="EF269" s="365" t="s">
        <v>54</v>
      </c>
      <c r="EG269" s="365" t="s">
        <v>54</v>
      </c>
      <c r="EH269" s="365" t="s">
        <v>54</v>
      </c>
      <c r="EI269" s="365" t="s">
        <v>54</v>
      </c>
      <c r="EJ269" s="365" t="s">
        <v>54</v>
      </c>
      <c r="EK269" s="365" t="s">
        <v>54</v>
      </c>
      <c r="EL269" s="365" t="s">
        <v>54</v>
      </c>
      <c r="EM269" s="365" t="s">
        <v>54</v>
      </c>
      <c r="EN269" s="365" t="s">
        <v>54</v>
      </c>
      <c r="EO269" s="365" t="s">
        <v>54</v>
      </c>
      <c r="EP269" s="365" t="s">
        <v>54</v>
      </c>
      <c r="EQ269" s="365" t="s">
        <v>54</v>
      </c>
      <c r="ER269" s="365" t="s">
        <v>54</v>
      </c>
      <c r="ES269" s="365" t="s">
        <v>54</v>
      </c>
      <c r="ET269" s="365" t="s">
        <v>54</v>
      </c>
      <c r="EU269" s="365" t="s">
        <v>54</v>
      </c>
    </row>
    <row r="270" spans="1:151" s="385" customFormat="1" ht="22.5" customHeight="1">
      <c r="A270" s="468"/>
      <c r="B270" s="468"/>
      <c r="C270" s="475"/>
      <c r="D270" s="468"/>
      <c r="E270" s="472"/>
      <c r="F270" s="468"/>
      <c r="G270" s="468"/>
      <c r="H270" s="468"/>
      <c r="I270" s="468"/>
      <c r="J270" s="468"/>
      <c r="K270" s="468"/>
      <c r="L270" s="472"/>
      <c r="M270" s="468"/>
      <c r="N270" s="472"/>
      <c r="O270" s="468"/>
      <c r="P270" s="528"/>
      <c r="Q270" s="468"/>
      <c r="R270" s="462" t="s">
        <v>3240</v>
      </c>
      <c r="S270" s="375" t="s">
        <v>52</v>
      </c>
      <c r="T270" s="375" t="s">
        <v>52</v>
      </c>
      <c r="U270" s="368" t="s">
        <v>52</v>
      </c>
      <c r="V270" s="368" t="s">
        <v>52</v>
      </c>
      <c r="W270" s="368">
        <v>2328</v>
      </c>
      <c r="X270" s="518"/>
      <c r="Y270" s="368">
        <v>75</v>
      </c>
      <c r="Z270" s="520"/>
      <c r="AA270" s="368">
        <v>2328</v>
      </c>
      <c r="AB270" s="468"/>
      <c r="AC270" s="368" t="s">
        <v>52</v>
      </c>
      <c r="AD270" s="468"/>
      <c r="AE270" s="368">
        <v>73.739999999999995</v>
      </c>
      <c r="AF270" s="368" t="s">
        <v>52</v>
      </c>
      <c r="AG270" s="368" t="s">
        <v>52</v>
      </c>
      <c r="AH270" s="368" t="s">
        <v>52</v>
      </c>
      <c r="AI270" s="368" t="s">
        <v>52</v>
      </c>
      <c r="AJ270" s="516"/>
      <c r="AK270" s="516"/>
      <c r="AL270" s="516"/>
      <c r="AM270" s="516"/>
      <c r="AN270" s="516"/>
      <c r="AO270" s="516"/>
      <c r="AP270" s="375" t="s">
        <v>54</v>
      </c>
      <c r="AQ270" s="475"/>
      <c r="AR270" s="375" t="s">
        <v>54</v>
      </c>
      <c r="AS270" s="375" t="s">
        <v>54</v>
      </c>
      <c r="AT270" s="375" t="s">
        <v>54</v>
      </c>
      <c r="AU270" s="375" t="s">
        <v>54</v>
      </c>
      <c r="AV270" s="375" t="s">
        <v>54</v>
      </c>
      <c r="AW270" s="375" t="s">
        <v>54</v>
      </c>
      <c r="AX270" s="375" t="s">
        <v>54</v>
      </c>
      <c r="AY270" s="375" t="s">
        <v>54</v>
      </c>
      <c r="AZ270" s="375" t="s">
        <v>54</v>
      </c>
      <c r="BA270" s="518"/>
      <c r="BB270" s="369" t="s">
        <v>54</v>
      </c>
      <c r="BC270" s="518"/>
      <c r="BD270" s="369" t="s">
        <v>54</v>
      </c>
      <c r="BE270" s="369" t="s">
        <v>54</v>
      </c>
      <c r="BF270" s="369" t="s">
        <v>54</v>
      </c>
      <c r="BG270" s="369" t="s">
        <v>54</v>
      </c>
      <c r="BH270" s="369" t="s">
        <v>54</v>
      </c>
      <c r="BI270" s="369" t="s">
        <v>54</v>
      </c>
      <c r="BJ270" s="369" t="s">
        <v>54</v>
      </c>
      <c r="BK270" s="475"/>
      <c r="BL270" s="375" t="s">
        <v>54</v>
      </c>
      <c r="BM270" s="375" t="s">
        <v>54</v>
      </c>
      <c r="BN270" s="375" t="s">
        <v>54</v>
      </c>
      <c r="BO270" s="375" t="s">
        <v>54</v>
      </c>
      <c r="BP270" s="375" t="s">
        <v>54</v>
      </c>
      <c r="BQ270" s="375" t="s">
        <v>54</v>
      </c>
      <c r="BR270" s="375" t="s">
        <v>54</v>
      </c>
      <c r="BS270" s="375" t="s">
        <v>54</v>
      </c>
      <c r="BT270" s="369" t="s">
        <v>54</v>
      </c>
      <c r="BU270" s="370" t="s">
        <v>54</v>
      </c>
      <c r="BV270" s="375" t="s">
        <v>54</v>
      </c>
      <c r="BW270" s="375" t="s">
        <v>54</v>
      </c>
      <c r="BX270" s="375" t="s">
        <v>54</v>
      </c>
      <c r="BY270" s="375" t="s">
        <v>54</v>
      </c>
      <c r="BZ270" s="375" t="s">
        <v>54</v>
      </c>
      <c r="CA270" s="375" t="s">
        <v>54</v>
      </c>
      <c r="CB270" s="375" t="s">
        <v>54</v>
      </c>
      <c r="CC270" s="375" t="s">
        <v>54</v>
      </c>
      <c r="CD270" s="375" t="s">
        <v>54</v>
      </c>
      <c r="CE270" s="370" t="s">
        <v>54</v>
      </c>
      <c r="CF270" s="375" t="s">
        <v>54</v>
      </c>
      <c r="CG270" s="375" t="s">
        <v>54</v>
      </c>
      <c r="CH270" s="375" t="s">
        <v>54</v>
      </c>
      <c r="CI270" s="370" t="s">
        <v>54</v>
      </c>
      <c r="CJ270" s="375" t="s">
        <v>54</v>
      </c>
      <c r="CK270" s="375" t="s">
        <v>54</v>
      </c>
      <c r="CL270" s="375" t="s">
        <v>54</v>
      </c>
      <c r="CM270" s="478"/>
      <c r="CN270" s="478"/>
      <c r="CO270" s="468"/>
      <c r="CP270" s="468"/>
      <c r="CQ270" s="468"/>
      <c r="CR270" s="468"/>
      <c r="CS270" s="468"/>
      <c r="CT270" s="514"/>
      <c r="CU270" s="514"/>
      <c r="CV270" s="514"/>
      <c r="CW270" s="514"/>
      <c r="CX270" s="514"/>
      <c r="CY270" s="514"/>
      <c r="CZ270" s="514"/>
      <c r="DA270" s="514"/>
      <c r="DB270" s="514"/>
      <c r="DC270" s="514"/>
      <c r="DD270" s="511"/>
      <c r="DE270" s="514"/>
      <c r="DF270" s="514"/>
      <c r="DG270" s="468"/>
      <c r="DH270" s="468"/>
      <c r="DI270" s="468"/>
      <c r="DJ270" s="468"/>
      <c r="DK270" s="468"/>
      <c r="DL270" s="468"/>
      <c r="DM270" s="365" t="s">
        <v>54</v>
      </c>
      <c r="DN270" s="468"/>
      <c r="DO270" s="365" t="s">
        <v>54</v>
      </c>
      <c r="DP270" s="365" t="s">
        <v>54</v>
      </c>
      <c r="DQ270" s="365" t="s">
        <v>54</v>
      </c>
      <c r="DR270" s="365" t="s">
        <v>54</v>
      </c>
      <c r="DS270" s="365" t="s">
        <v>54</v>
      </c>
      <c r="DT270" s="365" t="s">
        <v>54</v>
      </c>
      <c r="DU270" s="365" t="s">
        <v>54</v>
      </c>
      <c r="DV270" s="365" t="s">
        <v>54</v>
      </c>
      <c r="DW270" s="365" t="s">
        <v>54</v>
      </c>
      <c r="DX270" s="468"/>
      <c r="DY270" s="365" t="s">
        <v>54</v>
      </c>
      <c r="DZ270" s="468"/>
      <c r="EA270" s="365" t="s">
        <v>54</v>
      </c>
      <c r="EB270" s="365" t="s">
        <v>54</v>
      </c>
      <c r="EC270" s="365" t="s">
        <v>54</v>
      </c>
      <c r="ED270" s="365" t="s">
        <v>54</v>
      </c>
      <c r="EE270" s="365" t="s">
        <v>54</v>
      </c>
      <c r="EF270" s="365" t="s">
        <v>54</v>
      </c>
      <c r="EG270" s="365" t="s">
        <v>54</v>
      </c>
      <c r="EH270" s="365" t="s">
        <v>54</v>
      </c>
      <c r="EI270" s="365" t="s">
        <v>54</v>
      </c>
      <c r="EJ270" s="365" t="s">
        <v>54</v>
      </c>
      <c r="EK270" s="365" t="s">
        <v>54</v>
      </c>
      <c r="EL270" s="365" t="s">
        <v>54</v>
      </c>
      <c r="EM270" s="365" t="s">
        <v>54</v>
      </c>
      <c r="EN270" s="365" t="s">
        <v>54</v>
      </c>
      <c r="EO270" s="365" t="s">
        <v>54</v>
      </c>
      <c r="EP270" s="365" t="s">
        <v>54</v>
      </c>
      <c r="EQ270" s="365" t="s">
        <v>54</v>
      </c>
      <c r="ER270" s="365" t="s">
        <v>54</v>
      </c>
      <c r="ES270" s="365" t="s">
        <v>54</v>
      </c>
      <c r="ET270" s="365" t="s">
        <v>54</v>
      </c>
      <c r="EU270" s="365" t="s">
        <v>54</v>
      </c>
    </row>
    <row r="271" spans="1:151" s="385" customFormat="1" ht="19.95" customHeight="1">
      <c r="A271" s="465">
        <v>49</v>
      </c>
      <c r="B271" s="465">
        <v>49</v>
      </c>
      <c r="C271" s="473" t="s">
        <v>2734</v>
      </c>
      <c r="D271" s="465" t="s">
        <v>3244</v>
      </c>
      <c r="E271" s="469" t="s">
        <v>3072</v>
      </c>
      <c r="F271" s="465" t="s">
        <v>3394</v>
      </c>
      <c r="G271" s="465" t="s">
        <v>3363</v>
      </c>
      <c r="H271" s="465" t="s">
        <v>3243</v>
      </c>
      <c r="I271" s="465" t="s">
        <v>3395</v>
      </c>
      <c r="J271" s="465" t="s">
        <v>52</v>
      </c>
      <c r="K271" s="525" t="s">
        <v>3542</v>
      </c>
      <c r="L271" s="469" t="s">
        <v>3554</v>
      </c>
      <c r="M271" s="465" t="s">
        <v>3336</v>
      </c>
      <c r="N271" s="469" t="s">
        <v>3554</v>
      </c>
      <c r="O271" s="465" t="s">
        <v>3364</v>
      </c>
      <c r="P271" s="526" t="s">
        <v>2962</v>
      </c>
      <c r="Q271" s="465">
        <v>3</v>
      </c>
      <c r="R271" s="462" t="s">
        <v>3239</v>
      </c>
      <c r="S271" s="375" t="s">
        <v>3451</v>
      </c>
      <c r="T271" s="375" t="s">
        <v>52</v>
      </c>
      <c r="U271" s="375" t="s">
        <v>52</v>
      </c>
      <c r="V271" s="368" t="s">
        <v>52</v>
      </c>
      <c r="W271" s="368">
        <v>112</v>
      </c>
      <c r="X271" s="517">
        <v>449</v>
      </c>
      <c r="Y271" s="368" t="s">
        <v>52</v>
      </c>
      <c r="Z271" s="519" t="s">
        <v>52</v>
      </c>
      <c r="AA271" s="368">
        <v>112</v>
      </c>
      <c r="AB271" s="465">
        <f t="shared" ref="AB271" si="18">X271</f>
        <v>449</v>
      </c>
      <c r="AC271" s="368" t="s">
        <v>52</v>
      </c>
      <c r="AD271" s="465" t="s">
        <v>52</v>
      </c>
      <c r="AE271" s="368">
        <v>59</v>
      </c>
      <c r="AF271" s="368" t="s">
        <v>52</v>
      </c>
      <c r="AG271" s="368" t="s">
        <v>52</v>
      </c>
      <c r="AH271" s="368" t="s">
        <v>52</v>
      </c>
      <c r="AI271" s="368" t="s">
        <v>52</v>
      </c>
      <c r="AJ271" s="476" t="s">
        <v>54</v>
      </c>
      <c r="AK271" s="476" t="s">
        <v>54</v>
      </c>
      <c r="AL271" s="476" t="s">
        <v>54</v>
      </c>
      <c r="AM271" s="476" t="s">
        <v>54</v>
      </c>
      <c r="AN271" s="476" t="s">
        <v>54</v>
      </c>
      <c r="AO271" s="476" t="s">
        <v>54</v>
      </c>
      <c r="AP271" s="375" t="s">
        <v>54</v>
      </c>
      <c r="AQ271" s="473" t="s">
        <v>54</v>
      </c>
      <c r="AR271" s="375" t="s">
        <v>54</v>
      </c>
      <c r="AS271" s="375" t="s">
        <v>54</v>
      </c>
      <c r="AT271" s="375" t="s">
        <v>54</v>
      </c>
      <c r="AU271" s="375" t="s">
        <v>54</v>
      </c>
      <c r="AV271" s="375" t="s">
        <v>54</v>
      </c>
      <c r="AW271" s="375" t="s">
        <v>54</v>
      </c>
      <c r="AX271" s="375" t="s">
        <v>54</v>
      </c>
      <c r="AY271" s="375" t="s">
        <v>54</v>
      </c>
      <c r="AZ271" s="375" t="s">
        <v>54</v>
      </c>
      <c r="BA271" s="517" t="s">
        <v>54</v>
      </c>
      <c r="BB271" s="369" t="s">
        <v>54</v>
      </c>
      <c r="BC271" s="517" t="s">
        <v>54</v>
      </c>
      <c r="BD271" s="369" t="s">
        <v>54</v>
      </c>
      <c r="BE271" s="369" t="s">
        <v>54</v>
      </c>
      <c r="BF271" s="369" t="s">
        <v>54</v>
      </c>
      <c r="BG271" s="369" t="s">
        <v>54</v>
      </c>
      <c r="BH271" s="369" t="s">
        <v>54</v>
      </c>
      <c r="BI271" s="369" t="s">
        <v>54</v>
      </c>
      <c r="BJ271" s="369" t="s">
        <v>54</v>
      </c>
      <c r="BK271" s="473" t="s">
        <v>54</v>
      </c>
      <c r="BL271" s="375" t="s">
        <v>54</v>
      </c>
      <c r="BM271" s="375" t="s">
        <v>54</v>
      </c>
      <c r="BN271" s="375" t="s">
        <v>54</v>
      </c>
      <c r="BO271" s="375" t="s">
        <v>54</v>
      </c>
      <c r="BP271" s="375" t="s">
        <v>54</v>
      </c>
      <c r="BQ271" s="375" t="s">
        <v>54</v>
      </c>
      <c r="BR271" s="375" t="s">
        <v>54</v>
      </c>
      <c r="BS271" s="375" t="s">
        <v>54</v>
      </c>
      <c r="BT271" s="369" t="s">
        <v>54</v>
      </c>
      <c r="BU271" s="370" t="s">
        <v>54</v>
      </c>
      <c r="BV271" s="375" t="s">
        <v>54</v>
      </c>
      <c r="BW271" s="375" t="s">
        <v>54</v>
      </c>
      <c r="BX271" s="375" t="s">
        <v>54</v>
      </c>
      <c r="BY271" s="375" t="s">
        <v>54</v>
      </c>
      <c r="BZ271" s="375" t="s">
        <v>54</v>
      </c>
      <c r="CA271" s="375" t="s">
        <v>54</v>
      </c>
      <c r="CB271" s="375" t="s">
        <v>54</v>
      </c>
      <c r="CC271" s="375" t="s">
        <v>54</v>
      </c>
      <c r="CD271" s="375" t="s">
        <v>54</v>
      </c>
      <c r="CE271" s="370" t="s">
        <v>54</v>
      </c>
      <c r="CF271" s="375" t="s">
        <v>54</v>
      </c>
      <c r="CG271" s="375" t="s">
        <v>54</v>
      </c>
      <c r="CH271" s="375" t="s">
        <v>54</v>
      </c>
      <c r="CI271" s="370" t="s">
        <v>54</v>
      </c>
      <c r="CJ271" s="375" t="s">
        <v>54</v>
      </c>
      <c r="CK271" s="375" t="s">
        <v>54</v>
      </c>
      <c r="CL271" s="375" t="s">
        <v>54</v>
      </c>
      <c r="CM271" s="476" t="s">
        <v>54</v>
      </c>
      <c r="CN271" s="476" t="s">
        <v>54</v>
      </c>
      <c r="CO271" s="465" t="s">
        <v>54</v>
      </c>
      <c r="CP271" s="465" t="s">
        <v>54</v>
      </c>
      <c r="CQ271" s="465" t="s">
        <v>54</v>
      </c>
      <c r="CR271" s="465" t="s">
        <v>54</v>
      </c>
      <c r="CS271" s="465" t="s">
        <v>54</v>
      </c>
      <c r="CT271" s="512" t="s">
        <v>2026</v>
      </c>
      <c r="CU271" s="512">
        <v>2020</v>
      </c>
      <c r="CV271" s="512" t="str">
        <f t="shared" si="12"/>
        <v xml:space="preserve">Male patients ≥ 18 years of age with ≥1 prostate cancer diagnosis (ICD-9-CM: 185 or ICD-10: C61), a subsequent metastasis diagnosis (ICD-9-CM codes: 196, 197, 198, 199; ICD-10 codes: C77, C78, C79, C80), and a prescription claim for any National Comprehensive Cancer Network (NCCN) guideline recommended treatment for mCRPC were included from the Truven Commercial and Medigap claims databases during January 1, 2012 to December 31, 2016. All patients were required to have ≥12 months of continuous medical and pharmacy enrollment before and ≥3 months after the index date. </v>
      </c>
      <c r="CW271" s="512" t="s">
        <v>1975</v>
      </c>
      <c r="CX271" s="512" t="s">
        <v>54</v>
      </c>
      <c r="CY271" s="512" t="s">
        <v>54</v>
      </c>
      <c r="CZ271" s="512" t="s">
        <v>54</v>
      </c>
      <c r="DA271" s="512" t="s">
        <v>54</v>
      </c>
      <c r="DB271" s="512" t="s">
        <v>54</v>
      </c>
      <c r="DC271" s="512" t="s">
        <v>3247</v>
      </c>
      <c r="DD271" s="509" t="s">
        <v>3456</v>
      </c>
      <c r="DE271" s="512" t="s">
        <v>3249</v>
      </c>
      <c r="DF271" s="512" t="s">
        <v>52</v>
      </c>
      <c r="DG271" s="465" t="s">
        <v>54</v>
      </c>
      <c r="DH271" s="465" t="s">
        <v>54</v>
      </c>
      <c r="DI271" s="465" t="s">
        <v>54</v>
      </c>
      <c r="DJ271" s="465" t="s">
        <v>54</v>
      </c>
      <c r="DK271" s="465" t="s">
        <v>54</v>
      </c>
      <c r="DL271" s="465" t="s">
        <v>54</v>
      </c>
      <c r="DM271" s="365" t="s">
        <v>54</v>
      </c>
      <c r="DN271" s="465" t="s">
        <v>54</v>
      </c>
      <c r="DO271" s="365" t="s">
        <v>54</v>
      </c>
      <c r="DP271" s="365" t="s">
        <v>54</v>
      </c>
      <c r="DQ271" s="365" t="s">
        <v>54</v>
      </c>
      <c r="DR271" s="365" t="s">
        <v>54</v>
      </c>
      <c r="DS271" s="365" t="s">
        <v>54</v>
      </c>
      <c r="DT271" s="365" t="s">
        <v>54</v>
      </c>
      <c r="DU271" s="365" t="s">
        <v>54</v>
      </c>
      <c r="DV271" s="365" t="s">
        <v>54</v>
      </c>
      <c r="DW271" s="365" t="s">
        <v>54</v>
      </c>
      <c r="DX271" s="465" t="s">
        <v>54</v>
      </c>
      <c r="DY271" s="365" t="s">
        <v>54</v>
      </c>
      <c r="DZ271" s="465" t="s">
        <v>54</v>
      </c>
      <c r="EA271" s="365" t="s">
        <v>54</v>
      </c>
      <c r="EB271" s="365" t="s">
        <v>54</v>
      </c>
      <c r="EC271" s="365" t="s">
        <v>54</v>
      </c>
      <c r="ED271" s="365" t="s">
        <v>54</v>
      </c>
      <c r="EE271" s="365" t="s">
        <v>54</v>
      </c>
      <c r="EF271" s="365" t="s">
        <v>54</v>
      </c>
      <c r="EG271" s="365" t="s">
        <v>54</v>
      </c>
      <c r="EH271" s="365" t="s">
        <v>54</v>
      </c>
      <c r="EI271" s="365" t="s">
        <v>54</v>
      </c>
      <c r="EJ271" s="365" t="s">
        <v>54</v>
      </c>
      <c r="EK271" s="365" t="s">
        <v>54</v>
      </c>
      <c r="EL271" s="365" t="s">
        <v>54</v>
      </c>
      <c r="EM271" s="365" t="s">
        <v>54</v>
      </c>
      <c r="EN271" s="365" t="s">
        <v>54</v>
      </c>
      <c r="EO271" s="365" t="s">
        <v>54</v>
      </c>
      <c r="EP271" s="365" t="s">
        <v>54</v>
      </c>
      <c r="EQ271" s="365" t="s">
        <v>54</v>
      </c>
      <c r="ER271" s="365" t="s">
        <v>54</v>
      </c>
      <c r="ES271" s="365" t="s">
        <v>54</v>
      </c>
      <c r="ET271" s="365" t="s">
        <v>54</v>
      </c>
      <c r="EU271" s="365" t="s">
        <v>54</v>
      </c>
    </row>
    <row r="272" spans="1:151" s="385" customFormat="1" ht="19.95" customHeight="1">
      <c r="A272" s="466"/>
      <c r="B272" s="466"/>
      <c r="C272" s="474"/>
      <c r="D272" s="466"/>
      <c r="E272" s="470"/>
      <c r="F272" s="466"/>
      <c r="G272" s="466"/>
      <c r="H272" s="466"/>
      <c r="I272" s="466"/>
      <c r="J272" s="466"/>
      <c r="K272" s="466"/>
      <c r="L272" s="470"/>
      <c r="M272" s="466"/>
      <c r="N272" s="470"/>
      <c r="O272" s="466"/>
      <c r="P272" s="527"/>
      <c r="Q272" s="466"/>
      <c r="R272" s="462" t="s">
        <v>2697</v>
      </c>
      <c r="S272" s="375" t="s">
        <v>3451</v>
      </c>
      <c r="T272" s="375" t="s">
        <v>52</v>
      </c>
      <c r="U272" s="375" t="s">
        <v>52</v>
      </c>
      <c r="V272" s="368" t="s">
        <v>52</v>
      </c>
      <c r="W272" s="368">
        <v>75</v>
      </c>
      <c r="X272" s="518"/>
      <c r="Y272" s="368" t="s">
        <v>52</v>
      </c>
      <c r="Z272" s="520"/>
      <c r="AA272" s="368">
        <v>75</v>
      </c>
      <c r="AB272" s="466"/>
      <c r="AC272" s="368" t="s">
        <v>52</v>
      </c>
      <c r="AD272" s="466"/>
      <c r="AE272" s="368">
        <v>60.3</v>
      </c>
      <c r="AF272" s="368" t="s">
        <v>52</v>
      </c>
      <c r="AG272" s="368" t="s">
        <v>52</v>
      </c>
      <c r="AH272" s="368" t="s">
        <v>52</v>
      </c>
      <c r="AI272" s="368" t="s">
        <v>52</v>
      </c>
      <c r="AJ272" s="515"/>
      <c r="AK272" s="515"/>
      <c r="AL272" s="515"/>
      <c r="AM272" s="515"/>
      <c r="AN272" s="515"/>
      <c r="AO272" s="515"/>
      <c r="AP272" s="375" t="s">
        <v>54</v>
      </c>
      <c r="AQ272" s="474"/>
      <c r="AR272" s="375" t="s">
        <v>54</v>
      </c>
      <c r="AS272" s="375" t="s">
        <v>54</v>
      </c>
      <c r="AT272" s="375" t="s">
        <v>54</v>
      </c>
      <c r="AU272" s="375" t="s">
        <v>54</v>
      </c>
      <c r="AV272" s="375" t="s">
        <v>54</v>
      </c>
      <c r="AW272" s="375" t="s">
        <v>54</v>
      </c>
      <c r="AX272" s="375" t="s">
        <v>54</v>
      </c>
      <c r="AY272" s="375" t="s">
        <v>54</v>
      </c>
      <c r="AZ272" s="375" t="s">
        <v>54</v>
      </c>
      <c r="BA272" s="518"/>
      <c r="BB272" s="369" t="s">
        <v>54</v>
      </c>
      <c r="BC272" s="518"/>
      <c r="BD272" s="369" t="s">
        <v>54</v>
      </c>
      <c r="BE272" s="369" t="s">
        <v>54</v>
      </c>
      <c r="BF272" s="369" t="s">
        <v>54</v>
      </c>
      <c r="BG272" s="369" t="s">
        <v>54</v>
      </c>
      <c r="BH272" s="369" t="s">
        <v>54</v>
      </c>
      <c r="BI272" s="369" t="s">
        <v>54</v>
      </c>
      <c r="BJ272" s="369" t="s">
        <v>54</v>
      </c>
      <c r="BK272" s="474"/>
      <c r="BL272" s="375" t="s">
        <v>54</v>
      </c>
      <c r="BM272" s="375" t="s">
        <v>54</v>
      </c>
      <c r="BN272" s="375" t="s">
        <v>54</v>
      </c>
      <c r="BO272" s="375" t="s">
        <v>54</v>
      </c>
      <c r="BP272" s="375" t="s">
        <v>54</v>
      </c>
      <c r="BQ272" s="375" t="s">
        <v>54</v>
      </c>
      <c r="BR272" s="375" t="s">
        <v>54</v>
      </c>
      <c r="BS272" s="375" t="s">
        <v>54</v>
      </c>
      <c r="BT272" s="369" t="s">
        <v>54</v>
      </c>
      <c r="BU272" s="370" t="s">
        <v>54</v>
      </c>
      <c r="BV272" s="375" t="s">
        <v>54</v>
      </c>
      <c r="BW272" s="375" t="s">
        <v>54</v>
      </c>
      <c r="BX272" s="375" t="s">
        <v>54</v>
      </c>
      <c r="BY272" s="375" t="s">
        <v>54</v>
      </c>
      <c r="BZ272" s="375" t="s">
        <v>54</v>
      </c>
      <c r="CA272" s="375" t="s">
        <v>54</v>
      </c>
      <c r="CB272" s="375" t="s">
        <v>54</v>
      </c>
      <c r="CC272" s="375" t="s">
        <v>54</v>
      </c>
      <c r="CD272" s="375" t="s">
        <v>54</v>
      </c>
      <c r="CE272" s="370" t="s">
        <v>54</v>
      </c>
      <c r="CF272" s="375" t="s">
        <v>54</v>
      </c>
      <c r="CG272" s="375" t="s">
        <v>54</v>
      </c>
      <c r="CH272" s="375" t="s">
        <v>54</v>
      </c>
      <c r="CI272" s="370" t="s">
        <v>54</v>
      </c>
      <c r="CJ272" s="375" t="s">
        <v>54</v>
      </c>
      <c r="CK272" s="375" t="s">
        <v>54</v>
      </c>
      <c r="CL272" s="375" t="s">
        <v>54</v>
      </c>
      <c r="CM272" s="477"/>
      <c r="CN272" s="477"/>
      <c r="CO272" s="466"/>
      <c r="CP272" s="466"/>
      <c r="CQ272" s="466"/>
      <c r="CR272" s="466"/>
      <c r="CS272" s="466"/>
      <c r="CT272" s="513"/>
      <c r="CU272" s="513"/>
      <c r="CV272" s="513"/>
      <c r="CW272" s="513"/>
      <c r="CX272" s="513"/>
      <c r="CY272" s="513"/>
      <c r="CZ272" s="513"/>
      <c r="DA272" s="513"/>
      <c r="DB272" s="513"/>
      <c r="DC272" s="513"/>
      <c r="DD272" s="510"/>
      <c r="DE272" s="513"/>
      <c r="DF272" s="513"/>
      <c r="DG272" s="466"/>
      <c r="DH272" s="466"/>
      <c r="DI272" s="466"/>
      <c r="DJ272" s="466"/>
      <c r="DK272" s="466"/>
      <c r="DL272" s="466"/>
      <c r="DM272" s="365" t="s">
        <v>54</v>
      </c>
      <c r="DN272" s="466"/>
      <c r="DO272" s="365" t="s">
        <v>54</v>
      </c>
      <c r="DP272" s="365" t="s">
        <v>54</v>
      </c>
      <c r="DQ272" s="365" t="s">
        <v>54</v>
      </c>
      <c r="DR272" s="365" t="s">
        <v>54</v>
      </c>
      <c r="DS272" s="365" t="s">
        <v>54</v>
      </c>
      <c r="DT272" s="365" t="s">
        <v>54</v>
      </c>
      <c r="DU272" s="365" t="s">
        <v>54</v>
      </c>
      <c r="DV272" s="365" t="s">
        <v>54</v>
      </c>
      <c r="DW272" s="365" t="s">
        <v>54</v>
      </c>
      <c r="DX272" s="466"/>
      <c r="DY272" s="365" t="s">
        <v>54</v>
      </c>
      <c r="DZ272" s="466"/>
      <c r="EA272" s="365" t="s">
        <v>54</v>
      </c>
      <c r="EB272" s="365" t="s">
        <v>54</v>
      </c>
      <c r="EC272" s="365" t="s">
        <v>54</v>
      </c>
      <c r="ED272" s="365" t="s">
        <v>54</v>
      </c>
      <c r="EE272" s="365" t="s">
        <v>54</v>
      </c>
      <c r="EF272" s="365" t="s">
        <v>54</v>
      </c>
      <c r="EG272" s="365" t="s">
        <v>54</v>
      </c>
      <c r="EH272" s="365" t="s">
        <v>54</v>
      </c>
      <c r="EI272" s="365" t="s">
        <v>54</v>
      </c>
      <c r="EJ272" s="365" t="s">
        <v>54</v>
      </c>
      <c r="EK272" s="365" t="s">
        <v>54</v>
      </c>
      <c r="EL272" s="365" t="s">
        <v>54</v>
      </c>
      <c r="EM272" s="365" t="s">
        <v>54</v>
      </c>
      <c r="EN272" s="365" t="s">
        <v>54</v>
      </c>
      <c r="EO272" s="365" t="s">
        <v>54</v>
      </c>
      <c r="EP272" s="365" t="s">
        <v>54</v>
      </c>
      <c r="EQ272" s="365" t="s">
        <v>54</v>
      </c>
      <c r="ER272" s="365" t="s">
        <v>54</v>
      </c>
      <c r="ES272" s="365" t="s">
        <v>54</v>
      </c>
      <c r="ET272" s="365" t="s">
        <v>54</v>
      </c>
      <c r="EU272" s="365" t="s">
        <v>54</v>
      </c>
    </row>
    <row r="273" spans="1:151" s="385" customFormat="1" ht="19.95" customHeight="1">
      <c r="A273" s="467"/>
      <c r="B273" s="467"/>
      <c r="C273" s="474"/>
      <c r="D273" s="467"/>
      <c r="E273" s="471"/>
      <c r="F273" s="467"/>
      <c r="G273" s="467"/>
      <c r="H273" s="467"/>
      <c r="I273" s="467"/>
      <c r="J273" s="467"/>
      <c r="K273" s="467"/>
      <c r="L273" s="471"/>
      <c r="M273" s="467"/>
      <c r="N273" s="471"/>
      <c r="O273" s="467"/>
      <c r="P273" s="527"/>
      <c r="Q273" s="467"/>
      <c r="R273" s="462" t="s">
        <v>3557</v>
      </c>
      <c r="S273" s="375" t="s">
        <v>3451</v>
      </c>
      <c r="T273" s="375" t="s">
        <v>52</v>
      </c>
      <c r="U273" s="375" t="s">
        <v>52</v>
      </c>
      <c r="V273" s="368" t="s">
        <v>52</v>
      </c>
      <c r="W273" s="368">
        <v>252</v>
      </c>
      <c r="X273" s="518"/>
      <c r="Y273" s="368" t="s">
        <v>52</v>
      </c>
      <c r="Z273" s="520"/>
      <c r="AA273" s="368">
        <v>252</v>
      </c>
      <c r="AB273" s="467"/>
      <c r="AC273" s="368" t="s">
        <v>52</v>
      </c>
      <c r="AD273" s="467"/>
      <c r="AE273" s="368">
        <v>59.2</v>
      </c>
      <c r="AF273" s="368" t="s">
        <v>52</v>
      </c>
      <c r="AG273" s="368" t="s">
        <v>52</v>
      </c>
      <c r="AH273" s="368" t="s">
        <v>52</v>
      </c>
      <c r="AI273" s="368" t="s">
        <v>52</v>
      </c>
      <c r="AJ273" s="515"/>
      <c r="AK273" s="515"/>
      <c r="AL273" s="515"/>
      <c r="AM273" s="515"/>
      <c r="AN273" s="515"/>
      <c r="AO273" s="515"/>
      <c r="AP273" s="375" t="s">
        <v>54</v>
      </c>
      <c r="AQ273" s="474"/>
      <c r="AR273" s="375" t="s">
        <v>54</v>
      </c>
      <c r="AS273" s="375" t="s">
        <v>54</v>
      </c>
      <c r="AT273" s="375" t="s">
        <v>54</v>
      </c>
      <c r="AU273" s="375" t="s">
        <v>54</v>
      </c>
      <c r="AV273" s="375" t="s">
        <v>54</v>
      </c>
      <c r="AW273" s="375" t="s">
        <v>54</v>
      </c>
      <c r="AX273" s="375" t="s">
        <v>54</v>
      </c>
      <c r="AY273" s="375" t="s">
        <v>54</v>
      </c>
      <c r="AZ273" s="375" t="s">
        <v>54</v>
      </c>
      <c r="BA273" s="518"/>
      <c r="BB273" s="369" t="s">
        <v>54</v>
      </c>
      <c r="BC273" s="518"/>
      <c r="BD273" s="369" t="s">
        <v>54</v>
      </c>
      <c r="BE273" s="369" t="s">
        <v>54</v>
      </c>
      <c r="BF273" s="369" t="s">
        <v>54</v>
      </c>
      <c r="BG273" s="375" t="s">
        <v>54</v>
      </c>
      <c r="BH273" s="375" t="s">
        <v>54</v>
      </c>
      <c r="BI273" s="375" t="s">
        <v>54</v>
      </c>
      <c r="BJ273" s="375" t="s">
        <v>54</v>
      </c>
      <c r="BK273" s="474"/>
      <c r="BL273" s="375" t="s">
        <v>54</v>
      </c>
      <c r="BM273" s="375" t="s">
        <v>54</v>
      </c>
      <c r="BN273" s="375" t="s">
        <v>54</v>
      </c>
      <c r="BO273" s="375" t="s">
        <v>54</v>
      </c>
      <c r="BP273" s="375" t="s">
        <v>54</v>
      </c>
      <c r="BQ273" s="375" t="s">
        <v>54</v>
      </c>
      <c r="BR273" s="375" t="s">
        <v>54</v>
      </c>
      <c r="BS273" s="375" t="s">
        <v>54</v>
      </c>
      <c r="BT273" s="375" t="s">
        <v>54</v>
      </c>
      <c r="BU273" s="370" t="s">
        <v>54</v>
      </c>
      <c r="BV273" s="375" t="s">
        <v>54</v>
      </c>
      <c r="BW273" s="375" t="s">
        <v>54</v>
      </c>
      <c r="BX273" s="375" t="s">
        <v>54</v>
      </c>
      <c r="BY273" s="375" t="s">
        <v>54</v>
      </c>
      <c r="BZ273" s="375" t="s">
        <v>54</v>
      </c>
      <c r="CA273" s="375" t="s">
        <v>54</v>
      </c>
      <c r="CB273" s="375" t="s">
        <v>54</v>
      </c>
      <c r="CC273" s="375" t="s">
        <v>54</v>
      </c>
      <c r="CD273" s="375" t="s">
        <v>54</v>
      </c>
      <c r="CE273" s="370" t="s">
        <v>54</v>
      </c>
      <c r="CF273" s="375" t="s">
        <v>54</v>
      </c>
      <c r="CG273" s="375" t="s">
        <v>54</v>
      </c>
      <c r="CH273" s="375" t="s">
        <v>54</v>
      </c>
      <c r="CI273" s="370" t="s">
        <v>54</v>
      </c>
      <c r="CJ273" s="375" t="s">
        <v>54</v>
      </c>
      <c r="CK273" s="375" t="s">
        <v>54</v>
      </c>
      <c r="CL273" s="375" t="s">
        <v>54</v>
      </c>
      <c r="CM273" s="477"/>
      <c r="CN273" s="477"/>
      <c r="CO273" s="467"/>
      <c r="CP273" s="467"/>
      <c r="CQ273" s="467"/>
      <c r="CR273" s="467"/>
      <c r="CS273" s="467"/>
      <c r="CT273" s="513"/>
      <c r="CU273" s="513"/>
      <c r="CV273" s="513"/>
      <c r="CW273" s="513"/>
      <c r="CX273" s="513"/>
      <c r="CY273" s="513"/>
      <c r="CZ273" s="513"/>
      <c r="DA273" s="513"/>
      <c r="DB273" s="513"/>
      <c r="DC273" s="513"/>
      <c r="DD273" s="510"/>
      <c r="DE273" s="513"/>
      <c r="DF273" s="513"/>
      <c r="DG273" s="467"/>
      <c r="DH273" s="467"/>
      <c r="DI273" s="467"/>
      <c r="DJ273" s="467"/>
      <c r="DK273" s="467"/>
      <c r="DL273" s="467"/>
      <c r="DM273" s="365" t="s">
        <v>54</v>
      </c>
      <c r="DN273" s="467"/>
      <c r="DO273" s="365" t="s">
        <v>54</v>
      </c>
      <c r="DP273" s="365" t="s">
        <v>54</v>
      </c>
      <c r="DQ273" s="365" t="s">
        <v>54</v>
      </c>
      <c r="DR273" s="365" t="s">
        <v>54</v>
      </c>
      <c r="DS273" s="365" t="s">
        <v>54</v>
      </c>
      <c r="DT273" s="365" t="s">
        <v>54</v>
      </c>
      <c r="DU273" s="365" t="s">
        <v>54</v>
      </c>
      <c r="DV273" s="365" t="s">
        <v>54</v>
      </c>
      <c r="DW273" s="365" t="s">
        <v>54</v>
      </c>
      <c r="DX273" s="467"/>
      <c r="DY273" s="365" t="s">
        <v>54</v>
      </c>
      <c r="DZ273" s="467"/>
      <c r="EA273" s="365" t="s">
        <v>54</v>
      </c>
      <c r="EB273" s="365" t="s">
        <v>54</v>
      </c>
      <c r="EC273" s="365" t="s">
        <v>54</v>
      </c>
      <c r="ED273" s="365" t="s">
        <v>54</v>
      </c>
      <c r="EE273" s="365" t="s">
        <v>54</v>
      </c>
      <c r="EF273" s="365" t="s">
        <v>54</v>
      </c>
      <c r="EG273" s="365" t="s">
        <v>54</v>
      </c>
      <c r="EH273" s="365" t="s">
        <v>54</v>
      </c>
      <c r="EI273" s="365" t="s">
        <v>54</v>
      </c>
      <c r="EJ273" s="365" t="s">
        <v>54</v>
      </c>
      <c r="EK273" s="365" t="s">
        <v>54</v>
      </c>
      <c r="EL273" s="365" t="s">
        <v>54</v>
      </c>
      <c r="EM273" s="365" t="s">
        <v>54</v>
      </c>
      <c r="EN273" s="365" t="s">
        <v>54</v>
      </c>
      <c r="EO273" s="365" t="s">
        <v>54</v>
      </c>
      <c r="EP273" s="365" t="s">
        <v>54</v>
      </c>
      <c r="EQ273" s="365" t="s">
        <v>54</v>
      </c>
      <c r="ER273" s="365" t="s">
        <v>54</v>
      </c>
      <c r="ES273" s="365" t="s">
        <v>54</v>
      </c>
      <c r="ET273" s="365" t="s">
        <v>54</v>
      </c>
      <c r="EU273" s="365" t="s">
        <v>54</v>
      </c>
    </row>
    <row r="274" spans="1:151" s="385" customFormat="1" ht="19.95" customHeight="1">
      <c r="A274" s="468"/>
      <c r="B274" s="468"/>
      <c r="C274" s="475"/>
      <c r="D274" s="468"/>
      <c r="E274" s="472"/>
      <c r="F274" s="468"/>
      <c r="G274" s="468"/>
      <c r="H274" s="468"/>
      <c r="I274" s="468"/>
      <c r="J274" s="468"/>
      <c r="K274" s="468"/>
      <c r="L274" s="472"/>
      <c r="M274" s="468"/>
      <c r="N274" s="472"/>
      <c r="O274" s="468"/>
      <c r="P274" s="527"/>
      <c r="Q274" s="468"/>
      <c r="R274" s="462" t="s">
        <v>54</v>
      </c>
      <c r="S274" s="375" t="s">
        <v>54</v>
      </c>
      <c r="T274" s="375" t="s">
        <v>54</v>
      </c>
      <c r="U274" s="375" t="s">
        <v>54</v>
      </c>
      <c r="V274" s="368" t="s">
        <v>54</v>
      </c>
      <c r="W274" s="368" t="s">
        <v>54</v>
      </c>
      <c r="X274" s="518"/>
      <c r="Y274" s="368" t="s">
        <v>54</v>
      </c>
      <c r="Z274" s="520"/>
      <c r="AA274" s="368" t="s">
        <v>54</v>
      </c>
      <c r="AB274" s="468"/>
      <c r="AC274" s="368" t="s">
        <v>54</v>
      </c>
      <c r="AD274" s="468"/>
      <c r="AE274" s="368" t="s">
        <v>54</v>
      </c>
      <c r="AF274" s="368" t="s">
        <v>54</v>
      </c>
      <c r="AG274" s="368" t="s">
        <v>54</v>
      </c>
      <c r="AH274" s="368" t="s">
        <v>54</v>
      </c>
      <c r="AI274" s="368" t="s">
        <v>54</v>
      </c>
      <c r="AJ274" s="516"/>
      <c r="AK274" s="516"/>
      <c r="AL274" s="516"/>
      <c r="AM274" s="516"/>
      <c r="AN274" s="516"/>
      <c r="AO274" s="516"/>
      <c r="AP274" s="375" t="s">
        <v>54</v>
      </c>
      <c r="AQ274" s="475"/>
      <c r="AR274" s="375" t="s">
        <v>54</v>
      </c>
      <c r="AS274" s="375" t="s">
        <v>54</v>
      </c>
      <c r="AT274" s="375" t="s">
        <v>54</v>
      </c>
      <c r="AU274" s="375" t="s">
        <v>54</v>
      </c>
      <c r="AV274" s="375" t="s">
        <v>54</v>
      </c>
      <c r="AW274" s="375" t="s">
        <v>54</v>
      </c>
      <c r="AX274" s="375" t="s">
        <v>54</v>
      </c>
      <c r="AY274" s="375" t="s">
        <v>54</v>
      </c>
      <c r="AZ274" s="375" t="s">
        <v>54</v>
      </c>
      <c r="BA274" s="518"/>
      <c r="BB274" s="369" t="s">
        <v>54</v>
      </c>
      <c r="BC274" s="518"/>
      <c r="BD274" s="369" t="s">
        <v>54</v>
      </c>
      <c r="BE274" s="369" t="s">
        <v>54</v>
      </c>
      <c r="BF274" s="369" t="s">
        <v>54</v>
      </c>
      <c r="BG274" s="375" t="s">
        <v>54</v>
      </c>
      <c r="BH274" s="375" t="s">
        <v>54</v>
      </c>
      <c r="BI274" s="375" t="s">
        <v>54</v>
      </c>
      <c r="BJ274" s="375" t="s">
        <v>54</v>
      </c>
      <c r="BK274" s="475"/>
      <c r="BL274" s="375" t="s">
        <v>54</v>
      </c>
      <c r="BM274" s="375" t="s">
        <v>54</v>
      </c>
      <c r="BN274" s="375" t="s">
        <v>54</v>
      </c>
      <c r="BO274" s="375" t="s">
        <v>54</v>
      </c>
      <c r="BP274" s="375" t="s">
        <v>54</v>
      </c>
      <c r="BQ274" s="375" t="s">
        <v>54</v>
      </c>
      <c r="BR274" s="375" t="s">
        <v>54</v>
      </c>
      <c r="BS274" s="375" t="s">
        <v>54</v>
      </c>
      <c r="BT274" s="375" t="s">
        <v>54</v>
      </c>
      <c r="BU274" s="370" t="s">
        <v>54</v>
      </c>
      <c r="BV274" s="375" t="s">
        <v>54</v>
      </c>
      <c r="BW274" s="375" t="s">
        <v>54</v>
      </c>
      <c r="BX274" s="375" t="s">
        <v>54</v>
      </c>
      <c r="BY274" s="375" t="s">
        <v>54</v>
      </c>
      <c r="BZ274" s="375" t="s">
        <v>54</v>
      </c>
      <c r="CA274" s="375" t="s">
        <v>54</v>
      </c>
      <c r="CB274" s="375" t="s">
        <v>54</v>
      </c>
      <c r="CC274" s="375" t="s">
        <v>54</v>
      </c>
      <c r="CD274" s="375" t="s">
        <v>54</v>
      </c>
      <c r="CE274" s="370" t="s">
        <v>54</v>
      </c>
      <c r="CF274" s="375" t="s">
        <v>54</v>
      </c>
      <c r="CG274" s="375" t="s">
        <v>54</v>
      </c>
      <c r="CH274" s="375" t="s">
        <v>54</v>
      </c>
      <c r="CI274" s="370" t="s">
        <v>54</v>
      </c>
      <c r="CJ274" s="375" t="s">
        <v>54</v>
      </c>
      <c r="CK274" s="375" t="s">
        <v>54</v>
      </c>
      <c r="CL274" s="375" t="s">
        <v>54</v>
      </c>
      <c r="CM274" s="478"/>
      <c r="CN274" s="478"/>
      <c r="CO274" s="468"/>
      <c r="CP274" s="468"/>
      <c r="CQ274" s="468"/>
      <c r="CR274" s="468"/>
      <c r="CS274" s="468"/>
      <c r="CT274" s="514"/>
      <c r="CU274" s="514"/>
      <c r="CV274" s="514"/>
      <c r="CW274" s="514"/>
      <c r="CX274" s="514"/>
      <c r="CY274" s="514"/>
      <c r="CZ274" s="514"/>
      <c r="DA274" s="514"/>
      <c r="DB274" s="514"/>
      <c r="DC274" s="514"/>
      <c r="DD274" s="511"/>
      <c r="DE274" s="514"/>
      <c r="DF274" s="514"/>
      <c r="DG274" s="468"/>
      <c r="DH274" s="468"/>
      <c r="DI274" s="468"/>
      <c r="DJ274" s="468"/>
      <c r="DK274" s="468"/>
      <c r="DL274" s="468"/>
      <c r="DM274" s="365" t="s">
        <v>54</v>
      </c>
      <c r="DN274" s="468"/>
      <c r="DO274" s="365" t="s">
        <v>54</v>
      </c>
      <c r="DP274" s="365" t="s">
        <v>54</v>
      </c>
      <c r="DQ274" s="365" t="s">
        <v>54</v>
      </c>
      <c r="DR274" s="365" t="s">
        <v>54</v>
      </c>
      <c r="DS274" s="365" t="s">
        <v>54</v>
      </c>
      <c r="DT274" s="365" t="s">
        <v>54</v>
      </c>
      <c r="DU274" s="365" t="s">
        <v>54</v>
      </c>
      <c r="DV274" s="365" t="s">
        <v>54</v>
      </c>
      <c r="DW274" s="365" t="s">
        <v>54</v>
      </c>
      <c r="DX274" s="468"/>
      <c r="DY274" s="365" t="s">
        <v>54</v>
      </c>
      <c r="DZ274" s="468"/>
      <c r="EA274" s="365" t="s">
        <v>54</v>
      </c>
      <c r="EB274" s="365" t="s">
        <v>54</v>
      </c>
      <c r="EC274" s="365" t="s">
        <v>54</v>
      </c>
      <c r="ED274" s="365" t="s">
        <v>54</v>
      </c>
      <c r="EE274" s="365" t="s">
        <v>54</v>
      </c>
      <c r="EF274" s="365" t="s">
        <v>54</v>
      </c>
      <c r="EG274" s="365" t="s">
        <v>54</v>
      </c>
      <c r="EH274" s="365" t="s">
        <v>54</v>
      </c>
      <c r="EI274" s="365" t="s">
        <v>54</v>
      </c>
      <c r="EJ274" s="365" t="s">
        <v>54</v>
      </c>
      <c r="EK274" s="365" t="s">
        <v>54</v>
      </c>
      <c r="EL274" s="365" t="s">
        <v>54</v>
      </c>
      <c r="EM274" s="365" t="s">
        <v>54</v>
      </c>
      <c r="EN274" s="365" t="s">
        <v>54</v>
      </c>
      <c r="EO274" s="365" t="s">
        <v>54</v>
      </c>
      <c r="EP274" s="365" t="s">
        <v>54</v>
      </c>
      <c r="EQ274" s="365" t="s">
        <v>54</v>
      </c>
      <c r="ER274" s="365" t="s">
        <v>54</v>
      </c>
      <c r="ES274" s="365" t="s">
        <v>54</v>
      </c>
      <c r="ET274" s="365" t="s">
        <v>54</v>
      </c>
      <c r="EU274" s="365" t="s">
        <v>54</v>
      </c>
    </row>
    <row r="275" spans="1:151" s="385" customFormat="1" ht="19.95" customHeight="1">
      <c r="A275" s="465">
        <v>49</v>
      </c>
      <c r="B275" s="465">
        <v>49</v>
      </c>
      <c r="C275" s="473" t="s">
        <v>2966</v>
      </c>
      <c r="D275" s="521" t="s">
        <v>3245</v>
      </c>
      <c r="E275" s="469" t="s">
        <v>3072</v>
      </c>
      <c r="F275" s="465" t="s">
        <v>3394</v>
      </c>
      <c r="G275" s="465" t="s">
        <v>3363</v>
      </c>
      <c r="H275" s="465" t="s">
        <v>3243</v>
      </c>
      <c r="I275" s="465" t="s">
        <v>3395</v>
      </c>
      <c r="J275" s="465" t="s">
        <v>52</v>
      </c>
      <c r="K275" s="525" t="s">
        <v>3542</v>
      </c>
      <c r="L275" s="469" t="s">
        <v>3554</v>
      </c>
      <c r="M275" s="465" t="s">
        <v>3336</v>
      </c>
      <c r="N275" s="469" t="s">
        <v>3554</v>
      </c>
      <c r="O275" s="465" t="s">
        <v>3364</v>
      </c>
      <c r="P275" s="564" t="s">
        <v>2962</v>
      </c>
      <c r="Q275" s="465">
        <v>3</v>
      </c>
      <c r="R275" s="462" t="s">
        <v>3239</v>
      </c>
      <c r="S275" s="375" t="s">
        <v>3246</v>
      </c>
      <c r="T275" s="375" t="s">
        <v>52</v>
      </c>
      <c r="U275" s="375" t="s">
        <v>52</v>
      </c>
      <c r="V275" s="368" t="s">
        <v>52</v>
      </c>
      <c r="W275" s="368">
        <v>88</v>
      </c>
      <c r="X275" s="517">
        <f>W275+W276+W277</f>
        <v>1162</v>
      </c>
      <c r="Y275" s="368" t="s">
        <v>52</v>
      </c>
      <c r="Z275" s="519" t="s">
        <v>52</v>
      </c>
      <c r="AA275" s="368">
        <v>88</v>
      </c>
      <c r="AB275" s="465">
        <f t="shared" ref="AB275" si="19">X275</f>
        <v>1162</v>
      </c>
      <c r="AC275" s="368" t="s">
        <v>52</v>
      </c>
      <c r="AD275" s="465" t="s">
        <v>52</v>
      </c>
      <c r="AE275" s="368">
        <v>74.599999999999994</v>
      </c>
      <c r="AF275" s="368" t="s">
        <v>52</v>
      </c>
      <c r="AG275" s="368" t="s">
        <v>52</v>
      </c>
      <c r="AH275" s="368" t="s">
        <v>52</v>
      </c>
      <c r="AI275" s="368" t="s">
        <v>52</v>
      </c>
      <c r="AJ275" s="476" t="s">
        <v>54</v>
      </c>
      <c r="AK275" s="476" t="s">
        <v>54</v>
      </c>
      <c r="AL275" s="476" t="s">
        <v>54</v>
      </c>
      <c r="AM275" s="476" t="s">
        <v>54</v>
      </c>
      <c r="AN275" s="476" t="s">
        <v>54</v>
      </c>
      <c r="AO275" s="476" t="s">
        <v>54</v>
      </c>
      <c r="AP275" s="375" t="s">
        <v>54</v>
      </c>
      <c r="AQ275" s="473" t="s">
        <v>54</v>
      </c>
      <c r="AR275" s="375" t="s">
        <v>54</v>
      </c>
      <c r="AS275" s="375" t="s">
        <v>54</v>
      </c>
      <c r="AT275" s="375" t="s">
        <v>54</v>
      </c>
      <c r="AU275" s="375" t="s">
        <v>54</v>
      </c>
      <c r="AV275" s="375" t="s">
        <v>54</v>
      </c>
      <c r="AW275" s="375" t="s">
        <v>54</v>
      </c>
      <c r="AX275" s="375" t="s">
        <v>54</v>
      </c>
      <c r="AY275" s="375" t="s">
        <v>54</v>
      </c>
      <c r="AZ275" s="375" t="s">
        <v>54</v>
      </c>
      <c r="BA275" s="517" t="s">
        <v>54</v>
      </c>
      <c r="BB275" s="369" t="s">
        <v>54</v>
      </c>
      <c r="BC275" s="517" t="s">
        <v>54</v>
      </c>
      <c r="BD275" s="369" t="s">
        <v>54</v>
      </c>
      <c r="BE275" s="369" t="s">
        <v>54</v>
      </c>
      <c r="BF275" s="369" t="s">
        <v>54</v>
      </c>
      <c r="BG275" s="375" t="s">
        <v>54</v>
      </c>
      <c r="BH275" s="375" t="s">
        <v>54</v>
      </c>
      <c r="BI275" s="375" t="s">
        <v>54</v>
      </c>
      <c r="BJ275" s="375" t="s">
        <v>54</v>
      </c>
      <c r="BK275" s="473" t="s">
        <v>54</v>
      </c>
      <c r="BL275" s="375" t="s">
        <v>54</v>
      </c>
      <c r="BM275" s="375" t="s">
        <v>54</v>
      </c>
      <c r="BN275" s="375" t="s">
        <v>54</v>
      </c>
      <c r="BO275" s="375" t="s">
        <v>54</v>
      </c>
      <c r="BP275" s="375" t="s">
        <v>54</v>
      </c>
      <c r="BQ275" s="375" t="s">
        <v>54</v>
      </c>
      <c r="BR275" s="375" t="s">
        <v>54</v>
      </c>
      <c r="BS275" s="375" t="s">
        <v>54</v>
      </c>
      <c r="BT275" s="375" t="s">
        <v>54</v>
      </c>
      <c r="BU275" s="370" t="s">
        <v>54</v>
      </c>
      <c r="BV275" s="375" t="s">
        <v>54</v>
      </c>
      <c r="BW275" s="375" t="s">
        <v>54</v>
      </c>
      <c r="BX275" s="375" t="s">
        <v>54</v>
      </c>
      <c r="BY275" s="375" t="s">
        <v>54</v>
      </c>
      <c r="BZ275" s="375" t="s">
        <v>54</v>
      </c>
      <c r="CA275" s="375" t="s">
        <v>54</v>
      </c>
      <c r="CB275" s="375" t="s">
        <v>54</v>
      </c>
      <c r="CC275" s="375" t="s">
        <v>54</v>
      </c>
      <c r="CD275" s="375" t="s">
        <v>54</v>
      </c>
      <c r="CE275" s="370" t="s">
        <v>54</v>
      </c>
      <c r="CF275" s="375" t="s">
        <v>54</v>
      </c>
      <c r="CG275" s="375" t="s">
        <v>54</v>
      </c>
      <c r="CH275" s="375" t="s">
        <v>54</v>
      </c>
      <c r="CI275" s="370" t="s">
        <v>54</v>
      </c>
      <c r="CJ275" s="375" t="s">
        <v>54</v>
      </c>
      <c r="CK275" s="375" t="s">
        <v>54</v>
      </c>
      <c r="CL275" s="375" t="s">
        <v>54</v>
      </c>
      <c r="CM275" s="476" t="s">
        <v>54</v>
      </c>
      <c r="CN275" s="476" t="s">
        <v>54</v>
      </c>
      <c r="CO275" s="465" t="s">
        <v>54</v>
      </c>
      <c r="CP275" s="465" t="s">
        <v>54</v>
      </c>
      <c r="CQ275" s="465" t="s">
        <v>54</v>
      </c>
      <c r="CR275" s="465" t="s">
        <v>54</v>
      </c>
      <c r="CS275" s="465" t="s">
        <v>54</v>
      </c>
      <c r="CT275" s="512" t="s">
        <v>2026</v>
      </c>
      <c r="CU275" s="512">
        <v>2020</v>
      </c>
      <c r="CV275" s="512" t="str">
        <f t="shared" ref="CV275" si="20">O275</f>
        <v xml:space="preserve">Male patients ≥ 18 years of age with ≥1 prostate cancer diagnosis (ICD-9-CM: 185 or ICD-10: C61), a subsequent metastasis diagnosis (ICD-9-CM codes: 196, 197, 198, 199; ICD-10 codes: C77, C78, C79, C80), and a prescription claim for any National Comprehensive Cancer Network (NCCN) guideline recommended treatment for mCRPC were included from the Truven Commercial and Medigap claims databases during January 1, 2012 to December 31, 2016. All patients were required to have ≥12 months of continuous medical and pharmacy enrollment before and ≥3 months after the index date. </v>
      </c>
      <c r="CW275" s="512" t="s">
        <v>1975</v>
      </c>
      <c r="CX275" s="512" t="s">
        <v>54</v>
      </c>
      <c r="CY275" s="512" t="s">
        <v>54</v>
      </c>
      <c r="CZ275" s="512" t="s">
        <v>54</v>
      </c>
      <c r="DA275" s="512" t="s">
        <v>54</v>
      </c>
      <c r="DB275" s="512" t="s">
        <v>54</v>
      </c>
      <c r="DC275" s="512" t="s">
        <v>3248</v>
      </c>
      <c r="DD275" s="509" t="s">
        <v>3457</v>
      </c>
      <c r="DE275" s="512" t="s">
        <v>3249</v>
      </c>
      <c r="DF275" s="512" t="s">
        <v>52</v>
      </c>
      <c r="DG275" s="465" t="s">
        <v>54</v>
      </c>
      <c r="DH275" s="465" t="s">
        <v>54</v>
      </c>
      <c r="DI275" s="465" t="s">
        <v>54</v>
      </c>
      <c r="DJ275" s="465" t="s">
        <v>54</v>
      </c>
      <c r="DK275" s="465" t="s">
        <v>54</v>
      </c>
      <c r="DL275" s="465" t="s">
        <v>54</v>
      </c>
      <c r="DM275" s="365" t="s">
        <v>54</v>
      </c>
      <c r="DN275" s="465" t="s">
        <v>54</v>
      </c>
      <c r="DO275" s="365" t="s">
        <v>54</v>
      </c>
      <c r="DP275" s="365" t="s">
        <v>54</v>
      </c>
      <c r="DQ275" s="365" t="s">
        <v>54</v>
      </c>
      <c r="DR275" s="365" t="s">
        <v>54</v>
      </c>
      <c r="DS275" s="365" t="s">
        <v>54</v>
      </c>
      <c r="DT275" s="365" t="s">
        <v>54</v>
      </c>
      <c r="DU275" s="365" t="s">
        <v>54</v>
      </c>
      <c r="DV275" s="365" t="s">
        <v>54</v>
      </c>
      <c r="DW275" s="365" t="s">
        <v>54</v>
      </c>
      <c r="DX275" s="465" t="s">
        <v>54</v>
      </c>
      <c r="DY275" s="365" t="s">
        <v>54</v>
      </c>
      <c r="DZ275" s="465" t="s">
        <v>54</v>
      </c>
      <c r="EA275" s="365" t="s">
        <v>54</v>
      </c>
      <c r="EB275" s="365" t="s">
        <v>54</v>
      </c>
      <c r="EC275" s="365" t="s">
        <v>54</v>
      </c>
      <c r="ED275" s="365" t="s">
        <v>54</v>
      </c>
      <c r="EE275" s="365" t="s">
        <v>54</v>
      </c>
      <c r="EF275" s="365" t="s">
        <v>54</v>
      </c>
      <c r="EG275" s="365" t="s">
        <v>54</v>
      </c>
      <c r="EH275" s="365" t="s">
        <v>54</v>
      </c>
      <c r="EI275" s="365" t="s">
        <v>54</v>
      </c>
      <c r="EJ275" s="365" t="s">
        <v>54</v>
      </c>
      <c r="EK275" s="365" t="s">
        <v>54</v>
      </c>
      <c r="EL275" s="365" t="s">
        <v>54</v>
      </c>
      <c r="EM275" s="365" t="s">
        <v>54</v>
      </c>
      <c r="EN275" s="365" t="s">
        <v>54</v>
      </c>
      <c r="EO275" s="365" t="s">
        <v>54</v>
      </c>
      <c r="EP275" s="365" t="s">
        <v>54</v>
      </c>
      <c r="EQ275" s="365" t="s">
        <v>54</v>
      </c>
      <c r="ER275" s="365" t="s">
        <v>54</v>
      </c>
      <c r="ES275" s="365" t="s">
        <v>54</v>
      </c>
      <c r="ET275" s="365" t="s">
        <v>54</v>
      </c>
      <c r="EU275" s="365" t="s">
        <v>54</v>
      </c>
    </row>
    <row r="276" spans="1:151" s="385" customFormat="1" ht="19.95" customHeight="1">
      <c r="A276" s="466"/>
      <c r="B276" s="466"/>
      <c r="C276" s="474"/>
      <c r="D276" s="522"/>
      <c r="E276" s="470"/>
      <c r="F276" s="466"/>
      <c r="G276" s="466"/>
      <c r="H276" s="466"/>
      <c r="I276" s="466"/>
      <c r="J276" s="466"/>
      <c r="K276" s="466"/>
      <c r="L276" s="470"/>
      <c r="M276" s="466"/>
      <c r="N276" s="470"/>
      <c r="O276" s="466"/>
      <c r="P276" s="565"/>
      <c r="Q276" s="466"/>
      <c r="R276" s="462" t="s">
        <v>2697</v>
      </c>
      <c r="S276" s="375" t="s">
        <v>3246</v>
      </c>
      <c r="T276" s="375" t="s">
        <v>52</v>
      </c>
      <c r="U276" s="375" t="s">
        <v>52</v>
      </c>
      <c r="V276" s="368" t="s">
        <v>52</v>
      </c>
      <c r="W276" s="368">
        <v>167</v>
      </c>
      <c r="X276" s="518"/>
      <c r="Y276" s="368" t="s">
        <v>52</v>
      </c>
      <c r="Z276" s="520"/>
      <c r="AA276" s="368">
        <v>167</v>
      </c>
      <c r="AB276" s="466"/>
      <c r="AC276" s="368" t="s">
        <v>52</v>
      </c>
      <c r="AD276" s="466"/>
      <c r="AE276" s="368">
        <v>76.2</v>
      </c>
      <c r="AF276" s="368" t="s">
        <v>52</v>
      </c>
      <c r="AG276" s="368" t="s">
        <v>52</v>
      </c>
      <c r="AH276" s="368" t="s">
        <v>52</v>
      </c>
      <c r="AI276" s="368" t="s">
        <v>52</v>
      </c>
      <c r="AJ276" s="515"/>
      <c r="AK276" s="515"/>
      <c r="AL276" s="515"/>
      <c r="AM276" s="515"/>
      <c r="AN276" s="515"/>
      <c r="AO276" s="515"/>
      <c r="AP276" s="375" t="s">
        <v>54</v>
      </c>
      <c r="AQ276" s="474"/>
      <c r="AR276" s="375" t="s">
        <v>54</v>
      </c>
      <c r="AS276" s="375" t="s">
        <v>54</v>
      </c>
      <c r="AT276" s="375" t="s">
        <v>54</v>
      </c>
      <c r="AU276" s="375" t="s">
        <v>54</v>
      </c>
      <c r="AV276" s="375" t="s">
        <v>54</v>
      </c>
      <c r="AW276" s="375" t="s">
        <v>54</v>
      </c>
      <c r="AX276" s="375" t="s">
        <v>54</v>
      </c>
      <c r="AY276" s="375" t="s">
        <v>54</v>
      </c>
      <c r="AZ276" s="375" t="s">
        <v>54</v>
      </c>
      <c r="BA276" s="518"/>
      <c r="BB276" s="369" t="s">
        <v>54</v>
      </c>
      <c r="BC276" s="518"/>
      <c r="BD276" s="369" t="s">
        <v>54</v>
      </c>
      <c r="BE276" s="369" t="s">
        <v>54</v>
      </c>
      <c r="BF276" s="369" t="s">
        <v>54</v>
      </c>
      <c r="BG276" s="375" t="s">
        <v>54</v>
      </c>
      <c r="BH276" s="375" t="s">
        <v>54</v>
      </c>
      <c r="BI276" s="375" t="s">
        <v>54</v>
      </c>
      <c r="BJ276" s="375" t="s">
        <v>54</v>
      </c>
      <c r="BK276" s="474"/>
      <c r="BL276" s="375" t="s">
        <v>54</v>
      </c>
      <c r="BM276" s="375" t="s">
        <v>54</v>
      </c>
      <c r="BN276" s="375" t="s">
        <v>54</v>
      </c>
      <c r="BO276" s="375" t="s">
        <v>54</v>
      </c>
      <c r="BP276" s="375" t="s">
        <v>54</v>
      </c>
      <c r="BQ276" s="375" t="s">
        <v>54</v>
      </c>
      <c r="BR276" s="375" t="s">
        <v>54</v>
      </c>
      <c r="BS276" s="375" t="s">
        <v>54</v>
      </c>
      <c r="BT276" s="375" t="s">
        <v>54</v>
      </c>
      <c r="BU276" s="370" t="s">
        <v>54</v>
      </c>
      <c r="BV276" s="375" t="s">
        <v>54</v>
      </c>
      <c r="BW276" s="375" t="s">
        <v>54</v>
      </c>
      <c r="BX276" s="375" t="s">
        <v>54</v>
      </c>
      <c r="BY276" s="375" t="s">
        <v>54</v>
      </c>
      <c r="BZ276" s="375" t="s">
        <v>54</v>
      </c>
      <c r="CA276" s="375" t="s">
        <v>54</v>
      </c>
      <c r="CB276" s="375" t="s">
        <v>54</v>
      </c>
      <c r="CC276" s="375" t="s">
        <v>54</v>
      </c>
      <c r="CD276" s="375" t="s">
        <v>54</v>
      </c>
      <c r="CE276" s="370" t="s">
        <v>54</v>
      </c>
      <c r="CF276" s="375" t="s">
        <v>54</v>
      </c>
      <c r="CG276" s="375" t="s">
        <v>54</v>
      </c>
      <c r="CH276" s="375" t="s">
        <v>54</v>
      </c>
      <c r="CI276" s="370" t="s">
        <v>54</v>
      </c>
      <c r="CJ276" s="375" t="s">
        <v>54</v>
      </c>
      <c r="CK276" s="375" t="s">
        <v>54</v>
      </c>
      <c r="CL276" s="375" t="s">
        <v>54</v>
      </c>
      <c r="CM276" s="477"/>
      <c r="CN276" s="477"/>
      <c r="CO276" s="466"/>
      <c r="CP276" s="466"/>
      <c r="CQ276" s="466"/>
      <c r="CR276" s="466"/>
      <c r="CS276" s="466"/>
      <c r="CT276" s="513"/>
      <c r="CU276" s="513"/>
      <c r="CV276" s="513"/>
      <c r="CW276" s="513"/>
      <c r="CX276" s="513"/>
      <c r="CY276" s="513"/>
      <c r="CZ276" s="513"/>
      <c r="DA276" s="513"/>
      <c r="DB276" s="513"/>
      <c r="DC276" s="513"/>
      <c r="DD276" s="510"/>
      <c r="DE276" s="513"/>
      <c r="DF276" s="513"/>
      <c r="DG276" s="466"/>
      <c r="DH276" s="466"/>
      <c r="DI276" s="466"/>
      <c r="DJ276" s="466"/>
      <c r="DK276" s="466"/>
      <c r="DL276" s="466"/>
      <c r="DM276" s="365" t="s">
        <v>54</v>
      </c>
      <c r="DN276" s="466"/>
      <c r="DO276" s="365" t="s">
        <v>54</v>
      </c>
      <c r="DP276" s="365" t="s">
        <v>54</v>
      </c>
      <c r="DQ276" s="365" t="s">
        <v>54</v>
      </c>
      <c r="DR276" s="365" t="s">
        <v>54</v>
      </c>
      <c r="DS276" s="365" t="s">
        <v>54</v>
      </c>
      <c r="DT276" s="365" t="s">
        <v>54</v>
      </c>
      <c r="DU276" s="365" t="s">
        <v>54</v>
      </c>
      <c r="DV276" s="365" t="s">
        <v>54</v>
      </c>
      <c r="DW276" s="365" t="s">
        <v>54</v>
      </c>
      <c r="DX276" s="466"/>
      <c r="DY276" s="365" t="s">
        <v>54</v>
      </c>
      <c r="DZ276" s="466"/>
      <c r="EA276" s="365" t="s">
        <v>54</v>
      </c>
      <c r="EB276" s="365" t="s">
        <v>54</v>
      </c>
      <c r="EC276" s="365" t="s">
        <v>54</v>
      </c>
      <c r="ED276" s="365" t="s">
        <v>54</v>
      </c>
      <c r="EE276" s="365" t="s">
        <v>54</v>
      </c>
      <c r="EF276" s="365" t="s">
        <v>54</v>
      </c>
      <c r="EG276" s="365" t="s">
        <v>54</v>
      </c>
      <c r="EH276" s="365" t="s">
        <v>54</v>
      </c>
      <c r="EI276" s="365" t="s">
        <v>54</v>
      </c>
      <c r="EJ276" s="365" t="s">
        <v>54</v>
      </c>
      <c r="EK276" s="365" t="s">
        <v>54</v>
      </c>
      <c r="EL276" s="365" t="s">
        <v>54</v>
      </c>
      <c r="EM276" s="365" t="s">
        <v>54</v>
      </c>
      <c r="EN276" s="365" t="s">
        <v>54</v>
      </c>
      <c r="EO276" s="365" t="s">
        <v>54</v>
      </c>
      <c r="EP276" s="365" t="s">
        <v>54</v>
      </c>
      <c r="EQ276" s="365" t="s">
        <v>54</v>
      </c>
      <c r="ER276" s="365" t="s">
        <v>54</v>
      </c>
      <c r="ES276" s="365" t="s">
        <v>54</v>
      </c>
      <c r="ET276" s="365" t="s">
        <v>54</v>
      </c>
      <c r="EU276" s="365" t="s">
        <v>54</v>
      </c>
    </row>
    <row r="277" spans="1:151" s="385" customFormat="1" ht="19.95" customHeight="1">
      <c r="A277" s="467"/>
      <c r="B277" s="467"/>
      <c r="C277" s="474"/>
      <c r="D277" s="523"/>
      <c r="E277" s="471"/>
      <c r="F277" s="467"/>
      <c r="G277" s="467"/>
      <c r="H277" s="467"/>
      <c r="I277" s="467"/>
      <c r="J277" s="467"/>
      <c r="K277" s="467"/>
      <c r="L277" s="471"/>
      <c r="M277" s="467"/>
      <c r="N277" s="471"/>
      <c r="O277" s="467"/>
      <c r="P277" s="565"/>
      <c r="Q277" s="467"/>
      <c r="R277" s="462" t="s">
        <v>3557</v>
      </c>
      <c r="S277" s="375" t="s">
        <v>3246</v>
      </c>
      <c r="T277" s="375" t="s">
        <v>52</v>
      </c>
      <c r="U277" s="375" t="s">
        <v>52</v>
      </c>
      <c r="V277" s="368" t="s">
        <v>52</v>
      </c>
      <c r="W277" s="368">
        <v>907</v>
      </c>
      <c r="X277" s="518"/>
      <c r="Y277" s="368" t="s">
        <v>52</v>
      </c>
      <c r="Z277" s="520"/>
      <c r="AA277" s="368">
        <v>907</v>
      </c>
      <c r="AB277" s="467"/>
      <c r="AC277" s="368" t="s">
        <v>52</v>
      </c>
      <c r="AD277" s="467"/>
      <c r="AE277" s="368">
        <v>79.5</v>
      </c>
      <c r="AF277" s="368" t="s">
        <v>52</v>
      </c>
      <c r="AG277" s="368" t="s">
        <v>52</v>
      </c>
      <c r="AH277" s="368" t="s">
        <v>52</v>
      </c>
      <c r="AI277" s="368" t="s">
        <v>52</v>
      </c>
      <c r="AJ277" s="515"/>
      <c r="AK277" s="515"/>
      <c r="AL277" s="515"/>
      <c r="AM277" s="515"/>
      <c r="AN277" s="515"/>
      <c r="AO277" s="515"/>
      <c r="AP277" s="375" t="s">
        <v>54</v>
      </c>
      <c r="AQ277" s="474"/>
      <c r="AR277" s="375" t="s">
        <v>54</v>
      </c>
      <c r="AS277" s="375" t="s">
        <v>54</v>
      </c>
      <c r="AT277" s="375" t="s">
        <v>54</v>
      </c>
      <c r="AU277" s="375" t="s">
        <v>54</v>
      </c>
      <c r="AV277" s="375" t="s">
        <v>54</v>
      </c>
      <c r="AW277" s="375" t="s">
        <v>54</v>
      </c>
      <c r="AX277" s="375" t="s">
        <v>54</v>
      </c>
      <c r="AY277" s="375" t="s">
        <v>54</v>
      </c>
      <c r="AZ277" s="375" t="s">
        <v>54</v>
      </c>
      <c r="BA277" s="518"/>
      <c r="BB277" s="369" t="s">
        <v>54</v>
      </c>
      <c r="BC277" s="518"/>
      <c r="BD277" s="369" t="s">
        <v>54</v>
      </c>
      <c r="BE277" s="369" t="s">
        <v>54</v>
      </c>
      <c r="BF277" s="369" t="s">
        <v>54</v>
      </c>
      <c r="BG277" s="375" t="s">
        <v>54</v>
      </c>
      <c r="BH277" s="375" t="s">
        <v>54</v>
      </c>
      <c r="BI277" s="375" t="s">
        <v>54</v>
      </c>
      <c r="BJ277" s="375" t="s">
        <v>54</v>
      </c>
      <c r="BK277" s="474"/>
      <c r="BL277" s="375" t="s">
        <v>54</v>
      </c>
      <c r="BM277" s="375" t="s">
        <v>54</v>
      </c>
      <c r="BN277" s="375" t="s">
        <v>54</v>
      </c>
      <c r="BO277" s="375" t="s">
        <v>54</v>
      </c>
      <c r="BP277" s="375" t="s">
        <v>54</v>
      </c>
      <c r="BQ277" s="375" t="s">
        <v>54</v>
      </c>
      <c r="BR277" s="375" t="s">
        <v>54</v>
      </c>
      <c r="BS277" s="375" t="s">
        <v>54</v>
      </c>
      <c r="BT277" s="375" t="s">
        <v>54</v>
      </c>
      <c r="BU277" s="370" t="s">
        <v>54</v>
      </c>
      <c r="BV277" s="375" t="s">
        <v>54</v>
      </c>
      <c r="BW277" s="375" t="s">
        <v>54</v>
      </c>
      <c r="BX277" s="375" t="s">
        <v>54</v>
      </c>
      <c r="BY277" s="375" t="s">
        <v>54</v>
      </c>
      <c r="BZ277" s="375" t="s">
        <v>54</v>
      </c>
      <c r="CA277" s="375" t="s">
        <v>54</v>
      </c>
      <c r="CB277" s="375" t="s">
        <v>54</v>
      </c>
      <c r="CC277" s="375" t="s">
        <v>54</v>
      </c>
      <c r="CD277" s="375" t="s">
        <v>54</v>
      </c>
      <c r="CE277" s="370" t="s">
        <v>54</v>
      </c>
      <c r="CF277" s="375" t="s">
        <v>54</v>
      </c>
      <c r="CG277" s="375" t="s">
        <v>54</v>
      </c>
      <c r="CH277" s="375" t="s">
        <v>54</v>
      </c>
      <c r="CI277" s="370" t="s">
        <v>54</v>
      </c>
      <c r="CJ277" s="375" t="s">
        <v>54</v>
      </c>
      <c r="CK277" s="375" t="s">
        <v>54</v>
      </c>
      <c r="CL277" s="375" t="s">
        <v>54</v>
      </c>
      <c r="CM277" s="477"/>
      <c r="CN277" s="477"/>
      <c r="CO277" s="467"/>
      <c r="CP277" s="467"/>
      <c r="CQ277" s="467"/>
      <c r="CR277" s="467"/>
      <c r="CS277" s="467"/>
      <c r="CT277" s="513"/>
      <c r="CU277" s="513"/>
      <c r="CV277" s="513"/>
      <c r="CW277" s="513"/>
      <c r="CX277" s="513"/>
      <c r="CY277" s="513"/>
      <c r="CZ277" s="513"/>
      <c r="DA277" s="513"/>
      <c r="DB277" s="513"/>
      <c r="DC277" s="513"/>
      <c r="DD277" s="510"/>
      <c r="DE277" s="513"/>
      <c r="DF277" s="513"/>
      <c r="DG277" s="467"/>
      <c r="DH277" s="467"/>
      <c r="DI277" s="467"/>
      <c r="DJ277" s="467"/>
      <c r="DK277" s="467"/>
      <c r="DL277" s="467"/>
      <c r="DM277" s="365" t="s">
        <v>54</v>
      </c>
      <c r="DN277" s="467"/>
      <c r="DO277" s="365" t="s">
        <v>54</v>
      </c>
      <c r="DP277" s="365" t="s">
        <v>54</v>
      </c>
      <c r="DQ277" s="365" t="s">
        <v>54</v>
      </c>
      <c r="DR277" s="365" t="s">
        <v>54</v>
      </c>
      <c r="DS277" s="365" t="s">
        <v>54</v>
      </c>
      <c r="DT277" s="365" t="s">
        <v>54</v>
      </c>
      <c r="DU277" s="365" t="s">
        <v>54</v>
      </c>
      <c r="DV277" s="365" t="s">
        <v>54</v>
      </c>
      <c r="DW277" s="365" t="s">
        <v>54</v>
      </c>
      <c r="DX277" s="467"/>
      <c r="DY277" s="365" t="s">
        <v>54</v>
      </c>
      <c r="DZ277" s="467"/>
      <c r="EA277" s="365" t="s">
        <v>54</v>
      </c>
      <c r="EB277" s="365" t="s">
        <v>54</v>
      </c>
      <c r="EC277" s="365" t="s">
        <v>54</v>
      </c>
      <c r="ED277" s="365" t="s">
        <v>54</v>
      </c>
      <c r="EE277" s="365" t="s">
        <v>54</v>
      </c>
      <c r="EF277" s="365" t="s">
        <v>54</v>
      </c>
      <c r="EG277" s="365" t="s">
        <v>54</v>
      </c>
      <c r="EH277" s="365" t="s">
        <v>54</v>
      </c>
      <c r="EI277" s="365" t="s">
        <v>54</v>
      </c>
      <c r="EJ277" s="365" t="s">
        <v>54</v>
      </c>
      <c r="EK277" s="365" t="s">
        <v>54</v>
      </c>
      <c r="EL277" s="365" t="s">
        <v>54</v>
      </c>
      <c r="EM277" s="365" t="s">
        <v>54</v>
      </c>
      <c r="EN277" s="365" t="s">
        <v>54</v>
      </c>
      <c r="EO277" s="365" t="s">
        <v>54</v>
      </c>
      <c r="EP277" s="365" t="s">
        <v>54</v>
      </c>
      <c r="EQ277" s="365" t="s">
        <v>54</v>
      </c>
      <c r="ER277" s="365" t="s">
        <v>54</v>
      </c>
      <c r="ES277" s="365" t="s">
        <v>54</v>
      </c>
      <c r="ET277" s="365" t="s">
        <v>54</v>
      </c>
      <c r="EU277" s="365" t="s">
        <v>54</v>
      </c>
    </row>
    <row r="278" spans="1:151" s="385" customFormat="1" ht="19.95" customHeight="1">
      <c r="A278" s="468"/>
      <c r="B278" s="468"/>
      <c r="C278" s="475"/>
      <c r="D278" s="524"/>
      <c r="E278" s="472"/>
      <c r="F278" s="468"/>
      <c r="G278" s="468"/>
      <c r="H278" s="468"/>
      <c r="I278" s="468"/>
      <c r="J278" s="468"/>
      <c r="K278" s="468"/>
      <c r="L278" s="472"/>
      <c r="M278" s="468"/>
      <c r="N278" s="472"/>
      <c r="O278" s="468"/>
      <c r="P278" s="565"/>
      <c r="Q278" s="468"/>
      <c r="R278" s="462" t="s">
        <v>54</v>
      </c>
      <c r="S278" s="375" t="s">
        <v>54</v>
      </c>
      <c r="T278" s="375" t="s">
        <v>54</v>
      </c>
      <c r="U278" s="375" t="s">
        <v>54</v>
      </c>
      <c r="V278" s="368" t="s">
        <v>54</v>
      </c>
      <c r="W278" s="368" t="s">
        <v>54</v>
      </c>
      <c r="X278" s="518"/>
      <c r="Y278" s="368" t="s">
        <v>54</v>
      </c>
      <c r="Z278" s="520"/>
      <c r="AA278" s="368" t="s">
        <v>54</v>
      </c>
      <c r="AB278" s="468"/>
      <c r="AC278" s="368" t="s">
        <v>54</v>
      </c>
      <c r="AD278" s="468"/>
      <c r="AE278" s="368" t="s">
        <v>54</v>
      </c>
      <c r="AF278" s="368" t="s">
        <v>54</v>
      </c>
      <c r="AG278" s="368" t="s">
        <v>54</v>
      </c>
      <c r="AH278" s="368" t="s">
        <v>54</v>
      </c>
      <c r="AI278" s="368" t="s">
        <v>54</v>
      </c>
      <c r="AJ278" s="516"/>
      <c r="AK278" s="516"/>
      <c r="AL278" s="516"/>
      <c r="AM278" s="516"/>
      <c r="AN278" s="516"/>
      <c r="AO278" s="516"/>
      <c r="AP278" s="375" t="s">
        <v>54</v>
      </c>
      <c r="AQ278" s="475"/>
      <c r="AR278" s="375" t="s">
        <v>54</v>
      </c>
      <c r="AS278" s="375" t="s">
        <v>54</v>
      </c>
      <c r="AT278" s="375" t="s">
        <v>54</v>
      </c>
      <c r="AU278" s="375" t="s">
        <v>54</v>
      </c>
      <c r="AV278" s="375" t="s">
        <v>54</v>
      </c>
      <c r="AW278" s="375" t="s">
        <v>54</v>
      </c>
      <c r="AX278" s="375" t="s">
        <v>54</v>
      </c>
      <c r="AY278" s="375" t="s">
        <v>54</v>
      </c>
      <c r="AZ278" s="375" t="s">
        <v>54</v>
      </c>
      <c r="BA278" s="518"/>
      <c r="BB278" s="369" t="s">
        <v>54</v>
      </c>
      <c r="BC278" s="518"/>
      <c r="BD278" s="369" t="s">
        <v>54</v>
      </c>
      <c r="BE278" s="369" t="s">
        <v>54</v>
      </c>
      <c r="BF278" s="369" t="s">
        <v>54</v>
      </c>
      <c r="BG278" s="375" t="s">
        <v>54</v>
      </c>
      <c r="BH278" s="375" t="s">
        <v>54</v>
      </c>
      <c r="BI278" s="375" t="s">
        <v>54</v>
      </c>
      <c r="BJ278" s="375" t="s">
        <v>54</v>
      </c>
      <c r="BK278" s="475"/>
      <c r="BL278" s="375" t="s">
        <v>54</v>
      </c>
      <c r="BM278" s="375" t="s">
        <v>54</v>
      </c>
      <c r="BN278" s="375" t="s">
        <v>54</v>
      </c>
      <c r="BO278" s="375" t="s">
        <v>54</v>
      </c>
      <c r="BP278" s="375" t="s">
        <v>54</v>
      </c>
      <c r="BQ278" s="375" t="s">
        <v>54</v>
      </c>
      <c r="BR278" s="375" t="s">
        <v>54</v>
      </c>
      <c r="BS278" s="375" t="s">
        <v>54</v>
      </c>
      <c r="BT278" s="375" t="s">
        <v>54</v>
      </c>
      <c r="BU278" s="370" t="s">
        <v>54</v>
      </c>
      <c r="BV278" s="375" t="s">
        <v>54</v>
      </c>
      <c r="BW278" s="375" t="s">
        <v>54</v>
      </c>
      <c r="BX278" s="375" t="s">
        <v>54</v>
      </c>
      <c r="BY278" s="375" t="s">
        <v>54</v>
      </c>
      <c r="BZ278" s="375" t="s">
        <v>54</v>
      </c>
      <c r="CA278" s="375" t="s">
        <v>54</v>
      </c>
      <c r="CB278" s="375" t="s">
        <v>54</v>
      </c>
      <c r="CC278" s="375" t="s">
        <v>54</v>
      </c>
      <c r="CD278" s="375" t="s">
        <v>54</v>
      </c>
      <c r="CE278" s="370" t="s">
        <v>54</v>
      </c>
      <c r="CF278" s="375" t="s">
        <v>54</v>
      </c>
      <c r="CG278" s="375" t="s">
        <v>54</v>
      </c>
      <c r="CH278" s="375" t="s">
        <v>54</v>
      </c>
      <c r="CI278" s="370" t="s">
        <v>54</v>
      </c>
      <c r="CJ278" s="375" t="s">
        <v>54</v>
      </c>
      <c r="CK278" s="375" t="s">
        <v>54</v>
      </c>
      <c r="CL278" s="375" t="s">
        <v>54</v>
      </c>
      <c r="CM278" s="478"/>
      <c r="CN278" s="478"/>
      <c r="CO278" s="468"/>
      <c r="CP278" s="468"/>
      <c r="CQ278" s="468"/>
      <c r="CR278" s="468"/>
      <c r="CS278" s="468"/>
      <c r="CT278" s="514"/>
      <c r="CU278" s="514"/>
      <c r="CV278" s="514"/>
      <c r="CW278" s="514"/>
      <c r="CX278" s="514"/>
      <c r="CY278" s="514"/>
      <c r="CZ278" s="514"/>
      <c r="DA278" s="514"/>
      <c r="DB278" s="514"/>
      <c r="DC278" s="514"/>
      <c r="DD278" s="511"/>
      <c r="DE278" s="514"/>
      <c r="DF278" s="514"/>
      <c r="DG278" s="468"/>
      <c r="DH278" s="468"/>
      <c r="DI278" s="468"/>
      <c r="DJ278" s="468"/>
      <c r="DK278" s="468"/>
      <c r="DL278" s="468"/>
      <c r="DM278" s="365" t="s">
        <v>54</v>
      </c>
      <c r="DN278" s="468"/>
      <c r="DO278" s="365" t="s">
        <v>54</v>
      </c>
      <c r="DP278" s="365" t="s">
        <v>54</v>
      </c>
      <c r="DQ278" s="365" t="s">
        <v>54</v>
      </c>
      <c r="DR278" s="365" t="s">
        <v>54</v>
      </c>
      <c r="DS278" s="365" t="s">
        <v>54</v>
      </c>
      <c r="DT278" s="365" t="s">
        <v>54</v>
      </c>
      <c r="DU278" s="365" t="s">
        <v>54</v>
      </c>
      <c r="DV278" s="365" t="s">
        <v>54</v>
      </c>
      <c r="DW278" s="365" t="s">
        <v>54</v>
      </c>
      <c r="DX278" s="468"/>
      <c r="DY278" s="365" t="s">
        <v>54</v>
      </c>
      <c r="DZ278" s="468"/>
      <c r="EA278" s="365" t="s">
        <v>54</v>
      </c>
      <c r="EB278" s="365" t="s">
        <v>54</v>
      </c>
      <c r="EC278" s="365" t="s">
        <v>54</v>
      </c>
      <c r="ED278" s="365" t="s">
        <v>54</v>
      </c>
      <c r="EE278" s="365" t="s">
        <v>54</v>
      </c>
      <c r="EF278" s="365" t="s">
        <v>54</v>
      </c>
      <c r="EG278" s="365" t="s">
        <v>54</v>
      </c>
      <c r="EH278" s="365" t="s">
        <v>54</v>
      </c>
      <c r="EI278" s="365" t="s">
        <v>54</v>
      </c>
      <c r="EJ278" s="365" t="s">
        <v>54</v>
      </c>
      <c r="EK278" s="365" t="s">
        <v>54</v>
      </c>
      <c r="EL278" s="365" t="s">
        <v>54</v>
      </c>
      <c r="EM278" s="365" t="s">
        <v>54</v>
      </c>
      <c r="EN278" s="365" t="s">
        <v>54</v>
      </c>
      <c r="EO278" s="365" t="s">
        <v>54</v>
      </c>
      <c r="EP278" s="365" t="s">
        <v>54</v>
      </c>
      <c r="EQ278" s="365" t="s">
        <v>54</v>
      </c>
      <c r="ER278" s="365" t="s">
        <v>54</v>
      </c>
      <c r="ES278" s="365" t="s">
        <v>54</v>
      </c>
      <c r="ET278" s="365" t="s">
        <v>54</v>
      </c>
      <c r="EU278" s="365" t="s">
        <v>54</v>
      </c>
    </row>
    <row r="279" spans="1:151" s="385" customFormat="1" ht="19.95" customHeight="1">
      <c r="A279" s="465">
        <v>50</v>
      </c>
      <c r="B279" s="465">
        <v>50</v>
      </c>
      <c r="C279" s="473" t="s">
        <v>2734</v>
      </c>
      <c r="D279" s="465" t="s">
        <v>3337</v>
      </c>
      <c r="E279" s="469" t="s">
        <v>3072</v>
      </c>
      <c r="F279" s="465" t="s">
        <v>3396</v>
      </c>
      <c r="G279" s="465" t="s">
        <v>3365</v>
      </c>
      <c r="H279" s="465" t="s">
        <v>3250</v>
      </c>
      <c r="I279" s="465" t="s">
        <v>3397</v>
      </c>
      <c r="J279" s="465" t="s">
        <v>52</v>
      </c>
      <c r="K279" s="525" t="s">
        <v>3543</v>
      </c>
      <c r="L279" s="469" t="s">
        <v>3554</v>
      </c>
      <c r="M279" s="465" t="s">
        <v>3334</v>
      </c>
      <c r="N279" s="469" t="s">
        <v>3554</v>
      </c>
      <c r="O279" s="465" t="s">
        <v>3334</v>
      </c>
      <c r="P279" s="526" t="s">
        <v>3016</v>
      </c>
      <c r="Q279" s="465">
        <v>5</v>
      </c>
      <c r="R279" s="462" t="s">
        <v>3251</v>
      </c>
      <c r="S279" s="375" t="s">
        <v>52</v>
      </c>
      <c r="T279" s="375" t="s">
        <v>52</v>
      </c>
      <c r="U279" s="375" t="s">
        <v>52</v>
      </c>
      <c r="V279" s="375" t="s">
        <v>52</v>
      </c>
      <c r="W279" s="375">
        <v>210</v>
      </c>
      <c r="X279" s="517">
        <v>210</v>
      </c>
      <c r="Y279" s="375" t="s">
        <v>52</v>
      </c>
      <c r="Z279" s="519" t="s">
        <v>52</v>
      </c>
      <c r="AA279" s="375">
        <v>210</v>
      </c>
      <c r="AB279" s="465">
        <f t="shared" si="9"/>
        <v>210</v>
      </c>
      <c r="AC279" s="375" t="s">
        <v>52</v>
      </c>
      <c r="AD279" s="465" t="s">
        <v>52</v>
      </c>
      <c r="AE279" s="375" t="s">
        <v>52</v>
      </c>
      <c r="AF279" s="375" t="s">
        <v>52</v>
      </c>
      <c r="AG279" s="375" t="s">
        <v>52</v>
      </c>
      <c r="AH279" s="375" t="s">
        <v>52</v>
      </c>
      <c r="AI279" s="375" t="s">
        <v>52</v>
      </c>
      <c r="AJ279" s="476" t="s">
        <v>54</v>
      </c>
      <c r="AK279" s="476" t="s">
        <v>54</v>
      </c>
      <c r="AL279" s="476" t="s">
        <v>54</v>
      </c>
      <c r="AM279" s="476" t="s">
        <v>54</v>
      </c>
      <c r="AN279" s="476" t="s">
        <v>54</v>
      </c>
      <c r="AO279" s="476" t="s">
        <v>54</v>
      </c>
      <c r="AP279" s="375" t="s">
        <v>54</v>
      </c>
      <c r="AQ279" s="473" t="s">
        <v>54</v>
      </c>
      <c r="AR279" s="375" t="s">
        <v>54</v>
      </c>
      <c r="AS279" s="375" t="s">
        <v>54</v>
      </c>
      <c r="AT279" s="375" t="s">
        <v>54</v>
      </c>
      <c r="AU279" s="375" t="s">
        <v>54</v>
      </c>
      <c r="AV279" s="375" t="s">
        <v>54</v>
      </c>
      <c r="AW279" s="375" t="s">
        <v>54</v>
      </c>
      <c r="AX279" s="375" t="s">
        <v>54</v>
      </c>
      <c r="AY279" s="375" t="s">
        <v>54</v>
      </c>
      <c r="AZ279" s="375" t="s">
        <v>54</v>
      </c>
      <c r="BA279" s="517" t="s">
        <v>54</v>
      </c>
      <c r="BB279" s="369" t="s">
        <v>54</v>
      </c>
      <c r="BC279" s="517" t="s">
        <v>54</v>
      </c>
      <c r="BD279" s="369" t="s">
        <v>54</v>
      </c>
      <c r="BE279" s="369" t="s">
        <v>54</v>
      </c>
      <c r="BF279" s="369" t="s">
        <v>54</v>
      </c>
      <c r="BG279" s="375" t="s">
        <v>54</v>
      </c>
      <c r="BH279" s="375" t="s">
        <v>54</v>
      </c>
      <c r="BI279" s="375" t="s">
        <v>54</v>
      </c>
      <c r="BJ279" s="375" t="s">
        <v>54</v>
      </c>
      <c r="BK279" s="473" t="s">
        <v>54</v>
      </c>
      <c r="BL279" s="375" t="s">
        <v>54</v>
      </c>
      <c r="BM279" s="375" t="s">
        <v>54</v>
      </c>
      <c r="BN279" s="375" t="s">
        <v>54</v>
      </c>
      <c r="BO279" s="375" t="s">
        <v>54</v>
      </c>
      <c r="BP279" s="375" t="s">
        <v>54</v>
      </c>
      <c r="BQ279" s="375" t="s">
        <v>54</v>
      </c>
      <c r="BR279" s="375" t="s">
        <v>54</v>
      </c>
      <c r="BS279" s="375" t="s">
        <v>54</v>
      </c>
      <c r="BT279" s="375" t="s">
        <v>54</v>
      </c>
      <c r="BU279" s="370" t="s">
        <v>54</v>
      </c>
      <c r="BV279" s="375" t="s">
        <v>54</v>
      </c>
      <c r="BW279" s="375" t="s">
        <v>54</v>
      </c>
      <c r="BX279" s="375" t="s">
        <v>54</v>
      </c>
      <c r="BY279" s="375" t="s">
        <v>54</v>
      </c>
      <c r="BZ279" s="375" t="s">
        <v>54</v>
      </c>
      <c r="CA279" s="375" t="s">
        <v>54</v>
      </c>
      <c r="CB279" s="375" t="s">
        <v>54</v>
      </c>
      <c r="CC279" s="375" t="s">
        <v>54</v>
      </c>
      <c r="CD279" s="375" t="s">
        <v>54</v>
      </c>
      <c r="CE279" s="370" t="s">
        <v>54</v>
      </c>
      <c r="CF279" s="375" t="s">
        <v>54</v>
      </c>
      <c r="CG279" s="375" t="s">
        <v>54</v>
      </c>
      <c r="CH279" s="375" t="s">
        <v>54</v>
      </c>
      <c r="CI279" s="370" t="s">
        <v>54</v>
      </c>
      <c r="CJ279" s="375" t="s">
        <v>54</v>
      </c>
      <c r="CK279" s="375" t="s">
        <v>54</v>
      </c>
      <c r="CL279" s="375" t="s">
        <v>54</v>
      </c>
      <c r="CM279" s="476" t="s">
        <v>54</v>
      </c>
      <c r="CN279" s="476" t="s">
        <v>54</v>
      </c>
      <c r="CO279" s="465" t="s">
        <v>54</v>
      </c>
      <c r="CP279" s="465" t="s">
        <v>54</v>
      </c>
      <c r="CQ279" s="465" t="s">
        <v>54</v>
      </c>
      <c r="CR279" s="465" t="s">
        <v>54</v>
      </c>
      <c r="CS279" s="465" t="s">
        <v>54</v>
      </c>
      <c r="CT279" s="512" t="s">
        <v>2026</v>
      </c>
      <c r="CU279" s="512">
        <v>2019</v>
      </c>
      <c r="CV279" s="512" t="str">
        <f t="shared" si="14"/>
        <v>Patients with prostate cancer</v>
      </c>
      <c r="CW279" s="512" t="s">
        <v>1975</v>
      </c>
      <c r="CX279" s="512" t="s">
        <v>54</v>
      </c>
      <c r="CY279" s="512" t="s">
        <v>54</v>
      </c>
      <c r="CZ279" s="512" t="s">
        <v>54</v>
      </c>
      <c r="DA279" s="512" t="s">
        <v>54</v>
      </c>
      <c r="DB279" s="512" t="s">
        <v>54</v>
      </c>
      <c r="DC279" s="512" t="s">
        <v>3257</v>
      </c>
      <c r="DD279" s="509" t="s">
        <v>3456</v>
      </c>
      <c r="DE279" s="512" t="s">
        <v>3256</v>
      </c>
      <c r="DF279" s="512" t="s">
        <v>52</v>
      </c>
      <c r="DG279" s="465" t="s">
        <v>54</v>
      </c>
      <c r="DH279" s="465" t="s">
        <v>54</v>
      </c>
      <c r="DI279" s="465" t="s">
        <v>54</v>
      </c>
      <c r="DJ279" s="465" t="s">
        <v>54</v>
      </c>
      <c r="DK279" s="465" t="s">
        <v>54</v>
      </c>
      <c r="DL279" s="465" t="s">
        <v>54</v>
      </c>
      <c r="DM279" s="365" t="s">
        <v>54</v>
      </c>
      <c r="DN279" s="465" t="s">
        <v>54</v>
      </c>
      <c r="DO279" s="365" t="s">
        <v>54</v>
      </c>
      <c r="DP279" s="365" t="s">
        <v>54</v>
      </c>
      <c r="DQ279" s="365" t="s">
        <v>54</v>
      </c>
      <c r="DR279" s="365" t="s">
        <v>54</v>
      </c>
      <c r="DS279" s="365" t="s">
        <v>54</v>
      </c>
      <c r="DT279" s="365" t="s">
        <v>54</v>
      </c>
      <c r="DU279" s="365" t="s">
        <v>54</v>
      </c>
      <c r="DV279" s="365" t="s">
        <v>54</v>
      </c>
      <c r="DW279" s="365" t="s">
        <v>54</v>
      </c>
      <c r="DX279" s="465" t="s">
        <v>54</v>
      </c>
      <c r="DY279" s="365" t="s">
        <v>54</v>
      </c>
      <c r="DZ279" s="465" t="s">
        <v>54</v>
      </c>
      <c r="EA279" s="365" t="s">
        <v>54</v>
      </c>
      <c r="EB279" s="365" t="s">
        <v>54</v>
      </c>
      <c r="EC279" s="365" t="s">
        <v>54</v>
      </c>
      <c r="ED279" s="365" t="s">
        <v>54</v>
      </c>
      <c r="EE279" s="365" t="s">
        <v>54</v>
      </c>
      <c r="EF279" s="365" t="s">
        <v>54</v>
      </c>
      <c r="EG279" s="365" t="s">
        <v>54</v>
      </c>
      <c r="EH279" s="365" t="s">
        <v>54</v>
      </c>
      <c r="EI279" s="365" t="s">
        <v>54</v>
      </c>
      <c r="EJ279" s="365" t="s">
        <v>54</v>
      </c>
      <c r="EK279" s="365" t="s">
        <v>54</v>
      </c>
      <c r="EL279" s="365" t="s">
        <v>54</v>
      </c>
      <c r="EM279" s="365" t="s">
        <v>54</v>
      </c>
      <c r="EN279" s="365" t="s">
        <v>54</v>
      </c>
      <c r="EO279" s="365" t="s">
        <v>54</v>
      </c>
      <c r="EP279" s="365" t="s">
        <v>54</v>
      </c>
      <c r="EQ279" s="365" t="s">
        <v>54</v>
      </c>
      <c r="ER279" s="365" t="s">
        <v>54</v>
      </c>
      <c r="ES279" s="365" t="s">
        <v>54</v>
      </c>
      <c r="ET279" s="365" t="s">
        <v>54</v>
      </c>
      <c r="EU279" s="365" t="s">
        <v>54</v>
      </c>
    </row>
    <row r="280" spans="1:151" s="385" customFormat="1" ht="19.95" customHeight="1">
      <c r="A280" s="466"/>
      <c r="B280" s="466"/>
      <c r="C280" s="474"/>
      <c r="D280" s="466"/>
      <c r="E280" s="470"/>
      <c r="F280" s="466"/>
      <c r="G280" s="466"/>
      <c r="H280" s="466"/>
      <c r="I280" s="466"/>
      <c r="J280" s="466"/>
      <c r="K280" s="466"/>
      <c r="L280" s="470"/>
      <c r="M280" s="466"/>
      <c r="N280" s="470"/>
      <c r="O280" s="466"/>
      <c r="P280" s="527"/>
      <c r="Q280" s="466"/>
      <c r="R280" s="462" t="s">
        <v>3255</v>
      </c>
      <c r="S280" s="375" t="s">
        <v>52</v>
      </c>
      <c r="T280" s="375" t="s">
        <v>52</v>
      </c>
      <c r="U280" s="375" t="s">
        <v>52</v>
      </c>
      <c r="V280" s="375" t="s">
        <v>52</v>
      </c>
      <c r="W280" s="375" t="s">
        <v>52</v>
      </c>
      <c r="X280" s="518"/>
      <c r="Y280" s="375" t="s">
        <v>52</v>
      </c>
      <c r="Z280" s="520"/>
      <c r="AA280" s="375" t="s">
        <v>52</v>
      </c>
      <c r="AB280" s="466"/>
      <c r="AC280" s="375" t="s">
        <v>52</v>
      </c>
      <c r="AD280" s="466"/>
      <c r="AE280" s="375" t="s">
        <v>52</v>
      </c>
      <c r="AF280" s="375" t="s">
        <v>52</v>
      </c>
      <c r="AG280" s="375" t="s">
        <v>52</v>
      </c>
      <c r="AH280" s="375" t="s">
        <v>52</v>
      </c>
      <c r="AI280" s="375" t="s">
        <v>52</v>
      </c>
      <c r="AJ280" s="515"/>
      <c r="AK280" s="515"/>
      <c r="AL280" s="515"/>
      <c r="AM280" s="515"/>
      <c r="AN280" s="515"/>
      <c r="AO280" s="515"/>
      <c r="AP280" s="375" t="s">
        <v>54</v>
      </c>
      <c r="AQ280" s="474"/>
      <c r="AR280" s="375" t="s">
        <v>54</v>
      </c>
      <c r="AS280" s="375" t="s">
        <v>54</v>
      </c>
      <c r="AT280" s="375" t="s">
        <v>54</v>
      </c>
      <c r="AU280" s="375" t="s">
        <v>54</v>
      </c>
      <c r="AV280" s="375" t="s">
        <v>54</v>
      </c>
      <c r="AW280" s="375" t="s">
        <v>54</v>
      </c>
      <c r="AX280" s="375" t="s">
        <v>54</v>
      </c>
      <c r="AY280" s="375" t="s">
        <v>54</v>
      </c>
      <c r="AZ280" s="375" t="s">
        <v>54</v>
      </c>
      <c r="BA280" s="518"/>
      <c r="BB280" s="369" t="s">
        <v>54</v>
      </c>
      <c r="BC280" s="518"/>
      <c r="BD280" s="369" t="s">
        <v>54</v>
      </c>
      <c r="BE280" s="369" t="s">
        <v>54</v>
      </c>
      <c r="BF280" s="369" t="s">
        <v>54</v>
      </c>
      <c r="BG280" s="369" t="s">
        <v>54</v>
      </c>
      <c r="BH280" s="369" t="s">
        <v>54</v>
      </c>
      <c r="BI280" s="369" t="s">
        <v>54</v>
      </c>
      <c r="BJ280" s="369" t="s">
        <v>54</v>
      </c>
      <c r="BK280" s="474"/>
      <c r="BL280" s="375" t="s">
        <v>54</v>
      </c>
      <c r="BM280" s="375" t="s">
        <v>54</v>
      </c>
      <c r="BN280" s="375" t="s">
        <v>54</v>
      </c>
      <c r="BO280" s="375" t="s">
        <v>54</v>
      </c>
      <c r="BP280" s="375" t="s">
        <v>54</v>
      </c>
      <c r="BQ280" s="375" t="s">
        <v>54</v>
      </c>
      <c r="BR280" s="375" t="s">
        <v>54</v>
      </c>
      <c r="BS280" s="375" t="s">
        <v>54</v>
      </c>
      <c r="BT280" s="369" t="s">
        <v>54</v>
      </c>
      <c r="BU280" s="375" t="s">
        <v>54</v>
      </c>
      <c r="BV280" s="375" t="s">
        <v>54</v>
      </c>
      <c r="BW280" s="375" t="s">
        <v>54</v>
      </c>
      <c r="BX280" s="375" t="s">
        <v>54</v>
      </c>
      <c r="BY280" s="375" t="s">
        <v>54</v>
      </c>
      <c r="BZ280" s="375" t="s">
        <v>54</v>
      </c>
      <c r="CA280" s="375" t="s">
        <v>54</v>
      </c>
      <c r="CB280" s="375" t="s">
        <v>54</v>
      </c>
      <c r="CC280" s="375" t="s">
        <v>54</v>
      </c>
      <c r="CD280" s="375" t="s">
        <v>54</v>
      </c>
      <c r="CE280" s="370" t="s">
        <v>54</v>
      </c>
      <c r="CF280" s="375" t="s">
        <v>54</v>
      </c>
      <c r="CG280" s="375" t="s">
        <v>54</v>
      </c>
      <c r="CH280" s="375" t="s">
        <v>54</v>
      </c>
      <c r="CI280" s="370" t="s">
        <v>54</v>
      </c>
      <c r="CJ280" s="375" t="s">
        <v>54</v>
      </c>
      <c r="CK280" s="375" t="s">
        <v>54</v>
      </c>
      <c r="CL280" s="375" t="s">
        <v>54</v>
      </c>
      <c r="CM280" s="477"/>
      <c r="CN280" s="477"/>
      <c r="CO280" s="466"/>
      <c r="CP280" s="466"/>
      <c r="CQ280" s="466"/>
      <c r="CR280" s="466"/>
      <c r="CS280" s="466"/>
      <c r="CT280" s="513"/>
      <c r="CU280" s="513"/>
      <c r="CV280" s="513"/>
      <c r="CW280" s="513"/>
      <c r="CX280" s="513"/>
      <c r="CY280" s="513"/>
      <c r="CZ280" s="513"/>
      <c r="DA280" s="513"/>
      <c r="DB280" s="513"/>
      <c r="DC280" s="513"/>
      <c r="DD280" s="510"/>
      <c r="DE280" s="513"/>
      <c r="DF280" s="513"/>
      <c r="DG280" s="466"/>
      <c r="DH280" s="466"/>
      <c r="DI280" s="466"/>
      <c r="DJ280" s="466"/>
      <c r="DK280" s="466"/>
      <c r="DL280" s="466"/>
      <c r="DM280" s="365" t="s">
        <v>54</v>
      </c>
      <c r="DN280" s="466"/>
      <c r="DO280" s="365" t="s">
        <v>54</v>
      </c>
      <c r="DP280" s="365" t="s">
        <v>54</v>
      </c>
      <c r="DQ280" s="365" t="s">
        <v>54</v>
      </c>
      <c r="DR280" s="365" t="s">
        <v>54</v>
      </c>
      <c r="DS280" s="365" t="s">
        <v>54</v>
      </c>
      <c r="DT280" s="365" t="s">
        <v>54</v>
      </c>
      <c r="DU280" s="365" t="s">
        <v>54</v>
      </c>
      <c r="DV280" s="365" t="s">
        <v>54</v>
      </c>
      <c r="DW280" s="365" t="s">
        <v>54</v>
      </c>
      <c r="DX280" s="466"/>
      <c r="DY280" s="365" t="s">
        <v>54</v>
      </c>
      <c r="DZ280" s="466"/>
      <c r="EA280" s="365" t="s">
        <v>54</v>
      </c>
      <c r="EB280" s="365" t="s">
        <v>54</v>
      </c>
      <c r="EC280" s="365" t="s">
        <v>54</v>
      </c>
      <c r="ED280" s="365" t="s">
        <v>54</v>
      </c>
      <c r="EE280" s="365" t="s">
        <v>54</v>
      </c>
      <c r="EF280" s="365" t="s">
        <v>54</v>
      </c>
      <c r="EG280" s="365" t="s">
        <v>54</v>
      </c>
      <c r="EH280" s="365" t="s">
        <v>54</v>
      </c>
      <c r="EI280" s="365" t="s">
        <v>54</v>
      </c>
      <c r="EJ280" s="365" t="s">
        <v>54</v>
      </c>
      <c r="EK280" s="365" t="s">
        <v>54</v>
      </c>
      <c r="EL280" s="365" t="s">
        <v>54</v>
      </c>
      <c r="EM280" s="365" t="s">
        <v>54</v>
      </c>
      <c r="EN280" s="365" t="s">
        <v>54</v>
      </c>
      <c r="EO280" s="365" t="s">
        <v>54</v>
      </c>
      <c r="EP280" s="365" t="s">
        <v>54</v>
      </c>
      <c r="EQ280" s="365" t="s">
        <v>54</v>
      </c>
      <c r="ER280" s="365" t="s">
        <v>54</v>
      </c>
      <c r="ES280" s="365" t="s">
        <v>54</v>
      </c>
      <c r="ET280" s="365" t="s">
        <v>54</v>
      </c>
      <c r="EU280" s="365" t="s">
        <v>54</v>
      </c>
    </row>
    <row r="281" spans="1:151" s="385" customFormat="1" ht="19.95" customHeight="1">
      <c r="A281" s="467"/>
      <c r="B281" s="467"/>
      <c r="C281" s="474"/>
      <c r="D281" s="467"/>
      <c r="E281" s="471"/>
      <c r="F281" s="467"/>
      <c r="G281" s="467"/>
      <c r="H281" s="467"/>
      <c r="I281" s="467"/>
      <c r="J281" s="467"/>
      <c r="K281" s="467"/>
      <c r="L281" s="471"/>
      <c r="M281" s="467"/>
      <c r="N281" s="471"/>
      <c r="O281" s="467"/>
      <c r="P281" s="527"/>
      <c r="Q281" s="467"/>
      <c r="R281" s="462" t="s">
        <v>3252</v>
      </c>
      <c r="S281" s="375" t="s">
        <v>52</v>
      </c>
      <c r="T281" s="375" t="s">
        <v>52</v>
      </c>
      <c r="U281" s="375" t="s">
        <v>52</v>
      </c>
      <c r="V281" s="375" t="s">
        <v>52</v>
      </c>
      <c r="W281" s="375" t="s">
        <v>52</v>
      </c>
      <c r="X281" s="518"/>
      <c r="Y281" s="375" t="s">
        <v>52</v>
      </c>
      <c r="Z281" s="520"/>
      <c r="AA281" s="375" t="s">
        <v>52</v>
      </c>
      <c r="AB281" s="467"/>
      <c r="AC281" s="375" t="s">
        <v>52</v>
      </c>
      <c r="AD281" s="467"/>
      <c r="AE281" s="375" t="s">
        <v>52</v>
      </c>
      <c r="AF281" s="375" t="s">
        <v>52</v>
      </c>
      <c r="AG281" s="375" t="s">
        <v>52</v>
      </c>
      <c r="AH281" s="375" t="s">
        <v>52</v>
      </c>
      <c r="AI281" s="375" t="s">
        <v>52</v>
      </c>
      <c r="AJ281" s="515"/>
      <c r="AK281" s="515"/>
      <c r="AL281" s="515"/>
      <c r="AM281" s="515"/>
      <c r="AN281" s="515"/>
      <c r="AO281" s="515"/>
      <c r="AP281" s="375" t="s">
        <v>54</v>
      </c>
      <c r="AQ281" s="474"/>
      <c r="AR281" s="375" t="s">
        <v>54</v>
      </c>
      <c r="AS281" s="375" t="s">
        <v>54</v>
      </c>
      <c r="AT281" s="375" t="s">
        <v>54</v>
      </c>
      <c r="AU281" s="375" t="s">
        <v>54</v>
      </c>
      <c r="AV281" s="375" t="s">
        <v>54</v>
      </c>
      <c r="AW281" s="375" t="s">
        <v>54</v>
      </c>
      <c r="AX281" s="375" t="s">
        <v>54</v>
      </c>
      <c r="AY281" s="375" t="s">
        <v>54</v>
      </c>
      <c r="AZ281" s="375" t="s">
        <v>54</v>
      </c>
      <c r="BA281" s="518"/>
      <c r="BB281" s="369" t="s">
        <v>54</v>
      </c>
      <c r="BC281" s="518"/>
      <c r="BD281" s="369" t="s">
        <v>54</v>
      </c>
      <c r="BE281" s="369" t="s">
        <v>54</v>
      </c>
      <c r="BF281" s="369" t="s">
        <v>54</v>
      </c>
      <c r="BG281" s="369" t="s">
        <v>54</v>
      </c>
      <c r="BH281" s="369" t="s">
        <v>54</v>
      </c>
      <c r="BI281" s="369" t="s">
        <v>54</v>
      </c>
      <c r="BJ281" s="369" t="s">
        <v>54</v>
      </c>
      <c r="BK281" s="474"/>
      <c r="BL281" s="375" t="s">
        <v>54</v>
      </c>
      <c r="BM281" s="375" t="s">
        <v>54</v>
      </c>
      <c r="BN281" s="375" t="s">
        <v>54</v>
      </c>
      <c r="BO281" s="375" t="s">
        <v>54</v>
      </c>
      <c r="BP281" s="375" t="s">
        <v>54</v>
      </c>
      <c r="BQ281" s="375" t="s">
        <v>54</v>
      </c>
      <c r="BR281" s="375" t="s">
        <v>54</v>
      </c>
      <c r="BS281" s="375" t="s">
        <v>54</v>
      </c>
      <c r="BT281" s="369" t="s">
        <v>54</v>
      </c>
      <c r="BU281" s="375" t="s">
        <v>54</v>
      </c>
      <c r="BV281" s="375" t="s">
        <v>54</v>
      </c>
      <c r="BW281" s="375" t="s">
        <v>54</v>
      </c>
      <c r="BX281" s="375" t="s">
        <v>54</v>
      </c>
      <c r="BY281" s="375" t="s">
        <v>54</v>
      </c>
      <c r="BZ281" s="375" t="s">
        <v>54</v>
      </c>
      <c r="CA281" s="375" t="s">
        <v>54</v>
      </c>
      <c r="CB281" s="375" t="s">
        <v>54</v>
      </c>
      <c r="CC281" s="375" t="s">
        <v>54</v>
      </c>
      <c r="CD281" s="375" t="s">
        <v>54</v>
      </c>
      <c r="CE281" s="375" t="s">
        <v>54</v>
      </c>
      <c r="CF281" s="375" t="s">
        <v>54</v>
      </c>
      <c r="CG281" s="375" t="s">
        <v>54</v>
      </c>
      <c r="CH281" s="375" t="s">
        <v>54</v>
      </c>
      <c r="CI281" s="375" t="s">
        <v>54</v>
      </c>
      <c r="CJ281" s="375" t="s">
        <v>54</v>
      </c>
      <c r="CK281" s="375" t="s">
        <v>54</v>
      </c>
      <c r="CL281" s="375" t="s">
        <v>54</v>
      </c>
      <c r="CM281" s="477"/>
      <c r="CN281" s="477"/>
      <c r="CO281" s="467"/>
      <c r="CP281" s="467"/>
      <c r="CQ281" s="467"/>
      <c r="CR281" s="467"/>
      <c r="CS281" s="467"/>
      <c r="CT281" s="513"/>
      <c r="CU281" s="513"/>
      <c r="CV281" s="513"/>
      <c r="CW281" s="513"/>
      <c r="CX281" s="513"/>
      <c r="CY281" s="513"/>
      <c r="CZ281" s="513"/>
      <c r="DA281" s="513"/>
      <c r="DB281" s="513"/>
      <c r="DC281" s="513"/>
      <c r="DD281" s="510"/>
      <c r="DE281" s="513"/>
      <c r="DF281" s="513"/>
      <c r="DG281" s="467"/>
      <c r="DH281" s="467"/>
      <c r="DI281" s="467"/>
      <c r="DJ281" s="467"/>
      <c r="DK281" s="467"/>
      <c r="DL281" s="467"/>
      <c r="DM281" s="365" t="s">
        <v>54</v>
      </c>
      <c r="DN281" s="467"/>
      <c r="DO281" s="365" t="s">
        <v>54</v>
      </c>
      <c r="DP281" s="365" t="s">
        <v>54</v>
      </c>
      <c r="DQ281" s="365" t="s">
        <v>54</v>
      </c>
      <c r="DR281" s="365" t="s">
        <v>54</v>
      </c>
      <c r="DS281" s="365" t="s">
        <v>54</v>
      </c>
      <c r="DT281" s="365" t="s">
        <v>54</v>
      </c>
      <c r="DU281" s="365" t="s">
        <v>54</v>
      </c>
      <c r="DV281" s="365" t="s">
        <v>54</v>
      </c>
      <c r="DW281" s="365" t="s">
        <v>54</v>
      </c>
      <c r="DX281" s="467"/>
      <c r="DY281" s="365" t="s">
        <v>54</v>
      </c>
      <c r="DZ281" s="467"/>
      <c r="EA281" s="365" t="s">
        <v>54</v>
      </c>
      <c r="EB281" s="365" t="s">
        <v>54</v>
      </c>
      <c r="EC281" s="365" t="s">
        <v>54</v>
      </c>
      <c r="ED281" s="365" t="s">
        <v>54</v>
      </c>
      <c r="EE281" s="365" t="s">
        <v>54</v>
      </c>
      <c r="EF281" s="365" t="s">
        <v>54</v>
      </c>
      <c r="EG281" s="365" t="s">
        <v>54</v>
      </c>
      <c r="EH281" s="365" t="s">
        <v>54</v>
      </c>
      <c r="EI281" s="365" t="s">
        <v>54</v>
      </c>
      <c r="EJ281" s="365" t="s">
        <v>54</v>
      </c>
      <c r="EK281" s="365" t="s">
        <v>54</v>
      </c>
      <c r="EL281" s="365" t="s">
        <v>54</v>
      </c>
      <c r="EM281" s="365" t="s">
        <v>54</v>
      </c>
      <c r="EN281" s="365" t="s">
        <v>54</v>
      </c>
      <c r="EO281" s="365" t="s">
        <v>54</v>
      </c>
      <c r="EP281" s="365" t="s">
        <v>54</v>
      </c>
      <c r="EQ281" s="365" t="s">
        <v>54</v>
      </c>
      <c r="ER281" s="365" t="s">
        <v>54</v>
      </c>
      <c r="ES281" s="365" t="s">
        <v>54</v>
      </c>
      <c r="ET281" s="365" t="s">
        <v>54</v>
      </c>
      <c r="EU281" s="365" t="s">
        <v>54</v>
      </c>
    </row>
    <row r="282" spans="1:151" s="385" customFormat="1" ht="19.95" customHeight="1">
      <c r="A282" s="467"/>
      <c r="B282" s="467"/>
      <c r="C282" s="474"/>
      <c r="D282" s="467"/>
      <c r="E282" s="471"/>
      <c r="F282" s="467"/>
      <c r="G282" s="467"/>
      <c r="H282" s="467"/>
      <c r="I282" s="467"/>
      <c r="J282" s="467"/>
      <c r="K282" s="467"/>
      <c r="L282" s="471"/>
      <c r="M282" s="467"/>
      <c r="N282" s="471"/>
      <c r="O282" s="467"/>
      <c r="P282" s="527"/>
      <c r="Q282" s="467"/>
      <c r="R282" s="462" t="s">
        <v>3253</v>
      </c>
      <c r="S282" s="375" t="s">
        <v>52</v>
      </c>
      <c r="T282" s="375" t="s">
        <v>52</v>
      </c>
      <c r="U282" s="375" t="s">
        <v>52</v>
      </c>
      <c r="V282" s="375" t="s">
        <v>52</v>
      </c>
      <c r="W282" s="375" t="s">
        <v>52</v>
      </c>
      <c r="X282" s="518"/>
      <c r="Y282" s="375" t="s">
        <v>52</v>
      </c>
      <c r="Z282" s="520"/>
      <c r="AA282" s="375" t="s">
        <v>52</v>
      </c>
      <c r="AB282" s="467"/>
      <c r="AC282" s="375" t="s">
        <v>52</v>
      </c>
      <c r="AD282" s="467"/>
      <c r="AE282" s="375" t="s">
        <v>52</v>
      </c>
      <c r="AF282" s="375" t="s">
        <v>52</v>
      </c>
      <c r="AG282" s="375" t="s">
        <v>52</v>
      </c>
      <c r="AH282" s="375" t="s">
        <v>52</v>
      </c>
      <c r="AI282" s="375" t="s">
        <v>52</v>
      </c>
      <c r="AJ282" s="515"/>
      <c r="AK282" s="515"/>
      <c r="AL282" s="515"/>
      <c r="AM282" s="515"/>
      <c r="AN282" s="515"/>
      <c r="AO282" s="515"/>
      <c r="AP282" s="375" t="s">
        <v>54</v>
      </c>
      <c r="AQ282" s="474"/>
      <c r="AR282" s="375" t="s">
        <v>54</v>
      </c>
      <c r="AS282" s="375" t="s">
        <v>54</v>
      </c>
      <c r="AT282" s="375" t="s">
        <v>54</v>
      </c>
      <c r="AU282" s="375" t="s">
        <v>54</v>
      </c>
      <c r="AV282" s="375" t="s">
        <v>54</v>
      </c>
      <c r="AW282" s="375" t="s">
        <v>54</v>
      </c>
      <c r="AX282" s="375" t="s">
        <v>54</v>
      </c>
      <c r="AY282" s="375" t="s">
        <v>54</v>
      </c>
      <c r="AZ282" s="375" t="s">
        <v>54</v>
      </c>
      <c r="BA282" s="518"/>
      <c r="BB282" s="369" t="s">
        <v>54</v>
      </c>
      <c r="BC282" s="518"/>
      <c r="BD282" s="369" t="s">
        <v>54</v>
      </c>
      <c r="BE282" s="369" t="s">
        <v>54</v>
      </c>
      <c r="BF282" s="369" t="s">
        <v>54</v>
      </c>
      <c r="BG282" s="369" t="s">
        <v>54</v>
      </c>
      <c r="BH282" s="369" t="s">
        <v>54</v>
      </c>
      <c r="BI282" s="369" t="s">
        <v>54</v>
      </c>
      <c r="BJ282" s="369" t="s">
        <v>54</v>
      </c>
      <c r="BK282" s="474"/>
      <c r="BL282" s="375" t="s">
        <v>54</v>
      </c>
      <c r="BM282" s="375" t="s">
        <v>54</v>
      </c>
      <c r="BN282" s="375" t="s">
        <v>54</v>
      </c>
      <c r="BO282" s="375" t="s">
        <v>54</v>
      </c>
      <c r="BP282" s="375" t="s">
        <v>54</v>
      </c>
      <c r="BQ282" s="375" t="s">
        <v>54</v>
      </c>
      <c r="BR282" s="375" t="s">
        <v>54</v>
      </c>
      <c r="BS282" s="375" t="s">
        <v>54</v>
      </c>
      <c r="BT282" s="369" t="s">
        <v>54</v>
      </c>
      <c r="BU282" s="375" t="s">
        <v>54</v>
      </c>
      <c r="BV282" s="375" t="s">
        <v>54</v>
      </c>
      <c r="BW282" s="375" t="s">
        <v>54</v>
      </c>
      <c r="BX282" s="375" t="s">
        <v>54</v>
      </c>
      <c r="BY282" s="375" t="s">
        <v>54</v>
      </c>
      <c r="BZ282" s="375" t="s">
        <v>54</v>
      </c>
      <c r="CA282" s="375" t="s">
        <v>54</v>
      </c>
      <c r="CB282" s="375" t="s">
        <v>54</v>
      </c>
      <c r="CC282" s="375" t="s">
        <v>54</v>
      </c>
      <c r="CD282" s="375" t="s">
        <v>54</v>
      </c>
      <c r="CE282" s="370" t="s">
        <v>54</v>
      </c>
      <c r="CF282" s="375" t="s">
        <v>54</v>
      </c>
      <c r="CG282" s="375" t="s">
        <v>54</v>
      </c>
      <c r="CH282" s="375" t="s">
        <v>54</v>
      </c>
      <c r="CI282" s="370" t="s">
        <v>54</v>
      </c>
      <c r="CJ282" s="375" t="s">
        <v>54</v>
      </c>
      <c r="CK282" s="375" t="s">
        <v>54</v>
      </c>
      <c r="CL282" s="375" t="s">
        <v>54</v>
      </c>
      <c r="CM282" s="477"/>
      <c r="CN282" s="477"/>
      <c r="CO282" s="467"/>
      <c r="CP282" s="467"/>
      <c r="CQ282" s="467"/>
      <c r="CR282" s="467"/>
      <c r="CS282" s="467"/>
      <c r="CT282" s="513"/>
      <c r="CU282" s="513"/>
      <c r="CV282" s="513"/>
      <c r="CW282" s="513"/>
      <c r="CX282" s="513"/>
      <c r="CY282" s="513"/>
      <c r="CZ282" s="513"/>
      <c r="DA282" s="513"/>
      <c r="DB282" s="513"/>
      <c r="DC282" s="513"/>
      <c r="DD282" s="510"/>
      <c r="DE282" s="513"/>
      <c r="DF282" s="513"/>
      <c r="DG282" s="467"/>
      <c r="DH282" s="467"/>
      <c r="DI282" s="467"/>
      <c r="DJ282" s="467"/>
      <c r="DK282" s="467"/>
      <c r="DL282" s="467"/>
      <c r="DM282" s="365" t="s">
        <v>54</v>
      </c>
      <c r="DN282" s="467"/>
      <c r="DO282" s="365" t="s">
        <v>54</v>
      </c>
      <c r="DP282" s="365" t="s">
        <v>54</v>
      </c>
      <c r="DQ282" s="365" t="s">
        <v>54</v>
      </c>
      <c r="DR282" s="365" t="s">
        <v>54</v>
      </c>
      <c r="DS282" s="365" t="s">
        <v>54</v>
      </c>
      <c r="DT282" s="365" t="s">
        <v>54</v>
      </c>
      <c r="DU282" s="365" t="s">
        <v>54</v>
      </c>
      <c r="DV282" s="365" t="s">
        <v>54</v>
      </c>
      <c r="DW282" s="365" t="s">
        <v>54</v>
      </c>
      <c r="DX282" s="467"/>
      <c r="DY282" s="365" t="s">
        <v>54</v>
      </c>
      <c r="DZ282" s="467"/>
      <c r="EA282" s="365" t="s">
        <v>54</v>
      </c>
      <c r="EB282" s="365" t="s">
        <v>54</v>
      </c>
      <c r="EC282" s="365" t="s">
        <v>54</v>
      </c>
      <c r="ED282" s="365" t="s">
        <v>54</v>
      </c>
      <c r="EE282" s="365" t="s">
        <v>54</v>
      </c>
      <c r="EF282" s="365" t="s">
        <v>54</v>
      </c>
      <c r="EG282" s="365" t="s">
        <v>54</v>
      </c>
      <c r="EH282" s="365" t="s">
        <v>54</v>
      </c>
      <c r="EI282" s="365" t="s">
        <v>54</v>
      </c>
      <c r="EJ282" s="365" t="s">
        <v>54</v>
      </c>
      <c r="EK282" s="365" t="s">
        <v>54</v>
      </c>
      <c r="EL282" s="365" t="s">
        <v>54</v>
      </c>
      <c r="EM282" s="365" t="s">
        <v>54</v>
      </c>
      <c r="EN282" s="365" t="s">
        <v>54</v>
      </c>
      <c r="EO282" s="365" t="s">
        <v>54</v>
      </c>
      <c r="EP282" s="365" t="s">
        <v>54</v>
      </c>
      <c r="EQ282" s="365" t="s">
        <v>54</v>
      </c>
      <c r="ER282" s="365" t="s">
        <v>54</v>
      </c>
      <c r="ES282" s="365" t="s">
        <v>54</v>
      </c>
      <c r="ET282" s="365" t="s">
        <v>54</v>
      </c>
      <c r="EU282" s="365" t="s">
        <v>54</v>
      </c>
    </row>
    <row r="283" spans="1:151" s="385" customFormat="1" ht="19.95" customHeight="1">
      <c r="A283" s="468"/>
      <c r="B283" s="468"/>
      <c r="C283" s="475"/>
      <c r="D283" s="468"/>
      <c r="E283" s="472"/>
      <c r="F283" s="468"/>
      <c r="G283" s="468"/>
      <c r="H283" s="468"/>
      <c r="I283" s="468"/>
      <c r="J283" s="468"/>
      <c r="K283" s="468"/>
      <c r="L283" s="472"/>
      <c r="M283" s="468"/>
      <c r="N283" s="472"/>
      <c r="O283" s="468"/>
      <c r="P283" s="528"/>
      <c r="Q283" s="468"/>
      <c r="R283" s="462" t="s">
        <v>3254</v>
      </c>
      <c r="S283" s="375" t="s">
        <v>52</v>
      </c>
      <c r="T283" s="375" t="s">
        <v>52</v>
      </c>
      <c r="U283" s="375" t="s">
        <v>52</v>
      </c>
      <c r="V283" s="375" t="s">
        <v>52</v>
      </c>
      <c r="W283" s="375" t="s">
        <v>52</v>
      </c>
      <c r="X283" s="518"/>
      <c r="Y283" s="375" t="s">
        <v>52</v>
      </c>
      <c r="Z283" s="520"/>
      <c r="AA283" s="375" t="s">
        <v>52</v>
      </c>
      <c r="AB283" s="468"/>
      <c r="AC283" s="375" t="s">
        <v>52</v>
      </c>
      <c r="AD283" s="468"/>
      <c r="AE283" s="375" t="s">
        <v>52</v>
      </c>
      <c r="AF283" s="375" t="s">
        <v>52</v>
      </c>
      <c r="AG283" s="375" t="s">
        <v>52</v>
      </c>
      <c r="AH283" s="375" t="s">
        <v>52</v>
      </c>
      <c r="AI283" s="375" t="s">
        <v>52</v>
      </c>
      <c r="AJ283" s="516"/>
      <c r="AK283" s="516"/>
      <c r="AL283" s="516"/>
      <c r="AM283" s="516"/>
      <c r="AN283" s="516"/>
      <c r="AO283" s="516"/>
      <c r="AP283" s="375" t="s">
        <v>54</v>
      </c>
      <c r="AQ283" s="475"/>
      <c r="AR283" s="375" t="s">
        <v>54</v>
      </c>
      <c r="AS283" s="375" t="s">
        <v>54</v>
      </c>
      <c r="AT283" s="375" t="s">
        <v>54</v>
      </c>
      <c r="AU283" s="375" t="s">
        <v>54</v>
      </c>
      <c r="AV283" s="375" t="s">
        <v>54</v>
      </c>
      <c r="AW283" s="375" t="s">
        <v>54</v>
      </c>
      <c r="AX283" s="375" t="s">
        <v>54</v>
      </c>
      <c r="AY283" s="375" t="s">
        <v>54</v>
      </c>
      <c r="AZ283" s="375" t="s">
        <v>54</v>
      </c>
      <c r="BA283" s="518"/>
      <c r="BB283" s="369" t="s">
        <v>54</v>
      </c>
      <c r="BC283" s="518"/>
      <c r="BD283" s="369" t="s">
        <v>54</v>
      </c>
      <c r="BE283" s="369" t="s">
        <v>54</v>
      </c>
      <c r="BF283" s="369" t="s">
        <v>54</v>
      </c>
      <c r="BG283" s="369" t="s">
        <v>54</v>
      </c>
      <c r="BH283" s="369" t="s">
        <v>54</v>
      </c>
      <c r="BI283" s="369" t="s">
        <v>54</v>
      </c>
      <c r="BJ283" s="369" t="s">
        <v>54</v>
      </c>
      <c r="BK283" s="475"/>
      <c r="BL283" s="375" t="s">
        <v>54</v>
      </c>
      <c r="BM283" s="375" t="s">
        <v>54</v>
      </c>
      <c r="BN283" s="375" t="s">
        <v>54</v>
      </c>
      <c r="BO283" s="375" t="s">
        <v>54</v>
      </c>
      <c r="BP283" s="375" t="s">
        <v>54</v>
      </c>
      <c r="BQ283" s="375" t="s">
        <v>54</v>
      </c>
      <c r="BR283" s="375" t="s">
        <v>54</v>
      </c>
      <c r="BS283" s="375" t="s">
        <v>54</v>
      </c>
      <c r="BT283" s="369" t="s">
        <v>54</v>
      </c>
      <c r="BU283" s="370" t="s">
        <v>54</v>
      </c>
      <c r="BV283" s="375" t="s">
        <v>54</v>
      </c>
      <c r="BW283" s="375" t="s">
        <v>54</v>
      </c>
      <c r="BX283" s="375" t="s">
        <v>54</v>
      </c>
      <c r="BY283" s="375" t="s">
        <v>54</v>
      </c>
      <c r="BZ283" s="375" t="s">
        <v>54</v>
      </c>
      <c r="CA283" s="375" t="s">
        <v>54</v>
      </c>
      <c r="CB283" s="375" t="s">
        <v>54</v>
      </c>
      <c r="CC283" s="375" t="s">
        <v>54</v>
      </c>
      <c r="CD283" s="375" t="s">
        <v>54</v>
      </c>
      <c r="CE283" s="370" t="s">
        <v>54</v>
      </c>
      <c r="CF283" s="375" t="s">
        <v>54</v>
      </c>
      <c r="CG283" s="375" t="s">
        <v>54</v>
      </c>
      <c r="CH283" s="375" t="s">
        <v>54</v>
      </c>
      <c r="CI283" s="370" t="s">
        <v>54</v>
      </c>
      <c r="CJ283" s="375" t="s">
        <v>54</v>
      </c>
      <c r="CK283" s="375" t="s">
        <v>54</v>
      </c>
      <c r="CL283" s="375" t="s">
        <v>54</v>
      </c>
      <c r="CM283" s="478"/>
      <c r="CN283" s="478"/>
      <c r="CO283" s="468"/>
      <c r="CP283" s="468"/>
      <c r="CQ283" s="468"/>
      <c r="CR283" s="468"/>
      <c r="CS283" s="468"/>
      <c r="CT283" s="514"/>
      <c r="CU283" s="514"/>
      <c r="CV283" s="514"/>
      <c r="CW283" s="514"/>
      <c r="CX283" s="514"/>
      <c r="CY283" s="514"/>
      <c r="CZ283" s="514"/>
      <c r="DA283" s="514"/>
      <c r="DB283" s="514"/>
      <c r="DC283" s="514"/>
      <c r="DD283" s="511"/>
      <c r="DE283" s="514"/>
      <c r="DF283" s="514"/>
      <c r="DG283" s="468"/>
      <c r="DH283" s="468"/>
      <c r="DI283" s="468"/>
      <c r="DJ283" s="468"/>
      <c r="DK283" s="468"/>
      <c r="DL283" s="468"/>
      <c r="DM283" s="365" t="s">
        <v>54</v>
      </c>
      <c r="DN283" s="468"/>
      <c r="DO283" s="365" t="s">
        <v>54</v>
      </c>
      <c r="DP283" s="365" t="s">
        <v>54</v>
      </c>
      <c r="DQ283" s="365" t="s">
        <v>54</v>
      </c>
      <c r="DR283" s="365" t="s">
        <v>54</v>
      </c>
      <c r="DS283" s="365" t="s">
        <v>54</v>
      </c>
      <c r="DT283" s="365" t="s">
        <v>54</v>
      </c>
      <c r="DU283" s="365" t="s">
        <v>54</v>
      </c>
      <c r="DV283" s="365" t="s">
        <v>54</v>
      </c>
      <c r="DW283" s="365" t="s">
        <v>54</v>
      </c>
      <c r="DX283" s="468"/>
      <c r="DY283" s="365" t="s">
        <v>54</v>
      </c>
      <c r="DZ283" s="468"/>
      <c r="EA283" s="365" t="s">
        <v>54</v>
      </c>
      <c r="EB283" s="365" t="s">
        <v>54</v>
      </c>
      <c r="EC283" s="365" t="s">
        <v>54</v>
      </c>
      <c r="ED283" s="365" t="s">
        <v>54</v>
      </c>
      <c r="EE283" s="365" t="s">
        <v>54</v>
      </c>
      <c r="EF283" s="365" t="s">
        <v>54</v>
      </c>
      <c r="EG283" s="365" t="s">
        <v>54</v>
      </c>
      <c r="EH283" s="365" t="s">
        <v>54</v>
      </c>
      <c r="EI283" s="365" t="s">
        <v>54</v>
      </c>
      <c r="EJ283" s="365" t="s">
        <v>54</v>
      </c>
      <c r="EK283" s="365" t="s">
        <v>54</v>
      </c>
      <c r="EL283" s="365" t="s">
        <v>54</v>
      </c>
      <c r="EM283" s="365" t="s">
        <v>54</v>
      </c>
      <c r="EN283" s="365" t="s">
        <v>54</v>
      </c>
      <c r="EO283" s="365" t="s">
        <v>54</v>
      </c>
      <c r="EP283" s="365" t="s">
        <v>54</v>
      </c>
      <c r="EQ283" s="365" t="s">
        <v>54</v>
      </c>
      <c r="ER283" s="365" t="s">
        <v>54</v>
      </c>
      <c r="ES283" s="365" t="s">
        <v>54</v>
      </c>
      <c r="ET283" s="365" t="s">
        <v>54</v>
      </c>
      <c r="EU283" s="365" t="s">
        <v>54</v>
      </c>
    </row>
    <row r="284" spans="1:151" s="385" customFormat="1" ht="19.95" customHeight="1">
      <c r="A284" s="465">
        <v>51</v>
      </c>
      <c r="B284" s="465">
        <v>51</v>
      </c>
      <c r="C284" s="473" t="s">
        <v>2734</v>
      </c>
      <c r="D284" s="465" t="s">
        <v>3338</v>
      </c>
      <c r="E284" s="469" t="s">
        <v>3072</v>
      </c>
      <c r="F284" s="465" t="s">
        <v>3398</v>
      </c>
      <c r="G284" s="465" t="s">
        <v>3366</v>
      </c>
      <c r="H284" s="465" t="s">
        <v>3258</v>
      </c>
      <c r="I284" s="465" t="s">
        <v>3399</v>
      </c>
      <c r="J284" s="465" t="s">
        <v>52</v>
      </c>
      <c r="K284" s="525" t="s">
        <v>3544</v>
      </c>
      <c r="L284" s="469" t="s">
        <v>3554</v>
      </c>
      <c r="M284" s="465" t="s">
        <v>3259</v>
      </c>
      <c r="N284" s="469" t="s">
        <v>3554</v>
      </c>
      <c r="O284" s="465" t="s">
        <v>3259</v>
      </c>
      <c r="P284" s="526" t="s">
        <v>3014</v>
      </c>
      <c r="Q284" s="465">
        <v>1</v>
      </c>
      <c r="R284" s="462" t="s">
        <v>2699</v>
      </c>
      <c r="S284" s="375" t="s">
        <v>52</v>
      </c>
      <c r="T284" s="375" t="s">
        <v>52</v>
      </c>
      <c r="U284" s="375" t="s">
        <v>52</v>
      </c>
      <c r="V284" s="375" t="s">
        <v>52</v>
      </c>
      <c r="W284" s="375">
        <v>74</v>
      </c>
      <c r="X284" s="517">
        <v>74</v>
      </c>
      <c r="Y284" s="375" t="s">
        <v>52</v>
      </c>
      <c r="Z284" s="519" t="s">
        <v>52</v>
      </c>
      <c r="AA284" s="375">
        <v>74</v>
      </c>
      <c r="AB284" s="465">
        <f t="shared" si="11"/>
        <v>74</v>
      </c>
      <c r="AC284" s="375" t="s">
        <v>52</v>
      </c>
      <c r="AD284" s="465" t="s">
        <v>52</v>
      </c>
      <c r="AE284" s="375" t="s">
        <v>52</v>
      </c>
      <c r="AF284" s="375" t="s">
        <v>52</v>
      </c>
      <c r="AG284" s="375" t="s">
        <v>52</v>
      </c>
      <c r="AH284" s="375" t="s">
        <v>52</v>
      </c>
      <c r="AI284" s="375" t="s">
        <v>52</v>
      </c>
      <c r="AJ284" s="476" t="s">
        <v>54</v>
      </c>
      <c r="AK284" s="476" t="s">
        <v>54</v>
      </c>
      <c r="AL284" s="476" t="s">
        <v>54</v>
      </c>
      <c r="AM284" s="476" t="s">
        <v>54</v>
      </c>
      <c r="AN284" s="476" t="s">
        <v>54</v>
      </c>
      <c r="AO284" s="476" t="s">
        <v>54</v>
      </c>
      <c r="AP284" s="375" t="s">
        <v>54</v>
      </c>
      <c r="AQ284" s="473" t="s">
        <v>54</v>
      </c>
      <c r="AR284" s="375" t="s">
        <v>54</v>
      </c>
      <c r="AS284" s="382" t="s">
        <v>54</v>
      </c>
      <c r="AT284" s="382" t="s">
        <v>54</v>
      </c>
      <c r="AU284" s="375" t="s">
        <v>54</v>
      </c>
      <c r="AV284" s="375" t="s">
        <v>54</v>
      </c>
      <c r="AW284" s="375" t="s">
        <v>54</v>
      </c>
      <c r="AX284" s="375" t="s">
        <v>54</v>
      </c>
      <c r="AY284" s="383" t="s">
        <v>54</v>
      </c>
      <c r="AZ284" s="369" t="s">
        <v>54</v>
      </c>
      <c r="BA284" s="517" t="s">
        <v>54</v>
      </c>
      <c r="BB284" s="369" t="s">
        <v>54</v>
      </c>
      <c r="BC284" s="517" t="s">
        <v>54</v>
      </c>
      <c r="BD284" s="369" t="s">
        <v>54</v>
      </c>
      <c r="BE284" s="369" t="s">
        <v>54</v>
      </c>
      <c r="BF284" s="369" t="s">
        <v>54</v>
      </c>
      <c r="BG284" s="369" t="s">
        <v>54</v>
      </c>
      <c r="BH284" s="369" t="s">
        <v>54</v>
      </c>
      <c r="BI284" s="369" t="s">
        <v>54</v>
      </c>
      <c r="BJ284" s="369" t="s">
        <v>54</v>
      </c>
      <c r="BK284" s="473" t="s">
        <v>54</v>
      </c>
      <c r="BL284" s="375" t="s">
        <v>54</v>
      </c>
      <c r="BM284" s="375" t="s">
        <v>54</v>
      </c>
      <c r="BN284" s="375" t="s">
        <v>54</v>
      </c>
      <c r="BO284" s="375" t="s">
        <v>54</v>
      </c>
      <c r="BP284" s="375" t="s">
        <v>54</v>
      </c>
      <c r="BQ284" s="375" t="s">
        <v>54</v>
      </c>
      <c r="BR284" s="375" t="s">
        <v>54</v>
      </c>
      <c r="BS284" s="375" t="s">
        <v>54</v>
      </c>
      <c r="BT284" s="369" t="s">
        <v>54</v>
      </c>
      <c r="BU284" s="370" t="s">
        <v>54</v>
      </c>
      <c r="BV284" s="375" t="s">
        <v>54</v>
      </c>
      <c r="BW284" s="375" t="s">
        <v>54</v>
      </c>
      <c r="BX284" s="375" t="s">
        <v>54</v>
      </c>
      <c r="BY284" s="375" t="s">
        <v>54</v>
      </c>
      <c r="BZ284" s="375" t="s">
        <v>54</v>
      </c>
      <c r="CA284" s="375" t="s">
        <v>54</v>
      </c>
      <c r="CB284" s="375" t="s">
        <v>54</v>
      </c>
      <c r="CC284" s="375" t="s">
        <v>54</v>
      </c>
      <c r="CD284" s="375" t="s">
        <v>54</v>
      </c>
      <c r="CE284" s="370" t="s">
        <v>54</v>
      </c>
      <c r="CF284" s="375" t="s">
        <v>54</v>
      </c>
      <c r="CG284" s="375" t="s">
        <v>54</v>
      </c>
      <c r="CH284" s="375" t="s">
        <v>54</v>
      </c>
      <c r="CI284" s="370" t="s">
        <v>54</v>
      </c>
      <c r="CJ284" s="375" t="s">
        <v>54</v>
      </c>
      <c r="CK284" s="375" t="s">
        <v>54</v>
      </c>
      <c r="CL284" s="375" t="s">
        <v>54</v>
      </c>
      <c r="CM284" s="476" t="s">
        <v>54</v>
      </c>
      <c r="CN284" s="476" t="s">
        <v>54</v>
      </c>
      <c r="CO284" s="465" t="s">
        <v>54</v>
      </c>
      <c r="CP284" s="465" t="s">
        <v>54</v>
      </c>
      <c r="CQ284" s="465" t="s">
        <v>54</v>
      </c>
      <c r="CR284" s="465" t="s">
        <v>54</v>
      </c>
      <c r="CS284" s="465" t="s">
        <v>54</v>
      </c>
      <c r="CT284" s="512" t="s">
        <v>2026</v>
      </c>
      <c r="CU284" s="512">
        <v>2021</v>
      </c>
      <c r="CV284" s="512" t="str">
        <f t="shared" ref="CV284" si="21">O284</f>
        <v>Patients with mCRPC progressing after docetaxel</v>
      </c>
      <c r="CW284" s="512" t="s">
        <v>1975</v>
      </c>
      <c r="CX284" s="512" t="s">
        <v>54</v>
      </c>
      <c r="CY284" s="512" t="s">
        <v>54</v>
      </c>
      <c r="CZ284" s="512" t="s">
        <v>54</v>
      </c>
      <c r="DA284" s="512" t="s">
        <v>54</v>
      </c>
      <c r="DB284" s="512" t="s">
        <v>54</v>
      </c>
      <c r="DC284" s="512" t="s">
        <v>3261</v>
      </c>
      <c r="DD284" s="509" t="s">
        <v>3462</v>
      </c>
      <c r="DE284" s="512" t="s">
        <v>3260</v>
      </c>
      <c r="DF284" s="512" t="s">
        <v>52</v>
      </c>
      <c r="DG284" s="465" t="s">
        <v>54</v>
      </c>
      <c r="DH284" s="465" t="s">
        <v>54</v>
      </c>
      <c r="DI284" s="465" t="s">
        <v>54</v>
      </c>
      <c r="DJ284" s="465" t="s">
        <v>54</v>
      </c>
      <c r="DK284" s="465" t="s">
        <v>54</v>
      </c>
      <c r="DL284" s="465" t="s">
        <v>54</v>
      </c>
      <c r="DM284" s="365" t="s">
        <v>54</v>
      </c>
      <c r="DN284" s="465" t="s">
        <v>54</v>
      </c>
      <c r="DO284" s="365" t="s">
        <v>54</v>
      </c>
      <c r="DP284" s="365" t="s">
        <v>54</v>
      </c>
      <c r="DQ284" s="365" t="s">
        <v>54</v>
      </c>
      <c r="DR284" s="365" t="s">
        <v>54</v>
      </c>
      <c r="DS284" s="365" t="s">
        <v>54</v>
      </c>
      <c r="DT284" s="365" t="s">
        <v>54</v>
      </c>
      <c r="DU284" s="365" t="s">
        <v>54</v>
      </c>
      <c r="DV284" s="365" t="s">
        <v>54</v>
      </c>
      <c r="DW284" s="365" t="s">
        <v>54</v>
      </c>
      <c r="DX284" s="465" t="s">
        <v>54</v>
      </c>
      <c r="DY284" s="365" t="s">
        <v>54</v>
      </c>
      <c r="DZ284" s="465" t="s">
        <v>54</v>
      </c>
      <c r="EA284" s="365" t="s">
        <v>54</v>
      </c>
      <c r="EB284" s="365" t="s">
        <v>54</v>
      </c>
      <c r="EC284" s="365" t="s">
        <v>54</v>
      </c>
      <c r="ED284" s="365" t="s">
        <v>54</v>
      </c>
      <c r="EE284" s="365" t="s">
        <v>54</v>
      </c>
      <c r="EF284" s="365" t="s">
        <v>54</v>
      </c>
      <c r="EG284" s="365" t="s">
        <v>54</v>
      </c>
      <c r="EH284" s="365" t="s">
        <v>54</v>
      </c>
      <c r="EI284" s="365" t="s">
        <v>54</v>
      </c>
      <c r="EJ284" s="365" t="s">
        <v>54</v>
      </c>
      <c r="EK284" s="365" t="s">
        <v>54</v>
      </c>
      <c r="EL284" s="365" t="s">
        <v>54</v>
      </c>
      <c r="EM284" s="365" t="s">
        <v>54</v>
      </c>
      <c r="EN284" s="365" t="s">
        <v>54</v>
      </c>
      <c r="EO284" s="365" t="s">
        <v>54</v>
      </c>
      <c r="EP284" s="365" t="s">
        <v>54</v>
      </c>
      <c r="EQ284" s="365" t="s">
        <v>54</v>
      </c>
      <c r="ER284" s="365" t="s">
        <v>54</v>
      </c>
      <c r="ES284" s="365" t="s">
        <v>54</v>
      </c>
      <c r="ET284" s="365" t="s">
        <v>54</v>
      </c>
      <c r="EU284" s="365" t="s">
        <v>54</v>
      </c>
    </row>
    <row r="285" spans="1:151" s="385" customFormat="1" ht="19.95" customHeight="1">
      <c r="A285" s="466"/>
      <c r="B285" s="466"/>
      <c r="C285" s="474"/>
      <c r="D285" s="466"/>
      <c r="E285" s="470"/>
      <c r="F285" s="466"/>
      <c r="G285" s="466"/>
      <c r="H285" s="466"/>
      <c r="I285" s="466"/>
      <c r="J285" s="466"/>
      <c r="K285" s="466"/>
      <c r="L285" s="470"/>
      <c r="M285" s="466"/>
      <c r="N285" s="470"/>
      <c r="O285" s="466"/>
      <c r="P285" s="527"/>
      <c r="Q285" s="466"/>
      <c r="R285" s="462" t="s">
        <v>54</v>
      </c>
      <c r="S285" s="375" t="s">
        <v>54</v>
      </c>
      <c r="T285" s="375" t="s">
        <v>54</v>
      </c>
      <c r="U285" s="375" t="s">
        <v>54</v>
      </c>
      <c r="V285" s="375" t="s">
        <v>54</v>
      </c>
      <c r="W285" s="375" t="s">
        <v>54</v>
      </c>
      <c r="X285" s="518"/>
      <c r="Y285" s="375" t="s">
        <v>54</v>
      </c>
      <c r="Z285" s="520"/>
      <c r="AA285" s="375" t="s">
        <v>54</v>
      </c>
      <c r="AB285" s="466"/>
      <c r="AC285" s="375" t="s">
        <v>54</v>
      </c>
      <c r="AD285" s="466"/>
      <c r="AE285" s="375" t="s">
        <v>54</v>
      </c>
      <c r="AF285" s="375" t="s">
        <v>54</v>
      </c>
      <c r="AG285" s="375" t="s">
        <v>54</v>
      </c>
      <c r="AH285" s="375" t="s">
        <v>54</v>
      </c>
      <c r="AI285" s="375" t="s">
        <v>54</v>
      </c>
      <c r="AJ285" s="515"/>
      <c r="AK285" s="515"/>
      <c r="AL285" s="515"/>
      <c r="AM285" s="515"/>
      <c r="AN285" s="515"/>
      <c r="AO285" s="515"/>
      <c r="AP285" s="375" t="s">
        <v>54</v>
      </c>
      <c r="AQ285" s="474"/>
      <c r="AR285" s="375" t="s">
        <v>54</v>
      </c>
      <c r="AS285" s="382" t="s">
        <v>54</v>
      </c>
      <c r="AT285" s="382" t="s">
        <v>54</v>
      </c>
      <c r="AU285" s="375" t="s">
        <v>54</v>
      </c>
      <c r="AV285" s="375" t="s">
        <v>54</v>
      </c>
      <c r="AW285" s="375" t="s">
        <v>54</v>
      </c>
      <c r="AX285" s="375" t="s">
        <v>54</v>
      </c>
      <c r="AY285" s="383" t="s">
        <v>54</v>
      </c>
      <c r="AZ285" s="369" t="s">
        <v>54</v>
      </c>
      <c r="BA285" s="518"/>
      <c r="BB285" s="369" t="s">
        <v>54</v>
      </c>
      <c r="BC285" s="518"/>
      <c r="BD285" s="369" t="s">
        <v>54</v>
      </c>
      <c r="BE285" s="369" t="s">
        <v>54</v>
      </c>
      <c r="BF285" s="369" t="s">
        <v>54</v>
      </c>
      <c r="BG285" s="375" t="s">
        <v>54</v>
      </c>
      <c r="BH285" s="375" t="s">
        <v>54</v>
      </c>
      <c r="BI285" s="375" t="s">
        <v>54</v>
      </c>
      <c r="BJ285" s="375" t="s">
        <v>54</v>
      </c>
      <c r="BK285" s="474"/>
      <c r="BL285" s="375" t="s">
        <v>54</v>
      </c>
      <c r="BM285" s="375" t="s">
        <v>54</v>
      </c>
      <c r="BN285" s="375" t="s">
        <v>54</v>
      </c>
      <c r="BO285" s="375" t="s">
        <v>54</v>
      </c>
      <c r="BP285" s="375" t="s">
        <v>54</v>
      </c>
      <c r="BQ285" s="375" t="s">
        <v>54</v>
      </c>
      <c r="BR285" s="375" t="s">
        <v>54</v>
      </c>
      <c r="BS285" s="375" t="s">
        <v>54</v>
      </c>
      <c r="BT285" s="375" t="s">
        <v>54</v>
      </c>
      <c r="BU285" s="370" t="s">
        <v>54</v>
      </c>
      <c r="BV285" s="375" t="s">
        <v>54</v>
      </c>
      <c r="BW285" s="375" t="s">
        <v>54</v>
      </c>
      <c r="BX285" s="375" t="s">
        <v>54</v>
      </c>
      <c r="BY285" s="375" t="s">
        <v>54</v>
      </c>
      <c r="BZ285" s="375" t="s">
        <v>54</v>
      </c>
      <c r="CA285" s="375" t="s">
        <v>54</v>
      </c>
      <c r="CB285" s="375" t="s">
        <v>54</v>
      </c>
      <c r="CC285" s="375" t="s">
        <v>54</v>
      </c>
      <c r="CD285" s="375" t="s">
        <v>54</v>
      </c>
      <c r="CE285" s="370" t="s">
        <v>54</v>
      </c>
      <c r="CF285" s="375" t="s">
        <v>54</v>
      </c>
      <c r="CG285" s="375" t="s">
        <v>54</v>
      </c>
      <c r="CH285" s="375" t="s">
        <v>54</v>
      </c>
      <c r="CI285" s="370" t="s">
        <v>54</v>
      </c>
      <c r="CJ285" s="375" t="s">
        <v>54</v>
      </c>
      <c r="CK285" s="375" t="s">
        <v>54</v>
      </c>
      <c r="CL285" s="375" t="s">
        <v>54</v>
      </c>
      <c r="CM285" s="477"/>
      <c r="CN285" s="477"/>
      <c r="CO285" s="466"/>
      <c r="CP285" s="466"/>
      <c r="CQ285" s="466"/>
      <c r="CR285" s="466"/>
      <c r="CS285" s="466"/>
      <c r="CT285" s="513"/>
      <c r="CU285" s="513"/>
      <c r="CV285" s="513"/>
      <c r="CW285" s="513"/>
      <c r="CX285" s="513"/>
      <c r="CY285" s="513"/>
      <c r="CZ285" s="513"/>
      <c r="DA285" s="513"/>
      <c r="DB285" s="513"/>
      <c r="DC285" s="513"/>
      <c r="DD285" s="510"/>
      <c r="DE285" s="513"/>
      <c r="DF285" s="513"/>
      <c r="DG285" s="466"/>
      <c r="DH285" s="466"/>
      <c r="DI285" s="466"/>
      <c r="DJ285" s="466"/>
      <c r="DK285" s="466"/>
      <c r="DL285" s="466"/>
      <c r="DM285" s="365" t="s">
        <v>54</v>
      </c>
      <c r="DN285" s="466"/>
      <c r="DO285" s="365" t="s">
        <v>54</v>
      </c>
      <c r="DP285" s="365" t="s">
        <v>54</v>
      </c>
      <c r="DQ285" s="365" t="s">
        <v>54</v>
      </c>
      <c r="DR285" s="365" t="s">
        <v>54</v>
      </c>
      <c r="DS285" s="365" t="s">
        <v>54</v>
      </c>
      <c r="DT285" s="365" t="s">
        <v>54</v>
      </c>
      <c r="DU285" s="365" t="s">
        <v>54</v>
      </c>
      <c r="DV285" s="365" t="s">
        <v>54</v>
      </c>
      <c r="DW285" s="365" t="s">
        <v>54</v>
      </c>
      <c r="DX285" s="466"/>
      <c r="DY285" s="365" t="s">
        <v>54</v>
      </c>
      <c r="DZ285" s="466"/>
      <c r="EA285" s="365" t="s">
        <v>54</v>
      </c>
      <c r="EB285" s="365" t="s">
        <v>54</v>
      </c>
      <c r="EC285" s="365" t="s">
        <v>54</v>
      </c>
      <c r="ED285" s="365" t="s">
        <v>54</v>
      </c>
      <c r="EE285" s="365" t="s">
        <v>54</v>
      </c>
      <c r="EF285" s="365" t="s">
        <v>54</v>
      </c>
      <c r="EG285" s="365" t="s">
        <v>54</v>
      </c>
      <c r="EH285" s="365" t="s">
        <v>54</v>
      </c>
      <c r="EI285" s="365" t="s">
        <v>54</v>
      </c>
      <c r="EJ285" s="365" t="s">
        <v>54</v>
      </c>
      <c r="EK285" s="365" t="s">
        <v>54</v>
      </c>
      <c r="EL285" s="365" t="s">
        <v>54</v>
      </c>
      <c r="EM285" s="365" t="s">
        <v>54</v>
      </c>
      <c r="EN285" s="365" t="s">
        <v>54</v>
      </c>
      <c r="EO285" s="365" t="s">
        <v>54</v>
      </c>
      <c r="EP285" s="365" t="s">
        <v>54</v>
      </c>
      <c r="EQ285" s="365" t="s">
        <v>54</v>
      </c>
      <c r="ER285" s="365" t="s">
        <v>54</v>
      </c>
      <c r="ES285" s="365" t="s">
        <v>54</v>
      </c>
      <c r="ET285" s="365" t="s">
        <v>54</v>
      </c>
      <c r="EU285" s="365" t="s">
        <v>54</v>
      </c>
    </row>
    <row r="286" spans="1:151" s="385" customFormat="1" ht="19.95" customHeight="1">
      <c r="A286" s="467"/>
      <c r="B286" s="467"/>
      <c r="C286" s="474"/>
      <c r="D286" s="467"/>
      <c r="E286" s="471"/>
      <c r="F286" s="467"/>
      <c r="G286" s="467"/>
      <c r="H286" s="467"/>
      <c r="I286" s="467"/>
      <c r="J286" s="467"/>
      <c r="K286" s="467"/>
      <c r="L286" s="471"/>
      <c r="M286" s="467"/>
      <c r="N286" s="471"/>
      <c r="O286" s="467"/>
      <c r="P286" s="527"/>
      <c r="Q286" s="467"/>
      <c r="R286" s="462" t="s">
        <v>54</v>
      </c>
      <c r="S286" s="375" t="s">
        <v>54</v>
      </c>
      <c r="T286" s="375" t="s">
        <v>54</v>
      </c>
      <c r="U286" s="375" t="s">
        <v>54</v>
      </c>
      <c r="V286" s="375" t="s">
        <v>54</v>
      </c>
      <c r="W286" s="375" t="s">
        <v>54</v>
      </c>
      <c r="X286" s="518"/>
      <c r="Y286" s="375" t="s">
        <v>54</v>
      </c>
      <c r="Z286" s="520"/>
      <c r="AA286" s="375" t="s">
        <v>54</v>
      </c>
      <c r="AB286" s="467"/>
      <c r="AC286" s="375" t="s">
        <v>54</v>
      </c>
      <c r="AD286" s="467"/>
      <c r="AE286" s="375" t="s">
        <v>54</v>
      </c>
      <c r="AF286" s="375" t="s">
        <v>54</v>
      </c>
      <c r="AG286" s="375" t="s">
        <v>54</v>
      </c>
      <c r="AH286" s="375" t="s">
        <v>54</v>
      </c>
      <c r="AI286" s="375" t="s">
        <v>54</v>
      </c>
      <c r="AJ286" s="515"/>
      <c r="AK286" s="515"/>
      <c r="AL286" s="515"/>
      <c r="AM286" s="515"/>
      <c r="AN286" s="515"/>
      <c r="AO286" s="515"/>
      <c r="AP286" s="375" t="s">
        <v>54</v>
      </c>
      <c r="AQ286" s="474"/>
      <c r="AR286" s="375" t="s">
        <v>54</v>
      </c>
      <c r="AS286" s="382" t="s">
        <v>54</v>
      </c>
      <c r="AT286" s="382" t="s">
        <v>54</v>
      </c>
      <c r="AU286" s="375" t="s">
        <v>54</v>
      </c>
      <c r="AV286" s="375" t="s">
        <v>54</v>
      </c>
      <c r="AW286" s="375" t="s">
        <v>54</v>
      </c>
      <c r="AX286" s="375" t="s">
        <v>54</v>
      </c>
      <c r="AY286" s="383" t="s">
        <v>54</v>
      </c>
      <c r="AZ286" s="369" t="s">
        <v>54</v>
      </c>
      <c r="BA286" s="518"/>
      <c r="BB286" s="369" t="s">
        <v>54</v>
      </c>
      <c r="BC286" s="518"/>
      <c r="BD286" s="369" t="s">
        <v>54</v>
      </c>
      <c r="BE286" s="369" t="s">
        <v>54</v>
      </c>
      <c r="BF286" s="369" t="s">
        <v>54</v>
      </c>
      <c r="BG286" s="375" t="s">
        <v>54</v>
      </c>
      <c r="BH286" s="375" t="s">
        <v>54</v>
      </c>
      <c r="BI286" s="375" t="s">
        <v>54</v>
      </c>
      <c r="BJ286" s="375" t="s">
        <v>54</v>
      </c>
      <c r="BK286" s="474"/>
      <c r="BL286" s="375" t="s">
        <v>54</v>
      </c>
      <c r="BM286" s="375" t="s">
        <v>54</v>
      </c>
      <c r="BN286" s="375" t="s">
        <v>54</v>
      </c>
      <c r="BO286" s="375" t="s">
        <v>54</v>
      </c>
      <c r="BP286" s="375" t="s">
        <v>54</v>
      </c>
      <c r="BQ286" s="375" t="s">
        <v>54</v>
      </c>
      <c r="BR286" s="375" t="s">
        <v>54</v>
      </c>
      <c r="BS286" s="375" t="s">
        <v>54</v>
      </c>
      <c r="BT286" s="375" t="s">
        <v>54</v>
      </c>
      <c r="BU286" s="370" t="s">
        <v>54</v>
      </c>
      <c r="BV286" s="375" t="s">
        <v>54</v>
      </c>
      <c r="BW286" s="375" t="s">
        <v>54</v>
      </c>
      <c r="BX286" s="375" t="s">
        <v>54</v>
      </c>
      <c r="BY286" s="375" t="s">
        <v>54</v>
      </c>
      <c r="BZ286" s="375" t="s">
        <v>54</v>
      </c>
      <c r="CA286" s="375" t="s">
        <v>54</v>
      </c>
      <c r="CB286" s="375" t="s">
        <v>54</v>
      </c>
      <c r="CC286" s="375" t="s">
        <v>54</v>
      </c>
      <c r="CD286" s="375" t="s">
        <v>54</v>
      </c>
      <c r="CE286" s="370" t="s">
        <v>54</v>
      </c>
      <c r="CF286" s="375" t="s">
        <v>54</v>
      </c>
      <c r="CG286" s="375" t="s">
        <v>54</v>
      </c>
      <c r="CH286" s="375" t="s">
        <v>54</v>
      </c>
      <c r="CI286" s="370" t="s">
        <v>54</v>
      </c>
      <c r="CJ286" s="375" t="s">
        <v>54</v>
      </c>
      <c r="CK286" s="375" t="s">
        <v>54</v>
      </c>
      <c r="CL286" s="375" t="s">
        <v>54</v>
      </c>
      <c r="CM286" s="477"/>
      <c r="CN286" s="477"/>
      <c r="CO286" s="467"/>
      <c r="CP286" s="467"/>
      <c r="CQ286" s="467"/>
      <c r="CR286" s="467"/>
      <c r="CS286" s="467"/>
      <c r="CT286" s="513"/>
      <c r="CU286" s="513"/>
      <c r="CV286" s="513"/>
      <c r="CW286" s="513"/>
      <c r="CX286" s="513"/>
      <c r="CY286" s="513"/>
      <c r="CZ286" s="513"/>
      <c r="DA286" s="513"/>
      <c r="DB286" s="513"/>
      <c r="DC286" s="513"/>
      <c r="DD286" s="510"/>
      <c r="DE286" s="513"/>
      <c r="DF286" s="513"/>
      <c r="DG286" s="467"/>
      <c r="DH286" s="467"/>
      <c r="DI286" s="467"/>
      <c r="DJ286" s="467"/>
      <c r="DK286" s="467"/>
      <c r="DL286" s="467"/>
      <c r="DM286" s="365" t="s">
        <v>54</v>
      </c>
      <c r="DN286" s="467"/>
      <c r="DO286" s="365" t="s">
        <v>54</v>
      </c>
      <c r="DP286" s="365" t="s">
        <v>54</v>
      </c>
      <c r="DQ286" s="365" t="s">
        <v>54</v>
      </c>
      <c r="DR286" s="365" t="s">
        <v>54</v>
      </c>
      <c r="DS286" s="365" t="s">
        <v>54</v>
      </c>
      <c r="DT286" s="365" t="s">
        <v>54</v>
      </c>
      <c r="DU286" s="365" t="s">
        <v>54</v>
      </c>
      <c r="DV286" s="365" t="s">
        <v>54</v>
      </c>
      <c r="DW286" s="365" t="s">
        <v>54</v>
      </c>
      <c r="DX286" s="467"/>
      <c r="DY286" s="365" t="s">
        <v>54</v>
      </c>
      <c r="DZ286" s="467"/>
      <c r="EA286" s="365" t="s">
        <v>54</v>
      </c>
      <c r="EB286" s="365" t="s">
        <v>54</v>
      </c>
      <c r="EC286" s="365" t="s">
        <v>54</v>
      </c>
      <c r="ED286" s="365" t="s">
        <v>54</v>
      </c>
      <c r="EE286" s="365" t="s">
        <v>54</v>
      </c>
      <c r="EF286" s="365" t="s">
        <v>54</v>
      </c>
      <c r="EG286" s="365" t="s">
        <v>54</v>
      </c>
      <c r="EH286" s="365" t="s">
        <v>54</v>
      </c>
      <c r="EI286" s="365" t="s">
        <v>54</v>
      </c>
      <c r="EJ286" s="365" t="s">
        <v>54</v>
      </c>
      <c r="EK286" s="365" t="s">
        <v>54</v>
      </c>
      <c r="EL286" s="365" t="s">
        <v>54</v>
      </c>
      <c r="EM286" s="365" t="s">
        <v>54</v>
      </c>
      <c r="EN286" s="365" t="s">
        <v>54</v>
      </c>
      <c r="EO286" s="365" t="s">
        <v>54</v>
      </c>
      <c r="EP286" s="365" t="s">
        <v>54</v>
      </c>
      <c r="EQ286" s="365" t="s">
        <v>54</v>
      </c>
      <c r="ER286" s="365" t="s">
        <v>54</v>
      </c>
      <c r="ES286" s="365" t="s">
        <v>54</v>
      </c>
      <c r="ET286" s="365" t="s">
        <v>54</v>
      </c>
      <c r="EU286" s="365" t="s">
        <v>54</v>
      </c>
    </row>
    <row r="287" spans="1:151" s="385" customFormat="1" ht="19.95" customHeight="1">
      <c r="A287" s="468"/>
      <c r="B287" s="468"/>
      <c r="C287" s="475"/>
      <c r="D287" s="468"/>
      <c r="E287" s="472"/>
      <c r="F287" s="468"/>
      <c r="G287" s="468"/>
      <c r="H287" s="468"/>
      <c r="I287" s="468"/>
      <c r="J287" s="468"/>
      <c r="K287" s="468"/>
      <c r="L287" s="472"/>
      <c r="M287" s="468"/>
      <c r="N287" s="472"/>
      <c r="O287" s="468"/>
      <c r="P287" s="528"/>
      <c r="Q287" s="468"/>
      <c r="R287" s="462" t="s">
        <v>54</v>
      </c>
      <c r="S287" s="375" t="s">
        <v>54</v>
      </c>
      <c r="T287" s="375" t="s">
        <v>54</v>
      </c>
      <c r="U287" s="375" t="s">
        <v>54</v>
      </c>
      <c r="V287" s="375" t="s">
        <v>54</v>
      </c>
      <c r="W287" s="375" t="s">
        <v>54</v>
      </c>
      <c r="X287" s="518"/>
      <c r="Y287" s="375" t="s">
        <v>54</v>
      </c>
      <c r="Z287" s="520"/>
      <c r="AA287" s="375" t="s">
        <v>54</v>
      </c>
      <c r="AB287" s="468"/>
      <c r="AC287" s="375" t="s">
        <v>54</v>
      </c>
      <c r="AD287" s="468"/>
      <c r="AE287" s="375" t="s">
        <v>54</v>
      </c>
      <c r="AF287" s="375" t="s">
        <v>54</v>
      </c>
      <c r="AG287" s="375" t="s">
        <v>54</v>
      </c>
      <c r="AH287" s="375" t="s">
        <v>54</v>
      </c>
      <c r="AI287" s="375" t="s">
        <v>54</v>
      </c>
      <c r="AJ287" s="516"/>
      <c r="AK287" s="516"/>
      <c r="AL287" s="516"/>
      <c r="AM287" s="516"/>
      <c r="AN287" s="516"/>
      <c r="AO287" s="516"/>
      <c r="AP287" s="375" t="s">
        <v>54</v>
      </c>
      <c r="AQ287" s="475"/>
      <c r="AR287" s="375" t="s">
        <v>54</v>
      </c>
      <c r="AS287" s="382" t="s">
        <v>54</v>
      </c>
      <c r="AT287" s="382" t="s">
        <v>54</v>
      </c>
      <c r="AU287" s="375" t="s">
        <v>54</v>
      </c>
      <c r="AV287" s="375" t="s">
        <v>54</v>
      </c>
      <c r="AW287" s="375" t="s">
        <v>54</v>
      </c>
      <c r="AX287" s="375" t="s">
        <v>54</v>
      </c>
      <c r="AY287" s="383" t="s">
        <v>54</v>
      </c>
      <c r="AZ287" s="369" t="s">
        <v>54</v>
      </c>
      <c r="BA287" s="518"/>
      <c r="BB287" s="369" t="s">
        <v>54</v>
      </c>
      <c r="BC287" s="518"/>
      <c r="BD287" s="369" t="s">
        <v>54</v>
      </c>
      <c r="BE287" s="369" t="s">
        <v>54</v>
      </c>
      <c r="BF287" s="369" t="s">
        <v>54</v>
      </c>
      <c r="BG287" s="375" t="s">
        <v>54</v>
      </c>
      <c r="BH287" s="375" t="s">
        <v>54</v>
      </c>
      <c r="BI287" s="375" t="s">
        <v>54</v>
      </c>
      <c r="BJ287" s="375" t="s">
        <v>54</v>
      </c>
      <c r="BK287" s="475"/>
      <c r="BL287" s="375" t="s">
        <v>54</v>
      </c>
      <c r="BM287" s="375" t="s">
        <v>54</v>
      </c>
      <c r="BN287" s="375" t="s">
        <v>54</v>
      </c>
      <c r="BO287" s="375" t="s">
        <v>54</v>
      </c>
      <c r="BP287" s="375" t="s">
        <v>54</v>
      </c>
      <c r="BQ287" s="375" t="s">
        <v>54</v>
      </c>
      <c r="BR287" s="375" t="s">
        <v>54</v>
      </c>
      <c r="BS287" s="375" t="s">
        <v>54</v>
      </c>
      <c r="BT287" s="375" t="s">
        <v>54</v>
      </c>
      <c r="BU287" s="370" t="s">
        <v>54</v>
      </c>
      <c r="BV287" s="375" t="s">
        <v>54</v>
      </c>
      <c r="BW287" s="375" t="s">
        <v>54</v>
      </c>
      <c r="BX287" s="375" t="s">
        <v>54</v>
      </c>
      <c r="BY287" s="375" t="s">
        <v>54</v>
      </c>
      <c r="BZ287" s="375" t="s">
        <v>54</v>
      </c>
      <c r="CA287" s="375" t="s">
        <v>54</v>
      </c>
      <c r="CB287" s="375" t="s">
        <v>54</v>
      </c>
      <c r="CC287" s="375" t="s">
        <v>54</v>
      </c>
      <c r="CD287" s="375" t="s">
        <v>54</v>
      </c>
      <c r="CE287" s="370" t="s">
        <v>54</v>
      </c>
      <c r="CF287" s="375" t="s">
        <v>54</v>
      </c>
      <c r="CG287" s="375" t="s">
        <v>54</v>
      </c>
      <c r="CH287" s="375" t="s">
        <v>54</v>
      </c>
      <c r="CI287" s="370" t="s">
        <v>54</v>
      </c>
      <c r="CJ287" s="375" t="s">
        <v>54</v>
      </c>
      <c r="CK287" s="375" t="s">
        <v>54</v>
      </c>
      <c r="CL287" s="375" t="s">
        <v>54</v>
      </c>
      <c r="CM287" s="478"/>
      <c r="CN287" s="478"/>
      <c r="CO287" s="468"/>
      <c r="CP287" s="468"/>
      <c r="CQ287" s="468"/>
      <c r="CR287" s="468"/>
      <c r="CS287" s="468"/>
      <c r="CT287" s="514"/>
      <c r="CU287" s="514"/>
      <c r="CV287" s="514"/>
      <c r="CW287" s="514"/>
      <c r="CX287" s="514"/>
      <c r="CY287" s="514"/>
      <c r="CZ287" s="514"/>
      <c r="DA287" s="514"/>
      <c r="DB287" s="514"/>
      <c r="DC287" s="514"/>
      <c r="DD287" s="511"/>
      <c r="DE287" s="514"/>
      <c r="DF287" s="514"/>
      <c r="DG287" s="468"/>
      <c r="DH287" s="468"/>
      <c r="DI287" s="468"/>
      <c r="DJ287" s="468"/>
      <c r="DK287" s="468"/>
      <c r="DL287" s="468"/>
      <c r="DM287" s="365" t="s">
        <v>54</v>
      </c>
      <c r="DN287" s="468"/>
      <c r="DO287" s="365" t="s">
        <v>54</v>
      </c>
      <c r="DP287" s="365" t="s">
        <v>54</v>
      </c>
      <c r="DQ287" s="365" t="s">
        <v>54</v>
      </c>
      <c r="DR287" s="365" t="s">
        <v>54</v>
      </c>
      <c r="DS287" s="365" t="s">
        <v>54</v>
      </c>
      <c r="DT287" s="365" t="s">
        <v>54</v>
      </c>
      <c r="DU287" s="365" t="s">
        <v>54</v>
      </c>
      <c r="DV287" s="365" t="s">
        <v>54</v>
      </c>
      <c r="DW287" s="365" t="s">
        <v>54</v>
      </c>
      <c r="DX287" s="468"/>
      <c r="DY287" s="365" t="s">
        <v>54</v>
      </c>
      <c r="DZ287" s="468"/>
      <c r="EA287" s="365" t="s">
        <v>54</v>
      </c>
      <c r="EB287" s="365" t="s">
        <v>54</v>
      </c>
      <c r="EC287" s="365" t="s">
        <v>54</v>
      </c>
      <c r="ED287" s="365" t="s">
        <v>54</v>
      </c>
      <c r="EE287" s="365" t="s">
        <v>54</v>
      </c>
      <c r="EF287" s="365" t="s">
        <v>54</v>
      </c>
      <c r="EG287" s="365" t="s">
        <v>54</v>
      </c>
      <c r="EH287" s="365" t="s">
        <v>54</v>
      </c>
      <c r="EI287" s="365" t="s">
        <v>54</v>
      </c>
      <c r="EJ287" s="365" t="s">
        <v>54</v>
      </c>
      <c r="EK287" s="365" t="s">
        <v>54</v>
      </c>
      <c r="EL287" s="365" t="s">
        <v>54</v>
      </c>
      <c r="EM287" s="365" t="s">
        <v>54</v>
      </c>
      <c r="EN287" s="365" t="s">
        <v>54</v>
      </c>
      <c r="EO287" s="365" t="s">
        <v>54</v>
      </c>
      <c r="EP287" s="365" t="s">
        <v>54</v>
      </c>
      <c r="EQ287" s="365" t="s">
        <v>54</v>
      </c>
      <c r="ER287" s="365" t="s">
        <v>54</v>
      </c>
      <c r="ES287" s="365" t="s">
        <v>54</v>
      </c>
      <c r="ET287" s="365" t="s">
        <v>54</v>
      </c>
      <c r="EU287" s="365" t="s">
        <v>54</v>
      </c>
    </row>
    <row r="288" spans="1:151" s="385" customFormat="1" ht="19.95" customHeight="1">
      <c r="A288" s="465">
        <v>52</v>
      </c>
      <c r="B288" s="465">
        <v>52</v>
      </c>
      <c r="C288" s="473" t="s">
        <v>2734</v>
      </c>
      <c r="D288" s="465" t="s">
        <v>3339</v>
      </c>
      <c r="E288" s="469" t="s">
        <v>3072</v>
      </c>
      <c r="F288" s="465" t="s">
        <v>3400</v>
      </c>
      <c r="G288" s="465" t="s">
        <v>3367</v>
      </c>
      <c r="H288" s="465" t="s">
        <v>3258</v>
      </c>
      <c r="I288" s="465" t="s">
        <v>3401</v>
      </c>
      <c r="J288" s="465" t="s">
        <v>52</v>
      </c>
      <c r="K288" s="525" t="s">
        <v>3545</v>
      </c>
      <c r="L288" s="469" t="s">
        <v>3554</v>
      </c>
      <c r="M288" s="465" t="s">
        <v>2953</v>
      </c>
      <c r="N288" s="469" t="s">
        <v>3554</v>
      </c>
      <c r="O288" s="465" t="s">
        <v>2953</v>
      </c>
      <c r="P288" s="526" t="s">
        <v>2962</v>
      </c>
      <c r="Q288" s="465">
        <v>1</v>
      </c>
      <c r="R288" s="462" t="s">
        <v>2699</v>
      </c>
      <c r="S288" s="375" t="s">
        <v>52</v>
      </c>
      <c r="T288" s="375" t="s">
        <v>52</v>
      </c>
      <c r="U288" s="375" t="s">
        <v>52</v>
      </c>
      <c r="V288" s="375" t="s">
        <v>52</v>
      </c>
      <c r="W288" s="375">
        <v>74</v>
      </c>
      <c r="X288" s="517">
        <v>74</v>
      </c>
      <c r="Y288" s="375" t="s">
        <v>52</v>
      </c>
      <c r="Z288" s="519" t="s">
        <v>52</v>
      </c>
      <c r="AA288" s="375">
        <v>74</v>
      </c>
      <c r="AB288" s="465">
        <f t="shared" si="13"/>
        <v>74</v>
      </c>
      <c r="AC288" s="375" t="s">
        <v>52</v>
      </c>
      <c r="AD288" s="465" t="s">
        <v>52</v>
      </c>
      <c r="AE288" s="375" t="s">
        <v>52</v>
      </c>
      <c r="AF288" s="375" t="s">
        <v>52</v>
      </c>
      <c r="AG288" s="375" t="s">
        <v>52</v>
      </c>
      <c r="AH288" s="375" t="s">
        <v>52</v>
      </c>
      <c r="AI288" s="375" t="s">
        <v>52</v>
      </c>
      <c r="AJ288" s="476" t="s">
        <v>54</v>
      </c>
      <c r="AK288" s="476" t="s">
        <v>54</v>
      </c>
      <c r="AL288" s="476" t="s">
        <v>54</v>
      </c>
      <c r="AM288" s="476" t="s">
        <v>54</v>
      </c>
      <c r="AN288" s="476" t="s">
        <v>54</v>
      </c>
      <c r="AO288" s="476" t="s">
        <v>54</v>
      </c>
      <c r="AP288" s="375" t="s">
        <v>54</v>
      </c>
      <c r="AQ288" s="473" t="s">
        <v>54</v>
      </c>
      <c r="AR288" s="375" t="s">
        <v>54</v>
      </c>
      <c r="AS288" s="382" t="s">
        <v>54</v>
      </c>
      <c r="AT288" s="382" t="s">
        <v>54</v>
      </c>
      <c r="AU288" s="375" t="s">
        <v>54</v>
      </c>
      <c r="AV288" s="375" t="s">
        <v>54</v>
      </c>
      <c r="AW288" s="375" t="s">
        <v>54</v>
      </c>
      <c r="AX288" s="375" t="s">
        <v>54</v>
      </c>
      <c r="AY288" s="383" t="s">
        <v>54</v>
      </c>
      <c r="AZ288" s="369" t="s">
        <v>54</v>
      </c>
      <c r="BA288" s="517" t="s">
        <v>54</v>
      </c>
      <c r="BB288" s="369" t="s">
        <v>54</v>
      </c>
      <c r="BC288" s="517" t="s">
        <v>54</v>
      </c>
      <c r="BD288" s="369" t="s">
        <v>54</v>
      </c>
      <c r="BE288" s="369" t="s">
        <v>54</v>
      </c>
      <c r="BF288" s="369" t="s">
        <v>54</v>
      </c>
      <c r="BG288" s="375" t="s">
        <v>54</v>
      </c>
      <c r="BH288" s="375" t="s">
        <v>54</v>
      </c>
      <c r="BI288" s="375" t="s">
        <v>54</v>
      </c>
      <c r="BJ288" s="375" t="s">
        <v>54</v>
      </c>
      <c r="BK288" s="473" t="s">
        <v>54</v>
      </c>
      <c r="BL288" s="375" t="s">
        <v>54</v>
      </c>
      <c r="BM288" s="375" t="s">
        <v>54</v>
      </c>
      <c r="BN288" s="375" t="s">
        <v>54</v>
      </c>
      <c r="BO288" s="375" t="s">
        <v>54</v>
      </c>
      <c r="BP288" s="375" t="s">
        <v>54</v>
      </c>
      <c r="BQ288" s="375" t="s">
        <v>54</v>
      </c>
      <c r="BR288" s="375" t="s">
        <v>54</v>
      </c>
      <c r="BS288" s="375" t="s">
        <v>54</v>
      </c>
      <c r="BT288" s="375" t="s">
        <v>54</v>
      </c>
      <c r="BU288" s="370" t="s">
        <v>54</v>
      </c>
      <c r="BV288" s="375" t="s">
        <v>54</v>
      </c>
      <c r="BW288" s="375" t="s">
        <v>54</v>
      </c>
      <c r="BX288" s="375" t="s">
        <v>54</v>
      </c>
      <c r="BY288" s="375" t="s">
        <v>54</v>
      </c>
      <c r="BZ288" s="375" t="s">
        <v>54</v>
      </c>
      <c r="CA288" s="375" t="s">
        <v>54</v>
      </c>
      <c r="CB288" s="375" t="s">
        <v>54</v>
      </c>
      <c r="CC288" s="375" t="s">
        <v>54</v>
      </c>
      <c r="CD288" s="375" t="s">
        <v>54</v>
      </c>
      <c r="CE288" s="370" t="s">
        <v>54</v>
      </c>
      <c r="CF288" s="375" t="s">
        <v>54</v>
      </c>
      <c r="CG288" s="375" t="s">
        <v>54</v>
      </c>
      <c r="CH288" s="375" t="s">
        <v>54</v>
      </c>
      <c r="CI288" s="370" t="s">
        <v>54</v>
      </c>
      <c r="CJ288" s="375" t="s">
        <v>54</v>
      </c>
      <c r="CK288" s="375" t="s">
        <v>54</v>
      </c>
      <c r="CL288" s="375" t="s">
        <v>54</v>
      </c>
      <c r="CM288" s="476" t="s">
        <v>54</v>
      </c>
      <c r="CN288" s="476" t="s">
        <v>54</v>
      </c>
      <c r="CO288" s="465" t="s">
        <v>54</v>
      </c>
      <c r="CP288" s="465" t="s">
        <v>54</v>
      </c>
      <c r="CQ288" s="465" t="s">
        <v>54</v>
      </c>
      <c r="CR288" s="465" t="s">
        <v>54</v>
      </c>
      <c r="CS288" s="465" t="s">
        <v>54</v>
      </c>
      <c r="CT288" s="512" t="s">
        <v>2026</v>
      </c>
      <c r="CU288" s="512">
        <v>2019</v>
      </c>
      <c r="CV288" s="512" t="str">
        <f t="shared" si="12"/>
        <v>Patients with mCRPC</v>
      </c>
      <c r="CW288" s="512" t="s">
        <v>1975</v>
      </c>
      <c r="CX288" s="512" t="s">
        <v>54</v>
      </c>
      <c r="CY288" s="512" t="s">
        <v>54</v>
      </c>
      <c r="CZ288" s="512" t="s">
        <v>54</v>
      </c>
      <c r="DA288" s="512" t="s">
        <v>54</v>
      </c>
      <c r="DB288" s="512" t="s">
        <v>54</v>
      </c>
      <c r="DC288" s="512" t="s">
        <v>3261</v>
      </c>
      <c r="DD288" s="509" t="s">
        <v>3463</v>
      </c>
      <c r="DE288" s="512" t="s">
        <v>3260</v>
      </c>
      <c r="DF288" s="512" t="s">
        <v>52</v>
      </c>
      <c r="DG288" s="465" t="s">
        <v>54</v>
      </c>
      <c r="DH288" s="465" t="s">
        <v>54</v>
      </c>
      <c r="DI288" s="465" t="s">
        <v>54</v>
      </c>
      <c r="DJ288" s="465" t="s">
        <v>54</v>
      </c>
      <c r="DK288" s="465" t="s">
        <v>54</v>
      </c>
      <c r="DL288" s="465" t="s">
        <v>54</v>
      </c>
      <c r="DM288" s="365" t="s">
        <v>54</v>
      </c>
      <c r="DN288" s="465" t="s">
        <v>54</v>
      </c>
      <c r="DO288" s="365" t="s">
        <v>54</v>
      </c>
      <c r="DP288" s="365" t="s">
        <v>54</v>
      </c>
      <c r="DQ288" s="365" t="s">
        <v>54</v>
      </c>
      <c r="DR288" s="365" t="s">
        <v>54</v>
      </c>
      <c r="DS288" s="365" t="s">
        <v>54</v>
      </c>
      <c r="DT288" s="365" t="s">
        <v>54</v>
      </c>
      <c r="DU288" s="365" t="s">
        <v>54</v>
      </c>
      <c r="DV288" s="365" t="s">
        <v>54</v>
      </c>
      <c r="DW288" s="365" t="s">
        <v>54</v>
      </c>
      <c r="DX288" s="465" t="s">
        <v>54</v>
      </c>
      <c r="DY288" s="365" t="s">
        <v>54</v>
      </c>
      <c r="DZ288" s="465" t="s">
        <v>54</v>
      </c>
      <c r="EA288" s="365" t="s">
        <v>54</v>
      </c>
      <c r="EB288" s="365" t="s">
        <v>54</v>
      </c>
      <c r="EC288" s="365" t="s">
        <v>54</v>
      </c>
      <c r="ED288" s="365" t="s">
        <v>54</v>
      </c>
      <c r="EE288" s="365" t="s">
        <v>54</v>
      </c>
      <c r="EF288" s="365" t="s">
        <v>54</v>
      </c>
      <c r="EG288" s="365" t="s">
        <v>54</v>
      </c>
      <c r="EH288" s="365" t="s">
        <v>54</v>
      </c>
      <c r="EI288" s="365" t="s">
        <v>54</v>
      </c>
      <c r="EJ288" s="365" t="s">
        <v>54</v>
      </c>
      <c r="EK288" s="365" t="s">
        <v>54</v>
      </c>
      <c r="EL288" s="365" t="s">
        <v>54</v>
      </c>
      <c r="EM288" s="365" t="s">
        <v>54</v>
      </c>
      <c r="EN288" s="365" t="s">
        <v>54</v>
      </c>
      <c r="EO288" s="365" t="s">
        <v>54</v>
      </c>
      <c r="EP288" s="365" t="s">
        <v>54</v>
      </c>
      <c r="EQ288" s="365" t="s">
        <v>54</v>
      </c>
      <c r="ER288" s="365" t="s">
        <v>54</v>
      </c>
      <c r="ES288" s="365" t="s">
        <v>54</v>
      </c>
      <c r="ET288" s="365" t="s">
        <v>54</v>
      </c>
      <c r="EU288" s="365" t="s">
        <v>54</v>
      </c>
    </row>
    <row r="289" spans="1:151" s="385" customFormat="1" ht="19.95" customHeight="1">
      <c r="A289" s="466"/>
      <c r="B289" s="466"/>
      <c r="C289" s="474"/>
      <c r="D289" s="466"/>
      <c r="E289" s="470"/>
      <c r="F289" s="466"/>
      <c r="G289" s="466"/>
      <c r="H289" s="466"/>
      <c r="I289" s="466"/>
      <c r="J289" s="466"/>
      <c r="K289" s="466"/>
      <c r="L289" s="470"/>
      <c r="M289" s="466"/>
      <c r="N289" s="470"/>
      <c r="O289" s="466"/>
      <c r="P289" s="527"/>
      <c r="Q289" s="466"/>
      <c r="R289" s="462" t="s">
        <v>54</v>
      </c>
      <c r="S289" s="375" t="s">
        <v>54</v>
      </c>
      <c r="T289" s="375" t="s">
        <v>54</v>
      </c>
      <c r="U289" s="375" t="s">
        <v>54</v>
      </c>
      <c r="V289" s="375" t="s">
        <v>54</v>
      </c>
      <c r="W289" s="375" t="s">
        <v>54</v>
      </c>
      <c r="X289" s="518"/>
      <c r="Y289" s="375" t="s">
        <v>54</v>
      </c>
      <c r="Z289" s="520"/>
      <c r="AA289" s="375" t="s">
        <v>54</v>
      </c>
      <c r="AB289" s="466"/>
      <c r="AC289" s="375" t="s">
        <v>54</v>
      </c>
      <c r="AD289" s="466"/>
      <c r="AE289" s="375" t="s">
        <v>54</v>
      </c>
      <c r="AF289" s="375" t="s">
        <v>54</v>
      </c>
      <c r="AG289" s="375" t="s">
        <v>54</v>
      </c>
      <c r="AH289" s="375" t="s">
        <v>54</v>
      </c>
      <c r="AI289" s="375" t="s">
        <v>54</v>
      </c>
      <c r="AJ289" s="515"/>
      <c r="AK289" s="515"/>
      <c r="AL289" s="515"/>
      <c r="AM289" s="515"/>
      <c r="AN289" s="515"/>
      <c r="AO289" s="515"/>
      <c r="AP289" s="375" t="s">
        <v>54</v>
      </c>
      <c r="AQ289" s="474"/>
      <c r="AR289" s="375" t="s">
        <v>54</v>
      </c>
      <c r="AS289" s="382" t="s">
        <v>54</v>
      </c>
      <c r="AT289" s="382" t="s">
        <v>54</v>
      </c>
      <c r="AU289" s="375" t="s">
        <v>54</v>
      </c>
      <c r="AV289" s="375" t="s">
        <v>54</v>
      </c>
      <c r="AW289" s="375" t="s">
        <v>54</v>
      </c>
      <c r="AX289" s="375" t="s">
        <v>54</v>
      </c>
      <c r="AY289" s="383" t="s">
        <v>54</v>
      </c>
      <c r="AZ289" s="369" t="s">
        <v>54</v>
      </c>
      <c r="BA289" s="518"/>
      <c r="BB289" s="369" t="s">
        <v>54</v>
      </c>
      <c r="BC289" s="518"/>
      <c r="BD289" s="369" t="s">
        <v>54</v>
      </c>
      <c r="BE289" s="369" t="s">
        <v>54</v>
      </c>
      <c r="BF289" s="369" t="s">
        <v>54</v>
      </c>
      <c r="BG289" s="375" t="s">
        <v>54</v>
      </c>
      <c r="BH289" s="375" t="s">
        <v>54</v>
      </c>
      <c r="BI289" s="375" t="s">
        <v>54</v>
      </c>
      <c r="BJ289" s="375" t="s">
        <v>54</v>
      </c>
      <c r="BK289" s="474"/>
      <c r="BL289" s="375" t="s">
        <v>54</v>
      </c>
      <c r="BM289" s="375" t="s">
        <v>54</v>
      </c>
      <c r="BN289" s="375" t="s">
        <v>54</v>
      </c>
      <c r="BO289" s="375" t="s">
        <v>54</v>
      </c>
      <c r="BP289" s="375" t="s">
        <v>54</v>
      </c>
      <c r="BQ289" s="375" t="s">
        <v>54</v>
      </c>
      <c r="BR289" s="375" t="s">
        <v>54</v>
      </c>
      <c r="BS289" s="375" t="s">
        <v>54</v>
      </c>
      <c r="BT289" s="375" t="s">
        <v>54</v>
      </c>
      <c r="BU289" s="370" t="s">
        <v>54</v>
      </c>
      <c r="BV289" s="375" t="s">
        <v>54</v>
      </c>
      <c r="BW289" s="375" t="s">
        <v>54</v>
      </c>
      <c r="BX289" s="375" t="s">
        <v>54</v>
      </c>
      <c r="BY289" s="375" t="s">
        <v>54</v>
      </c>
      <c r="BZ289" s="375" t="s">
        <v>54</v>
      </c>
      <c r="CA289" s="375" t="s">
        <v>54</v>
      </c>
      <c r="CB289" s="375" t="s">
        <v>54</v>
      </c>
      <c r="CC289" s="375" t="s">
        <v>54</v>
      </c>
      <c r="CD289" s="375" t="s">
        <v>54</v>
      </c>
      <c r="CE289" s="370" t="s">
        <v>54</v>
      </c>
      <c r="CF289" s="375" t="s">
        <v>54</v>
      </c>
      <c r="CG289" s="375" t="s">
        <v>54</v>
      </c>
      <c r="CH289" s="375" t="s">
        <v>54</v>
      </c>
      <c r="CI289" s="370" t="s">
        <v>54</v>
      </c>
      <c r="CJ289" s="375" t="s">
        <v>54</v>
      </c>
      <c r="CK289" s="375" t="s">
        <v>54</v>
      </c>
      <c r="CL289" s="375" t="s">
        <v>54</v>
      </c>
      <c r="CM289" s="477"/>
      <c r="CN289" s="477"/>
      <c r="CO289" s="466"/>
      <c r="CP289" s="466"/>
      <c r="CQ289" s="466"/>
      <c r="CR289" s="466"/>
      <c r="CS289" s="466"/>
      <c r="CT289" s="513"/>
      <c r="CU289" s="513"/>
      <c r="CV289" s="513"/>
      <c r="CW289" s="513"/>
      <c r="CX289" s="513"/>
      <c r="CY289" s="513"/>
      <c r="CZ289" s="513"/>
      <c r="DA289" s="513"/>
      <c r="DB289" s="513"/>
      <c r="DC289" s="513"/>
      <c r="DD289" s="510"/>
      <c r="DE289" s="513"/>
      <c r="DF289" s="513"/>
      <c r="DG289" s="466"/>
      <c r="DH289" s="466"/>
      <c r="DI289" s="466"/>
      <c r="DJ289" s="466"/>
      <c r="DK289" s="466"/>
      <c r="DL289" s="466"/>
      <c r="DM289" s="365" t="s">
        <v>54</v>
      </c>
      <c r="DN289" s="466"/>
      <c r="DO289" s="365" t="s">
        <v>54</v>
      </c>
      <c r="DP289" s="365" t="s">
        <v>54</v>
      </c>
      <c r="DQ289" s="365" t="s">
        <v>54</v>
      </c>
      <c r="DR289" s="365" t="s">
        <v>54</v>
      </c>
      <c r="DS289" s="365" t="s">
        <v>54</v>
      </c>
      <c r="DT289" s="365" t="s">
        <v>54</v>
      </c>
      <c r="DU289" s="365" t="s">
        <v>54</v>
      </c>
      <c r="DV289" s="365" t="s">
        <v>54</v>
      </c>
      <c r="DW289" s="365" t="s">
        <v>54</v>
      </c>
      <c r="DX289" s="466"/>
      <c r="DY289" s="365" t="s">
        <v>54</v>
      </c>
      <c r="DZ289" s="466"/>
      <c r="EA289" s="365" t="s">
        <v>54</v>
      </c>
      <c r="EB289" s="365" t="s">
        <v>54</v>
      </c>
      <c r="EC289" s="365" t="s">
        <v>54</v>
      </c>
      <c r="ED289" s="365" t="s">
        <v>54</v>
      </c>
      <c r="EE289" s="365" t="s">
        <v>54</v>
      </c>
      <c r="EF289" s="365" t="s">
        <v>54</v>
      </c>
      <c r="EG289" s="365" t="s">
        <v>54</v>
      </c>
      <c r="EH289" s="365" t="s">
        <v>54</v>
      </c>
      <c r="EI289" s="365" t="s">
        <v>54</v>
      </c>
      <c r="EJ289" s="365" t="s">
        <v>54</v>
      </c>
      <c r="EK289" s="365" t="s">
        <v>54</v>
      </c>
      <c r="EL289" s="365" t="s">
        <v>54</v>
      </c>
      <c r="EM289" s="365" t="s">
        <v>54</v>
      </c>
      <c r="EN289" s="365" t="s">
        <v>54</v>
      </c>
      <c r="EO289" s="365" t="s">
        <v>54</v>
      </c>
      <c r="EP289" s="365" t="s">
        <v>54</v>
      </c>
      <c r="EQ289" s="365" t="s">
        <v>54</v>
      </c>
      <c r="ER289" s="365" t="s">
        <v>54</v>
      </c>
      <c r="ES289" s="365" t="s">
        <v>54</v>
      </c>
      <c r="ET289" s="365" t="s">
        <v>54</v>
      </c>
      <c r="EU289" s="365" t="s">
        <v>54</v>
      </c>
    </row>
    <row r="290" spans="1:151" s="385" customFormat="1" ht="19.95" customHeight="1">
      <c r="A290" s="467"/>
      <c r="B290" s="467"/>
      <c r="C290" s="474"/>
      <c r="D290" s="467"/>
      <c r="E290" s="471"/>
      <c r="F290" s="467"/>
      <c r="G290" s="467"/>
      <c r="H290" s="467"/>
      <c r="I290" s="467"/>
      <c r="J290" s="467"/>
      <c r="K290" s="467"/>
      <c r="L290" s="471"/>
      <c r="M290" s="467"/>
      <c r="N290" s="471"/>
      <c r="O290" s="467"/>
      <c r="P290" s="527"/>
      <c r="Q290" s="467"/>
      <c r="R290" s="462" t="s">
        <v>54</v>
      </c>
      <c r="S290" s="375" t="s">
        <v>54</v>
      </c>
      <c r="T290" s="375" t="s">
        <v>54</v>
      </c>
      <c r="U290" s="375" t="s">
        <v>54</v>
      </c>
      <c r="V290" s="375" t="s">
        <v>54</v>
      </c>
      <c r="W290" s="375" t="s">
        <v>54</v>
      </c>
      <c r="X290" s="518"/>
      <c r="Y290" s="375" t="s">
        <v>54</v>
      </c>
      <c r="Z290" s="520"/>
      <c r="AA290" s="375" t="s">
        <v>54</v>
      </c>
      <c r="AB290" s="467"/>
      <c r="AC290" s="375" t="s">
        <v>54</v>
      </c>
      <c r="AD290" s="467"/>
      <c r="AE290" s="375" t="s">
        <v>54</v>
      </c>
      <c r="AF290" s="375" t="s">
        <v>54</v>
      </c>
      <c r="AG290" s="375" t="s">
        <v>54</v>
      </c>
      <c r="AH290" s="375" t="s">
        <v>54</v>
      </c>
      <c r="AI290" s="375" t="s">
        <v>54</v>
      </c>
      <c r="AJ290" s="515"/>
      <c r="AK290" s="515"/>
      <c r="AL290" s="515"/>
      <c r="AM290" s="515"/>
      <c r="AN290" s="515"/>
      <c r="AO290" s="515"/>
      <c r="AP290" s="375" t="s">
        <v>54</v>
      </c>
      <c r="AQ290" s="474"/>
      <c r="AR290" s="375" t="s">
        <v>54</v>
      </c>
      <c r="AS290" s="382" t="s">
        <v>54</v>
      </c>
      <c r="AT290" s="382" t="s">
        <v>54</v>
      </c>
      <c r="AU290" s="375" t="s">
        <v>54</v>
      </c>
      <c r="AV290" s="375" t="s">
        <v>54</v>
      </c>
      <c r="AW290" s="375" t="s">
        <v>54</v>
      </c>
      <c r="AX290" s="375" t="s">
        <v>54</v>
      </c>
      <c r="AY290" s="383" t="s">
        <v>54</v>
      </c>
      <c r="AZ290" s="369" t="s">
        <v>54</v>
      </c>
      <c r="BA290" s="518"/>
      <c r="BB290" s="369" t="s">
        <v>54</v>
      </c>
      <c r="BC290" s="518"/>
      <c r="BD290" s="369" t="s">
        <v>54</v>
      </c>
      <c r="BE290" s="369" t="s">
        <v>54</v>
      </c>
      <c r="BF290" s="369" t="s">
        <v>54</v>
      </c>
      <c r="BG290" s="375" t="s">
        <v>54</v>
      </c>
      <c r="BH290" s="375" t="s">
        <v>54</v>
      </c>
      <c r="BI290" s="375" t="s">
        <v>54</v>
      </c>
      <c r="BJ290" s="375" t="s">
        <v>54</v>
      </c>
      <c r="BK290" s="474"/>
      <c r="BL290" s="375" t="s">
        <v>54</v>
      </c>
      <c r="BM290" s="375" t="s">
        <v>54</v>
      </c>
      <c r="BN290" s="375" t="s">
        <v>54</v>
      </c>
      <c r="BO290" s="375" t="s">
        <v>54</v>
      </c>
      <c r="BP290" s="375" t="s">
        <v>54</v>
      </c>
      <c r="BQ290" s="375" t="s">
        <v>54</v>
      </c>
      <c r="BR290" s="375" t="s">
        <v>54</v>
      </c>
      <c r="BS290" s="375" t="s">
        <v>54</v>
      </c>
      <c r="BT290" s="375" t="s">
        <v>54</v>
      </c>
      <c r="BU290" s="370" t="s">
        <v>54</v>
      </c>
      <c r="BV290" s="375" t="s">
        <v>54</v>
      </c>
      <c r="BW290" s="375" t="s">
        <v>54</v>
      </c>
      <c r="BX290" s="375" t="s">
        <v>54</v>
      </c>
      <c r="BY290" s="375" t="s">
        <v>54</v>
      </c>
      <c r="BZ290" s="375" t="s">
        <v>54</v>
      </c>
      <c r="CA290" s="375" t="s">
        <v>54</v>
      </c>
      <c r="CB290" s="375" t="s">
        <v>54</v>
      </c>
      <c r="CC290" s="375" t="s">
        <v>54</v>
      </c>
      <c r="CD290" s="375" t="s">
        <v>54</v>
      </c>
      <c r="CE290" s="370" t="s">
        <v>54</v>
      </c>
      <c r="CF290" s="375" t="s">
        <v>54</v>
      </c>
      <c r="CG290" s="375" t="s">
        <v>54</v>
      </c>
      <c r="CH290" s="375" t="s">
        <v>54</v>
      </c>
      <c r="CI290" s="370" t="s">
        <v>54</v>
      </c>
      <c r="CJ290" s="375" t="s">
        <v>54</v>
      </c>
      <c r="CK290" s="375" t="s">
        <v>54</v>
      </c>
      <c r="CL290" s="375" t="s">
        <v>54</v>
      </c>
      <c r="CM290" s="477"/>
      <c r="CN290" s="477"/>
      <c r="CO290" s="467"/>
      <c r="CP290" s="467"/>
      <c r="CQ290" s="467"/>
      <c r="CR290" s="467"/>
      <c r="CS290" s="467"/>
      <c r="CT290" s="513"/>
      <c r="CU290" s="513"/>
      <c r="CV290" s="513"/>
      <c r="CW290" s="513"/>
      <c r="CX290" s="513"/>
      <c r="CY290" s="513"/>
      <c r="CZ290" s="513"/>
      <c r="DA290" s="513"/>
      <c r="DB290" s="513"/>
      <c r="DC290" s="513"/>
      <c r="DD290" s="510"/>
      <c r="DE290" s="513"/>
      <c r="DF290" s="513"/>
      <c r="DG290" s="467"/>
      <c r="DH290" s="467"/>
      <c r="DI290" s="467"/>
      <c r="DJ290" s="467"/>
      <c r="DK290" s="467"/>
      <c r="DL290" s="467"/>
      <c r="DM290" s="365" t="s">
        <v>54</v>
      </c>
      <c r="DN290" s="467"/>
      <c r="DO290" s="365" t="s">
        <v>54</v>
      </c>
      <c r="DP290" s="365" t="s">
        <v>54</v>
      </c>
      <c r="DQ290" s="365" t="s">
        <v>54</v>
      </c>
      <c r="DR290" s="365" t="s">
        <v>54</v>
      </c>
      <c r="DS290" s="365" t="s">
        <v>54</v>
      </c>
      <c r="DT290" s="365" t="s">
        <v>54</v>
      </c>
      <c r="DU290" s="365" t="s">
        <v>54</v>
      </c>
      <c r="DV290" s="365" t="s">
        <v>54</v>
      </c>
      <c r="DW290" s="365" t="s">
        <v>54</v>
      </c>
      <c r="DX290" s="467"/>
      <c r="DY290" s="365" t="s">
        <v>54</v>
      </c>
      <c r="DZ290" s="467"/>
      <c r="EA290" s="365" t="s">
        <v>54</v>
      </c>
      <c r="EB290" s="365" t="s">
        <v>54</v>
      </c>
      <c r="EC290" s="365" t="s">
        <v>54</v>
      </c>
      <c r="ED290" s="365" t="s">
        <v>54</v>
      </c>
      <c r="EE290" s="365" t="s">
        <v>54</v>
      </c>
      <c r="EF290" s="365" t="s">
        <v>54</v>
      </c>
      <c r="EG290" s="365" t="s">
        <v>54</v>
      </c>
      <c r="EH290" s="365" t="s">
        <v>54</v>
      </c>
      <c r="EI290" s="365" t="s">
        <v>54</v>
      </c>
      <c r="EJ290" s="365" t="s">
        <v>54</v>
      </c>
      <c r="EK290" s="365" t="s">
        <v>54</v>
      </c>
      <c r="EL290" s="365" t="s">
        <v>54</v>
      </c>
      <c r="EM290" s="365" t="s">
        <v>54</v>
      </c>
      <c r="EN290" s="365" t="s">
        <v>54</v>
      </c>
      <c r="EO290" s="365" t="s">
        <v>54</v>
      </c>
      <c r="EP290" s="365" t="s">
        <v>54</v>
      </c>
      <c r="EQ290" s="365" t="s">
        <v>54</v>
      </c>
      <c r="ER290" s="365" t="s">
        <v>54</v>
      </c>
      <c r="ES290" s="365" t="s">
        <v>54</v>
      </c>
      <c r="ET290" s="365" t="s">
        <v>54</v>
      </c>
      <c r="EU290" s="365" t="s">
        <v>54</v>
      </c>
    </row>
    <row r="291" spans="1:151" s="385" customFormat="1" ht="19.95" customHeight="1">
      <c r="A291" s="468"/>
      <c r="B291" s="468"/>
      <c r="C291" s="475"/>
      <c r="D291" s="468"/>
      <c r="E291" s="472"/>
      <c r="F291" s="468"/>
      <c r="G291" s="468"/>
      <c r="H291" s="468"/>
      <c r="I291" s="468"/>
      <c r="J291" s="468"/>
      <c r="K291" s="468"/>
      <c r="L291" s="472"/>
      <c r="M291" s="468"/>
      <c r="N291" s="472"/>
      <c r="O291" s="468"/>
      <c r="P291" s="528"/>
      <c r="Q291" s="468"/>
      <c r="R291" s="462" t="s">
        <v>54</v>
      </c>
      <c r="S291" s="375" t="s">
        <v>54</v>
      </c>
      <c r="T291" s="375" t="s">
        <v>54</v>
      </c>
      <c r="U291" s="375" t="s">
        <v>54</v>
      </c>
      <c r="V291" s="375" t="s">
        <v>54</v>
      </c>
      <c r="W291" s="375" t="s">
        <v>54</v>
      </c>
      <c r="X291" s="518"/>
      <c r="Y291" s="375" t="s">
        <v>54</v>
      </c>
      <c r="Z291" s="520"/>
      <c r="AA291" s="375" t="s">
        <v>54</v>
      </c>
      <c r="AB291" s="468"/>
      <c r="AC291" s="375" t="s">
        <v>54</v>
      </c>
      <c r="AD291" s="468"/>
      <c r="AE291" s="375" t="s">
        <v>54</v>
      </c>
      <c r="AF291" s="375" t="s">
        <v>54</v>
      </c>
      <c r="AG291" s="375" t="s">
        <v>54</v>
      </c>
      <c r="AH291" s="375" t="s">
        <v>54</v>
      </c>
      <c r="AI291" s="375" t="s">
        <v>54</v>
      </c>
      <c r="AJ291" s="516"/>
      <c r="AK291" s="516"/>
      <c r="AL291" s="516"/>
      <c r="AM291" s="516"/>
      <c r="AN291" s="516"/>
      <c r="AO291" s="516"/>
      <c r="AP291" s="375" t="s">
        <v>54</v>
      </c>
      <c r="AQ291" s="475"/>
      <c r="AR291" s="375" t="s">
        <v>54</v>
      </c>
      <c r="AS291" s="382" t="s">
        <v>54</v>
      </c>
      <c r="AT291" s="382" t="s">
        <v>54</v>
      </c>
      <c r="AU291" s="375" t="s">
        <v>54</v>
      </c>
      <c r="AV291" s="375" t="s">
        <v>54</v>
      </c>
      <c r="AW291" s="375" t="s">
        <v>54</v>
      </c>
      <c r="AX291" s="375" t="s">
        <v>54</v>
      </c>
      <c r="AY291" s="383" t="s">
        <v>54</v>
      </c>
      <c r="AZ291" s="369" t="s">
        <v>54</v>
      </c>
      <c r="BA291" s="518"/>
      <c r="BB291" s="369" t="s">
        <v>54</v>
      </c>
      <c r="BC291" s="518"/>
      <c r="BD291" s="369" t="s">
        <v>54</v>
      </c>
      <c r="BE291" s="369" t="s">
        <v>54</v>
      </c>
      <c r="BF291" s="369" t="s">
        <v>54</v>
      </c>
      <c r="BG291" s="375" t="s">
        <v>54</v>
      </c>
      <c r="BH291" s="375" t="s">
        <v>54</v>
      </c>
      <c r="BI291" s="375" t="s">
        <v>54</v>
      </c>
      <c r="BJ291" s="375" t="s">
        <v>54</v>
      </c>
      <c r="BK291" s="475"/>
      <c r="BL291" s="375" t="s">
        <v>54</v>
      </c>
      <c r="BM291" s="375" t="s">
        <v>54</v>
      </c>
      <c r="BN291" s="375" t="s">
        <v>54</v>
      </c>
      <c r="BO291" s="375" t="s">
        <v>54</v>
      </c>
      <c r="BP291" s="375" t="s">
        <v>54</v>
      </c>
      <c r="BQ291" s="375" t="s">
        <v>54</v>
      </c>
      <c r="BR291" s="375" t="s">
        <v>54</v>
      </c>
      <c r="BS291" s="375" t="s">
        <v>54</v>
      </c>
      <c r="BT291" s="375" t="s">
        <v>54</v>
      </c>
      <c r="BU291" s="370" t="s">
        <v>54</v>
      </c>
      <c r="BV291" s="375" t="s">
        <v>54</v>
      </c>
      <c r="BW291" s="375" t="s">
        <v>54</v>
      </c>
      <c r="BX291" s="375" t="s">
        <v>54</v>
      </c>
      <c r="BY291" s="375" t="s">
        <v>54</v>
      </c>
      <c r="BZ291" s="375" t="s">
        <v>54</v>
      </c>
      <c r="CA291" s="375" t="s">
        <v>54</v>
      </c>
      <c r="CB291" s="375" t="s">
        <v>54</v>
      </c>
      <c r="CC291" s="375" t="s">
        <v>54</v>
      </c>
      <c r="CD291" s="375" t="s">
        <v>54</v>
      </c>
      <c r="CE291" s="370" t="s">
        <v>54</v>
      </c>
      <c r="CF291" s="375" t="s">
        <v>54</v>
      </c>
      <c r="CG291" s="375" t="s">
        <v>54</v>
      </c>
      <c r="CH291" s="375" t="s">
        <v>54</v>
      </c>
      <c r="CI291" s="370" t="s">
        <v>54</v>
      </c>
      <c r="CJ291" s="375" t="s">
        <v>54</v>
      </c>
      <c r="CK291" s="375" t="s">
        <v>54</v>
      </c>
      <c r="CL291" s="375" t="s">
        <v>54</v>
      </c>
      <c r="CM291" s="478"/>
      <c r="CN291" s="478"/>
      <c r="CO291" s="468"/>
      <c r="CP291" s="468"/>
      <c r="CQ291" s="468"/>
      <c r="CR291" s="468"/>
      <c r="CS291" s="468"/>
      <c r="CT291" s="514"/>
      <c r="CU291" s="514"/>
      <c r="CV291" s="514"/>
      <c r="CW291" s="514"/>
      <c r="CX291" s="514"/>
      <c r="CY291" s="514"/>
      <c r="CZ291" s="514"/>
      <c r="DA291" s="514"/>
      <c r="DB291" s="514"/>
      <c r="DC291" s="514"/>
      <c r="DD291" s="511"/>
      <c r="DE291" s="514"/>
      <c r="DF291" s="514"/>
      <c r="DG291" s="468"/>
      <c r="DH291" s="468"/>
      <c r="DI291" s="468"/>
      <c r="DJ291" s="468"/>
      <c r="DK291" s="468"/>
      <c r="DL291" s="468"/>
      <c r="DM291" s="365" t="s">
        <v>54</v>
      </c>
      <c r="DN291" s="468"/>
      <c r="DO291" s="365" t="s">
        <v>54</v>
      </c>
      <c r="DP291" s="365" t="s">
        <v>54</v>
      </c>
      <c r="DQ291" s="365" t="s">
        <v>54</v>
      </c>
      <c r="DR291" s="365" t="s">
        <v>54</v>
      </c>
      <c r="DS291" s="365" t="s">
        <v>54</v>
      </c>
      <c r="DT291" s="365" t="s">
        <v>54</v>
      </c>
      <c r="DU291" s="365" t="s">
        <v>54</v>
      </c>
      <c r="DV291" s="365" t="s">
        <v>54</v>
      </c>
      <c r="DW291" s="365" t="s">
        <v>54</v>
      </c>
      <c r="DX291" s="468"/>
      <c r="DY291" s="365" t="s">
        <v>54</v>
      </c>
      <c r="DZ291" s="468"/>
      <c r="EA291" s="365" t="s">
        <v>54</v>
      </c>
      <c r="EB291" s="365" t="s">
        <v>54</v>
      </c>
      <c r="EC291" s="365" t="s">
        <v>54</v>
      </c>
      <c r="ED291" s="365" t="s">
        <v>54</v>
      </c>
      <c r="EE291" s="365" t="s">
        <v>54</v>
      </c>
      <c r="EF291" s="365" t="s">
        <v>54</v>
      </c>
      <c r="EG291" s="365" t="s">
        <v>54</v>
      </c>
      <c r="EH291" s="365" t="s">
        <v>54</v>
      </c>
      <c r="EI291" s="365" t="s">
        <v>54</v>
      </c>
      <c r="EJ291" s="365" t="s">
        <v>54</v>
      </c>
      <c r="EK291" s="365" t="s">
        <v>54</v>
      </c>
      <c r="EL291" s="365" t="s">
        <v>54</v>
      </c>
      <c r="EM291" s="365" t="s">
        <v>54</v>
      </c>
      <c r="EN291" s="365" t="s">
        <v>54</v>
      </c>
      <c r="EO291" s="365" t="s">
        <v>54</v>
      </c>
      <c r="EP291" s="365" t="s">
        <v>54</v>
      </c>
      <c r="EQ291" s="365" t="s">
        <v>54</v>
      </c>
      <c r="ER291" s="365" t="s">
        <v>54</v>
      </c>
      <c r="ES291" s="365" t="s">
        <v>54</v>
      </c>
      <c r="ET291" s="365" t="s">
        <v>54</v>
      </c>
      <c r="EU291" s="365" t="s">
        <v>54</v>
      </c>
    </row>
    <row r="292" spans="1:151" s="385" customFormat="1" ht="19.95" customHeight="1">
      <c r="A292" s="465">
        <v>53</v>
      </c>
      <c r="B292" s="465">
        <v>53</v>
      </c>
      <c r="C292" s="473" t="s">
        <v>2734</v>
      </c>
      <c r="D292" s="465" t="s">
        <v>3340</v>
      </c>
      <c r="E292" s="469" t="s">
        <v>3072</v>
      </c>
      <c r="F292" s="465" t="s">
        <v>3402</v>
      </c>
      <c r="G292" s="465" t="s">
        <v>3368</v>
      </c>
      <c r="H292" s="465" t="s">
        <v>3262</v>
      </c>
      <c r="I292" s="465" t="s">
        <v>3403</v>
      </c>
      <c r="J292" s="465" t="s">
        <v>52</v>
      </c>
      <c r="K292" s="525" t="s">
        <v>3546</v>
      </c>
      <c r="L292" s="469" t="s">
        <v>3554</v>
      </c>
      <c r="M292" s="465" t="s">
        <v>3341</v>
      </c>
      <c r="N292" s="469" t="s">
        <v>3554</v>
      </c>
      <c r="O292" s="465" t="s">
        <v>3369</v>
      </c>
      <c r="P292" s="526" t="s">
        <v>3014</v>
      </c>
      <c r="Q292" s="465">
        <v>1</v>
      </c>
      <c r="R292" s="462" t="s">
        <v>52</v>
      </c>
      <c r="S292" s="375" t="s">
        <v>52</v>
      </c>
      <c r="T292" s="375" t="s">
        <v>52</v>
      </c>
      <c r="U292" s="375" t="s">
        <v>52</v>
      </c>
      <c r="V292" s="375" t="s">
        <v>52</v>
      </c>
      <c r="W292" s="375">
        <v>261</v>
      </c>
      <c r="X292" s="517">
        <v>261</v>
      </c>
      <c r="Y292" s="375" t="s">
        <v>52</v>
      </c>
      <c r="Z292" s="519" t="s">
        <v>52</v>
      </c>
      <c r="AA292" s="375">
        <v>261</v>
      </c>
      <c r="AB292" s="465">
        <f t="shared" ref="AB292" si="22">X292</f>
        <v>261</v>
      </c>
      <c r="AC292" s="375">
        <v>201</v>
      </c>
      <c r="AD292" s="465">
        <v>201</v>
      </c>
      <c r="AE292" s="375">
        <v>72.11</v>
      </c>
      <c r="AF292" s="375" t="s">
        <v>52</v>
      </c>
      <c r="AG292" s="375" t="s">
        <v>52</v>
      </c>
      <c r="AH292" s="375" t="s">
        <v>52</v>
      </c>
      <c r="AI292" s="375" t="s">
        <v>52</v>
      </c>
      <c r="AJ292" s="476" t="s">
        <v>54</v>
      </c>
      <c r="AK292" s="476" t="s">
        <v>54</v>
      </c>
      <c r="AL292" s="476" t="s">
        <v>54</v>
      </c>
      <c r="AM292" s="476" t="s">
        <v>54</v>
      </c>
      <c r="AN292" s="476" t="s">
        <v>54</v>
      </c>
      <c r="AO292" s="476" t="s">
        <v>54</v>
      </c>
      <c r="AP292" s="375" t="s">
        <v>54</v>
      </c>
      <c r="AQ292" s="473" t="s">
        <v>54</v>
      </c>
      <c r="AR292" s="375" t="s">
        <v>54</v>
      </c>
      <c r="AS292" s="382" t="s">
        <v>54</v>
      </c>
      <c r="AT292" s="382" t="s">
        <v>54</v>
      </c>
      <c r="AU292" s="375" t="s">
        <v>54</v>
      </c>
      <c r="AV292" s="375" t="s">
        <v>54</v>
      </c>
      <c r="AW292" s="375" t="s">
        <v>54</v>
      </c>
      <c r="AX292" s="375" t="s">
        <v>54</v>
      </c>
      <c r="AY292" s="383" t="s">
        <v>54</v>
      </c>
      <c r="AZ292" s="369" t="s">
        <v>54</v>
      </c>
      <c r="BA292" s="517" t="s">
        <v>54</v>
      </c>
      <c r="BB292" s="369" t="s">
        <v>54</v>
      </c>
      <c r="BC292" s="517" t="s">
        <v>54</v>
      </c>
      <c r="BD292" s="369" t="s">
        <v>54</v>
      </c>
      <c r="BE292" s="369" t="s">
        <v>54</v>
      </c>
      <c r="BF292" s="369" t="s">
        <v>54</v>
      </c>
      <c r="BG292" s="375" t="s">
        <v>54</v>
      </c>
      <c r="BH292" s="375" t="s">
        <v>54</v>
      </c>
      <c r="BI292" s="375" t="s">
        <v>54</v>
      </c>
      <c r="BJ292" s="375" t="s">
        <v>54</v>
      </c>
      <c r="BK292" s="473" t="s">
        <v>54</v>
      </c>
      <c r="BL292" s="375" t="s">
        <v>54</v>
      </c>
      <c r="BM292" s="375" t="s">
        <v>54</v>
      </c>
      <c r="BN292" s="375" t="s">
        <v>54</v>
      </c>
      <c r="BO292" s="375" t="s">
        <v>54</v>
      </c>
      <c r="BP292" s="375" t="s">
        <v>54</v>
      </c>
      <c r="BQ292" s="375" t="s">
        <v>54</v>
      </c>
      <c r="BR292" s="375" t="s">
        <v>54</v>
      </c>
      <c r="BS292" s="375" t="s">
        <v>54</v>
      </c>
      <c r="BT292" s="375" t="s">
        <v>54</v>
      </c>
      <c r="BU292" s="370" t="s">
        <v>54</v>
      </c>
      <c r="BV292" s="375" t="s">
        <v>54</v>
      </c>
      <c r="BW292" s="375" t="s">
        <v>54</v>
      </c>
      <c r="BX292" s="375" t="s">
        <v>54</v>
      </c>
      <c r="BY292" s="375" t="s">
        <v>54</v>
      </c>
      <c r="BZ292" s="375" t="s">
        <v>54</v>
      </c>
      <c r="CA292" s="375" t="s">
        <v>54</v>
      </c>
      <c r="CB292" s="375" t="s">
        <v>54</v>
      </c>
      <c r="CC292" s="375" t="s">
        <v>54</v>
      </c>
      <c r="CD292" s="375" t="s">
        <v>54</v>
      </c>
      <c r="CE292" s="370" t="s">
        <v>54</v>
      </c>
      <c r="CF292" s="375" t="s">
        <v>54</v>
      </c>
      <c r="CG292" s="375" t="s">
        <v>54</v>
      </c>
      <c r="CH292" s="375" t="s">
        <v>54</v>
      </c>
      <c r="CI292" s="370" t="s">
        <v>54</v>
      </c>
      <c r="CJ292" s="375" t="s">
        <v>54</v>
      </c>
      <c r="CK292" s="375" t="s">
        <v>54</v>
      </c>
      <c r="CL292" s="375" t="s">
        <v>54</v>
      </c>
      <c r="CM292" s="476" t="s">
        <v>54</v>
      </c>
      <c r="CN292" s="476" t="s">
        <v>54</v>
      </c>
      <c r="CO292" s="465" t="s">
        <v>54</v>
      </c>
      <c r="CP292" s="465" t="s">
        <v>54</v>
      </c>
      <c r="CQ292" s="465" t="s">
        <v>54</v>
      </c>
      <c r="CR292" s="465" t="s">
        <v>54</v>
      </c>
      <c r="CS292" s="465" t="s">
        <v>54</v>
      </c>
      <c r="CT292" s="512" t="s">
        <v>2026</v>
      </c>
      <c r="CU292" s="512">
        <v>2020</v>
      </c>
      <c r="CV292" s="512" t="str">
        <f t="shared" si="14"/>
        <v>(a) At least one diagnosis of prostate cancer (ICD-9-CM code 185, malignant neoplasm of prostate) on one or more inpatient claim or two or more outpatient claims (at least 30 days apart) during the index period.
(b) Evidence of surgical castration (based on current procedural terminology codes 54530, 54533, 54540, 54535, 54690; ICD-9-CM procedure codes 62.3, 62.41, 62.42; or ICD-9-CM diagnosis code V45.77) or medical castration (defined as having one or more claim for any of the anti-androgens, androgen-synthesis inhibitors, estrogens, and progestins and one claim for any of the luteinizing hormone-releasing hormone (LHRH) agonists).
(c) Diagnosis of metastasis (ICD-9-CM code 196.0–196.9, 197.0–197.8, 198.5, a secondary malignant neoplasm of lymph nodes, visceral organs, and/or bone/bone marrow) on one or more inpatient claim or two or more outpatient claims (at least 30 days apart) during the index period.
(d) At least one claim of FDA-approved treatment for mCRPC (docetaxel, cabazitaxel, abiraterone, enzalutamide, radium-223, mitoxantrone, estramustine, and sipuleucel-T) within 3 months of diagnosis of metastatic disease.
(e) Continuous enrollment in a health plan for at least 25 months prior to the index date (to ensure adequate time for castrate resistance to develop) and 6 months after the index date.</v>
      </c>
      <c r="CW292" s="512" t="s">
        <v>1975</v>
      </c>
      <c r="CX292" s="512" t="s">
        <v>54</v>
      </c>
      <c r="CY292" s="512" t="s">
        <v>54</v>
      </c>
      <c r="CZ292" s="512" t="s">
        <v>54</v>
      </c>
      <c r="DA292" s="512" t="s">
        <v>54</v>
      </c>
      <c r="DB292" s="512" t="s">
        <v>54</v>
      </c>
      <c r="DC292" s="512" t="s">
        <v>3264</v>
      </c>
      <c r="DD292" s="509" t="s">
        <v>3464</v>
      </c>
      <c r="DE292" s="512" t="s">
        <v>3263</v>
      </c>
      <c r="DF292" s="512" t="s">
        <v>52</v>
      </c>
      <c r="DG292" s="465" t="s">
        <v>54</v>
      </c>
      <c r="DH292" s="465" t="s">
        <v>54</v>
      </c>
      <c r="DI292" s="465" t="s">
        <v>54</v>
      </c>
      <c r="DJ292" s="465" t="s">
        <v>54</v>
      </c>
      <c r="DK292" s="465" t="s">
        <v>54</v>
      </c>
      <c r="DL292" s="465" t="s">
        <v>54</v>
      </c>
      <c r="DM292" s="365" t="s">
        <v>54</v>
      </c>
      <c r="DN292" s="465" t="s">
        <v>54</v>
      </c>
      <c r="DO292" s="365" t="s">
        <v>54</v>
      </c>
      <c r="DP292" s="365" t="s">
        <v>54</v>
      </c>
      <c r="DQ292" s="365" t="s">
        <v>54</v>
      </c>
      <c r="DR292" s="365" t="s">
        <v>54</v>
      </c>
      <c r="DS292" s="365" t="s">
        <v>54</v>
      </c>
      <c r="DT292" s="365" t="s">
        <v>54</v>
      </c>
      <c r="DU292" s="365" t="s">
        <v>54</v>
      </c>
      <c r="DV292" s="365" t="s">
        <v>54</v>
      </c>
      <c r="DW292" s="365" t="s">
        <v>54</v>
      </c>
      <c r="DX292" s="465" t="s">
        <v>54</v>
      </c>
      <c r="DY292" s="365" t="s">
        <v>54</v>
      </c>
      <c r="DZ292" s="465" t="s">
        <v>54</v>
      </c>
      <c r="EA292" s="365" t="s">
        <v>54</v>
      </c>
      <c r="EB292" s="365" t="s">
        <v>54</v>
      </c>
      <c r="EC292" s="365" t="s">
        <v>54</v>
      </c>
      <c r="ED292" s="365" t="s">
        <v>54</v>
      </c>
      <c r="EE292" s="365" t="s">
        <v>54</v>
      </c>
      <c r="EF292" s="365" t="s">
        <v>54</v>
      </c>
      <c r="EG292" s="365" t="s">
        <v>54</v>
      </c>
      <c r="EH292" s="365" t="s">
        <v>54</v>
      </c>
      <c r="EI292" s="365" t="s">
        <v>54</v>
      </c>
      <c r="EJ292" s="365" t="s">
        <v>54</v>
      </c>
      <c r="EK292" s="365" t="s">
        <v>54</v>
      </c>
      <c r="EL292" s="365" t="s">
        <v>54</v>
      </c>
      <c r="EM292" s="365" t="s">
        <v>54</v>
      </c>
      <c r="EN292" s="365" t="s">
        <v>54</v>
      </c>
      <c r="EO292" s="365" t="s">
        <v>54</v>
      </c>
      <c r="EP292" s="365" t="s">
        <v>54</v>
      </c>
      <c r="EQ292" s="365" t="s">
        <v>54</v>
      </c>
      <c r="ER292" s="365" t="s">
        <v>54</v>
      </c>
      <c r="ES292" s="365" t="s">
        <v>54</v>
      </c>
      <c r="ET292" s="365" t="s">
        <v>54</v>
      </c>
      <c r="EU292" s="365" t="s">
        <v>54</v>
      </c>
    </row>
    <row r="293" spans="1:151" s="385" customFormat="1" ht="19.95" customHeight="1">
      <c r="A293" s="466"/>
      <c r="B293" s="466"/>
      <c r="C293" s="474"/>
      <c r="D293" s="466"/>
      <c r="E293" s="470"/>
      <c r="F293" s="466"/>
      <c r="G293" s="466"/>
      <c r="H293" s="466"/>
      <c r="I293" s="466"/>
      <c r="J293" s="466"/>
      <c r="K293" s="466"/>
      <c r="L293" s="470"/>
      <c r="M293" s="466"/>
      <c r="N293" s="470"/>
      <c r="O293" s="466"/>
      <c r="P293" s="527"/>
      <c r="Q293" s="466"/>
      <c r="R293" s="462" t="s">
        <v>54</v>
      </c>
      <c r="S293" s="375" t="s">
        <v>54</v>
      </c>
      <c r="T293" s="375" t="s">
        <v>54</v>
      </c>
      <c r="U293" s="375" t="s">
        <v>54</v>
      </c>
      <c r="V293" s="375" t="s">
        <v>54</v>
      </c>
      <c r="W293" s="375" t="s">
        <v>54</v>
      </c>
      <c r="X293" s="518"/>
      <c r="Y293" s="375" t="s">
        <v>54</v>
      </c>
      <c r="Z293" s="520"/>
      <c r="AA293" s="375" t="s">
        <v>54</v>
      </c>
      <c r="AB293" s="466"/>
      <c r="AC293" s="375" t="s">
        <v>54</v>
      </c>
      <c r="AD293" s="466"/>
      <c r="AE293" s="375" t="s">
        <v>54</v>
      </c>
      <c r="AF293" s="375" t="s">
        <v>54</v>
      </c>
      <c r="AG293" s="375" t="s">
        <v>54</v>
      </c>
      <c r="AH293" s="375" t="s">
        <v>54</v>
      </c>
      <c r="AI293" s="375" t="s">
        <v>54</v>
      </c>
      <c r="AJ293" s="515"/>
      <c r="AK293" s="515"/>
      <c r="AL293" s="515"/>
      <c r="AM293" s="515"/>
      <c r="AN293" s="515"/>
      <c r="AO293" s="515"/>
      <c r="AP293" s="375" t="s">
        <v>54</v>
      </c>
      <c r="AQ293" s="474"/>
      <c r="AR293" s="375" t="s">
        <v>54</v>
      </c>
      <c r="AS293" s="382" t="s">
        <v>54</v>
      </c>
      <c r="AT293" s="382" t="s">
        <v>54</v>
      </c>
      <c r="AU293" s="375" t="s">
        <v>54</v>
      </c>
      <c r="AV293" s="375" t="s">
        <v>54</v>
      </c>
      <c r="AW293" s="375" t="s">
        <v>54</v>
      </c>
      <c r="AX293" s="375" t="s">
        <v>54</v>
      </c>
      <c r="AY293" s="383" t="s">
        <v>54</v>
      </c>
      <c r="AZ293" s="369" t="s">
        <v>54</v>
      </c>
      <c r="BA293" s="518"/>
      <c r="BB293" s="369" t="s">
        <v>54</v>
      </c>
      <c r="BC293" s="518"/>
      <c r="BD293" s="369" t="s">
        <v>54</v>
      </c>
      <c r="BE293" s="369" t="s">
        <v>54</v>
      </c>
      <c r="BF293" s="369" t="s">
        <v>54</v>
      </c>
      <c r="BG293" s="375" t="s">
        <v>54</v>
      </c>
      <c r="BH293" s="375" t="s">
        <v>54</v>
      </c>
      <c r="BI293" s="375" t="s">
        <v>54</v>
      </c>
      <c r="BJ293" s="375" t="s">
        <v>54</v>
      </c>
      <c r="BK293" s="474"/>
      <c r="BL293" s="375" t="s">
        <v>54</v>
      </c>
      <c r="BM293" s="375" t="s">
        <v>54</v>
      </c>
      <c r="BN293" s="375" t="s">
        <v>54</v>
      </c>
      <c r="BO293" s="375" t="s">
        <v>54</v>
      </c>
      <c r="BP293" s="375" t="s">
        <v>54</v>
      </c>
      <c r="BQ293" s="375" t="s">
        <v>54</v>
      </c>
      <c r="BR293" s="375" t="s">
        <v>54</v>
      </c>
      <c r="BS293" s="375" t="s">
        <v>54</v>
      </c>
      <c r="BT293" s="375" t="s">
        <v>54</v>
      </c>
      <c r="BU293" s="370" t="s">
        <v>54</v>
      </c>
      <c r="BV293" s="375" t="s">
        <v>54</v>
      </c>
      <c r="BW293" s="375" t="s">
        <v>54</v>
      </c>
      <c r="BX293" s="375" t="s">
        <v>54</v>
      </c>
      <c r="BY293" s="375" t="s">
        <v>54</v>
      </c>
      <c r="BZ293" s="375" t="s">
        <v>54</v>
      </c>
      <c r="CA293" s="375" t="s">
        <v>54</v>
      </c>
      <c r="CB293" s="375" t="s">
        <v>54</v>
      </c>
      <c r="CC293" s="375" t="s">
        <v>54</v>
      </c>
      <c r="CD293" s="375" t="s">
        <v>54</v>
      </c>
      <c r="CE293" s="370" t="s">
        <v>54</v>
      </c>
      <c r="CF293" s="375" t="s">
        <v>54</v>
      </c>
      <c r="CG293" s="375" t="s">
        <v>54</v>
      </c>
      <c r="CH293" s="375" t="s">
        <v>54</v>
      </c>
      <c r="CI293" s="370" t="s">
        <v>54</v>
      </c>
      <c r="CJ293" s="375" t="s">
        <v>54</v>
      </c>
      <c r="CK293" s="375" t="s">
        <v>54</v>
      </c>
      <c r="CL293" s="375" t="s">
        <v>54</v>
      </c>
      <c r="CM293" s="477"/>
      <c r="CN293" s="477"/>
      <c r="CO293" s="466"/>
      <c r="CP293" s="466"/>
      <c r="CQ293" s="466"/>
      <c r="CR293" s="466"/>
      <c r="CS293" s="466"/>
      <c r="CT293" s="513"/>
      <c r="CU293" s="513"/>
      <c r="CV293" s="513"/>
      <c r="CW293" s="513"/>
      <c r="CX293" s="513"/>
      <c r="CY293" s="513"/>
      <c r="CZ293" s="513"/>
      <c r="DA293" s="513"/>
      <c r="DB293" s="513"/>
      <c r="DC293" s="513"/>
      <c r="DD293" s="510"/>
      <c r="DE293" s="513"/>
      <c r="DF293" s="513"/>
      <c r="DG293" s="466"/>
      <c r="DH293" s="466"/>
      <c r="DI293" s="466"/>
      <c r="DJ293" s="466"/>
      <c r="DK293" s="466"/>
      <c r="DL293" s="466"/>
      <c r="DM293" s="365" t="s">
        <v>54</v>
      </c>
      <c r="DN293" s="466"/>
      <c r="DO293" s="365" t="s">
        <v>54</v>
      </c>
      <c r="DP293" s="365" t="s">
        <v>54</v>
      </c>
      <c r="DQ293" s="365" t="s">
        <v>54</v>
      </c>
      <c r="DR293" s="365" t="s">
        <v>54</v>
      </c>
      <c r="DS293" s="365" t="s">
        <v>54</v>
      </c>
      <c r="DT293" s="365" t="s">
        <v>54</v>
      </c>
      <c r="DU293" s="365" t="s">
        <v>54</v>
      </c>
      <c r="DV293" s="365" t="s">
        <v>54</v>
      </c>
      <c r="DW293" s="365" t="s">
        <v>54</v>
      </c>
      <c r="DX293" s="466"/>
      <c r="DY293" s="365" t="s">
        <v>54</v>
      </c>
      <c r="DZ293" s="466"/>
      <c r="EA293" s="365" t="s">
        <v>54</v>
      </c>
      <c r="EB293" s="365" t="s">
        <v>54</v>
      </c>
      <c r="EC293" s="365" t="s">
        <v>54</v>
      </c>
      <c r="ED293" s="365" t="s">
        <v>54</v>
      </c>
      <c r="EE293" s="365" t="s">
        <v>54</v>
      </c>
      <c r="EF293" s="365" t="s">
        <v>54</v>
      </c>
      <c r="EG293" s="365" t="s">
        <v>54</v>
      </c>
      <c r="EH293" s="365" t="s">
        <v>54</v>
      </c>
      <c r="EI293" s="365" t="s">
        <v>54</v>
      </c>
      <c r="EJ293" s="365" t="s">
        <v>54</v>
      </c>
      <c r="EK293" s="365" t="s">
        <v>54</v>
      </c>
      <c r="EL293" s="365" t="s">
        <v>54</v>
      </c>
      <c r="EM293" s="365" t="s">
        <v>54</v>
      </c>
      <c r="EN293" s="365" t="s">
        <v>54</v>
      </c>
      <c r="EO293" s="365" t="s">
        <v>54</v>
      </c>
      <c r="EP293" s="365" t="s">
        <v>54</v>
      </c>
      <c r="EQ293" s="365" t="s">
        <v>54</v>
      </c>
      <c r="ER293" s="365" t="s">
        <v>54</v>
      </c>
      <c r="ES293" s="365" t="s">
        <v>54</v>
      </c>
      <c r="ET293" s="365" t="s">
        <v>54</v>
      </c>
      <c r="EU293" s="365" t="s">
        <v>54</v>
      </c>
    </row>
    <row r="294" spans="1:151" s="385" customFormat="1" ht="19.95" customHeight="1">
      <c r="A294" s="467"/>
      <c r="B294" s="467"/>
      <c r="C294" s="474"/>
      <c r="D294" s="467"/>
      <c r="E294" s="471"/>
      <c r="F294" s="467"/>
      <c r="G294" s="467"/>
      <c r="H294" s="467"/>
      <c r="I294" s="467"/>
      <c r="J294" s="467"/>
      <c r="K294" s="467"/>
      <c r="L294" s="471"/>
      <c r="M294" s="467"/>
      <c r="N294" s="471"/>
      <c r="O294" s="467"/>
      <c r="P294" s="527"/>
      <c r="Q294" s="467"/>
      <c r="R294" s="462" t="s">
        <v>54</v>
      </c>
      <c r="S294" s="375" t="s">
        <v>54</v>
      </c>
      <c r="T294" s="375" t="s">
        <v>54</v>
      </c>
      <c r="U294" s="375" t="s">
        <v>54</v>
      </c>
      <c r="V294" s="375" t="s">
        <v>54</v>
      </c>
      <c r="W294" s="375" t="s">
        <v>54</v>
      </c>
      <c r="X294" s="518"/>
      <c r="Y294" s="375" t="s">
        <v>54</v>
      </c>
      <c r="Z294" s="520"/>
      <c r="AA294" s="375" t="s">
        <v>54</v>
      </c>
      <c r="AB294" s="467"/>
      <c r="AC294" s="375" t="s">
        <v>54</v>
      </c>
      <c r="AD294" s="467"/>
      <c r="AE294" s="375" t="s">
        <v>54</v>
      </c>
      <c r="AF294" s="375" t="s">
        <v>54</v>
      </c>
      <c r="AG294" s="375" t="s">
        <v>54</v>
      </c>
      <c r="AH294" s="375" t="s">
        <v>54</v>
      </c>
      <c r="AI294" s="375" t="s">
        <v>54</v>
      </c>
      <c r="AJ294" s="515"/>
      <c r="AK294" s="515"/>
      <c r="AL294" s="515"/>
      <c r="AM294" s="515"/>
      <c r="AN294" s="515"/>
      <c r="AO294" s="515"/>
      <c r="AP294" s="375" t="s">
        <v>54</v>
      </c>
      <c r="AQ294" s="474"/>
      <c r="AR294" s="375" t="s">
        <v>54</v>
      </c>
      <c r="AS294" s="382" t="s">
        <v>54</v>
      </c>
      <c r="AT294" s="382" t="s">
        <v>54</v>
      </c>
      <c r="AU294" s="375" t="s">
        <v>54</v>
      </c>
      <c r="AV294" s="375" t="s">
        <v>54</v>
      </c>
      <c r="AW294" s="375" t="s">
        <v>54</v>
      </c>
      <c r="AX294" s="375" t="s">
        <v>54</v>
      </c>
      <c r="AY294" s="383" t="s">
        <v>54</v>
      </c>
      <c r="AZ294" s="369" t="s">
        <v>54</v>
      </c>
      <c r="BA294" s="518"/>
      <c r="BB294" s="369" t="s">
        <v>54</v>
      </c>
      <c r="BC294" s="518"/>
      <c r="BD294" s="369" t="s">
        <v>54</v>
      </c>
      <c r="BE294" s="369" t="s">
        <v>54</v>
      </c>
      <c r="BF294" s="369" t="s">
        <v>54</v>
      </c>
      <c r="BG294" s="375" t="s">
        <v>54</v>
      </c>
      <c r="BH294" s="375" t="s">
        <v>54</v>
      </c>
      <c r="BI294" s="375" t="s">
        <v>54</v>
      </c>
      <c r="BJ294" s="375" t="s">
        <v>54</v>
      </c>
      <c r="BK294" s="474"/>
      <c r="BL294" s="375" t="s">
        <v>54</v>
      </c>
      <c r="BM294" s="375" t="s">
        <v>54</v>
      </c>
      <c r="BN294" s="375" t="s">
        <v>54</v>
      </c>
      <c r="BO294" s="375" t="s">
        <v>54</v>
      </c>
      <c r="BP294" s="375" t="s">
        <v>54</v>
      </c>
      <c r="BQ294" s="375" t="s">
        <v>54</v>
      </c>
      <c r="BR294" s="375" t="s">
        <v>54</v>
      </c>
      <c r="BS294" s="375" t="s">
        <v>54</v>
      </c>
      <c r="BT294" s="375" t="s">
        <v>54</v>
      </c>
      <c r="BU294" s="370" t="s">
        <v>54</v>
      </c>
      <c r="BV294" s="375" t="s">
        <v>54</v>
      </c>
      <c r="BW294" s="375" t="s">
        <v>54</v>
      </c>
      <c r="BX294" s="375" t="s">
        <v>54</v>
      </c>
      <c r="BY294" s="375" t="s">
        <v>54</v>
      </c>
      <c r="BZ294" s="375" t="s">
        <v>54</v>
      </c>
      <c r="CA294" s="375" t="s">
        <v>54</v>
      </c>
      <c r="CB294" s="375" t="s">
        <v>54</v>
      </c>
      <c r="CC294" s="375" t="s">
        <v>54</v>
      </c>
      <c r="CD294" s="375" t="s">
        <v>54</v>
      </c>
      <c r="CE294" s="370" t="s">
        <v>54</v>
      </c>
      <c r="CF294" s="375" t="s">
        <v>54</v>
      </c>
      <c r="CG294" s="375" t="s">
        <v>54</v>
      </c>
      <c r="CH294" s="375" t="s">
        <v>54</v>
      </c>
      <c r="CI294" s="370" t="s">
        <v>54</v>
      </c>
      <c r="CJ294" s="375" t="s">
        <v>54</v>
      </c>
      <c r="CK294" s="375" t="s">
        <v>54</v>
      </c>
      <c r="CL294" s="375" t="s">
        <v>54</v>
      </c>
      <c r="CM294" s="477"/>
      <c r="CN294" s="477"/>
      <c r="CO294" s="467"/>
      <c r="CP294" s="467"/>
      <c r="CQ294" s="467"/>
      <c r="CR294" s="467"/>
      <c r="CS294" s="467"/>
      <c r="CT294" s="513"/>
      <c r="CU294" s="513"/>
      <c r="CV294" s="513"/>
      <c r="CW294" s="513"/>
      <c r="CX294" s="513"/>
      <c r="CY294" s="513"/>
      <c r="CZ294" s="513"/>
      <c r="DA294" s="513"/>
      <c r="DB294" s="513"/>
      <c r="DC294" s="513"/>
      <c r="DD294" s="510"/>
      <c r="DE294" s="513"/>
      <c r="DF294" s="513"/>
      <c r="DG294" s="467"/>
      <c r="DH294" s="467"/>
      <c r="DI294" s="467"/>
      <c r="DJ294" s="467"/>
      <c r="DK294" s="467"/>
      <c r="DL294" s="467"/>
      <c r="DM294" s="365" t="s">
        <v>54</v>
      </c>
      <c r="DN294" s="467"/>
      <c r="DO294" s="365" t="s">
        <v>54</v>
      </c>
      <c r="DP294" s="365" t="s">
        <v>54</v>
      </c>
      <c r="DQ294" s="365" t="s">
        <v>54</v>
      </c>
      <c r="DR294" s="365" t="s">
        <v>54</v>
      </c>
      <c r="DS294" s="365" t="s">
        <v>54</v>
      </c>
      <c r="DT294" s="365" t="s">
        <v>54</v>
      </c>
      <c r="DU294" s="365" t="s">
        <v>54</v>
      </c>
      <c r="DV294" s="365" t="s">
        <v>54</v>
      </c>
      <c r="DW294" s="365" t="s">
        <v>54</v>
      </c>
      <c r="DX294" s="467"/>
      <c r="DY294" s="365" t="s">
        <v>54</v>
      </c>
      <c r="DZ294" s="467"/>
      <c r="EA294" s="365" t="s">
        <v>54</v>
      </c>
      <c r="EB294" s="365" t="s">
        <v>54</v>
      </c>
      <c r="EC294" s="365" t="s">
        <v>54</v>
      </c>
      <c r="ED294" s="365" t="s">
        <v>54</v>
      </c>
      <c r="EE294" s="365" t="s">
        <v>54</v>
      </c>
      <c r="EF294" s="365" t="s">
        <v>54</v>
      </c>
      <c r="EG294" s="365" t="s">
        <v>54</v>
      </c>
      <c r="EH294" s="365" t="s">
        <v>54</v>
      </c>
      <c r="EI294" s="365" t="s">
        <v>54</v>
      </c>
      <c r="EJ294" s="365" t="s">
        <v>54</v>
      </c>
      <c r="EK294" s="365" t="s">
        <v>54</v>
      </c>
      <c r="EL294" s="365" t="s">
        <v>54</v>
      </c>
      <c r="EM294" s="365" t="s">
        <v>54</v>
      </c>
      <c r="EN294" s="365" t="s">
        <v>54</v>
      </c>
      <c r="EO294" s="365" t="s">
        <v>54</v>
      </c>
      <c r="EP294" s="365" t="s">
        <v>54</v>
      </c>
      <c r="EQ294" s="365" t="s">
        <v>54</v>
      </c>
      <c r="ER294" s="365" t="s">
        <v>54</v>
      </c>
      <c r="ES294" s="365" t="s">
        <v>54</v>
      </c>
      <c r="ET294" s="365" t="s">
        <v>54</v>
      </c>
      <c r="EU294" s="365" t="s">
        <v>54</v>
      </c>
    </row>
    <row r="295" spans="1:151" s="385" customFormat="1" ht="19.95" customHeight="1">
      <c r="A295" s="468"/>
      <c r="B295" s="468"/>
      <c r="C295" s="475"/>
      <c r="D295" s="468"/>
      <c r="E295" s="472"/>
      <c r="F295" s="468"/>
      <c r="G295" s="468"/>
      <c r="H295" s="468"/>
      <c r="I295" s="468"/>
      <c r="J295" s="468"/>
      <c r="K295" s="468"/>
      <c r="L295" s="472"/>
      <c r="M295" s="468"/>
      <c r="N295" s="472"/>
      <c r="O295" s="468"/>
      <c r="P295" s="528"/>
      <c r="Q295" s="468"/>
      <c r="R295" s="462" t="s">
        <v>54</v>
      </c>
      <c r="S295" s="375" t="s">
        <v>54</v>
      </c>
      <c r="T295" s="375" t="s">
        <v>54</v>
      </c>
      <c r="U295" s="375" t="s">
        <v>54</v>
      </c>
      <c r="V295" s="375" t="s">
        <v>54</v>
      </c>
      <c r="W295" s="375" t="s">
        <v>54</v>
      </c>
      <c r="X295" s="518"/>
      <c r="Y295" s="375" t="s">
        <v>54</v>
      </c>
      <c r="Z295" s="520"/>
      <c r="AA295" s="375" t="s">
        <v>54</v>
      </c>
      <c r="AB295" s="468"/>
      <c r="AC295" s="375" t="s">
        <v>54</v>
      </c>
      <c r="AD295" s="468"/>
      <c r="AE295" s="375" t="s">
        <v>54</v>
      </c>
      <c r="AF295" s="375" t="s">
        <v>54</v>
      </c>
      <c r="AG295" s="375" t="s">
        <v>54</v>
      </c>
      <c r="AH295" s="375" t="s">
        <v>54</v>
      </c>
      <c r="AI295" s="375" t="s">
        <v>54</v>
      </c>
      <c r="AJ295" s="516"/>
      <c r="AK295" s="516"/>
      <c r="AL295" s="516"/>
      <c r="AM295" s="516"/>
      <c r="AN295" s="516"/>
      <c r="AO295" s="516"/>
      <c r="AP295" s="375" t="s">
        <v>54</v>
      </c>
      <c r="AQ295" s="475"/>
      <c r="AR295" s="375" t="s">
        <v>54</v>
      </c>
      <c r="AS295" s="382" t="s">
        <v>54</v>
      </c>
      <c r="AT295" s="382" t="s">
        <v>54</v>
      </c>
      <c r="AU295" s="375" t="s">
        <v>54</v>
      </c>
      <c r="AV295" s="375" t="s">
        <v>54</v>
      </c>
      <c r="AW295" s="375" t="s">
        <v>54</v>
      </c>
      <c r="AX295" s="375" t="s">
        <v>54</v>
      </c>
      <c r="AY295" s="383" t="s">
        <v>54</v>
      </c>
      <c r="AZ295" s="369" t="s">
        <v>54</v>
      </c>
      <c r="BA295" s="518"/>
      <c r="BB295" s="369" t="s">
        <v>54</v>
      </c>
      <c r="BC295" s="518"/>
      <c r="BD295" s="369" t="s">
        <v>54</v>
      </c>
      <c r="BE295" s="369" t="s">
        <v>54</v>
      </c>
      <c r="BF295" s="369" t="s">
        <v>54</v>
      </c>
      <c r="BG295" s="375" t="s">
        <v>54</v>
      </c>
      <c r="BH295" s="375" t="s">
        <v>54</v>
      </c>
      <c r="BI295" s="375" t="s">
        <v>54</v>
      </c>
      <c r="BJ295" s="375" t="s">
        <v>54</v>
      </c>
      <c r="BK295" s="475"/>
      <c r="BL295" s="375" t="s">
        <v>54</v>
      </c>
      <c r="BM295" s="375" t="s">
        <v>54</v>
      </c>
      <c r="BN295" s="375" t="s">
        <v>54</v>
      </c>
      <c r="BO295" s="375" t="s">
        <v>54</v>
      </c>
      <c r="BP295" s="375" t="s">
        <v>54</v>
      </c>
      <c r="BQ295" s="375" t="s">
        <v>54</v>
      </c>
      <c r="BR295" s="375" t="s">
        <v>54</v>
      </c>
      <c r="BS295" s="375" t="s">
        <v>54</v>
      </c>
      <c r="BT295" s="375" t="s">
        <v>54</v>
      </c>
      <c r="BU295" s="370" t="s">
        <v>54</v>
      </c>
      <c r="BV295" s="375" t="s">
        <v>54</v>
      </c>
      <c r="BW295" s="375" t="s">
        <v>54</v>
      </c>
      <c r="BX295" s="375" t="s">
        <v>54</v>
      </c>
      <c r="BY295" s="375" t="s">
        <v>54</v>
      </c>
      <c r="BZ295" s="375" t="s">
        <v>54</v>
      </c>
      <c r="CA295" s="375" t="s">
        <v>54</v>
      </c>
      <c r="CB295" s="375" t="s">
        <v>54</v>
      </c>
      <c r="CC295" s="375" t="s">
        <v>54</v>
      </c>
      <c r="CD295" s="375" t="s">
        <v>54</v>
      </c>
      <c r="CE295" s="370" t="s">
        <v>54</v>
      </c>
      <c r="CF295" s="375" t="s">
        <v>54</v>
      </c>
      <c r="CG295" s="375" t="s">
        <v>54</v>
      </c>
      <c r="CH295" s="375" t="s">
        <v>54</v>
      </c>
      <c r="CI295" s="370" t="s">
        <v>54</v>
      </c>
      <c r="CJ295" s="375" t="s">
        <v>54</v>
      </c>
      <c r="CK295" s="375" t="s">
        <v>54</v>
      </c>
      <c r="CL295" s="375" t="s">
        <v>54</v>
      </c>
      <c r="CM295" s="478"/>
      <c r="CN295" s="478"/>
      <c r="CO295" s="468"/>
      <c r="CP295" s="468"/>
      <c r="CQ295" s="468"/>
      <c r="CR295" s="468"/>
      <c r="CS295" s="468"/>
      <c r="CT295" s="514"/>
      <c r="CU295" s="514"/>
      <c r="CV295" s="514"/>
      <c r="CW295" s="514"/>
      <c r="CX295" s="514"/>
      <c r="CY295" s="514"/>
      <c r="CZ295" s="514"/>
      <c r="DA295" s="514"/>
      <c r="DB295" s="514"/>
      <c r="DC295" s="514"/>
      <c r="DD295" s="511"/>
      <c r="DE295" s="514"/>
      <c r="DF295" s="514"/>
      <c r="DG295" s="468"/>
      <c r="DH295" s="468"/>
      <c r="DI295" s="468"/>
      <c r="DJ295" s="468"/>
      <c r="DK295" s="468"/>
      <c r="DL295" s="468"/>
      <c r="DM295" s="365" t="s">
        <v>54</v>
      </c>
      <c r="DN295" s="468"/>
      <c r="DO295" s="365" t="s">
        <v>54</v>
      </c>
      <c r="DP295" s="365" t="s">
        <v>54</v>
      </c>
      <c r="DQ295" s="365" t="s">
        <v>54</v>
      </c>
      <c r="DR295" s="365" t="s">
        <v>54</v>
      </c>
      <c r="DS295" s="365" t="s">
        <v>54</v>
      </c>
      <c r="DT295" s="365" t="s">
        <v>54</v>
      </c>
      <c r="DU295" s="365" t="s">
        <v>54</v>
      </c>
      <c r="DV295" s="365" t="s">
        <v>54</v>
      </c>
      <c r="DW295" s="365" t="s">
        <v>54</v>
      </c>
      <c r="DX295" s="468"/>
      <c r="DY295" s="365" t="s">
        <v>54</v>
      </c>
      <c r="DZ295" s="468"/>
      <c r="EA295" s="365" t="s">
        <v>54</v>
      </c>
      <c r="EB295" s="365" t="s">
        <v>54</v>
      </c>
      <c r="EC295" s="365" t="s">
        <v>54</v>
      </c>
      <c r="ED295" s="365" t="s">
        <v>54</v>
      </c>
      <c r="EE295" s="365" t="s">
        <v>54</v>
      </c>
      <c r="EF295" s="365" t="s">
        <v>54</v>
      </c>
      <c r="EG295" s="365" t="s">
        <v>54</v>
      </c>
      <c r="EH295" s="365" t="s">
        <v>54</v>
      </c>
      <c r="EI295" s="365" t="s">
        <v>54</v>
      </c>
      <c r="EJ295" s="365" t="s">
        <v>54</v>
      </c>
      <c r="EK295" s="365" t="s">
        <v>54</v>
      </c>
      <c r="EL295" s="365" t="s">
        <v>54</v>
      </c>
      <c r="EM295" s="365" t="s">
        <v>54</v>
      </c>
      <c r="EN295" s="365" t="s">
        <v>54</v>
      </c>
      <c r="EO295" s="365" t="s">
        <v>54</v>
      </c>
      <c r="EP295" s="365" t="s">
        <v>54</v>
      </c>
      <c r="EQ295" s="365" t="s">
        <v>54</v>
      </c>
      <c r="ER295" s="365" t="s">
        <v>54</v>
      </c>
      <c r="ES295" s="365" t="s">
        <v>54</v>
      </c>
      <c r="ET295" s="365" t="s">
        <v>54</v>
      </c>
      <c r="EU295" s="365" t="s">
        <v>54</v>
      </c>
    </row>
    <row r="296" spans="1:151" s="385" customFormat="1" ht="19.95" customHeight="1">
      <c r="A296" s="465">
        <v>54</v>
      </c>
      <c r="B296" s="465">
        <v>54</v>
      </c>
      <c r="C296" s="473" t="s">
        <v>2734</v>
      </c>
      <c r="D296" s="465" t="s">
        <v>3342</v>
      </c>
      <c r="E296" s="469" t="s">
        <v>3072</v>
      </c>
      <c r="F296" s="465" t="s">
        <v>3404</v>
      </c>
      <c r="G296" s="465" t="s">
        <v>3370</v>
      </c>
      <c r="H296" s="465" t="s">
        <v>3229</v>
      </c>
      <c r="I296" s="465" t="s">
        <v>3405</v>
      </c>
      <c r="J296" s="465" t="s">
        <v>3371</v>
      </c>
      <c r="K296" s="525" t="s">
        <v>3547</v>
      </c>
      <c r="L296" s="469" t="s">
        <v>3554</v>
      </c>
      <c r="M296" s="465" t="s">
        <v>3474</v>
      </c>
      <c r="N296" s="469" t="s">
        <v>3554</v>
      </c>
      <c r="O296" s="465" t="s">
        <v>3474</v>
      </c>
      <c r="P296" s="526" t="s">
        <v>2962</v>
      </c>
      <c r="Q296" s="465">
        <v>1</v>
      </c>
      <c r="R296" s="462" t="s">
        <v>52</v>
      </c>
      <c r="S296" s="375" t="s">
        <v>52</v>
      </c>
      <c r="T296" s="375" t="s">
        <v>52</v>
      </c>
      <c r="U296" s="375" t="s">
        <v>52</v>
      </c>
      <c r="V296" s="375" t="s">
        <v>52</v>
      </c>
      <c r="W296" s="375">
        <v>1172</v>
      </c>
      <c r="X296" s="517">
        <v>1172</v>
      </c>
      <c r="Y296" s="375" t="s">
        <v>52</v>
      </c>
      <c r="Z296" s="519" t="s">
        <v>52</v>
      </c>
      <c r="AA296" s="375">
        <v>1172</v>
      </c>
      <c r="AB296" s="465">
        <f t="shared" ref="AB296:AB312" si="23">X296</f>
        <v>1172</v>
      </c>
      <c r="AC296" s="375" t="s">
        <v>52</v>
      </c>
      <c r="AD296" s="465" t="s">
        <v>52</v>
      </c>
      <c r="AE296" s="375">
        <v>72.7</v>
      </c>
      <c r="AF296" s="375" t="s">
        <v>52</v>
      </c>
      <c r="AG296" s="375" t="s">
        <v>52</v>
      </c>
      <c r="AH296" s="375" t="s">
        <v>52</v>
      </c>
      <c r="AI296" s="375" t="s">
        <v>52</v>
      </c>
      <c r="AJ296" s="476" t="s">
        <v>54</v>
      </c>
      <c r="AK296" s="476" t="s">
        <v>54</v>
      </c>
      <c r="AL296" s="476" t="s">
        <v>54</v>
      </c>
      <c r="AM296" s="476" t="s">
        <v>54</v>
      </c>
      <c r="AN296" s="476" t="s">
        <v>54</v>
      </c>
      <c r="AO296" s="476" t="s">
        <v>54</v>
      </c>
      <c r="AP296" s="375" t="s">
        <v>54</v>
      </c>
      <c r="AQ296" s="473" t="s">
        <v>54</v>
      </c>
      <c r="AR296" s="375" t="s">
        <v>54</v>
      </c>
      <c r="AS296" s="382" t="s">
        <v>54</v>
      </c>
      <c r="AT296" s="382" t="s">
        <v>54</v>
      </c>
      <c r="AU296" s="375" t="s">
        <v>54</v>
      </c>
      <c r="AV296" s="375" t="s">
        <v>54</v>
      </c>
      <c r="AW296" s="375" t="s">
        <v>54</v>
      </c>
      <c r="AX296" s="375" t="s">
        <v>54</v>
      </c>
      <c r="AY296" s="383" t="s">
        <v>54</v>
      </c>
      <c r="AZ296" s="369" t="s">
        <v>54</v>
      </c>
      <c r="BA296" s="517" t="s">
        <v>54</v>
      </c>
      <c r="BB296" s="369" t="s">
        <v>54</v>
      </c>
      <c r="BC296" s="517" t="s">
        <v>54</v>
      </c>
      <c r="BD296" s="369" t="s">
        <v>54</v>
      </c>
      <c r="BE296" s="369" t="s">
        <v>54</v>
      </c>
      <c r="BF296" s="369" t="s">
        <v>54</v>
      </c>
      <c r="BG296" s="375" t="s">
        <v>54</v>
      </c>
      <c r="BH296" s="375" t="s">
        <v>54</v>
      </c>
      <c r="BI296" s="375" t="s">
        <v>54</v>
      </c>
      <c r="BJ296" s="375" t="s">
        <v>54</v>
      </c>
      <c r="BK296" s="473" t="s">
        <v>54</v>
      </c>
      <c r="BL296" s="375" t="s">
        <v>54</v>
      </c>
      <c r="BM296" s="375" t="s">
        <v>54</v>
      </c>
      <c r="BN296" s="375" t="s">
        <v>54</v>
      </c>
      <c r="BO296" s="375" t="s">
        <v>54</v>
      </c>
      <c r="BP296" s="375" t="s">
        <v>54</v>
      </c>
      <c r="BQ296" s="375" t="s">
        <v>54</v>
      </c>
      <c r="BR296" s="375" t="s">
        <v>54</v>
      </c>
      <c r="BS296" s="375" t="s">
        <v>54</v>
      </c>
      <c r="BT296" s="375" t="s">
        <v>54</v>
      </c>
      <c r="BU296" s="370" t="s">
        <v>54</v>
      </c>
      <c r="BV296" s="375" t="s">
        <v>54</v>
      </c>
      <c r="BW296" s="375" t="s">
        <v>54</v>
      </c>
      <c r="BX296" s="375" t="s">
        <v>54</v>
      </c>
      <c r="BY296" s="375" t="s">
        <v>54</v>
      </c>
      <c r="BZ296" s="375" t="s">
        <v>54</v>
      </c>
      <c r="CA296" s="375" t="s">
        <v>54</v>
      </c>
      <c r="CB296" s="375" t="s">
        <v>54</v>
      </c>
      <c r="CC296" s="375" t="s">
        <v>54</v>
      </c>
      <c r="CD296" s="375" t="s">
        <v>54</v>
      </c>
      <c r="CE296" s="370" t="s">
        <v>54</v>
      </c>
      <c r="CF296" s="375" t="s">
        <v>54</v>
      </c>
      <c r="CG296" s="375" t="s">
        <v>54</v>
      </c>
      <c r="CH296" s="375" t="s">
        <v>54</v>
      </c>
      <c r="CI296" s="370" t="s">
        <v>54</v>
      </c>
      <c r="CJ296" s="375" t="s">
        <v>54</v>
      </c>
      <c r="CK296" s="375" t="s">
        <v>54</v>
      </c>
      <c r="CL296" s="375" t="s">
        <v>54</v>
      </c>
      <c r="CM296" s="476" t="s">
        <v>54</v>
      </c>
      <c r="CN296" s="476" t="s">
        <v>54</v>
      </c>
      <c r="CO296" s="465" t="s">
        <v>54</v>
      </c>
      <c r="CP296" s="465" t="s">
        <v>54</v>
      </c>
      <c r="CQ296" s="465" t="s">
        <v>54</v>
      </c>
      <c r="CR296" s="465" t="s">
        <v>54</v>
      </c>
      <c r="CS296" s="465" t="s">
        <v>54</v>
      </c>
      <c r="CT296" s="512" t="s">
        <v>2026</v>
      </c>
      <c r="CU296" s="512">
        <v>2021</v>
      </c>
      <c r="CV296" s="512" t="str">
        <f t="shared" ref="CV296" si="24">O296</f>
        <v>All patients registered in PPC with data on the start of androgen deprivation therapy</v>
      </c>
      <c r="CW296" s="512" t="s">
        <v>1975</v>
      </c>
      <c r="CX296" s="512" t="s">
        <v>54</v>
      </c>
      <c r="CY296" s="512" t="s">
        <v>54</v>
      </c>
      <c r="CZ296" s="512" t="s">
        <v>54</v>
      </c>
      <c r="DA296" s="512" t="s">
        <v>54</v>
      </c>
      <c r="DB296" s="512" t="s">
        <v>54</v>
      </c>
      <c r="DC296" s="512" t="s">
        <v>3265</v>
      </c>
      <c r="DD296" s="509" t="s">
        <v>3465</v>
      </c>
      <c r="DE296" s="512" t="s">
        <v>3266</v>
      </c>
      <c r="DF296" s="512" t="s">
        <v>52</v>
      </c>
      <c r="DG296" s="465" t="s">
        <v>54</v>
      </c>
      <c r="DH296" s="465" t="s">
        <v>54</v>
      </c>
      <c r="DI296" s="465" t="s">
        <v>54</v>
      </c>
      <c r="DJ296" s="465" t="s">
        <v>54</v>
      </c>
      <c r="DK296" s="465" t="s">
        <v>54</v>
      </c>
      <c r="DL296" s="465" t="s">
        <v>54</v>
      </c>
      <c r="DM296" s="365" t="s">
        <v>54</v>
      </c>
      <c r="DN296" s="465" t="s">
        <v>54</v>
      </c>
      <c r="DO296" s="365" t="s">
        <v>54</v>
      </c>
      <c r="DP296" s="365" t="s">
        <v>54</v>
      </c>
      <c r="DQ296" s="365" t="s">
        <v>54</v>
      </c>
      <c r="DR296" s="365" t="s">
        <v>54</v>
      </c>
      <c r="DS296" s="365" t="s">
        <v>54</v>
      </c>
      <c r="DT296" s="365" t="s">
        <v>54</v>
      </c>
      <c r="DU296" s="365" t="s">
        <v>54</v>
      </c>
      <c r="DV296" s="365" t="s">
        <v>54</v>
      </c>
      <c r="DW296" s="365" t="s">
        <v>54</v>
      </c>
      <c r="DX296" s="465" t="s">
        <v>54</v>
      </c>
      <c r="DY296" s="365" t="s">
        <v>54</v>
      </c>
      <c r="DZ296" s="465" t="s">
        <v>54</v>
      </c>
      <c r="EA296" s="365" t="s">
        <v>54</v>
      </c>
      <c r="EB296" s="365" t="s">
        <v>54</v>
      </c>
      <c r="EC296" s="365" t="s">
        <v>54</v>
      </c>
      <c r="ED296" s="365" t="s">
        <v>54</v>
      </c>
      <c r="EE296" s="365" t="s">
        <v>54</v>
      </c>
      <c r="EF296" s="365" t="s">
        <v>54</v>
      </c>
      <c r="EG296" s="365" t="s">
        <v>54</v>
      </c>
      <c r="EH296" s="365" t="s">
        <v>54</v>
      </c>
      <c r="EI296" s="365" t="s">
        <v>54</v>
      </c>
      <c r="EJ296" s="365" t="s">
        <v>54</v>
      </c>
      <c r="EK296" s="365" t="s">
        <v>54</v>
      </c>
      <c r="EL296" s="365" t="s">
        <v>54</v>
      </c>
      <c r="EM296" s="365" t="s">
        <v>54</v>
      </c>
      <c r="EN296" s="365" t="s">
        <v>54</v>
      </c>
      <c r="EO296" s="365" t="s">
        <v>54</v>
      </c>
      <c r="EP296" s="365" t="s">
        <v>54</v>
      </c>
      <c r="EQ296" s="365" t="s">
        <v>54</v>
      </c>
      <c r="ER296" s="365" t="s">
        <v>54</v>
      </c>
      <c r="ES296" s="365" t="s">
        <v>54</v>
      </c>
      <c r="ET296" s="365" t="s">
        <v>54</v>
      </c>
      <c r="EU296" s="365" t="s">
        <v>54</v>
      </c>
    </row>
    <row r="297" spans="1:151" s="385" customFormat="1" ht="19.95" customHeight="1">
      <c r="A297" s="466"/>
      <c r="B297" s="466"/>
      <c r="C297" s="474"/>
      <c r="D297" s="466"/>
      <c r="E297" s="470"/>
      <c r="F297" s="466"/>
      <c r="G297" s="466"/>
      <c r="H297" s="466"/>
      <c r="I297" s="466"/>
      <c r="J297" s="466"/>
      <c r="K297" s="466"/>
      <c r="L297" s="470"/>
      <c r="M297" s="466"/>
      <c r="N297" s="470"/>
      <c r="O297" s="466"/>
      <c r="P297" s="527"/>
      <c r="Q297" s="466"/>
      <c r="R297" s="462" t="s">
        <v>54</v>
      </c>
      <c r="S297" s="375" t="s">
        <v>54</v>
      </c>
      <c r="T297" s="375" t="s">
        <v>54</v>
      </c>
      <c r="U297" s="375" t="s">
        <v>54</v>
      </c>
      <c r="V297" s="375" t="s">
        <v>54</v>
      </c>
      <c r="W297" s="375" t="s">
        <v>54</v>
      </c>
      <c r="X297" s="518"/>
      <c r="Y297" s="375" t="s">
        <v>54</v>
      </c>
      <c r="Z297" s="520"/>
      <c r="AA297" s="375" t="s">
        <v>54</v>
      </c>
      <c r="AB297" s="466"/>
      <c r="AC297" s="375" t="s">
        <v>54</v>
      </c>
      <c r="AD297" s="466"/>
      <c r="AE297" s="375" t="s">
        <v>54</v>
      </c>
      <c r="AF297" s="375" t="s">
        <v>54</v>
      </c>
      <c r="AG297" s="375" t="s">
        <v>54</v>
      </c>
      <c r="AH297" s="375" t="s">
        <v>54</v>
      </c>
      <c r="AI297" s="375" t="s">
        <v>54</v>
      </c>
      <c r="AJ297" s="515"/>
      <c r="AK297" s="515"/>
      <c r="AL297" s="515"/>
      <c r="AM297" s="515"/>
      <c r="AN297" s="515"/>
      <c r="AO297" s="515"/>
      <c r="AP297" s="375" t="s">
        <v>54</v>
      </c>
      <c r="AQ297" s="474"/>
      <c r="AR297" s="375" t="s">
        <v>54</v>
      </c>
      <c r="AS297" s="382" t="s">
        <v>54</v>
      </c>
      <c r="AT297" s="382" t="s">
        <v>54</v>
      </c>
      <c r="AU297" s="375" t="s">
        <v>54</v>
      </c>
      <c r="AV297" s="375" t="s">
        <v>54</v>
      </c>
      <c r="AW297" s="375" t="s">
        <v>54</v>
      </c>
      <c r="AX297" s="375" t="s">
        <v>54</v>
      </c>
      <c r="AY297" s="383" t="s">
        <v>54</v>
      </c>
      <c r="AZ297" s="369" t="s">
        <v>54</v>
      </c>
      <c r="BA297" s="518"/>
      <c r="BB297" s="369" t="s">
        <v>54</v>
      </c>
      <c r="BC297" s="518"/>
      <c r="BD297" s="369" t="s">
        <v>54</v>
      </c>
      <c r="BE297" s="369" t="s">
        <v>54</v>
      </c>
      <c r="BF297" s="369" t="s">
        <v>54</v>
      </c>
      <c r="BG297" s="375" t="s">
        <v>54</v>
      </c>
      <c r="BH297" s="375" t="s">
        <v>54</v>
      </c>
      <c r="BI297" s="375" t="s">
        <v>54</v>
      </c>
      <c r="BJ297" s="375" t="s">
        <v>54</v>
      </c>
      <c r="BK297" s="474"/>
      <c r="BL297" s="375" t="s">
        <v>54</v>
      </c>
      <c r="BM297" s="375" t="s">
        <v>54</v>
      </c>
      <c r="BN297" s="375" t="s">
        <v>54</v>
      </c>
      <c r="BO297" s="375" t="s">
        <v>54</v>
      </c>
      <c r="BP297" s="375" t="s">
        <v>54</v>
      </c>
      <c r="BQ297" s="375" t="s">
        <v>54</v>
      </c>
      <c r="BR297" s="375" t="s">
        <v>54</v>
      </c>
      <c r="BS297" s="375" t="s">
        <v>54</v>
      </c>
      <c r="BT297" s="375" t="s">
        <v>54</v>
      </c>
      <c r="BU297" s="370" t="s">
        <v>54</v>
      </c>
      <c r="BV297" s="375" t="s">
        <v>54</v>
      </c>
      <c r="BW297" s="375" t="s">
        <v>54</v>
      </c>
      <c r="BX297" s="375" t="s">
        <v>54</v>
      </c>
      <c r="BY297" s="375" t="s">
        <v>54</v>
      </c>
      <c r="BZ297" s="375" t="s">
        <v>54</v>
      </c>
      <c r="CA297" s="375" t="s">
        <v>54</v>
      </c>
      <c r="CB297" s="375" t="s">
        <v>54</v>
      </c>
      <c r="CC297" s="375" t="s">
        <v>54</v>
      </c>
      <c r="CD297" s="375" t="s">
        <v>54</v>
      </c>
      <c r="CE297" s="370" t="s">
        <v>54</v>
      </c>
      <c r="CF297" s="375" t="s">
        <v>54</v>
      </c>
      <c r="CG297" s="375" t="s">
        <v>54</v>
      </c>
      <c r="CH297" s="375" t="s">
        <v>54</v>
      </c>
      <c r="CI297" s="370" t="s">
        <v>54</v>
      </c>
      <c r="CJ297" s="375" t="s">
        <v>54</v>
      </c>
      <c r="CK297" s="375" t="s">
        <v>54</v>
      </c>
      <c r="CL297" s="375" t="s">
        <v>54</v>
      </c>
      <c r="CM297" s="477"/>
      <c r="CN297" s="477"/>
      <c r="CO297" s="466"/>
      <c r="CP297" s="466"/>
      <c r="CQ297" s="466"/>
      <c r="CR297" s="466"/>
      <c r="CS297" s="466"/>
      <c r="CT297" s="513"/>
      <c r="CU297" s="513"/>
      <c r="CV297" s="513"/>
      <c r="CW297" s="513"/>
      <c r="CX297" s="513"/>
      <c r="CY297" s="513"/>
      <c r="CZ297" s="513"/>
      <c r="DA297" s="513"/>
      <c r="DB297" s="513"/>
      <c r="DC297" s="513"/>
      <c r="DD297" s="510"/>
      <c r="DE297" s="513"/>
      <c r="DF297" s="513"/>
      <c r="DG297" s="466"/>
      <c r="DH297" s="466"/>
      <c r="DI297" s="466"/>
      <c r="DJ297" s="466"/>
      <c r="DK297" s="466"/>
      <c r="DL297" s="466"/>
      <c r="DM297" s="365" t="s">
        <v>54</v>
      </c>
      <c r="DN297" s="466"/>
      <c r="DO297" s="365" t="s">
        <v>54</v>
      </c>
      <c r="DP297" s="365" t="s">
        <v>54</v>
      </c>
      <c r="DQ297" s="365" t="s">
        <v>54</v>
      </c>
      <c r="DR297" s="365" t="s">
        <v>54</v>
      </c>
      <c r="DS297" s="365" t="s">
        <v>54</v>
      </c>
      <c r="DT297" s="365" t="s">
        <v>54</v>
      </c>
      <c r="DU297" s="365" t="s">
        <v>54</v>
      </c>
      <c r="DV297" s="365" t="s">
        <v>54</v>
      </c>
      <c r="DW297" s="365" t="s">
        <v>54</v>
      </c>
      <c r="DX297" s="466"/>
      <c r="DY297" s="365" t="s">
        <v>54</v>
      </c>
      <c r="DZ297" s="466"/>
      <c r="EA297" s="365" t="s">
        <v>54</v>
      </c>
      <c r="EB297" s="365" t="s">
        <v>54</v>
      </c>
      <c r="EC297" s="365" t="s">
        <v>54</v>
      </c>
      <c r="ED297" s="365" t="s">
        <v>54</v>
      </c>
      <c r="EE297" s="365" t="s">
        <v>54</v>
      </c>
      <c r="EF297" s="365" t="s">
        <v>54</v>
      </c>
      <c r="EG297" s="365" t="s">
        <v>54</v>
      </c>
      <c r="EH297" s="365" t="s">
        <v>54</v>
      </c>
      <c r="EI297" s="365" t="s">
        <v>54</v>
      </c>
      <c r="EJ297" s="365" t="s">
        <v>54</v>
      </c>
      <c r="EK297" s="365" t="s">
        <v>54</v>
      </c>
      <c r="EL297" s="365" t="s">
        <v>54</v>
      </c>
      <c r="EM297" s="365" t="s">
        <v>54</v>
      </c>
      <c r="EN297" s="365" t="s">
        <v>54</v>
      </c>
      <c r="EO297" s="365" t="s">
        <v>54</v>
      </c>
      <c r="EP297" s="365" t="s">
        <v>54</v>
      </c>
      <c r="EQ297" s="365" t="s">
        <v>54</v>
      </c>
      <c r="ER297" s="365" t="s">
        <v>54</v>
      </c>
      <c r="ES297" s="365" t="s">
        <v>54</v>
      </c>
      <c r="ET297" s="365" t="s">
        <v>54</v>
      </c>
      <c r="EU297" s="365" t="s">
        <v>54</v>
      </c>
    </row>
    <row r="298" spans="1:151" s="385" customFormat="1" ht="19.95" customHeight="1">
      <c r="A298" s="467"/>
      <c r="B298" s="467"/>
      <c r="C298" s="474"/>
      <c r="D298" s="467"/>
      <c r="E298" s="471"/>
      <c r="F298" s="467"/>
      <c r="G298" s="467"/>
      <c r="H298" s="467"/>
      <c r="I298" s="467"/>
      <c r="J298" s="467"/>
      <c r="K298" s="467"/>
      <c r="L298" s="471"/>
      <c r="M298" s="467"/>
      <c r="N298" s="471"/>
      <c r="O298" s="467"/>
      <c r="P298" s="527"/>
      <c r="Q298" s="467"/>
      <c r="R298" s="462" t="s">
        <v>54</v>
      </c>
      <c r="S298" s="375" t="s">
        <v>54</v>
      </c>
      <c r="T298" s="375" t="s">
        <v>54</v>
      </c>
      <c r="U298" s="375" t="s">
        <v>54</v>
      </c>
      <c r="V298" s="375" t="s">
        <v>54</v>
      </c>
      <c r="W298" s="375" t="s">
        <v>54</v>
      </c>
      <c r="X298" s="518"/>
      <c r="Y298" s="375" t="s">
        <v>54</v>
      </c>
      <c r="Z298" s="520"/>
      <c r="AA298" s="375" t="s">
        <v>54</v>
      </c>
      <c r="AB298" s="467"/>
      <c r="AC298" s="375" t="s">
        <v>54</v>
      </c>
      <c r="AD298" s="467"/>
      <c r="AE298" s="375" t="s">
        <v>54</v>
      </c>
      <c r="AF298" s="375" t="s">
        <v>54</v>
      </c>
      <c r="AG298" s="375" t="s">
        <v>54</v>
      </c>
      <c r="AH298" s="375" t="s">
        <v>54</v>
      </c>
      <c r="AI298" s="375" t="s">
        <v>54</v>
      </c>
      <c r="AJ298" s="515"/>
      <c r="AK298" s="515"/>
      <c r="AL298" s="515"/>
      <c r="AM298" s="515"/>
      <c r="AN298" s="515"/>
      <c r="AO298" s="515"/>
      <c r="AP298" s="375" t="s">
        <v>54</v>
      </c>
      <c r="AQ298" s="474"/>
      <c r="AR298" s="375" t="s">
        <v>54</v>
      </c>
      <c r="AS298" s="382" t="s">
        <v>54</v>
      </c>
      <c r="AT298" s="382" t="s">
        <v>54</v>
      </c>
      <c r="AU298" s="375" t="s">
        <v>54</v>
      </c>
      <c r="AV298" s="375" t="s">
        <v>54</v>
      </c>
      <c r="AW298" s="375" t="s">
        <v>54</v>
      </c>
      <c r="AX298" s="375" t="s">
        <v>54</v>
      </c>
      <c r="AY298" s="383" t="s">
        <v>54</v>
      </c>
      <c r="AZ298" s="369" t="s">
        <v>54</v>
      </c>
      <c r="BA298" s="518"/>
      <c r="BB298" s="369" t="s">
        <v>54</v>
      </c>
      <c r="BC298" s="518"/>
      <c r="BD298" s="369" t="s">
        <v>54</v>
      </c>
      <c r="BE298" s="369" t="s">
        <v>54</v>
      </c>
      <c r="BF298" s="369" t="s">
        <v>54</v>
      </c>
      <c r="BG298" s="375" t="s">
        <v>54</v>
      </c>
      <c r="BH298" s="375" t="s">
        <v>54</v>
      </c>
      <c r="BI298" s="375" t="s">
        <v>54</v>
      </c>
      <c r="BJ298" s="375" t="s">
        <v>54</v>
      </c>
      <c r="BK298" s="474"/>
      <c r="BL298" s="375" t="s">
        <v>54</v>
      </c>
      <c r="BM298" s="375" t="s">
        <v>54</v>
      </c>
      <c r="BN298" s="375" t="s">
        <v>54</v>
      </c>
      <c r="BO298" s="375" t="s">
        <v>54</v>
      </c>
      <c r="BP298" s="375" t="s">
        <v>54</v>
      </c>
      <c r="BQ298" s="375" t="s">
        <v>54</v>
      </c>
      <c r="BR298" s="375" t="s">
        <v>54</v>
      </c>
      <c r="BS298" s="375" t="s">
        <v>54</v>
      </c>
      <c r="BT298" s="375" t="s">
        <v>54</v>
      </c>
      <c r="BU298" s="370" t="s">
        <v>54</v>
      </c>
      <c r="BV298" s="375" t="s">
        <v>54</v>
      </c>
      <c r="BW298" s="375" t="s">
        <v>54</v>
      </c>
      <c r="BX298" s="375" t="s">
        <v>54</v>
      </c>
      <c r="BY298" s="375" t="s">
        <v>54</v>
      </c>
      <c r="BZ298" s="375" t="s">
        <v>54</v>
      </c>
      <c r="CA298" s="375" t="s">
        <v>54</v>
      </c>
      <c r="CB298" s="375" t="s">
        <v>54</v>
      </c>
      <c r="CC298" s="375" t="s">
        <v>54</v>
      </c>
      <c r="CD298" s="375" t="s">
        <v>54</v>
      </c>
      <c r="CE298" s="370" t="s">
        <v>54</v>
      </c>
      <c r="CF298" s="375" t="s">
        <v>54</v>
      </c>
      <c r="CG298" s="375" t="s">
        <v>54</v>
      </c>
      <c r="CH298" s="375" t="s">
        <v>54</v>
      </c>
      <c r="CI298" s="370" t="s">
        <v>54</v>
      </c>
      <c r="CJ298" s="375" t="s">
        <v>54</v>
      </c>
      <c r="CK298" s="375" t="s">
        <v>54</v>
      </c>
      <c r="CL298" s="375" t="s">
        <v>54</v>
      </c>
      <c r="CM298" s="477"/>
      <c r="CN298" s="477"/>
      <c r="CO298" s="467"/>
      <c r="CP298" s="467"/>
      <c r="CQ298" s="467"/>
      <c r="CR298" s="467"/>
      <c r="CS298" s="467"/>
      <c r="CT298" s="513"/>
      <c r="CU298" s="513"/>
      <c r="CV298" s="513"/>
      <c r="CW298" s="513"/>
      <c r="CX298" s="513"/>
      <c r="CY298" s="513"/>
      <c r="CZ298" s="513"/>
      <c r="DA298" s="513"/>
      <c r="DB298" s="513"/>
      <c r="DC298" s="513"/>
      <c r="DD298" s="510"/>
      <c r="DE298" s="513"/>
      <c r="DF298" s="513"/>
      <c r="DG298" s="467"/>
      <c r="DH298" s="467"/>
      <c r="DI298" s="467"/>
      <c r="DJ298" s="467"/>
      <c r="DK298" s="467"/>
      <c r="DL298" s="467"/>
      <c r="DM298" s="365" t="s">
        <v>54</v>
      </c>
      <c r="DN298" s="467"/>
      <c r="DO298" s="365" t="s">
        <v>54</v>
      </c>
      <c r="DP298" s="365" t="s">
        <v>54</v>
      </c>
      <c r="DQ298" s="365" t="s">
        <v>54</v>
      </c>
      <c r="DR298" s="365" t="s">
        <v>54</v>
      </c>
      <c r="DS298" s="365" t="s">
        <v>54</v>
      </c>
      <c r="DT298" s="365" t="s">
        <v>54</v>
      </c>
      <c r="DU298" s="365" t="s">
        <v>54</v>
      </c>
      <c r="DV298" s="365" t="s">
        <v>54</v>
      </c>
      <c r="DW298" s="365" t="s">
        <v>54</v>
      </c>
      <c r="DX298" s="467"/>
      <c r="DY298" s="365" t="s">
        <v>54</v>
      </c>
      <c r="DZ298" s="467"/>
      <c r="EA298" s="365" t="s">
        <v>54</v>
      </c>
      <c r="EB298" s="365" t="s">
        <v>54</v>
      </c>
      <c r="EC298" s="365" t="s">
        <v>54</v>
      </c>
      <c r="ED298" s="365" t="s">
        <v>54</v>
      </c>
      <c r="EE298" s="365" t="s">
        <v>54</v>
      </c>
      <c r="EF298" s="365" t="s">
        <v>54</v>
      </c>
      <c r="EG298" s="365" t="s">
        <v>54</v>
      </c>
      <c r="EH298" s="365" t="s">
        <v>54</v>
      </c>
      <c r="EI298" s="365" t="s">
        <v>54</v>
      </c>
      <c r="EJ298" s="365" t="s">
        <v>54</v>
      </c>
      <c r="EK298" s="365" t="s">
        <v>54</v>
      </c>
      <c r="EL298" s="365" t="s">
        <v>54</v>
      </c>
      <c r="EM298" s="365" t="s">
        <v>54</v>
      </c>
      <c r="EN298" s="365" t="s">
        <v>54</v>
      </c>
      <c r="EO298" s="365" t="s">
        <v>54</v>
      </c>
      <c r="EP298" s="365" t="s">
        <v>54</v>
      </c>
      <c r="EQ298" s="365" t="s">
        <v>54</v>
      </c>
      <c r="ER298" s="365" t="s">
        <v>54</v>
      </c>
      <c r="ES298" s="365" t="s">
        <v>54</v>
      </c>
      <c r="ET298" s="365" t="s">
        <v>54</v>
      </c>
      <c r="EU298" s="365" t="s">
        <v>54</v>
      </c>
    </row>
    <row r="299" spans="1:151" s="385" customFormat="1" ht="19.95" customHeight="1">
      <c r="A299" s="468"/>
      <c r="B299" s="468"/>
      <c r="C299" s="475"/>
      <c r="D299" s="468"/>
      <c r="E299" s="472"/>
      <c r="F299" s="468"/>
      <c r="G299" s="468"/>
      <c r="H299" s="468"/>
      <c r="I299" s="468"/>
      <c r="J299" s="468"/>
      <c r="K299" s="468"/>
      <c r="L299" s="472"/>
      <c r="M299" s="468"/>
      <c r="N299" s="472"/>
      <c r="O299" s="468"/>
      <c r="P299" s="528"/>
      <c r="Q299" s="468"/>
      <c r="R299" s="462" t="s">
        <v>54</v>
      </c>
      <c r="S299" s="375" t="s">
        <v>54</v>
      </c>
      <c r="T299" s="375" t="s">
        <v>54</v>
      </c>
      <c r="U299" s="375" t="s">
        <v>54</v>
      </c>
      <c r="V299" s="375" t="s">
        <v>54</v>
      </c>
      <c r="W299" s="375" t="s">
        <v>54</v>
      </c>
      <c r="X299" s="518"/>
      <c r="Y299" s="375" t="s">
        <v>54</v>
      </c>
      <c r="Z299" s="520"/>
      <c r="AA299" s="375" t="s">
        <v>54</v>
      </c>
      <c r="AB299" s="468"/>
      <c r="AC299" s="375" t="s">
        <v>54</v>
      </c>
      <c r="AD299" s="468"/>
      <c r="AE299" s="375" t="s">
        <v>54</v>
      </c>
      <c r="AF299" s="375" t="s">
        <v>54</v>
      </c>
      <c r="AG299" s="375" t="s">
        <v>54</v>
      </c>
      <c r="AH299" s="375" t="s">
        <v>54</v>
      </c>
      <c r="AI299" s="375" t="s">
        <v>54</v>
      </c>
      <c r="AJ299" s="516"/>
      <c r="AK299" s="516"/>
      <c r="AL299" s="516"/>
      <c r="AM299" s="516"/>
      <c r="AN299" s="516"/>
      <c r="AO299" s="516"/>
      <c r="AP299" s="375" t="s">
        <v>54</v>
      </c>
      <c r="AQ299" s="475"/>
      <c r="AR299" s="375" t="s">
        <v>54</v>
      </c>
      <c r="AS299" s="382" t="s">
        <v>54</v>
      </c>
      <c r="AT299" s="382" t="s">
        <v>54</v>
      </c>
      <c r="AU299" s="375" t="s">
        <v>54</v>
      </c>
      <c r="AV299" s="375" t="s">
        <v>54</v>
      </c>
      <c r="AW299" s="375" t="s">
        <v>54</v>
      </c>
      <c r="AX299" s="375" t="s">
        <v>54</v>
      </c>
      <c r="AY299" s="383" t="s">
        <v>54</v>
      </c>
      <c r="AZ299" s="369" t="s">
        <v>54</v>
      </c>
      <c r="BA299" s="518"/>
      <c r="BB299" s="369" t="s">
        <v>54</v>
      </c>
      <c r="BC299" s="518"/>
      <c r="BD299" s="369" t="s">
        <v>54</v>
      </c>
      <c r="BE299" s="369" t="s">
        <v>54</v>
      </c>
      <c r="BF299" s="369" t="s">
        <v>54</v>
      </c>
      <c r="BG299" s="375" t="s">
        <v>54</v>
      </c>
      <c r="BH299" s="375" t="s">
        <v>54</v>
      </c>
      <c r="BI299" s="375" t="s">
        <v>54</v>
      </c>
      <c r="BJ299" s="375" t="s">
        <v>54</v>
      </c>
      <c r="BK299" s="475"/>
      <c r="BL299" s="375" t="s">
        <v>54</v>
      </c>
      <c r="BM299" s="375" t="s">
        <v>54</v>
      </c>
      <c r="BN299" s="375" t="s">
        <v>54</v>
      </c>
      <c r="BO299" s="375" t="s">
        <v>54</v>
      </c>
      <c r="BP299" s="375" t="s">
        <v>54</v>
      </c>
      <c r="BQ299" s="375" t="s">
        <v>54</v>
      </c>
      <c r="BR299" s="375" t="s">
        <v>54</v>
      </c>
      <c r="BS299" s="375" t="s">
        <v>54</v>
      </c>
      <c r="BT299" s="375" t="s">
        <v>54</v>
      </c>
      <c r="BU299" s="370" t="s">
        <v>54</v>
      </c>
      <c r="BV299" s="375" t="s">
        <v>54</v>
      </c>
      <c r="BW299" s="375" t="s">
        <v>54</v>
      </c>
      <c r="BX299" s="375" t="s">
        <v>54</v>
      </c>
      <c r="BY299" s="375" t="s">
        <v>54</v>
      </c>
      <c r="BZ299" s="375" t="s">
        <v>54</v>
      </c>
      <c r="CA299" s="375" t="s">
        <v>54</v>
      </c>
      <c r="CB299" s="375" t="s">
        <v>54</v>
      </c>
      <c r="CC299" s="375" t="s">
        <v>54</v>
      </c>
      <c r="CD299" s="375" t="s">
        <v>54</v>
      </c>
      <c r="CE299" s="370" t="s">
        <v>54</v>
      </c>
      <c r="CF299" s="375" t="s">
        <v>54</v>
      </c>
      <c r="CG299" s="375" t="s">
        <v>54</v>
      </c>
      <c r="CH299" s="375" t="s">
        <v>54</v>
      </c>
      <c r="CI299" s="370" t="s">
        <v>54</v>
      </c>
      <c r="CJ299" s="375" t="s">
        <v>54</v>
      </c>
      <c r="CK299" s="375" t="s">
        <v>54</v>
      </c>
      <c r="CL299" s="375" t="s">
        <v>54</v>
      </c>
      <c r="CM299" s="478"/>
      <c r="CN299" s="478"/>
      <c r="CO299" s="468"/>
      <c r="CP299" s="468"/>
      <c r="CQ299" s="468"/>
      <c r="CR299" s="468"/>
      <c r="CS299" s="468"/>
      <c r="CT299" s="514"/>
      <c r="CU299" s="514"/>
      <c r="CV299" s="514"/>
      <c r="CW299" s="514"/>
      <c r="CX299" s="514"/>
      <c r="CY299" s="514"/>
      <c r="CZ299" s="514"/>
      <c r="DA299" s="514"/>
      <c r="DB299" s="514"/>
      <c r="DC299" s="514"/>
      <c r="DD299" s="511"/>
      <c r="DE299" s="514"/>
      <c r="DF299" s="514"/>
      <c r="DG299" s="468"/>
      <c r="DH299" s="468"/>
      <c r="DI299" s="468"/>
      <c r="DJ299" s="468"/>
      <c r="DK299" s="468"/>
      <c r="DL299" s="468"/>
      <c r="DM299" s="365" t="s">
        <v>54</v>
      </c>
      <c r="DN299" s="468"/>
      <c r="DO299" s="365" t="s">
        <v>54</v>
      </c>
      <c r="DP299" s="365" t="s">
        <v>54</v>
      </c>
      <c r="DQ299" s="365" t="s">
        <v>54</v>
      </c>
      <c r="DR299" s="365" t="s">
        <v>54</v>
      </c>
      <c r="DS299" s="365" t="s">
        <v>54</v>
      </c>
      <c r="DT299" s="365" t="s">
        <v>54</v>
      </c>
      <c r="DU299" s="365" t="s">
        <v>54</v>
      </c>
      <c r="DV299" s="365" t="s">
        <v>54</v>
      </c>
      <c r="DW299" s="365" t="s">
        <v>54</v>
      </c>
      <c r="DX299" s="468"/>
      <c r="DY299" s="365" t="s">
        <v>54</v>
      </c>
      <c r="DZ299" s="468"/>
      <c r="EA299" s="365" t="s">
        <v>54</v>
      </c>
      <c r="EB299" s="365" t="s">
        <v>54</v>
      </c>
      <c r="EC299" s="365" t="s">
        <v>54</v>
      </c>
      <c r="ED299" s="365" t="s">
        <v>54</v>
      </c>
      <c r="EE299" s="365" t="s">
        <v>54</v>
      </c>
      <c r="EF299" s="365" t="s">
        <v>54</v>
      </c>
      <c r="EG299" s="365" t="s">
        <v>54</v>
      </c>
      <c r="EH299" s="365" t="s">
        <v>54</v>
      </c>
      <c r="EI299" s="365" t="s">
        <v>54</v>
      </c>
      <c r="EJ299" s="365" t="s">
        <v>54</v>
      </c>
      <c r="EK299" s="365" t="s">
        <v>54</v>
      </c>
      <c r="EL299" s="365" t="s">
        <v>54</v>
      </c>
      <c r="EM299" s="365" t="s">
        <v>54</v>
      </c>
      <c r="EN299" s="365" t="s">
        <v>54</v>
      </c>
      <c r="EO299" s="365" t="s">
        <v>54</v>
      </c>
      <c r="EP299" s="365" t="s">
        <v>54</v>
      </c>
      <c r="EQ299" s="365" t="s">
        <v>54</v>
      </c>
      <c r="ER299" s="365" t="s">
        <v>54</v>
      </c>
      <c r="ES299" s="365" t="s">
        <v>54</v>
      </c>
      <c r="ET299" s="365" t="s">
        <v>54</v>
      </c>
      <c r="EU299" s="365" t="s">
        <v>54</v>
      </c>
    </row>
    <row r="300" spans="1:151" s="385" customFormat="1" ht="19.95" customHeight="1">
      <c r="A300" s="465">
        <v>55</v>
      </c>
      <c r="B300" s="465">
        <v>55</v>
      </c>
      <c r="C300" s="473" t="s">
        <v>2734</v>
      </c>
      <c r="D300" s="465" t="s">
        <v>3343</v>
      </c>
      <c r="E300" s="469" t="s">
        <v>3072</v>
      </c>
      <c r="F300" s="465" t="s">
        <v>3406</v>
      </c>
      <c r="G300" s="465" t="s">
        <v>3372</v>
      </c>
      <c r="H300" s="465" t="s">
        <v>3267</v>
      </c>
      <c r="I300" s="465" t="s">
        <v>3407</v>
      </c>
      <c r="J300" s="465" t="s">
        <v>52</v>
      </c>
      <c r="K300" s="525" t="s">
        <v>3548</v>
      </c>
      <c r="L300" s="469" t="s">
        <v>3554</v>
      </c>
      <c r="M300" s="465" t="s">
        <v>3475</v>
      </c>
      <c r="N300" s="469" t="s">
        <v>3554</v>
      </c>
      <c r="O300" s="465" t="s">
        <v>3475</v>
      </c>
      <c r="P300" s="526" t="s">
        <v>3014</v>
      </c>
      <c r="Q300" s="465">
        <v>1</v>
      </c>
      <c r="R300" s="462" t="s">
        <v>3268</v>
      </c>
      <c r="S300" s="375" t="s">
        <v>52</v>
      </c>
      <c r="T300" s="375" t="s">
        <v>52</v>
      </c>
      <c r="U300" s="375" t="s">
        <v>52</v>
      </c>
      <c r="V300" s="375" t="s">
        <v>52</v>
      </c>
      <c r="W300" s="375">
        <v>2871</v>
      </c>
      <c r="X300" s="517">
        <v>2871</v>
      </c>
      <c r="Y300" s="375" t="s">
        <v>52</v>
      </c>
      <c r="Z300" s="519" t="s">
        <v>52</v>
      </c>
      <c r="AA300" s="375">
        <v>2871</v>
      </c>
      <c r="AB300" s="465">
        <f t="shared" ref="AB300:AB316" si="25">X300</f>
        <v>2871</v>
      </c>
      <c r="AC300" s="375" t="s">
        <v>52</v>
      </c>
      <c r="AD300" s="465" t="s">
        <v>52</v>
      </c>
      <c r="AE300" s="375" t="s">
        <v>52</v>
      </c>
      <c r="AF300" s="375" t="s">
        <v>52</v>
      </c>
      <c r="AG300" s="375" t="s">
        <v>52</v>
      </c>
      <c r="AH300" s="375" t="s">
        <v>52</v>
      </c>
      <c r="AI300" s="375" t="s">
        <v>52</v>
      </c>
      <c r="AJ300" s="476" t="s">
        <v>54</v>
      </c>
      <c r="AK300" s="476" t="s">
        <v>54</v>
      </c>
      <c r="AL300" s="476" t="s">
        <v>54</v>
      </c>
      <c r="AM300" s="476" t="s">
        <v>54</v>
      </c>
      <c r="AN300" s="476" t="s">
        <v>54</v>
      </c>
      <c r="AO300" s="476" t="s">
        <v>54</v>
      </c>
      <c r="AP300" s="375" t="s">
        <v>54</v>
      </c>
      <c r="AQ300" s="473" t="s">
        <v>54</v>
      </c>
      <c r="AR300" s="375" t="s">
        <v>54</v>
      </c>
      <c r="AS300" s="382" t="s">
        <v>54</v>
      </c>
      <c r="AT300" s="382" t="s">
        <v>54</v>
      </c>
      <c r="AU300" s="375" t="s">
        <v>54</v>
      </c>
      <c r="AV300" s="375" t="s">
        <v>54</v>
      </c>
      <c r="AW300" s="375" t="s">
        <v>54</v>
      </c>
      <c r="AX300" s="375" t="s">
        <v>54</v>
      </c>
      <c r="AY300" s="383" t="s">
        <v>54</v>
      </c>
      <c r="AZ300" s="369" t="s">
        <v>54</v>
      </c>
      <c r="BA300" s="517" t="s">
        <v>54</v>
      </c>
      <c r="BB300" s="369" t="s">
        <v>54</v>
      </c>
      <c r="BC300" s="517" t="s">
        <v>54</v>
      </c>
      <c r="BD300" s="369" t="s">
        <v>54</v>
      </c>
      <c r="BE300" s="369" t="s">
        <v>54</v>
      </c>
      <c r="BF300" s="369" t="s">
        <v>54</v>
      </c>
      <c r="BG300" s="375" t="s">
        <v>54</v>
      </c>
      <c r="BH300" s="375" t="s">
        <v>54</v>
      </c>
      <c r="BI300" s="375" t="s">
        <v>54</v>
      </c>
      <c r="BJ300" s="375" t="s">
        <v>54</v>
      </c>
      <c r="BK300" s="473" t="s">
        <v>54</v>
      </c>
      <c r="BL300" s="375" t="s">
        <v>54</v>
      </c>
      <c r="BM300" s="375" t="s">
        <v>54</v>
      </c>
      <c r="BN300" s="375" t="s">
        <v>54</v>
      </c>
      <c r="BO300" s="375" t="s">
        <v>54</v>
      </c>
      <c r="BP300" s="375" t="s">
        <v>54</v>
      </c>
      <c r="BQ300" s="375" t="s">
        <v>54</v>
      </c>
      <c r="BR300" s="375" t="s">
        <v>54</v>
      </c>
      <c r="BS300" s="375" t="s">
        <v>54</v>
      </c>
      <c r="BT300" s="375" t="s">
        <v>54</v>
      </c>
      <c r="BU300" s="370" t="s">
        <v>54</v>
      </c>
      <c r="BV300" s="375" t="s">
        <v>54</v>
      </c>
      <c r="BW300" s="375" t="s">
        <v>54</v>
      </c>
      <c r="BX300" s="375" t="s">
        <v>54</v>
      </c>
      <c r="BY300" s="375" t="s">
        <v>54</v>
      </c>
      <c r="BZ300" s="375" t="s">
        <v>54</v>
      </c>
      <c r="CA300" s="375" t="s">
        <v>54</v>
      </c>
      <c r="CB300" s="375" t="s">
        <v>54</v>
      </c>
      <c r="CC300" s="375" t="s">
        <v>54</v>
      </c>
      <c r="CD300" s="375" t="s">
        <v>54</v>
      </c>
      <c r="CE300" s="370" t="s">
        <v>54</v>
      </c>
      <c r="CF300" s="375" t="s">
        <v>54</v>
      </c>
      <c r="CG300" s="375" t="s">
        <v>54</v>
      </c>
      <c r="CH300" s="375" t="s">
        <v>54</v>
      </c>
      <c r="CI300" s="370" t="s">
        <v>54</v>
      </c>
      <c r="CJ300" s="375" t="s">
        <v>54</v>
      </c>
      <c r="CK300" s="375" t="s">
        <v>54</v>
      </c>
      <c r="CL300" s="375" t="s">
        <v>54</v>
      </c>
      <c r="CM300" s="476" t="s">
        <v>54</v>
      </c>
      <c r="CN300" s="476" t="s">
        <v>54</v>
      </c>
      <c r="CO300" s="465" t="s">
        <v>54</v>
      </c>
      <c r="CP300" s="465" t="s">
        <v>54</v>
      </c>
      <c r="CQ300" s="465" t="s">
        <v>54</v>
      </c>
      <c r="CR300" s="465" t="s">
        <v>54</v>
      </c>
      <c r="CS300" s="465" t="s">
        <v>54</v>
      </c>
      <c r="CT300" s="512" t="s">
        <v>2026</v>
      </c>
      <c r="CU300" s="512">
        <v>2019</v>
      </c>
      <c r="CV300" s="512" t="str">
        <f t="shared" si="12"/>
        <v>Patients with mCRPC after chemotherapy</v>
      </c>
      <c r="CW300" s="512" t="s">
        <v>1975</v>
      </c>
      <c r="CX300" s="512" t="s">
        <v>54</v>
      </c>
      <c r="CY300" s="512" t="s">
        <v>54</v>
      </c>
      <c r="CZ300" s="512" t="s">
        <v>54</v>
      </c>
      <c r="DA300" s="512" t="s">
        <v>54</v>
      </c>
      <c r="DB300" s="512" t="s">
        <v>54</v>
      </c>
      <c r="DC300" s="512" t="s">
        <v>3270</v>
      </c>
      <c r="DD300" s="509" t="s">
        <v>3457</v>
      </c>
      <c r="DE300" s="512" t="s">
        <v>3269</v>
      </c>
      <c r="DF300" s="512" t="s">
        <v>52</v>
      </c>
      <c r="DG300" s="465" t="s">
        <v>54</v>
      </c>
      <c r="DH300" s="465" t="s">
        <v>54</v>
      </c>
      <c r="DI300" s="465" t="s">
        <v>54</v>
      </c>
      <c r="DJ300" s="465" t="s">
        <v>54</v>
      </c>
      <c r="DK300" s="465" t="s">
        <v>54</v>
      </c>
      <c r="DL300" s="465" t="s">
        <v>54</v>
      </c>
      <c r="DM300" s="365" t="s">
        <v>54</v>
      </c>
      <c r="DN300" s="465" t="s">
        <v>54</v>
      </c>
      <c r="DO300" s="365" t="s">
        <v>54</v>
      </c>
      <c r="DP300" s="365" t="s">
        <v>54</v>
      </c>
      <c r="DQ300" s="365" t="s">
        <v>54</v>
      </c>
      <c r="DR300" s="365" t="s">
        <v>54</v>
      </c>
      <c r="DS300" s="365" t="s">
        <v>54</v>
      </c>
      <c r="DT300" s="365" t="s">
        <v>54</v>
      </c>
      <c r="DU300" s="365" t="s">
        <v>54</v>
      </c>
      <c r="DV300" s="365" t="s">
        <v>54</v>
      </c>
      <c r="DW300" s="365" t="s">
        <v>54</v>
      </c>
      <c r="DX300" s="465" t="s">
        <v>54</v>
      </c>
      <c r="DY300" s="365" t="s">
        <v>54</v>
      </c>
      <c r="DZ300" s="465" t="s">
        <v>54</v>
      </c>
      <c r="EA300" s="365" t="s">
        <v>54</v>
      </c>
      <c r="EB300" s="365" t="s">
        <v>54</v>
      </c>
      <c r="EC300" s="365" t="s">
        <v>54</v>
      </c>
      <c r="ED300" s="365" t="s">
        <v>54</v>
      </c>
      <c r="EE300" s="365" t="s">
        <v>54</v>
      </c>
      <c r="EF300" s="365" t="s">
        <v>54</v>
      </c>
      <c r="EG300" s="365" t="s">
        <v>54</v>
      </c>
      <c r="EH300" s="365" t="s">
        <v>54</v>
      </c>
      <c r="EI300" s="365" t="s">
        <v>54</v>
      </c>
      <c r="EJ300" s="365" t="s">
        <v>54</v>
      </c>
      <c r="EK300" s="365" t="s">
        <v>54</v>
      </c>
      <c r="EL300" s="365" t="s">
        <v>54</v>
      </c>
      <c r="EM300" s="365" t="s">
        <v>54</v>
      </c>
      <c r="EN300" s="365" t="s">
        <v>54</v>
      </c>
      <c r="EO300" s="365" t="s">
        <v>54</v>
      </c>
      <c r="EP300" s="365" t="s">
        <v>54</v>
      </c>
      <c r="EQ300" s="365" t="s">
        <v>54</v>
      </c>
      <c r="ER300" s="365" t="s">
        <v>54</v>
      </c>
      <c r="ES300" s="365" t="s">
        <v>54</v>
      </c>
      <c r="ET300" s="365" t="s">
        <v>54</v>
      </c>
      <c r="EU300" s="365" t="s">
        <v>54</v>
      </c>
    </row>
    <row r="301" spans="1:151" s="385" customFormat="1" ht="19.95" customHeight="1">
      <c r="A301" s="466"/>
      <c r="B301" s="466"/>
      <c r="C301" s="474"/>
      <c r="D301" s="466"/>
      <c r="E301" s="470"/>
      <c r="F301" s="466"/>
      <c r="G301" s="466"/>
      <c r="H301" s="466"/>
      <c r="I301" s="466"/>
      <c r="J301" s="466"/>
      <c r="K301" s="466"/>
      <c r="L301" s="470"/>
      <c r="M301" s="466"/>
      <c r="N301" s="470"/>
      <c r="O301" s="466"/>
      <c r="P301" s="527"/>
      <c r="Q301" s="466"/>
      <c r="R301" s="462" t="s">
        <v>54</v>
      </c>
      <c r="S301" s="375" t="s">
        <v>54</v>
      </c>
      <c r="T301" s="375" t="s">
        <v>54</v>
      </c>
      <c r="U301" s="375" t="s">
        <v>54</v>
      </c>
      <c r="V301" s="375" t="s">
        <v>54</v>
      </c>
      <c r="W301" s="375" t="s">
        <v>54</v>
      </c>
      <c r="X301" s="518"/>
      <c r="Y301" s="375" t="s">
        <v>54</v>
      </c>
      <c r="Z301" s="520"/>
      <c r="AA301" s="375" t="s">
        <v>54</v>
      </c>
      <c r="AB301" s="466"/>
      <c r="AC301" s="375" t="s">
        <v>54</v>
      </c>
      <c r="AD301" s="466"/>
      <c r="AE301" s="375" t="s">
        <v>54</v>
      </c>
      <c r="AF301" s="375" t="s">
        <v>54</v>
      </c>
      <c r="AG301" s="375" t="s">
        <v>54</v>
      </c>
      <c r="AH301" s="375" t="s">
        <v>54</v>
      </c>
      <c r="AI301" s="375" t="s">
        <v>54</v>
      </c>
      <c r="AJ301" s="515"/>
      <c r="AK301" s="515"/>
      <c r="AL301" s="515"/>
      <c r="AM301" s="515"/>
      <c r="AN301" s="515"/>
      <c r="AO301" s="515"/>
      <c r="AP301" s="375" t="s">
        <v>54</v>
      </c>
      <c r="AQ301" s="474"/>
      <c r="AR301" s="375" t="s">
        <v>54</v>
      </c>
      <c r="AS301" s="382" t="s">
        <v>54</v>
      </c>
      <c r="AT301" s="382" t="s">
        <v>54</v>
      </c>
      <c r="AU301" s="375" t="s">
        <v>54</v>
      </c>
      <c r="AV301" s="375" t="s">
        <v>54</v>
      </c>
      <c r="AW301" s="375" t="s">
        <v>54</v>
      </c>
      <c r="AX301" s="375" t="s">
        <v>54</v>
      </c>
      <c r="AY301" s="383" t="s">
        <v>54</v>
      </c>
      <c r="AZ301" s="369" t="s">
        <v>54</v>
      </c>
      <c r="BA301" s="518"/>
      <c r="BB301" s="369" t="s">
        <v>54</v>
      </c>
      <c r="BC301" s="518"/>
      <c r="BD301" s="369" t="s">
        <v>54</v>
      </c>
      <c r="BE301" s="369" t="s">
        <v>54</v>
      </c>
      <c r="BF301" s="369" t="s">
        <v>54</v>
      </c>
      <c r="BG301" s="375" t="s">
        <v>54</v>
      </c>
      <c r="BH301" s="375" t="s">
        <v>54</v>
      </c>
      <c r="BI301" s="375" t="s">
        <v>54</v>
      </c>
      <c r="BJ301" s="375" t="s">
        <v>54</v>
      </c>
      <c r="BK301" s="474"/>
      <c r="BL301" s="375" t="s">
        <v>54</v>
      </c>
      <c r="BM301" s="375" t="s">
        <v>54</v>
      </c>
      <c r="BN301" s="375" t="s">
        <v>54</v>
      </c>
      <c r="BO301" s="375" t="s">
        <v>54</v>
      </c>
      <c r="BP301" s="375" t="s">
        <v>54</v>
      </c>
      <c r="BQ301" s="375" t="s">
        <v>54</v>
      </c>
      <c r="BR301" s="375" t="s">
        <v>54</v>
      </c>
      <c r="BS301" s="375" t="s">
        <v>54</v>
      </c>
      <c r="BT301" s="375" t="s">
        <v>54</v>
      </c>
      <c r="BU301" s="370" t="s">
        <v>54</v>
      </c>
      <c r="BV301" s="375" t="s">
        <v>54</v>
      </c>
      <c r="BW301" s="375" t="s">
        <v>54</v>
      </c>
      <c r="BX301" s="375" t="s">
        <v>54</v>
      </c>
      <c r="BY301" s="375" t="s">
        <v>54</v>
      </c>
      <c r="BZ301" s="375" t="s">
        <v>54</v>
      </c>
      <c r="CA301" s="375" t="s">
        <v>54</v>
      </c>
      <c r="CB301" s="375" t="s">
        <v>54</v>
      </c>
      <c r="CC301" s="375" t="s">
        <v>54</v>
      </c>
      <c r="CD301" s="375" t="s">
        <v>54</v>
      </c>
      <c r="CE301" s="370" t="s">
        <v>54</v>
      </c>
      <c r="CF301" s="375" t="s">
        <v>54</v>
      </c>
      <c r="CG301" s="375" t="s">
        <v>54</v>
      </c>
      <c r="CH301" s="375" t="s">
        <v>54</v>
      </c>
      <c r="CI301" s="370" t="s">
        <v>54</v>
      </c>
      <c r="CJ301" s="375" t="s">
        <v>54</v>
      </c>
      <c r="CK301" s="375" t="s">
        <v>54</v>
      </c>
      <c r="CL301" s="375" t="s">
        <v>54</v>
      </c>
      <c r="CM301" s="477"/>
      <c r="CN301" s="477"/>
      <c r="CO301" s="466"/>
      <c r="CP301" s="466"/>
      <c r="CQ301" s="466"/>
      <c r="CR301" s="466"/>
      <c r="CS301" s="466"/>
      <c r="CT301" s="513"/>
      <c r="CU301" s="513"/>
      <c r="CV301" s="513"/>
      <c r="CW301" s="513"/>
      <c r="CX301" s="513"/>
      <c r="CY301" s="513"/>
      <c r="CZ301" s="513"/>
      <c r="DA301" s="513"/>
      <c r="DB301" s="513"/>
      <c r="DC301" s="513"/>
      <c r="DD301" s="510"/>
      <c r="DE301" s="513"/>
      <c r="DF301" s="513"/>
      <c r="DG301" s="466"/>
      <c r="DH301" s="466"/>
      <c r="DI301" s="466"/>
      <c r="DJ301" s="466"/>
      <c r="DK301" s="466"/>
      <c r="DL301" s="466"/>
      <c r="DM301" s="365" t="s">
        <v>54</v>
      </c>
      <c r="DN301" s="466"/>
      <c r="DO301" s="365" t="s">
        <v>54</v>
      </c>
      <c r="DP301" s="365" t="s">
        <v>54</v>
      </c>
      <c r="DQ301" s="365" t="s">
        <v>54</v>
      </c>
      <c r="DR301" s="365" t="s">
        <v>54</v>
      </c>
      <c r="DS301" s="365" t="s">
        <v>54</v>
      </c>
      <c r="DT301" s="365" t="s">
        <v>54</v>
      </c>
      <c r="DU301" s="365" t="s">
        <v>54</v>
      </c>
      <c r="DV301" s="365" t="s">
        <v>54</v>
      </c>
      <c r="DW301" s="365" t="s">
        <v>54</v>
      </c>
      <c r="DX301" s="466"/>
      <c r="DY301" s="365" t="s">
        <v>54</v>
      </c>
      <c r="DZ301" s="466"/>
      <c r="EA301" s="365" t="s">
        <v>54</v>
      </c>
      <c r="EB301" s="365" t="s">
        <v>54</v>
      </c>
      <c r="EC301" s="365" t="s">
        <v>54</v>
      </c>
      <c r="ED301" s="365" t="s">
        <v>54</v>
      </c>
      <c r="EE301" s="365" t="s">
        <v>54</v>
      </c>
      <c r="EF301" s="365" t="s">
        <v>54</v>
      </c>
      <c r="EG301" s="365" t="s">
        <v>54</v>
      </c>
      <c r="EH301" s="365" t="s">
        <v>54</v>
      </c>
      <c r="EI301" s="365" t="s">
        <v>54</v>
      </c>
      <c r="EJ301" s="365" t="s">
        <v>54</v>
      </c>
      <c r="EK301" s="365" t="s">
        <v>54</v>
      </c>
      <c r="EL301" s="365" t="s">
        <v>54</v>
      </c>
      <c r="EM301" s="365" t="s">
        <v>54</v>
      </c>
      <c r="EN301" s="365" t="s">
        <v>54</v>
      </c>
      <c r="EO301" s="365" t="s">
        <v>54</v>
      </c>
      <c r="EP301" s="365" t="s">
        <v>54</v>
      </c>
      <c r="EQ301" s="365" t="s">
        <v>54</v>
      </c>
      <c r="ER301" s="365" t="s">
        <v>54</v>
      </c>
      <c r="ES301" s="365" t="s">
        <v>54</v>
      </c>
      <c r="ET301" s="365" t="s">
        <v>54</v>
      </c>
      <c r="EU301" s="365" t="s">
        <v>54</v>
      </c>
    </row>
    <row r="302" spans="1:151" s="385" customFormat="1" ht="19.95" customHeight="1">
      <c r="A302" s="467"/>
      <c r="B302" s="467"/>
      <c r="C302" s="474"/>
      <c r="D302" s="467"/>
      <c r="E302" s="471"/>
      <c r="F302" s="467"/>
      <c r="G302" s="467"/>
      <c r="H302" s="467"/>
      <c r="I302" s="467"/>
      <c r="J302" s="467"/>
      <c r="K302" s="467"/>
      <c r="L302" s="471"/>
      <c r="M302" s="467"/>
      <c r="N302" s="471"/>
      <c r="O302" s="467"/>
      <c r="P302" s="527"/>
      <c r="Q302" s="467"/>
      <c r="R302" s="462" t="s">
        <v>54</v>
      </c>
      <c r="S302" s="375" t="s">
        <v>54</v>
      </c>
      <c r="T302" s="375" t="s">
        <v>54</v>
      </c>
      <c r="U302" s="375" t="s">
        <v>54</v>
      </c>
      <c r="V302" s="375" t="s">
        <v>54</v>
      </c>
      <c r="W302" s="375" t="s">
        <v>54</v>
      </c>
      <c r="X302" s="518"/>
      <c r="Y302" s="375" t="s">
        <v>54</v>
      </c>
      <c r="Z302" s="520"/>
      <c r="AA302" s="375" t="s">
        <v>54</v>
      </c>
      <c r="AB302" s="467"/>
      <c r="AC302" s="375" t="s">
        <v>54</v>
      </c>
      <c r="AD302" s="467"/>
      <c r="AE302" s="375" t="s">
        <v>54</v>
      </c>
      <c r="AF302" s="375" t="s">
        <v>54</v>
      </c>
      <c r="AG302" s="375" t="s">
        <v>54</v>
      </c>
      <c r="AH302" s="375" t="s">
        <v>54</v>
      </c>
      <c r="AI302" s="375" t="s">
        <v>54</v>
      </c>
      <c r="AJ302" s="515"/>
      <c r="AK302" s="515"/>
      <c r="AL302" s="515"/>
      <c r="AM302" s="515"/>
      <c r="AN302" s="515"/>
      <c r="AO302" s="515"/>
      <c r="AP302" s="375" t="s">
        <v>54</v>
      </c>
      <c r="AQ302" s="474"/>
      <c r="AR302" s="375" t="s">
        <v>54</v>
      </c>
      <c r="AS302" s="382" t="s">
        <v>54</v>
      </c>
      <c r="AT302" s="382" t="s">
        <v>54</v>
      </c>
      <c r="AU302" s="375" t="s">
        <v>54</v>
      </c>
      <c r="AV302" s="375" t="s">
        <v>54</v>
      </c>
      <c r="AW302" s="375" t="s">
        <v>54</v>
      </c>
      <c r="AX302" s="375" t="s">
        <v>54</v>
      </c>
      <c r="AY302" s="383" t="s">
        <v>54</v>
      </c>
      <c r="AZ302" s="369" t="s">
        <v>54</v>
      </c>
      <c r="BA302" s="518"/>
      <c r="BB302" s="369" t="s">
        <v>54</v>
      </c>
      <c r="BC302" s="518"/>
      <c r="BD302" s="369" t="s">
        <v>54</v>
      </c>
      <c r="BE302" s="369" t="s">
        <v>54</v>
      </c>
      <c r="BF302" s="369" t="s">
        <v>54</v>
      </c>
      <c r="BG302" s="375" t="s">
        <v>54</v>
      </c>
      <c r="BH302" s="375" t="s">
        <v>54</v>
      </c>
      <c r="BI302" s="375" t="s">
        <v>54</v>
      </c>
      <c r="BJ302" s="375" t="s">
        <v>54</v>
      </c>
      <c r="BK302" s="474"/>
      <c r="BL302" s="375" t="s">
        <v>54</v>
      </c>
      <c r="BM302" s="375" t="s">
        <v>54</v>
      </c>
      <c r="BN302" s="375" t="s">
        <v>54</v>
      </c>
      <c r="BO302" s="375" t="s">
        <v>54</v>
      </c>
      <c r="BP302" s="375" t="s">
        <v>54</v>
      </c>
      <c r="BQ302" s="375" t="s">
        <v>54</v>
      </c>
      <c r="BR302" s="375" t="s">
        <v>54</v>
      </c>
      <c r="BS302" s="375" t="s">
        <v>54</v>
      </c>
      <c r="BT302" s="375" t="s">
        <v>54</v>
      </c>
      <c r="BU302" s="370" t="s">
        <v>54</v>
      </c>
      <c r="BV302" s="375" t="s">
        <v>54</v>
      </c>
      <c r="BW302" s="375" t="s">
        <v>54</v>
      </c>
      <c r="BX302" s="375" t="s">
        <v>54</v>
      </c>
      <c r="BY302" s="375" t="s">
        <v>54</v>
      </c>
      <c r="BZ302" s="375" t="s">
        <v>54</v>
      </c>
      <c r="CA302" s="375" t="s">
        <v>54</v>
      </c>
      <c r="CB302" s="375" t="s">
        <v>54</v>
      </c>
      <c r="CC302" s="375" t="s">
        <v>54</v>
      </c>
      <c r="CD302" s="375" t="s">
        <v>54</v>
      </c>
      <c r="CE302" s="370" t="s">
        <v>54</v>
      </c>
      <c r="CF302" s="375" t="s">
        <v>54</v>
      </c>
      <c r="CG302" s="375" t="s">
        <v>54</v>
      </c>
      <c r="CH302" s="375" t="s">
        <v>54</v>
      </c>
      <c r="CI302" s="370" t="s">
        <v>54</v>
      </c>
      <c r="CJ302" s="375" t="s">
        <v>54</v>
      </c>
      <c r="CK302" s="375" t="s">
        <v>54</v>
      </c>
      <c r="CL302" s="375" t="s">
        <v>54</v>
      </c>
      <c r="CM302" s="477"/>
      <c r="CN302" s="477"/>
      <c r="CO302" s="467"/>
      <c r="CP302" s="467"/>
      <c r="CQ302" s="467"/>
      <c r="CR302" s="467"/>
      <c r="CS302" s="467"/>
      <c r="CT302" s="513"/>
      <c r="CU302" s="513"/>
      <c r="CV302" s="513"/>
      <c r="CW302" s="513"/>
      <c r="CX302" s="513"/>
      <c r="CY302" s="513"/>
      <c r="CZ302" s="513"/>
      <c r="DA302" s="513"/>
      <c r="DB302" s="513"/>
      <c r="DC302" s="513"/>
      <c r="DD302" s="510"/>
      <c r="DE302" s="513"/>
      <c r="DF302" s="513"/>
      <c r="DG302" s="467"/>
      <c r="DH302" s="467"/>
      <c r="DI302" s="467"/>
      <c r="DJ302" s="467"/>
      <c r="DK302" s="467"/>
      <c r="DL302" s="467"/>
      <c r="DM302" s="365" t="s">
        <v>54</v>
      </c>
      <c r="DN302" s="467"/>
      <c r="DO302" s="365" t="s">
        <v>54</v>
      </c>
      <c r="DP302" s="365" t="s">
        <v>54</v>
      </c>
      <c r="DQ302" s="365" t="s">
        <v>54</v>
      </c>
      <c r="DR302" s="365" t="s">
        <v>54</v>
      </c>
      <c r="DS302" s="365" t="s">
        <v>54</v>
      </c>
      <c r="DT302" s="365" t="s">
        <v>54</v>
      </c>
      <c r="DU302" s="365" t="s">
        <v>54</v>
      </c>
      <c r="DV302" s="365" t="s">
        <v>54</v>
      </c>
      <c r="DW302" s="365" t="s">
        <v>54</v>
      </c>
      <c r="DX302" s="467"/>
      <c r="DY302" s="365" t="s">
        <v>54</v>
      </c>
      <c r="DZ302" s="467"/>
      <c r="EA302" s="365" t="s">
        <v>54</v>
      </c>
      <c r="EB302" s="365" t="s">
        <v>54</v>
      </c>
      <c r="EC302" s="365" t="s">
        <v>54</v>
      </c>
      <c r="ED302" s="365" t="s">
        <v>54</v>
      </c>
      <c r="EE302" s="365" t="s">
        <v>54</v>
      </c>
      <c r="EF302" s="365" t="s">
        <v>54</v>
      </c>
      <c r="EG302" s="365" t="s">
        <v>54</v>
      </c>
      <c r="EH302" s="365" t="s">
        <v>54</v>
      </c>
      <c r="EI302" s="365" t="s">
        <v>54</v>
      </c>
      <c r="EJ302" s="365" t="s">
        <v>54</v>
      </c>
      <c r="EK302" s="365" t="s">
        <v>54</v>
      </c>
      <c r="EL302" s="365" t="s">
        <v>54</v>
      </c>
      <c r="EM302" s="365" t="s">
        <v>54</v>
      </c>
      <c r="EN302" s="365" t="s">
        <v>54</v>
      </c>
      <c r="EO302" s="365" t="s">
        <v>54</v>
      </c>
      <c r="EP302" s="365" t="s">
        <v>54</v>
      </c>
      <c r="EQ302" s="365" t="s">
        <v>54</v>
      </c>
      <c r="ER302" s="365" t="s">
        <v>54</v>
      </c>
      <c r="ES302" s="365" t="s">
        <v>54</v>
      </c>
      <c r="ET302" s="365" t="s">
        <v>54</v>
      </c>
      <c r="EU302" s="365" t="s">
        <v>54</v>
      </c>
    </row>
    <row r="303" spans="1:151" s="385" customFormat="1" ht="19.95" customHeight="1">
      <c r="A303" s="468"/>
      <c r="B303" s="468"/>
      <c r="C303" s="475"/>
      <c r="D303" s="468"/>
      <c r="E303" s="472"/>
      <c r="F303" s="468"/>
      <c r="G303" s="468"/>
      <c r="H303" s="468"/>
      <c r="I303" s="468"/>
      <c r="J303" s="468"/>
      <c r="K303" s="468"/>
      <c r="L303" s="472"/>
      <c r="M303" s="468"/>
      <c r="N303" s="472"/>
      <c r="O303" s="468"/>
      <c r="P303" s="528"/>
      <c r="Q303" s="468"/>
      <c r="R303" s="462" t="s">
        <v>54</v>
      </c>
      <c r="S303" s="375" t="s">
        <v>54</v>
      </c>
      <c r="T303" s="375" t="s">
        <v>54</v>
      </c>
      <c r="U303" s="375" t="s">
        <v>54</v>
      </c>
      <c r="V303" s="375" t="s">
        <v>54</v>
      </c>
      <c r="W303" s="375" t="s">
        <v>54</v>
      </c>
      <c r="X303" s="518"/>
      <c r="Y303" s="375" t="s">
        <v>54</v>
      </c>
      <c r="Z303" s="520"/>
      <c r="AA303" s="375" t="s">
        <v>54</v>
      </c>
      <c r="AB303" s="468"/>
      <c r="AC303" s="375" t="s">
        <v>54</v>
      </c>
      <c r="AD303" s="468"/>
      <c r="AE303" s="375" t="s">
        <v>54</v>
      </c>
      <c r="AF303" s="375" t="s">
        <v>54</v>
      </c>
      <c r="AG303" s="375" t="s">
        <v>54</v>
      </c>
      <c r="AH303" s="375" t="s">
        <v>54</v>
      </c>
      <c r="AI303" s="375" t="s">
        <v>54</v>
      </c>
      <c r="AJ303" s="516"/>
      <c r="AK303" s="516"/>
      <c r="AL303" s="516"/>
      <c r="AM303" s="516"/>
      <c r="AN303" s="516"/>
      <c r="AO303" s="516"/>
      <c r="AP303" s="375" t="s">
        <v>54</v>
      </c>
      <c r="AQ303" s="475"/>
      <c r="AR303" s="375" t="s">
        <v>54</v>
      </c>
      <c r="AS303" s="382" t="s">
        <v>54</v>
      </c>
      <c r="AT303" s="382" t="s">
        <v>54</v>
      </c>
      <c r="AU303" s="375" t="s">
        <v>54</v>
      </c>
      <c r="AV303" s="375" t="s">
        <v>54</v>
      </c>
      <c r="AW303" s="375" t="s">
        <v>54</v>
      </c>
      <c r="AX303" s="375" t="s">
        <v>54</v>
      </c>
      <c r="AY303" s="383" t="s">
        <v>54</v>
      </c>
      <c r="AZ303" s="369" t="s">
        <v>54</v>
      </c>
      <c r="BA303" s="518"/>
      <c r="BB303" s="369" t="s">
        <v>54</v>
      </c>
      <c r="BC303" s="518"/>
      <c r="BD303" s="369" t="s">
        <v>54</v>
      </c>
      <c r="BE303" s="369" t="s">
        <v>54</v>
      </c>
      <c r="BF303" s="369" t="s">
        <v>54</v>
      </c>
      <c r="BG303" s="375" t="s">
        <v>54</v>
      </c>
      <c r="BH303" s="375" t="s">
        <v>54</v>
      </c>
      <c r="BI303" s="375" t="s">
        <v>54</v>
      </c>
      <c r="BJ303" s="375" t="s">
        <v>54</v>
      </c>
      <c r="BK303" s="475"/>
      <c r="BL303" s="375" t="s">
        <v>54</v>
      </c>
      <c r="BM303" s="375" t="s">
        <v>54</v>
      </c>
      <c r="BN303" s="375" t="s">
        <v>54</v>
      </c>
      <c r="BO303" s="375" t="s">
        <v>54</v>
      </c>
      <c r="BP303" s="375" t="s">
        <v>54</v>
      </c>
      <c r="BQ303" s="375" t="s">
        <v>54</v>
      </c>
      <c r="BR303" s="375" t="s">
        <v>54</v>
      </c>
      <c r="BS303" s="375" t="s">
        <v>54</v>
      </c>
      <c r="BT303" s="375" t="s">
        <v>54</v>
      </c>
      <c r="BU303" s="370" t="s">
        <v>54</v>
      </c>
      <c r="BV303" s="375" t="s">
        <v>54</v>
      </c>
      <c r="BW303" s="375" t="s">
        <v>54</v>
      </c>
      <c r="BX303" s="375" t="s">
        <v>54</v>
      </c>
      <c r="BY303" s="375" t="s">
        <v>54</v>
      </c>
      <c r="BZ303" s="375" t="s">
        <v>54</v>
      </c>
      <c r="CA303" s="375" t="s">
        <v>54</v>
      </c>
      <c r="CB303" s="375" t="s">
        <v>54</v>
      </c>
      <c r="CC303" s="375" t="s">
        <v>54</v>
      </c>
      <c r="CD303" s="375" t="s">
        <v>54</v>
      </c>
      <c r="CE303" s="370" t="s">
        <v>54</v>
      </c>
      <c r="CF303" s="375" t="s">
        <v>54</v>
      </c>
      <c r="CG303" s="375" t="s">
        <v>54</v>
      </c>
      <c r="CH303" s="375" t="s">
        <v>54</v>
      </c>
      <c r="CI303" s="370" t="s">
        <v>54</v>
      </c>
      <c r="CJ303" s="375" t="s">
        <v>54</v>
      </c>
      <c r="CK303" s="375" t="s">
        <v>54</v>
      </c>
      <c r="CL303" s="375" t="s">
        <v>54</v>
      </c>
      <c r="CM303" s="478"/>
      <c r="CN303" s="478"/>
      <c r="CO303" s="468"/>
      <c r="CP303" s="468"/>
      <c r="CQ303" s="468"/>
      <c r="CR303" s="468"/>
      <c r="CS303" s="468"/>
      <c r="CT303" s="514"/>
      <c r="CU303" s="514"/>
      <c r="CV303" s="514"/>
      <c r="CW303" s="514"/>
      <c r="CX303" s="514"/>
      <c r="CY303" s="514"/>
      <c r="CZ303" s="514"/>
      <c r="DA303" s="514"/>
      <c r="DB303" s="514"/>
      <c r="DC303" s="514"/>
      <c r="DD303" s="511"/>
      <c r="DE303" s="514"/>
      <c r="DF303" s="514"/>
      <c r="DG303" s="468"/>
      <c r="DH303" s="468"/>
      <c r="DI303" s="468"/>
      <c r="DJ303" s="468"/>
      <c r="DK303" s="468"/>
      <c r="DL303" s="468"/>
      <c r="DM303" s="365" t="s">
        <v>54</v>
      </c>
      <c r="DN303" s="468"/>
      <c r="DO303" s="365" t="s">
        <v>54</v>
      </c>
      <c r="DP303" s="365" t="s">
        <v>54</v>
      </c>
      <c r="DQ303" s="365" t="s">
        <v>54</v>
      </c>
      <c r="DR303" s="365" t="s">
        <v>54</v>
      </c>
      <c r="DS303" s="365" t="s">
        <v>54</v>
      </c>
      <c r="DT303" s="365" t="s">
        <v>54</v>
      </c>
      <c r="DU303" s="365" t="s">
        <v>54</v>
      </c>
      <c r="DV303" s="365" t="s">
        <v>54</v>
      </c>
      <c r="DW303" s="365" t="s">
        <v>54</v>
      </c>
      <c r="DX303" s="468"/>
      <c r="DY303" s="365" t="s">
        <v>54</v>
      </c>
      <c r="DZ303" s="468"/>
      <c r="EA303" s="365" t="s">
        <v>54</v>
      </c>
      <c r="EB303" s="365" t="s">
        <v>54</v>
      </c>
      <c r="EC303" s="365" t="s">
        <v>54</v>
      </c>
      <c r="ED303" s="365" t="s">
        <v>54</v>
      </c>
      <c r="EE303" s="365" t="s">
        <v>54</v>
      </c>
      <c r="EF303" s="365" t="s">
        <v>54</v>
      </c>
      <c r="EG303" s="365" t="s">
        <v>54</v>
      </c>
      <c r="EH303" s="365" t="s">
        <v>54</v>
      </c>
      <c r="EI303" s="365" t="s">
        <v>54</v>
      </c>
      <c r="EJ303" s="365" t="s">
        <v>54</v>
      </c>
      <c r="EK303" s="365" t="s">
        <v>54</v>
      </c>
      <c r="EL303" s="365" t="s">
        <v>54</v>
      </c>
      <c r="EM303" s="365" t="s">
        <v>54</v>
      </c>
      <c r="EN303" s="365" t="s">
        <v>54</v>
      </c>
      <c r="EO303" s="365" t="s">
        <v>54</v>
      </c>
      <c r="EP303" s="365" t="s">
        <v>54</v>
      </c>
      <c r="EQ303" s="365" t="s">
        <v>54</v>
      </c>
      <c r="ER303" s="365" t="s">
        <v>54</v>
      </c>
      <c r="ES303" s="365" t="s">
        <v>54</v>
      </c>
      <c r="ET303" s="365" t="s">
        <v>54</v>
      </c>
      <c r="EU303" s="365" t="s">
        <v>54</v>
      </c>
    </row>
    <row r="304" spans="1:151" s="385" customFormat="1" ht="19.95" customHeight="1">
      <c r="A304" s="465">
        <v>56</v>
      </c>
      <c r="B304" s="465">
        <v>56</v>
      </c>
      <c r="C304" s="473" t="s">
        <v>2734</v>
      </c>
      <c r="D304" s="465" t="s">
        <v>3344</v>
      </c>
      <c r="E304" s="469" t="s">
        <v>3072</v>
      </c>
      <c r="F304" s="465" t="s">
        <v>3408</v>
      </c>
      <c r="G304" s="465" t="s">
        <v>3373</v>
      </c>
      <c r="H304" s="465" t="s">
        <v>3271</v>
      </c>
      <c r="I304" s="465" t="s">
        <v>3409</v>
      </c>
      <c r="J304" s="465" t="s">
        <v>52</v>
      </c>
      <c r="K304" s="525" t="s">
        <v>3549</v>
      </c>
      <c r="L304" s="469" t="s">
        <v>3554</v>
      </c>
      <c r="M304" s="465" t="s">
        <v>3272</v>
      </c>
      <c r="N304" s="469" t="s">
        <v>3554</v>
      </c>
      <c r="O304" s="465" t="s">
        <v>3272</v>
      </c>
      <c r="P304" s="526" t="s">
        <v>3014</v>
      </c>
      <c r="Q304" s="465">
        <v>1</v>
      </c>
      <c r="R304" s="462" t="s">
        <v>2699</v>
      </c>
      <c r="S304" s="375" t="s">
        <v>52</v>
      </c>
      <c r="T304" s="375" t="s">
        <v>52</v>
      </c>
      <c r="U304" s="375" t="s">
        <v>52</v>
      </c>
      <c r="V304" s="375" t="s">
        <v>52</v>
      </c>
      <c r="W304" s="375" t="s">
        <v>52</v>
      </c>
      <c r="X304" s="517">
        <v>12</v>
      </c>
      <c r="Y304" s="375" t="s">
        <v>52</v>
      </c>
      <c r="Z304" s="519" t="s">
        <v>52</v>
      </c>
      <c r="AA304" s="375">
        <v>12</v>
      </c>
      <c r="AB304" s="465">
        <f t="shared" ref="AB304:AB320" si="26">X304</f>
        <v>12</v>
      </c>
      <c r="AC304" s="375" t="s">
        <v>52</v>
      </c>
      <c r="AD304" s="465" t="s">
        <v>52</v>
      </c>
      <c r="AE304" s="375" t="s">
        <v>52</v>
      </c>
      <c r="AF304" s="375" t="s">
        <v>52</v>
      </c>
      <c r="AG304" s="375" t="s">
        <v>52</v>
      </c>
      <c r="AH304" s="375" t="s">
        <v>52</v>
      </c>
      <c r="AI304" s="375" t="s">
        <v>52</v>
      </c>
      <c r="AJ304" s="476" t="s">
        <v>54</v>
      </c>
      <c r="AK304" s="476" t="s">
        <v>54</v>
      </c>
      <c r="AL304" s="476" t="s">
        <v>54</v>
      </c>
      <c r="AM304" s="476" t="s">
        <v>54</v>
      </c>
      <c r="AN304" s="476" t="s">
        <v>54</v>
      </c>
      <c r="AO304" s="476" t="s">
        <v>54</v>
      </c>
      <c r="AP304" s="375" t="s">
        <v>54</v>
      </c>
      <c r="AQ304" s="473" t="s">
        <v>54</v>
      </c>
      <c r="AR304" s="375" t="s">
        <v>54</v>
      </c>
      <c r="AS304" s="382" t="s">
        <v>54</v>
      </c>
      <c r="AT304" s="382" t="s">
        <v>54</v>
      </c>
      <c r="AU304" s="375" t="s">
        <v>54</v>
      </c>
      <c r="AV304" s="375" t="s">
        <v>54</v>
      </c>
      <c r="AW304" s="375" t="s">
        <v>54</v>
      </c>
      <c r="AX304" s="375" t="s">
        <v>54</v>
      </c>
      <c r="AY304" s="383" t="s">
        <v>54</v>
      </c>
      <c r="AZ304" s="369" t="s">
        <v>54</v>
      </c>
      <c r="BA304" s="517" t="s">
        <v>54</v>
      </c>
      <c r="BB304" s="369" t="s">
        <v>54</v>
      </c>
      <c r="BC304" s="517" t="s">
        <v>54</v>
      </c>
      <c r="BD304" s="369" t="s">
        <v>54</v>
      </c>
      <c r="BE304" s="369" t="s">
        <v>54</v>
      </c>
      <c r="BF304" s="369" t="s">
        <v>54</v>
      </c>
      <c r="BG304" s="375" t="s">
        <v>54</v>
      </c>
      <c r="BH304" s="375" t="s">
        <v>54</v>
      </c>
      <c r="BI304" s="375" t="s">
        <v>54</v>
      </c>
      <c r="BJ304" s="375" t="s">
        <v>54</v>
      </c>
      <c r="BK304" s="473" t="s">
        <v>54</v>
      </c>
      <c r="BL304" s="375" t="s">
        <v>54</v>
      </c>
      <c r="BM304" s="375" t="s">
        <v>54</v>
      </c>
      <c r="BN304" s="375" t="s">
        <v>54</v>
      </c>
      <c r="BO304" s="375" t="s">
        <v>54</v>
      </c>
      <c r="BP304" s="375" t="s">
        <v>54</v>
      </c>
      <c r="BQ304" s="375" t="s">
        <v>54</v>
      </c>
      <c r="BR304" s="375" t="s">
        <v>54</v>
      </c>
      <c r="BS304" s="375" t="s">
        <v>54</v>
      </c>
      <c r="BT304" s="375" t="s">
        <v>54</v>
      </c>
      <c r="BU304" s="370" t="s">
        <v>54</v>
      </c>
      <c r="BV304" s="375" t="s">
        <v>54</v>
      </c>
      <c r="BW304" s="375" t="s">
        <v>54</v>
      </c>
      <c r="BX304" s="375" t="s">
        <v>54</v>
      </c>
      <c r="BY304" s="375" t="s">
        <v>54</v>
      </c>
      <c r="BZ304" s="375" t="s">
        <v>54</v>
      </c>
      <c r="CA304" s="375" t="s">
        <v>54</v>
      </c>
      <c r="CB304" s="375" t="s">
        <v>54</v>
      </c>
      <c r="CC304" s="375" t="s">
        <v>54</v>
      </c>
      <c r="CD304" s="375" t="s">
        <v>54</v>
      </c>
      <c r="CE304" s="370" t="s">
        <v>54</v>
      </c>
      <c r="CF304" s="375" t="s">
        <v>54</v>
      </c>
      <c r="CG304" s="375" t="s">
        <v>54</v>
      </c>
      <c r="CH304" s="375" t="s">
        <v>54</v>
      </c>
      <c r="CI304" s="370" t="s">
        <v>54</v>
      </c>
      <c r="CJ304" s="375" t="s">
        <v>54</v>
      </c>
      <c r="CK304" s="375" t="s">
        <v>54</v>
      </c>
      <c r="CL304" s="375" t="s">
        <v>54</v>
      </c>
      <c r="CM304" s="476" t="s">
        <v>54</v>
      </c>
      <c r="CN304" s="476" t="s">
        <v>54</v>
      </c>
      <c r="CO304" s="465" t="s">
        <v>54</v>
      </c>
      <c r="CP304" s="465" t="s">
        <v>54</v>
      </c>
      <c r="CQ304" s="465" t="s">
        <v>54</v>
      </c>
      <c r="CR304" s="465" t="s">
        <v>54</v>
      </c>
      <c r="CS304" s="465" t="s">
        <v>54</v>
      </c>
      <c r="CT304" s="512" t="s">
        <v>2026</v>
      </c>
      <c r="CU304" s="512">
        <v>2020</v>
      </c>
      <c r="CV304" s="512" t="str">
        <f t="shared" si="14"/>
        <v>Adult mCRPC patients previously treated with docetaxel-containing regimen</v>
      </c>
      <c r="CW304" s="512" t="s">
        <v>1975</v>
      </c>
      <c r="CX304" s="512" t="s">
        <v>54</v>
      </c>
      <c r="CY304" s="512" t="s">
        <v>54</v>
      </c>
      <c r="CZ304" s="512" t="s">
        <v>54</v>
      </c>
      <c r="DA304" s="512" t="s">
        <v>54</v>
      </c>
      <c r="DB304" s="512" t="s">
        <v>54</v>
      </c>
      <c r="DC304" s="512" t="s">
        <v>3274</v>
      </c>
      <c r="DD304" s="509" t="s">
        <v>3466</v>
      </c>
      <c r="DE304" s="512" t="s">
        <v>3273</v>
      </c>
      <c r="DF304" s="512" t="s">
        <v>52</v>
      </c>
      <c r="DG304" s="465" t="s">
        <v>54</v>
      </c>
      <c r="DH304" s="465" t="s">
        <v>54</v>
      </c>
      <c r="DI304" s="465" t="s">
        <v>54</v>
      </c>
      <c r="DJ304" s="465" t="s">
        <v>54</v>
      </c>
      <c r="DK304" s="465" t="s">
        <v>54</v>
      </c>
      <c r="DL304" s="465" t="s">
        <v>54</v>
      </c>
      <c r="DM304" s="365" t="s">
        <v>54</v>
      </c>
      <c r="DN304" s="465" t="s">
        <v>54</v>
      </c>
      <c r="DO304" s="365" t="s">
        <v>54</v>
      </c>
      <c r="DP304" s="365" t="s">
        <v>54</v>
      </c>
      <c r="DQ304" s="365" t="s">
        <v>54</v>
      </c>
      <c r="DR304" s="365" t="s">
        <v>54</v>
      </c>
      <c r="DS304" s="365" t="s">
        <v>54</v>
      </c>
      <c r="DT304" s="365" t="s">
        <v>54</v>
      </c>
      <c r="DU304" s="365" t="s">
        <v>54</v>
      </c>
      <c r="DV304" s="365" t="s">
        <v>54</v>
      </c>
      <c r="DW304" s="365" t="s">
        <v>54</v>
      </c>
      <c r="DX304" s="465" t="s">
        <v>54</v>
      </c>
      <c r="DY304" s="365" t="s">
        <v>54</v>
      </c>
      <c r="DZ304" s="465" t="s">
        <v>54</v>
      </c>
      <c r="EA304" s="365" t="s">
        <v>54</v>
      </c>
      <c r="EB304" s="365" t="s">
        <v>54</v>
      </c>
      <c r="EC304" s="365" t="s">
        <v>54</v>
      </c>
      <c r="ED304" s="365" t="s">
        <v>54</v>
      </c>
      <c r="EE304" s="365" t="s">
        <v>54</v>
      </c>
      <c r="EF304" s="365" t="s">
        <v>54</v>
      </c>
      <c r="EG304" s="365" t="s">
        <v>54</v>
      </c>
      <c r="EH304" s="365" t="s">
        <v>54</v>
      </c>
      <c r="EI304" s="365" t="s">
        <v>54</v>
      </c>
      <c r="EJ304" s="365" t="s">
        <v>54</v>
      </c>
      <c r="EK304" s="365" t="s">
        <v>54</v>
      </c>
      <c r="EL304" s="365" t="s">
        <v>54</v>
      </c>
      <c r="EM304" s="365" t="s">
        <v>54</v>
      </c>
      <c r="EN304" s="365" t="s">
        <v>54</v>
      </c>
      <c r="EO304" s="365" t="s">
        <v>54</v>
      </c>
      <c r="EP304" s="365" t="s">
        <v>54</v>
      </c>
      <c r="EQ304" s="365" t="s">
        <v>54</v>
      </c>
      <c r="ER304" s="365" t="s">
        <v>54</v>
      </c>
      <c r="ES304" s="365" t="s">
        <v>54</v>
      </c>
      <c r="ET304" s="365" t="s">
        <v>54</v>
      </c>
      <c r="EU304" s="365" t="s">
        <v>54</v>
      </c>
    </row>
    <row r="305" spans="1:151" s="385" customFormat="1" ht="19.95" customHeight="1">
      <c r="A305" s="466"/>
      <c r="B305" s="466"/>
      <c r="C305" s="474"/>
      <c r="D305" s="466"/>
      <c r="E305" s="470"/>
      <c r="F305" s="466"/>
      <c r="G305" s="466"/>
      <c r="H305" s="466"/>
      <c r="I305" s="466"/>
      <c r="J305" s="466"/>
      <c r="K305" s="466"/>
      <c r="L305" s="470"/>
      <c r="M305" s="466"/>
      <c r="N305" s="470"/>
      <c r="O305" s="466"/>
      <c r="P305" s="527"/>
      <c r="Q305" s="466"/>
      <c r="R305" s="462" t="s">
        <v>54</v>
      </c>
      <c r="S305" s="375" t="s">
        <v>54</v>
      </c>
      <c r="T305" s="375" t="s">
        <v>54</v>
      </c>
      <c r="U305" s="375" t="s">
        <v>54</v>
      </c>
      <c r="V305" s="375" t="s">
        <v>54</v>
      </c>
      <c r="W305" s="375" t="s">
        <v>54</v>
      </c>
      <c r="X305" s="518"/>
      <c r="Y305" s="375" t="s">
        <v>54</v>
      </c>
      <c r="Z305" s="520"/>
      <c r="AA305" s="375" t="s">
        <v>54</v>
      </c>
      <c r="AB305" s="466"/>
      <c r="AC305" s="375" t="s">
        <v>54</v>
      </c>
      <c r="AD305" s="466"/>
      <c r="AE305" s="375" t="s">
        <v>54</v>
      </c>
      <c r="AF305" s="375" t="s">
        <v>54</v>
      </c>
      <c r="AG305" s="375" t="s">
        <v>54</v>
      </c>
      <c r="AH305" s="375" t="s">
        <v>54</v>
      </c>
      <c r="AI305" s="375" t="s">
        <v>54</v>
      </c>
      <c r="AJ305" s="515"/>
      <c r="AK305" s="515"/>
      <c r="AL305" s="515"/>
      <c r="AM305" s="515"/>
      <c r="AN305" s="515"/>
      <c r="AO305" s="515"/>
      <c r="AP305" s="375" t="s">
        <v>54</v>
      </c>
      <c r="AQ305" s="474"/>
      <c r="AR305" s="375" t="s">
        <v>54</v>
      </c>
      <c r="AS305" s="382" t="s">
        <v>54</v>
      </c>
      <c r="AT305" s="382" t="s">
        <v>54</v>
      </c>
      <c r="AU305" s="375" t="s">
        <v>54</v>
      </c>
      <c r="AV305" s="375" t="s">
        <v>54</v>
      </c>
      <c r="AW305" s="375" t="s">
        <v>54</v>
      </c>
      <c r="AX305" s="375" t="s">
        <v>54</v>
      </c>
      <c r="AY305" s="383" t="s">
        <v>54</v>
      </c>
      <c r="AZ305" s="369" t="s">
        <v>54</v>
      </c>
      <c r="BA305" s="518"/>
      <c r="BB305" s="369" t="s">
        <v>54</v>
      </c>
      <c r="BC305" s="518"/>
      <c r="BD305" s="369" t="s">
        <v>54</v>
      </c>
      <c r="BE305" s="369" t="s">
        <v>54</v>
      </c>
      <c r="BF305" s="369" t="s">
        <v>54</v>
      </c>
      <c r="BG305" s="375" t="s">
        <v>54</v>
      </c>
      <c r="BH305" s="375" t="s">
        <v>54</v>
      </c>
      <c r="BI305" s="375" t="s">
        <v>54</v>
      </c>
      <c r="BJ305" s="375" t="s">
        <v>54</v>
      </c>
      <c r="BK305" s="474"/>
      <c r="BL305" s="375" t="s">
        <v>54</v>
      </c>
      <c r="BM305" s="375" t="s">
        <v>54</v>
      </c>
      <c r="BN305" s="375" t="s">
        <v>54</v>
      </c>
      <c r="BO305" s="375" t="s">
        <v>54</v>
      </c>
      <c r="BP305" s="375" t="s">
        <v>54</v>
      </c>
      <c r="BQ305" s="375" t="s">
        <v>54</v>
      </c>
      <c r="BR305" s="375" t="s">
        <v>54</v>
      </c>
      <c r="BS305" s="375" t="s">
        <v>54</v>
      </c>
      <c r="BT305" s="375" t="s">
        <v>54</v>
      </c>
      <c r="BU305" s="370" t="s">
        <v>54</v>
      </c>
      <c r="BV305" s="375" t="s">
        <v>54</v>
      </c>
      <c r="BW305" s="375" t="s">
        <v>54</v>
      </c>
      <c r="BX305" s="375" t="s">
        <v>54</v>
      </c>
      <c r="BY305" s="375" t="s">
        <v>54</v>
      </c>
      <c r="BZ305" s="375" t="s">
        <v>54</v>
      </c>
      <c r="CA305" s="375" t="s">
        <v>54</v>
      </c>
      <c r="CB305" s="375" t="s">
        <v>54</v>
      </c>
      <c r="CC305" s="375" t="s">
        <v>54</v>
      </c>
      <c r="CD305" s="375" t="s">
        <v>54</v>
      </c>
      <c r="CE305" s="370" t="s">
        <v>54</v>
      </c>
      <c r="CF305" s="375" t="s">
        <v>54</v>
      </c>
      <c r="CG305" s="375" t="s">
        <v>54</v>
      </c>
      <c r="CH305" s="375" t="s">
        <v>54</v>
      </c>
      <c r="CI305" s="370" t="s">
        <v>54</v>
      </c>
      <c r="CJ305" s="375" t="s">
        <v>54</v>
      </c>
      <c r="CK305" s="375" t="s">
        <v>54</v>
      </c>
      <c r="CL305" s="375" t="s">
        <v>54</v>
      </c>
      <c r="CM305" s="477"/>
      <c r="CN305" s="477"/>
      <c r="CO305" s="466"/>
      <c r="CP305" s="466"/>
      <c r="CQ305" s="466"/>
      <c r="CR305" s="466"/>
      <c r="CS305" s="466"/>
      <c r="CT305" s="513"/>
      <c r="CU305" s="513"/>
      <c r="CV305" s="513"/>
      <c r="CW305" s="513"/>
      <c r="CX305" s="513"/>
      <c r="CY305" s="513"/>
      <c r="CZ305" s="513"/>
      <c r="DA305" s="513"/>
      <c r="DB305" s="513"/>
      <c r="DC305" s="513"/>
      <c r="DD305" s="510"/>
      <c r="DE305" s="513"/>
      <c r="DF305" s="513"/>
      <c r="DG305" s="466"/>
      <c r="DH305" s="466"/>
      <c r="DI305" s="466"/>
      <c r="DJ305" s="466"/>
      <c r="DK305" s="466"/>
      <c r="DL305" s="466"/>
      <c r="DM305" s="365" t="s">
        <v>54</v>
      </c>
      <c r="DN305" s="466"/>
      <c r="DO305" s="365" t="s">
        <v>54</v>
      </c>
      <c r="DP305" s="365" t="s">
        <v>54</v>
      </c>
      <c r="DQ305" s="365" t="s">
        <v>54</v>
      </c>
      <c r="DR305" s="365" t="s">
        <v>54</v>
      </c>
      <c r="DS305" s="365" t="s">
        <v>54</v>
      </c>
      <c r="DT305" s="365" t="s">
        <v>54</v>
      </c>
      <c r="DU305" s="365" t="s">
        <v>54</v>
      </c>
      <c r="DV305" s="365" t="s">
        <v>54</v>
      </c>
      <c r="DW305" s="365" t="s">
        <v>54</v>
      </c>
      <c r="DX305" s="466"/>
      <c r="DY305" s="365" t="s">
        <v>54</v>
      </c>
      <c r="DZ305" s="466"/>
      <c r="EA305" s="365" t="s">
        <v>54</v>
      </c>
      <c r="EB305" s="365" t="s">
        <v>54</v>
      </c>
      <c r="EC305" s="365" t="s">
        <v>54</v>
      </c>
      <c r="ED305" s="365" t="s">
        <v>54</v>
      </c>
      <c r="EE305" s="365" t="s">
        <v>54</v>
      </c>
      <c r="EF305" s="365" t="s">
        <v>54</v>
      </c>
      <c r="EG305" s="365" t="s">
        <v>54</v>
      </c>
      <c r="EH305" s="365" t="s">
        <v>54</v>
      </c>
      <c r="EI305" s="365" t="s">
        <v>54</v>
      </c>
      <c r="EJ305" s="365" t="s">
        <v>54</v>
      </c>
      <c r="EK305" s="365" t="s">
        <v>54</v>
      </c>
      <c r="EL305" s="365" t="s">
        <v>54</v>
      </c>
      <c r="EM305" s="365" t="s">
        <v>54</v>
      </c>
      <c r="EN305" s="365" t="s">
        <v>54</v>
      </c>
      <c r="EO305" s="365" t="s">
        <v>54</v>
      </c>
      <c r="EP305" s="365" t="s">
        <v>54</v>
      </c>
      <c r="EQ305" s="365" t="s">
        <v>54</v>
      </c>
      <c r="ER305" s="365" t="s">
        <v>54</v>
      </c>
      <c r="ES305" s="365" t="s">
        <v>54</v>
      </c>
      <c r="ET305" s="365" t="s">
        <v>54</v>
      </c>
      <c r="EU305" s="365" t="s">
        <v>54</v>
      </c>
    </row>
    <row r="306" spans="1:151" s="385" customFormat="1" ht="19.95" customHeight="1">
      <c r="A306" s="467"/>
      <c r="B306" s="467"/>
      <c r="C306" s="474"/>
      <c r="D306" s="467"/>
      <c r="E306" s="471"/>
      <c r="F306" s="467"/>
      <c r="G306" s="467"/>
      <c r="H306" s="467"/>
      <c r="I306" s="467"/>
      <c r="J306" s="467"/>
      <c r="K306" s="467"/>
      <c r="L306" s="471"/>
      <c r="M306" s="467"/>
      <c r="N306" s="471"/>
      <c r="O306" s="467"/>
      <c r="P306" s="527"/>
      <c r="Q306" s="467"/>
      <c r="R306" s="462" t="s">
        <v>54</v>
      </c>
      <c r="S306" s="375" t="s">
        <v>54</v>
      </c>
      <c r="T306" s="375" t="s">
        <v>54</v>
      </c>
      <c r="U306" s="375" t="s">
        <v>54</v>
      </c>
      <c r="V306" s="375" t="s">
        <v>54</v>
      </c>
      <c r="W306" s="375" t="s">
        <v>54</v>
      </c>
      <c r="X306" s="518"/>
      <c r="Y306" s="375" t="s">
        <v>54</v>
      </c>
      <c r="Z306" s="520"/>
      <c r="AA306" s="375" t="s">
        <v>54</v>
      </c>
      <c r="AB306" s="467"/>
      <c r="AC306" s="375" t="s">
        <v>54</v>
      </c>
      <c r="AD306" s="467"/>
      <c r="AE306" s="375" t="s">
        <v>54</v>
      </c>
      <c r="AF306" s="375" t="s">
        <v>54</v>
      </c>
      <c r="AG306" s="375" t="s">
        <v>54</v>
      </c>
      <c r="AH306" s="375" t="s">
        <v>54</v>
      </c>
      <c r="AI306" s="375" t="s">
        <v>54</v>
      </c>
      <c r="AJ306" s="515"/>
      <c r="AK306" s="515"/>
      <c r="AL306" s="515"/>
      <c r="AM306" s="515"/>
      <c r="AN306" s="515"/>
      <c r="AO306" s="515"/>
      <c r="AP306" s="375" t="s">
        <v>54</v>
      </c>
      <c r="AQ306" s="474"/>
      <c r="AR306" s="375" t="s">
        <v>54</v>
      </c>
      <c r="AS306" s="382" t="s">
        <v>54</v>
      </c>
      <c r="AT306" s="382" t="s">
        <v>54</v>
      </c>
      <c r="AU306" s="375" t="s">
        <v>54</v>
      </c>
      <c r="AV306" s="375" t="s">
        <v>54</v>
      </c>
      <c r="AW306" s="375" t="s">
        <v>54</v>
      </c>
      <c r="AX306" s="375" t="s">
        <v>54</v>
      </c>
      <c r="AY306" s="383" t="s">
        <v>54</v>
      </c>
      <c r="AZ306" s="369" t="s">
        <v>54</v>
      </c>
      <c r="BA306" s="518"/>
      <c r="BB306" s="369" t="s">
        <v>54</v>
      </c>
      <c r="BC306" s="518"/>
      <c r="BD306" s="369" t="s">
        <v>54</v>
      </c>
      <c r="BE306" s="369" t="s">
        <v>54</v>
      </c>
      <c r="BF306" s="369" t="s">
        <v>54</v>
      </c>
      <c r="BG306" s="375" t="s">
        <v>54</v>
      </c>
      <c r="BH306" s="375" t="s">
        <v>54</v>
      </c>
      <c r="BI306" s="375" t="s">
        <v>54</v>
      </c>
      <c r="BJ306" s="375" t="s">
        <v>54</v>
      </c>
      <c r="BK306" s="474"/>
      <c r="BL306" s="375" t="s">
        <v>54</v>
      </c>
      <c r="BM306" s="375" t="s">
        <v>54</v>
      </c>
      <c r="BN306" s="375" t="s">
        <v>54</v>
      </c>
      <c r="BO306" s="375" t="s">
        <v>54</v>
      </c>
      <c r="BP306" s="375" t="s">
        <v>54</v>
      </c>
      <c r="BQ306" s="375" t="s">
        <v>54</v>
      </c>
      <c r="BR306" s="375" t="s">
        <v>54</v>
      </c>
      <c r="BS306" s="375" t="s">
        <v>54</v>
      </c>
      <c r="BT306" s="375" t="s">
        <v>54</v>
      </c>
      <c r="BU306" s="370" t="s">
        <v>54</v>
      </c>
      <c r="BV306" s="375" t="s">
        <v>54</v>
      </c>
      <c r="BW306" s="375" t="s">
        <v>54</v>
      </c>
      <c r="BX306" s="375" t="s">
        <v>54</v>
      </c>
      <c r="BY306" s="375" t="s">
        <v>54</v>
      </c>
      <c r="BZ306" s="375" t="s">
        <v>54</v>
      </c>
      <c r="CA306" s="375" t="s">
        <v>54</v>
      </c>
      <c r="CB306" s="375" t="s">
        <v>54</v>
      </c>
      <c r="CC306" s="375" t="s">
        <v>54</v>
      </c>
      <c r="CD306" s="375" t="s">
        <v>54</v>
      </c>
      <c r="CE306" s="370" t="s">
        <v>54</v>
      </c>
      <c r="CF306" s="375" t="s">
        <v>54</v>
      </c>
      <c r="CG306" s="375" t="s">
        <v>54</v>
      </c>
      <c r="CH306" s="375" t="s">
        <v>54</v>
      </c>
      <c r="CI306" s="370" t="s">
        <v>54</v>
      </c>
      <c r="CJ306" s="375" t="s">
        <v>54</v>
      </c>
      <c r="CK306" s="375" t="s">
        <v>54</v>
      </c>
      <c r="CL306" s="375" t="s">
        <v>54</v>
      </c>
      <c r="CM306" s="477"/>
      <c r="CN306" s="477"/>
      <c r="CO306" s="467"/>
      <c r="CP306" s="467"/>
      <c r="CQ306" s="467"/>
      <c r="CR306" s="467"/>
      <c r="CS306" s="467"/>
      <c r="CT306" s="513"/>
      <c r="CU306" s="513"/>
      <c r="CV306" s="513"/>
      <c r="CW306" s="513"/>
      <c r="CX306" s="513"/>
      <c r="CY306" s="513"/>
      <c r="CZ306" s="513"/>
      <c r="DA306" s="513"/>
      <c r="DB306" s="513"/>
      <c r="DC306" s="513"/>
      <c r="DD306" s="510"/>
      <c r="DE306" s="513"/>
      <c r="DF306" s="513"/>
      <c r="DG306" s="467"/>
      <c r="DH306" s="467"/>
      <c r="DI306" s="467"/>
      <c r="DJ306" s="467"/>
      <c r="DK306" s="467"/>
      <c r="DL306" s="467"/>
      <c r="DM306" s="365" t="s">
        <v>54</v>
      </c>
      <c r="DN306" s="467"/>
      <c r="DO306" s="365" t="s">
        <v>54</v>
      </c>
      <c r="DP306" s="365" t="s">
        <v>54</v>
      </c>
      <c r="DQ306" s="365" t="s">
        <v>54</v>
      </c>
      <c r="DR306" s="365" t="s">
        <v>54</v>
      </c>
      <c r="DS306" s="365" t="s">
        <v>54</v>
      </c>
      <c r="DT306" s="365" t="s">
        <v>54</v>
      </c>
      <c r="DU306" s="365" t="s">
        <v>54</v>
      </c>
      <c r="DV306" s="365" t="s">
        <v>54</v>
      </c>
      <c r="DW306" s="365" t="s">
        <v>54</v>
      </c>
      <c r="DX306" s="467"/>
      <c r="DY306" s="365" t="s">
        <v>54</v>
      </c>
      <c r="DZ306" s="467"/>
      <c r="EA306" s="365" t="s">
        <v>54</v>
      </c>
      <c r="EB306" s="365" t="s">
        <v>54</v>
      </c>
      <c r="EC306" s="365" t="s">
        <v>54</v>
      </c>
      <c r="ED306" s="365" t="s">
        <v>54</v>
      </c>
      <c r="EE306" s="365" t="s">
        <v>54</v>
      </c>
      <c r="EF306" s="365" t="s">
        <v>54</v>
      </c>
      <c r="EG306" s="365" t="s">
        <v>54</v>
      </c>
      <c r="EH306" s="365" t="s">
        <v>54</v>
      </c>
      <c r="EI306" s="365" t="s">
        <v>54</v>
      </c>
      <c r="EJ306" s="365" t="s">
        <v>54</v>
      </c>
      <c r="EK306" s="365" t="s">
        <v>54</v>
      </c>
      <c r="EL306" s="365" t="s">
        <v>54</v>
      </c>
      <c r="EM306" s="365" t="s">
        <v>54</v>
      </c>
      <c r="EN306" s="365" t="s">
        <v>54</v>
      </c>
      <c r="EO306" s="365" t="s">
        <v>54</v>
      </c>
      <c r="EP306" s="365" t="s">
        <v>54</v>
      </c>
      <c r="EQ306" s="365" t="s">
        <v>54</v>
      </c>
      <c r="ER306" s="365" t="s">
        <v>54</v>
      </c>
      <c r="ES306" s="365" t="s">
        <v>54</v>
      </c>
      <c r="ET306" s="365" t="s">
        <v>54</v>
      </c>
      <c r="EU306" s="365" t="s">
        <v>54</v>
      </c>
    </row>
    <row r="307" spans="1:151" s="385" customFormat="1" ht="19.95" customHeight="1">
      <c r="A307" s="468"/>
      <c r="B307" s="468"/>
      <c r="C307" s="475"/>
      <c r="D307" s="468"/>
      <c r="E307" s="472"/>
      <c r="F307" s="468"/>
      <c r="G307" s="468"/>
      <c r="H307" s="468"/>
      <c r="I307" s="468"/>
      <c r="J307" s="468"/>
      <c r="K307" s="468"/>
      <c r="L307" s="472"/>
      <c r="M307" s="468"/>
      <c r="N307" s="472"/>
      <c r="O307" s="468"/>
      <c r="P307" s="528"/>
      <c r="Q307" s="468"/>
      <c r="R307" s="462" t="s">
        <v>54</v>
      </c>
      <c r="S307" s="375" t="s">
        <v>54</v>
      </c>
      <c r="T307" s="375" t="s">
        <v>54</v>
      </c>
      <c r="U307" s="375" t="s">
        <v>54</v>
      </c>
      <c r="V307" s="375" t="s">
        <v>54</v>
      </c>
      <c r="W307" s="375" t="s">
        <v>54</v>
      </c>
      <c r="X307" s="518"/>
      <c r="Y307" s="375" t="s">
        <v>54</v>
      </c>
      <c r="Z307" s="520"/>
      <c r="AA307" s="375" t="s">
        <v>54</v>
      </c>
      <c r="AB307" s="468"/>
      <c r="AC307" s="375" t="s">
        <v>54</v>
      </c>
      <c r="AD307" s="468"/>
      <c r="AE307" s="375" t="s">
        <v>54</v>
      </c>
      <c r="AF307" s="375" t="s">
        <v>54</v>
      </c>
      <c r="AG307" s="375" t="s">
        <v>54</v>
      </c>
      <c r="AH307" s="375" t="s">
        <v>54</v>
      </c>
      <c r="AI307" s="375" t="s">
        <v>54</v>
      </c>
      <c r="AJ307" s="516"/>
      <c r="AK307" s="516"/>
      <c r="AL307" s="516"/>
      <c r="AM307" s="516"/>
      <c r="AN307" s="516"/>
      <c r="AO307" s="516"/>
      <c r="AP307" s="375" t="s">
        <v>54</v>
      </c>
      <c r="AQ307" s="475"/>
      <c r="AR307" s="375" t="s">
        <v>54</v>
      </c>
      <c r="AS307" s="382" t="s">
        <v>54</v>
      </c>
      <c r="AT307" s="382" t="s">
        <v>54</v>
      </c>
      <c r="AU307" s="375" t="s">
        <v>54</v>
      </c>
      <c r="AV307" s="375" t="s">
        <v>54</v>
      </c>
      <c r="AW307" s="375" t="s">
        <v>54</v>
      </c>
      <c r="AX307" s="375" t="s">
        <v>54</v>
      </c>
      <c r="AY307" s="383" t="s">
        <v>54</v>
      </c>
      <c r="AZ307" s="369" t="s">
        <v>54</v>
      </c>
      <c r="BA307" s="518"/>
      <c r="BB307" s="369" t="s">
        <v>54</v>
      </c>
      <c r="BC307" s="518"/>
      <c r="BD307" s="369" t="s">
        <v>54</v>
      </c>
      <c r="BE307" s="369" t="s">
        <v>54</v>
      </c>
      <c r="BF307" s="369" t="s">
        <v>54</v>
      </c>
      <c r="BG307" s="375" t="s">
        <v>54</v>
      </c>
      <c r="BH307" s="375" t="s">
        <v>54</v>
      </c>
      <c r="BI307" s="375" t="s">
        <v>54</v>
      </c>
      <c r="BJ307" s="375" t="s">
        <v>54</v>
      </c>
      <c r="BK307" s="475"/>
      <c r="BL307" s="375" t="s">
        <v>54</v>
      </c>
      <c r="BM307" s="375" t="s">
        <v>54</v>
      </c>
      <c r="BN307" s="375" t="s">
        <v>54</v>
      </c>
      <c r="BO307" s="375" t="s">
        <v>54</v>
      </c>
      <c r="BP307" s="375" t="s">
        <v>54</v>
      </c>
      <c r="BQ307" s="375" t="s">
        <v>54</v>
      </c>
      <c r="BR307" s="375" t="s">
        <v>54</v>
      </c>
      <c r="BS307" s="375" t="s">
        <v>54</v>
      </c>
      <c r="BT307" s="375" t="s">
        <v>54</v>
      </c>
      <c r="BU307" s="370" t="s">
        <v>54</v>
      </c>
      <c r="BV307" s="375" t="s">
        <v>54</v>
      </c>
      <c r="BW307" s="375" t="s">
        <v>54</v>
      </c>
      <c r="BX307" s="375" t="s">
        <v>54</v>
      </c>
      <c r="BY307" s="375" t="s">
        <v>54</v>
      </c>
      <c r="BZ307" s="375" t="s">
        <v>54</v>
      </c>
      <c r="CA307" s="375" t="s">
        <v>54</v>
      </c>
      <c r="CB307" s="375" t="s">
        <v>54</v>
      </c>
      <c r="CC307" s="375" t="s">
        <v>54</v>
      </c>
      <c r="CD307" s="375" t="s">
        <v>54</v>
      </c>
      <c r="CE307" s="370" t="s">
        <v>54</v>
      </c>
      <c r="CF307" s="375" t="s">
        <v>54</v>
      </c>
      <c r="CG307" s="375" t="s">
        <v>54</v>
      </c>
      <c r="CH307" s="375" t="s">
        <v>54</v>
      </c>
      <c r="CI307" s="370" t="s">
        <v>54</v>
      </c>
      <c r="CJ307" s="375" t="s">
        <v>54</v>
      </c>
      <c r="CK307" s="375" t="s">
        <v>54</v>
      </c>
      <c r="CL307" s="375" t="s">
        <v>54</v>
      </c>
      <c r="CM307" s="478"/>
      <c r="CN307" s="478"/>
      <c r="CO307" s="468"/>
      <c r="CP307" s="468"/>
      <c r="CQ307" s="468"/>
      <c r="CR307" s="468"/>
      <c r="CS307" s="468"/>
      <c r="CT307" s="514"/>
      <c r="CU307" s="514"/>
      <c r="CV307" s="514"/>
      <c r="CW307" s="514"/>
      <c r="CX307" s="514"/>
      <c r="CY307" s="514"/>
      <c r="CZ307" s="514"/>
      <c r="DA307" s="514"/>
      <c r="DB307" s="514"/>
      <c r="DC307" s="514"/>
      <c r="DD307" s="511"/>
      <c r="DE307" s="514"/>
      <c r="DF307" s="514"/>
      <c r="DG307" s="468"/>
      <c r="DH307" s="468"/>
      <c r="DI307" s="468"/>
      <c r="DJ307" s="468"/>
      <c r="DK307" s="468"/>
      <c r="DL307" s="468"/>
      <c r="DM307" s="365" t="s">
        <v>54</v>
      </c>
      <c r="DN307" s="468"/>
      <c r="DO307" s="365" t="s">
        <v>54</v>
      </c>
      <c r="DP307" s="365" t="s">
        <v>54</v>
      </c>
      <c r="DQ307" s="365" t="s">
        <v>54</v>
      </c>
      <c r="DR307" s="365" t="s">
        <v>54</v>
      </c>
      <c r="DS307" s="365" t="s">
        <v>54</v>
      </c>
      <c r="DT307" s="365" t="s">
        <v>54</v>
      </c>
      <c r="DU307" s="365" t="s">
        <v>54</v>
      </c>
      <c r="DV307" s="365" t="s">
        <v>54</v>
      </c>
      <c r="DW307" s="365" t="s">
        <v>54</v>
      </c>
      <c r="DX307" s="468"/>
      <c r="DY307" s="365" t="s">
        <v>54</v>
      </c>
      <c r="DZ307" s="468"/>
      <c r="EA307" s="365" t="s">
        <v>54</v>
      </c>
      <c r="EB307" s="365" t="s">
        <v>54</v>
      </c>
      <c r="EC307" s="365" t="s">
        <v>54</v>
      </c>
      <c r="ED307" s="365" t="s">
        <v>54</v>
      </c>
      <c r="EE307" s="365" t="s">
        <v>54</v>
      </c>
      <c r="EF307" s="365" t="s">
        <v>54</v>
      </c>
      <c r="EG307" s="365" t="s">
        <v>54</v>
      </c>
      <c r="EH307" s="365" t="s">
        <v>54</v>
      </c>
      <c r="EI307" s="365" t="s">
        <v>54</v>
      </c>
      <c r="EJ307" s="365" t="s">
        <v>54</v>
      </c>
      <c r="EK307" s="365" t="s">
        <v>54</v>
      </c>
      <c r="EL307" s="365" t="s">
        <v>54</v>
      </c>
      <c r="EM307" s="365" t="s">
        <v>54</v>
      </c>
      <c r="EN307" s="365" t="s">
        <v>54</v>
      </c>
      <c r="EO307" s="365" t="s">
        <v>54</v>
      </c>
      <c r="EP307" s="365" t="s">
        <v>54</v>
      </c>
      <c r="EQ307" s="365" t="s">
        <v>54</v>
      </c>
      <c r="ER307" s="365" t="s">
        <v>54</v>
      </c>
      <c r="ES307" s="365" t="s">
        <v>54</v>
      </c>
      <c r="ET307" s="365" t="s">
        <v>54</v>
      </c>
      <c r="EU307" s="365" t="s">
        <v>54</v>
      </c>
    </row>
    <row r="308" spans="1:151" s="385" customFormat="1" ht="18.75" customHeight="1">
      <c r="A308" s="465">
        <v>57</v>
      </c>
      <c r="B308" s="465">
        <v>57</v>
      </c>
      <c r="C308" s="473" t="s">
        <v>2734</v>
      </c>
      <c r="D308" s="465" t="s">
        <v>3345</v>
      </c>
      <c r="E308" s="469" t="s">
        <v>3072</v>
      </c>
      <c r="F308" s="465" t="s">
        <v>3410</v>
      </c>
      <c r="G308" s="465" t="s">
        <v>3374</v>
      </c>
      <c r="H308" s="465" t="s">
        <v>3276</v>
      </c>
      <c r="I308" s="465" t="s">
        <v>3411</v>
      </c>
      <c r="J308" s="465" t="s">
        <v>52</v>
      </c>
      <c r="K308" s="525" t="s">
        <v>3550</v>
      </c>
      <c r="L308" s="469" t="s">
        <v>3554</v>
      </c>
      <c r="M308" s="465" t="s">
        <v>3277</v>
      </c>
      <c r="N308" s="469" t="s">
        <v>3554</v>
      </c>
      <c r="O308" s="465" t="s">
        <v>3476</v>
      </c>
      <c r="P308" s="526" t="s">
        <v>3016</v>
      </c>
      <c r="Q308" s="465">
        <v>1</v>
      </c>
      <c r="R308" s="462" t="s">
        <v>3732</v>
      </c>
      <c r="S308" s="375" t="s">
        <v>52</v>
      </c>
      <c r="T308" s="375" t="s">
        <v>52</v>
      </c>
      <c r="U308" s="375" t="s">
        <v>52</v>
      </c>
      <c r="V308" s="375" t="s">
        <v>52</v>
      </c>
      <c r="W308" s="375" t="s">
        <v>52</v>
      </c>
      <c r="X308" s="517">
        <v>220</v>
      </c>
      <c r="Y308" s="375" t="s">
        <v>52</v>
      </c>
      <c r="Z308" s="519" t="s">
        <v>52</v>
      </c>
      <c r="AA308" s="375">
        <v>220</v>
      </c>
      <c r="AB308" s="465">
        <f t="shared" ref="AB308" si="27">X308</f>
        <v>220</v>
      </c>
      <c r="AC308" s="375" t="s">
        <v>52</v>
      </c>
      <c r="AD308" s="465" t="s">
        <v>52</v>
      </c>
      <c r="AE308" s="375" t="s">
        <v>52</v>
      </c>
      <c r="AF308" s="375" t="s">
        <v>52</v>
      </c>
      <c r="AG308" s="375" t="s">
        <v>52</v>
      </c>
      <c r="AH308" s="375" t="s">
        <v>52</v>
      </c>
      <c r="AI308" s="375" t="s">
        <v>52</v>
      </c>
      <c r="AJ308" s="476" t="s">
        <v>54</v>
      </c>
      <c r="AK308" s="476" t="s">
        <v>54</v>
      </c>
      <c r="AL308" s="476" t="s">
        <v>54</v>
      </c>
      <c r="AM308" s="476" t="s">
        <v>54</v>
      </c>
      <c r="AN308" s="476" t="s">
        <v>54</v>
      </c>
      <c r="AO308" s="476" t="s">
        <v>54</v>
      </c>
      <c r="AP308" s="375" t="s">
        <v>54</v>
      </c>
      <c r="AQ308" s="473" t="s">
        <v>54</v>
      </c>
      <c r="AR308" s="375" t="s">
        <v>54</v>
      </c>
      <c r="AS308" s="382" t="s">
        <v>54</v>
      </c>
      <c r="AT308" s="382" t="s">
        <v>54</v>
      </c>
      <c r="AU308" s="375" t="s">
        <v>54</v>
      </c>
      <c r="AV308" s="375" t="s">
        <v>54</v>
      </c>
      <c r="AW308" s="375" t="s">
        <v>54</v>
      </c>
      <c r="AX308" s="375" t="s">
        <v>54</v>
      </c>
      <c r="AY308" s="383" t="s">
        <v>54</v>
      </c>
      <c r="AZ308" s="369" t="s">
        <v>54</v>
      </c>
      <c r="BA308" s="517" t="s">
        <v>54</v>
      </c>
      <c r="BB308" s="369" t="s">
        <v>54</v>
      </c>
      <c r="BC308" s="517" t="s">
        <v>54</v>
      </c>
      <c r="BD308" s="369" t="s">
        <v>54</v>
      </c>
      <c r="BE308" s="369" t="s">
        <v>54</v>
      </c>
      <c r="BF308" s="369" t="s">
        <v>54</v>
      </c>
      <c r="BG308" s="375" t="s">
        <v>54</v>
      </c>
      <c r="BH308" s="375" t="s">
        <v>54</v>
      </c>
      <c r="BI308" s="375" t="s">
        <v>54</v>
      </c>
      <c r="BJ308" s="375" t="s">
        <v>54</v>
      </c>
      <c r="BK308" s="473" t="s">
        <v>54</v>
      </c>
      <c r="BL308" s="375" t="s">
        <v>54</v>
      </c>
      <c r="BM308" s="375" t="s">
        <v>54</v>
      </c>
      <c r="BN308" s="375" t="s">
        <v>54</v>
      </c>
      <c r="BO308" s="375" t="s">
        <v>54</v>
      </c>
      <c r="BP308" s="375" t="s">
        <v>54</v>
      </c>
      <c r="BQ308" s="375" t="s">
        <v>54</v>
      </c>
      <c r="BR308" s="375" t="s">
        <v>54</v>
      </c>
      <c r="BS308" s="375" t="s">
        <v>54</v>
      </c>
      <c r="BT308" s="375" t="s">
        <v>54</v>
      </c>
      <c r="BU308" s="370" t="s">
        <v>54</v>
      </c>
      <c r="BV308" s="375" t="s">
        <v>54</v>
      </c>
      <c r="BW308" s="375" t="s">
        <v>54</v>
      </c>
      <c r="BX308" s="375" t="s">
        <v>54</v>
      </c>
      <c r="BY308" s="375" t="s">
        <v>54</v>
      </c>
      <c r="BZ308" s="375" t="s">
        <v>54</v>
      </c>
      <c r="CA308" s="375" t="s">
        <v>54</v>
      </c>
      <c r="CB308" s="375" t="s">
        <v>54</v>
      </c>
      <c r="CC308" s="375" t="s">
        <v>54</v>
      </c>
      <c r="CD308" s="375" t="s">
        <v>54</v>
      </c>
      <c r="CE308" s="370" t="s">
        <v>54</v>
      </c>
      <c r="CF308" s="375" t="s">
        <v>54</v>
      </c>
      <c r="CG308" s="375" t="s">
        <v>54</v>
      </c>
      <c r="CH308" s="375" t="s">
        <v>54</v>
      </c>
      <c r="CI308" s="370" t="s">
        <v>54</v>
      </c>
      <c r="CJ308" s="375" t="s">
        <v>54</v>
      </c>
      <c r="CK308" s="375" t="s">
        <v>54</v>
      </c>
      <c r="CL308" s="375" t="s">
        <v>54</v>
      </c>
      <c r="CM308" s="476" t="s">
        <v>54</v>
      </c>
      <c r="CN308" s="476" t="s">
        <v>54</v>
      </c>
      <c r="CO308" s="465" t="s">
        <v>54</v>
      </c>
      <c r="CP308" s="465" t="s">
        <v>54</v>
      </c>
      <c r="CQ308" s="465" t="s">
        <v>54</v>
      </c>
      <c r="CR308" s="465" t="s">
        <v>54</v>
      </c>
      <c r="CS308" s="465" t="s">
        <v>54</v>
      </c>
      <c r="CT308" s="512" t="s">
        <v>2026</v>
      </c>
      <c r="CU308" s="512">
        <v>2020</v>
      </c>
      <c r="CV308" s="512" t="str">
        <f t="shared" ref="CV308" si="28">O308</f>
        <v>Bone metastases-predominant mCRPC patients (pre-chemo, post-chemo,
no chemo) treated with at least one dose of Ra-223.</v>
      </c>
      <c r="CW308" s="512" t="s">
        <v>1975</v>
      </c>
      <c r="CX308" s="512" t="s">
        <v>54</v>
      </c>
      <c r="CY308" s="512" t="s">
        <v>54</v>
      </c>
      <c r="CZ308" s="512" t="s">
        <v>54</v>
      </c>
      <c r="DA308" s="512" t="s">
        <v>54</v>
      </c>
      <c r="DB308" s="512" t="s">
        <v>54</v>
      </c>
      <c r="DC308" s="512" t="s">
        <v>3278</v>
      </c>
      <c r="DD308" s="509" t="s">
        <v>3467</v>
      </c>
      <c r="DE308" s="512" t="s">
        <v>3279</v>
      </c>
      <c r="DF308" s="512" t="s">
        <v>52</v>
      </c>
      <c r="DG308" s="465" t="s">
        <v>54</v>
      </c>
      <c r="DH308" s="465" t="s">
        <v>54</v>
      </c>
      <c r="DI308" s="465" t="s">
        <v>54</v>
      </c>
      <c r="DJ308" s="465" t="s">
        <v>54</v>
      </c>
      <c r="DK308" s="465" t="s">
        <v>54</v>
      </c>
      <c r="DL308" s="465" t="s">
        <v>54</v>
      </c>
      <c r="DM308" s="365" t="s">
        <v>54</v>
      </c>
      <c r="DN308" s="465" t="s">
        <v>54</v>
      </c>
      <c r="DO308" s="365" t="s">
        <v>54</v>
      </c>
      <c r="DP308" s="365" t="s">
        <v>54</v>
      </c>
      <c r="DQ308" s="365" t="s">
        <v>54</v>
      </c>
      <c r="DR308" s="365" t="s">
        <v>54</v>
      </c>
      <c r="DS308" s="365" t="s">
        <v>54</v>
      </c>
      <c r="DT308" s="365" t="s">
        <v>54</v>
      </c>
      <c r="DU308" s="365" t="s">
        <v>54</v>
      </c>
      <c r="DV308" s="365" t="s">
        <v>54</v>
      </c>
      <c r="DW308" s="365" t="s">
        <v>54</v>
      </c>
      <c r="DX308" s="465" t="s">
        <v>54</v>
      </c>
      <c r="DY308" s="365" t="s">
        <v>54</v>
      </c>
      <c r="DZ308" s="465" t="s">
        <v>54</v>
      </c>
      <c r="EA308" s="365" t="s">
        <v>54</v>
      </c>
      <c r="EB308" s="365" t="s">
        <v>54</v>
      </c>
      <c r="EC308" s="365" t="s">
        <v>54</v>
      </c>
      <c r="ED308" s="365" t="s">
        <v>54</v>
      </c>
      <c r="EE308" s="365" t="s">
        <v>54</v>
      </c>
      <c r="EF308" s="365" t="s">
        <v>54</v>
      </c>
      <c r="EG308" s="365" t="s">
        <v>54</v>
      </c>
      <c r="EH308" s="365" t="s">
        <v>54</v>
      </c>
      <c r="EI308" s="365" t="s">
        <v>54</v>
      </c>
      <c r="EJ308" s="365" t="s">
        <v>54</v>
      </c>
      <c r="EK308" s="365" t="s">
        <v>54</v>
      </c>
      <c r="EL308" s="365" t="s">
        <v>54</v>
      </c>
      <c r="EM308" s="365" t="s">
        <v>54</v>
      </c>
      <c r="EN308" s="365" t="s">
        <v>54</v>
      </c>
      <c r="EO308" s="365" t="s">
        <v>54</v>
      </c>
      <c r="EP308" s="365" t="s">
        <v>54</v>
      </c>
      <c r="EQ308" s="365" t="s">
        <v>54</v>
      </c>
      <c r="ER308" s="365" t="s">
        <v>54</v>
      </c>
      <c r="ES308" s="365" t="s">
        <v>54</v>
      </c>
      <c r="ET308" s="365" t="s">
        <v>54</v>
      </c>
      <c r="EU308" s="365" t="s">
        <v>54</v>
      </c>
    </row>
    <row r="309" spans="1:151" s="385" customFormat="1" ht="18.75" customHeight="1">
      <c r="A309" s="466"/>
      <c r="B309" s="466"/>
      <c r="C309" s="474"/>
      <c r="D309" s="466"/>
      <c r="E309" s="470"/>
      <c r="F309" s="466"/>
      <c r="G309" s="466"/>
      <c r="H309" s="466"/>
      <c r="I309" s="466"/>
      <c r="J309" s="466"/>
      <c r="K309" s="466"/>
      <c r="L309" s="470"/>
      <c r="M309" s="466"/>
      <c r="N309" s="470"/>
      <c r="O309" s="466"/>
      <c r="P309" s="527"/>
      <c r="Q309" s="466"/>
      <c r="R309" s="462" t="s">
        <v>54</v>
      </c>
      <c r="S309" s="375" t="s">
        <v>54</v>
      </c>
      <c r="T309" s="375" t="s">
        <v>54</v>
      </c>
      <c r="U309" s="375" t="s">
        <v>54</v>
      </c>
      <c r="V309" s="375" t="s">
        <v>54</v>
      </c>
      <c r="W309" s="375" t="s">
        <v>54</v>
      </c>
      <c r="X309" s="518"/>
      <c r="Y309" s="375" t="s">
        <v>54</v>
      </c>
      <c r="Z309" s="520"/>
      <c r="AA309" s="375" t="s">
        <v>54</v>
      </c>
      <c r="AB309" s="466"/>
      <c r="AC309" s="375" t="s">
        <v>54</v>
      </c>
      <c r="AD309" s="466"/>
      <c r="AE309" s="375" t="s">
        <v>54</v>
      </c>
      <c r="AF309" s="375" t="s">
        <v>54</v>
      </c>
      <c r="AG309" s="375" t="s">
        <v>54</v>
      </c>
      <c r="AH309" s="375" t="s">
        <v>54</v>
      </c>
      <c r="AI309" s="375" t="s">
        <v>54</v>
      </c>
      <c r="AJ309" s="515"/>
      <c r="AK309" s="515"/>
      <c r="AL309" s="515"/>
      <c r="AM309" s="515"/>
      <c r="AN309" s="515"/>
      <c r="AO309" s="515"/>
      <c r="AP309" s="375" t="s">
        <v>54</v>
      </c>
      <c r="AQ309" s="474"/>
      <c r="AR309" s="375" t="s">
        <v>54</v>
      </c>
      <c r="AS309" s="382" t="s">
        <v>54</v>
      </c>
      <c r="AT309" s="382" t="s">
        <v>54</v>
      </c>
      <c r="AU309" s="375" t="s">
        <v>54</v>
      </c>
      <c r="AV309" s="375" t="s">
        <v>54</v>
      </c>
      <c r="AW309" s="375" t="s">
        <v>54</v>
      </c>
      <c r="AX309" s="375" t="s">
        <v>54</v>
      </c>
      <c r="AY309" s="383" t="s">
        <v>54</v>
      </c>
      <c r="AZ309" s="369" t="s">
        <v>54</v>
      </c>
      <c r="BA309" s="518"/>
      <c r="BB309" s="369" t="s">
        <v>54</v>
      </c>
      <c r="BC309" s="518"/>
      <c r="BD309" s="369" t="s">
        <v>54</v>
      </c>
      <c r="BE309" s="369" t="s">
        <v>54</v>
      </c>
      <c r="BF309" s="369" t="s">
        <v>54</v>
      </c>
      <c r="BG309" s="375" t="s">
        <v>54</v>
      </c>
      <c r="BH309" s="375" t="s">
        <v>54</v>
      </c>
      <c r="BI309" s="375" t="s">
        <v>54</v>
      </c>
      <c r="BJ309" s="375" t="s">
        <v>54</v>
      </c>
      <c r="BK309" s="474"/>
      <c r="BL309" s="375" t="s">
        <v>54</v>
      </c>
      <c r="BM309" s="375" t="s">
        <v>54</v>
      </c>
      <c r="BN309" s="375" t="s">
        <v>54</v>
      </c>
      <c r="BO309" s="375" t="s">
        <v>54</v>
      </c>
      <c r="BP309" s="375" t="s">
        <v>54</v>
      </c>
      <c r="BQ309" s="375" t="s">
        <v>54</v>
      </c>
      <c r="BR309" s="375" t="s">
        <v>54</v>
      </c>
      <c r="BS309" s="375" t="s">
        <v>54</v>
      </c>
      <c r="BT309" s="375" t="s">
        <v>54</v>
      </c>
      <c r="BU309" s="370" t="s">
        <v>54</v>
      </c>
      <c r="BV309" s="375" t="s">
        <v>54</v>
      </c>
      <c r="BW309" s="375" t="s">
        <v>54</v>
      </c>
      <c r="BX309" s="375" t="s">
        <v>54</v>
      </c>
      <c r="BY309" s="375" t="s">
        <v>54</v>
      </c>
      <c r="BZ309" s="375" t="s">
        <v>54</v>
      </c>
      <c r="CA309" s="375" t="s">
        <v>54</v>
      </c>
      <c r="CB309" s="375" t="s">
        <v>54</v>
      </c>
      <c r="CC309" s="375" t="s">
        <v>54</v>
      </c>
      <c r="CD309" s="375" t="s">
        <v>54</v>
      </c>
      <c r="CE309" s="370" t="s">
        <v>54</v>
      </c>
      <c r="CF309" s="375" t="s">
        <v>54</v>
      </c>
      <c r="CG309" s="375" t="s">
        <v>54</v>
      </c>
      <c r="CH309" s="375" t="s">
        <v>54</v>
      </c>
      <c r="CI309" s="370" t="s">
        <v>54</v>
      </c>
      <c r="CJ309" s="375" t="s">
        <v>54</v>
      </c>
      <c r="CK309" s="375" t="s">
        <v>54</v>
      </c>
      <c r="CL309" s="375" t="s">
        <v>54</v>
      </c>
      <c r="CM309" s="477"/>
      <c r="CN309" s="477"/>
      <c r="CO309" s="466"/>
      <c r="CP309" s="466"/>
      <c r="CQ309" s="466"/>
      <c r="CR309" s="466"/>
      <c r="CS309" s="466"/>
      <c r="CT309" s="513"/>
      <c r="CU309" s="513"/>
      <c r="CV309" s="513"/>
      <c r="CW309" s="513"/>
      <c r="CX309" s="513"/>
      <c r="CY309" s="513"/>
      <c r="CZ309" s="513"/>
      <c r="DA309" s="513"/>
      <c r="DB309" s="513"/>
      <c r="DC309" s="513"/>
      <c r="DD309" s="510"/>
      <c r="DE309" s="513"/>
      <c r="DF309" s="513"/>
      <c r="DG309" s="466"/>
      <c r="DH309" s="466"/>
      <c r="DI309" s="466"/>
      <c r="DJ309" s="466"/>
      <c r="DK309" s="466"/>
      <c r="DL309" s="466"/>
      <c r="DM309" s="365" t="s">
        <v>54</v>
      </c>
      <c r="DN309" s="466"/>
      <c r="DO309" s="365" t="s">
        <v>54</v>
      </c>
      <c r="DP309" s="365" t="s">
        <v>54</v>
      </c>
      <c r="DQ309" s="365" t="s">
        <v>54</v>
      </c>
      <c r="DR309" s="365" t="s">
        <v>54</v>
      </c>
      <c r="DS309" s="365" t="s">
        <v>54</v>
      </c>
      <c r="DT309" s="365" t="s">
        <v>54</v>
      </c>
      <c r="DU309" s="365" t="s">
        <v>54</v>
      </c>
      <c r="DV309" s="365" t="s">
        <v>54</v>
      </c>
      <c r="DW309" s="365" t="s">
        <v>54</v>
      </c>
      <c r="DX309" s="466"/>
      <c r="DY309" s="365" t="s">
        <v>54</v>
      </c>
      <c r="DZ309" s="466"/>
      <c r="EA309" s="365" t="s">
        <v>54</v>
      </c>
      <c r="EB309" s="365" t="s">
        <v>54</v>
      </c>
      <c r="EC309" s="365" t="s">
        <v>54</v>
      </c>
      <c r="ED309" s="365" t="s">
        <v>54</v>
      </c>
      <c r="EE309" s="365" t="s">
        <v>54</v>
      </c>
      <c r="EF309" s="365" t="s">
        <v>54</v>
      </c>
      <c r="EG309" s="365" t="s">
        <v>54</v>
      </c>
      <c r="EH309" s="365" t="s">
        <v>54</v>
      </c>
      <c r="EI309" s="365" t="s">
        <v>54</v>
      </c>
      <c r="EJ309" s="365" t="s">
        <v>54</v>
      </c>
      <c r="EK309" s="365" t="s">
        <v>54</v>
      </c>
      <c r="EL309" s="365" t="s">
        <v>54</v>
      </c>
      <c r="EM309" s="365" t="s">
        <v>54</v>
      </c>
      <c r="EN309" s="365" t="s">
        <v>54</v>
      </c>
      <c r="EO309" s="365" t="s">
        <v>54</v>
      </c>
      <c r="EP309" s="365" t="s">
        <v>54</v>
      </c>
      <c r="EQ309" s="365" t="s">
        <v>54</v>
      </c>
      <c r="ER309" s="365" t="s">
        <v>54</v>
      </c>
      <c r="ES309" s="365" t="s">
        <v>54</v>
      </c>
      <c r="ET309" s="365" t="s">
        <v>54</v>
      </c>
      <c r="EU309" s="365" t="s">
        <v>54</v>
      </c>
    </row>
    <row r="310" spans="1:151" s="385" customFormat="1" ht="18.75" customHeight="1">
      <c r="A310" s="467"/>
      <c r="B310" s="467"/>
      <c r="C310" s="474"/>
      <c r="D310" s="467"/>
      <c r="E310" s="471"/>
      <c r="F310" s="467"/>
      <c r="G310" s="467"/>
      <c r="H310" s="467"/>
      <c r="I310" s="467"/>
      <c r="J310" s="467"/>
      <c r="K310" s="467"/>
      <c r="L310" s="471"/>
      <c r="M310" s="467"/>
      <c r="N310" s="471"/>
      <c r="O310" s="467"/>
      <c r="P310" s="527"/>
      <c r="Q310" s="467"/>
      <c r="R310" s="462" t="s">
        <v>54</v>
      </c>
      <c r="S310" s="375" t="s">
        <v>54</v>
      </c>
      <c r="T310" s="375" t="s">
        <v>54</v>
      </c>
      <c r="U310" s="375" t="s">
        <v>54</v>
      </c>
      <c r="V310" s="375" t="s">
        <v>54</v>
      </c>
      <c r="W310" s="375" t="s">
        <v>54</v>
      </c>
      <c r="X310" s="518"/>
      <c r="Y310" s="375" t="s">
        <v>54</v>
      </c>
      <c r="Z310" s="520"/>
      <c r="AA310" s="375" t="s">
        <v>54</v>
      </c>
      <c r="AB310" s="467"/>
      <c r="AC310" s="375" t="s">
        <v>54</v>
      </c>
      <c r="AD310" s="467"/>
      <c r="AE310" s="375" t="s">
        <v>54</v>
      </c>
      <c r="AF310" s="375" t="s">
        <v>54</v>
      </c>
      <c r="AG310" s="375" t="s">
        <v>54</v>
      </c>
      <c r="AH310" s="375" t="s">
        <v>54</v>
      </c>
      <c r="AI310" s="375" t="s">
        <v>54</v>
      </c>
      <c r="AJ310" s="515"/>
      <c r="AK310" s="515"/>
      <c r="AL310" s="515"/>
      <c r="AM310" s="515"/>
      <c r="AN310" s="515"/>
      <c r="AO310" s="515"/>
      <c r="AP310" s="375" t="s">
        <v>54</v>
      </c>
      <c r="AQ310" s="474"/>
      <c r="AR310" s="375" t="s">
        <v>54</v>
      </c>
      <c r="AS310" s="382" t="s">
        <v>54</v>
      </c>
      <c r="AT310" s="382" t="s">
        <v>54</v>
      </c>
      <c r="AU310" s="375" t="s">
        <v>54</v>
      </c>
      <c r="AV310" s="375" t="s">
        <v>54</v>
      </c>
      <c r="AW310" s="375" t="s">
        <v>54</v>
      </c>
      <c r="AX310" s="375" t="s">
        <v>54</v>
      </c>
      <c r="AY310" s="383" t="s">
        <v>54</v>
      </c>
      <c r="AZ310" s="369" t="s">
        <v>54</v>
      </c>
      <c r="BA310" s="518"/>
      <c r="BB310" s="369" t="s">
        <v>54</v>
      </c>
      <c r="BC310" s="518"/>
      <c r="BD310" s="369" t="s">
        <v>54</v>
      </c>
      <c r="BE310" s="369" t="s">
        <v>54</v>
      </c>
      <c r="BF310" s="369" t="s">
        <v>54</v>
      </c>
      <c r="BG310" s="375" t="s">
        <v>54</v>
      </c>
      <c r="BH310" s="375" t="s">
        <v>54</v>
      </c>
      <c r="BI310" s="375" t="s">
        <v>54</v>
      </c>
      <c r="BJ310" s="375" t="s">
        <v>54</v>
      </c>
      <c r="BK310" s="474"/>
      <c r="BL310" s="375" t="s">
        <v>54</v>
      </c>
      <c r="BM310" s="375" t="s">
        <v>54</v>
      </c>
      <c r="BN310" s="375" t="s">
        <v>54</v>
      </c>
      <c r="BO310" s="375" t="s">
        <v>54</v>
      </c>
      <c r="BP310" s="375" t="s">
        <v>54</v>
      </c>
      <c r="BQ310" s="375" t="s">
        <v>54</v>
      </c>
      <c r="BR310" s="375" t="s">
        <v>54</v>
      </c>
      <c r="BS310" s="375" t="s">
        <v>54</v>
      </c>
      <c r="BT310" s="375" t="s">
        <v>54</v>
      </c>
      <c r="BU310" s="370" t="s">
        <v>54</v>
      </c>
      <c r="BV310" s="375" t="s">
        <v>54</v>
      </c>
      <c r="BW310" s="375" t="s">
        <v>54</v>
      </c>
      <c r="BX310" s="375" t="s">
        <v>54</v>
      </c>
      <c r="BY310" s="375" t="s">
        <v>54</v>
      </c>
      <c r="BZ310" s="375" t="s">
        <v>54</v>
      </c>
      <c r="CA310" s="375" t="s">
        <v>54</v>
      </c>
      <c r="CB310" s="375" t="s">
        <v>54</v>
      </c>
      <c r="CC310" s="375" t="s">
        <v>54</v>
      </c>
      <c r="CD310" s="375" t="s">
        <v>54</v>
      </c>
      <c r="CE310" s="370" t="s">
        <v>54</v>
      </c>
      <c r="CF310" s="375" t="s">
        <v>54</v>
      </c>
      <c r="CG310" s="375" t="s">
        <v>54</v>
      </c>
      <c r="CH310" s="375" t="s">
        <v>54</v>
      </c>
      <c r="CI310" s="370" t="s">
        <v>54</v>
      </c>
      <c r="CJ310" s="375" t="s">
        <v>54</v>
      </c>
      <c r="CK310" s="375" t="s">
        <v>54</v>
      </c>
      <c r="CL310" s="375" t="s">
        <v>54</v>
      </c>
      <c r="CM310" s="477"/>
      <c r="CN310" s="477"/>
      <c r="CO310" s="467"/>
      <c r="CP310" s="467"/>
      <c r="CQ310" s="467"/>
      <c r="CR310" s="467"/>
      <c r="CS310" s="467"/>
      <c r="CT310" s="513"/>
      <c r="CU310" s="513"/>
      <c r="CV310" s="513"/>
      <c r="CW310" s="513"/>
      <c r="CX310" s="513"/>
      <c r="CY310" s="513"/>
      <c r="CZ310" s="513"/>
      <c r="DA310" s="513"/>
      <c r="DB310" s="513"/>
      <c r="DC310" s="513"/>
      <c r="DD310" s="510"/>
      <c r="DE310" s="513"/>
      <c r="DF310" s="513"/>
      <c r="DG310" s="467"/>
      <c r="DH310" s="467"/>
      <c r="DI310" s="467"/>
      <c r="DJ310" s="467"/>
      <c r="DK310" s="467"/>
      <c r="DL310" s="467"/>
      <c r="DM310" s="365" t="s">
        <v>54</v>
      </c>
      <c r="DN310" s="467"/>
      <c r="DO310" s="365" t="s">
        <v>54</v>
      </c>
      <c r="DP310" s="365" t="s">
        <v>54</v>
      </c>
      <c r="DQ310" s="365" t="s">
        <v>54</v>
      </c>
      <c r="DR310" s="365" t="s">
        <v>54</v>
      </c>
      <c r="DS310" s="365" t="s">
        <v>54</v>
      </c>
      <c r="DT310" s="365" t="s">
        <v>54</v>
      </c>
      <c r="DU310" s="365" t="s">
        <v>54</v>
      </c>
      <c r="DV310" s="365" t="s">
        <v>54</v>
      </c>
      <c r="DW310" s="365" t="s">
        <v>54</v>
      </c>
      <c r="DX310" s="467"/>
      <c r="DY310" s="365" t="s">
        <v>54</v>
      </c>
      <c r="DZ310" s="467"/>
      <c r="EA310" s="365" t="s">
        <v>54</v>
      </c>
      <c r="EB310" s="365" t="s">
        <v>54</v>
      </c>
      <c r="EC310" s="365" t="s">
        <v>54</v>
      </c>
      <c r="ED310" s="365" t="s">
        <v>54</v>
      </c>
      <c r="EE310" s="365" t="s">
        <v>54</v>
      </c>
      <c r="EF310" s="365" t="s">
        <v>54</v>
      </c>
      <c r="EG310" s="365" t="s">
        <v>54</v>
      </c>
      <c r="EH310" s="365" t="s">
        <v>54</v>
      </c>
      <c r="EI310" s="365" t="s">
        <v>54</v>
      </c>
      <c r="EJ310" s="365" t="s">
        <v>54</v>
      </c>
      <c r="EK310" s="365" t="s">
        <v>54</v>
      </c>
      <c r="EL310" s="365" t="s">
        <v>54</v>
      </c>
      <c r="EM310" s="365" t="s">
        <v>54</v>
      </c>
      <c r="EN310" s="365" t="s">
        <v>54</v>
      </c>
      <c r="EO310" s="365" t="s">
        <v>54</v>
      </c>
      <c r="EP310" s="365" t="s">
        <v>54</v>
      </c>
      <c r="EQ310" s="365" t="s">
        <v>54</v>
      </c>
      <c r="ER310" s="365" t="s">
        <v>54</v>
      </c>
      <c r="ES310" s="365" t="s">
        <v>54</v>
      </c>
      <c r="ET310" s="365" t="s">
        <v>54</v>
      </c>
      <c r="EU310" s="365" t="s">
        <v>54</v>
      </c>
    </row>
    <row r="311" spans="1:151" s="385" customFormat="1" ht="18.75" customHeight="1">
      <c r="A311" s="468"/>
      <c r="B311" s="468"/>
      <c r="C311" s="475"/>
      <c r="D311" s="468"/>
      <c r="E311" s="472"/>
      <c r="F311" s="468"/>
      <c r="G311" s="468"/>
      <c r="H311" s="468"/>
      <c r="I311" s="468"/>
      <c r="J311" s="468"/>
      <c r="K311" s="468"/>
      <c r="L311" s="472"/>
      <c r="M311" s="468"/>
      <c r="N311" s="472"/>
      <c r="O311" s="468"/>
      <c r="P311" s="528"/>
      <c r="Q311" s="468"/>
      <c r="R311" s="462" t="s">
        <v>54</v>
      </c>
      <c r="S311" s="375" t="s">
        <v>54</v>
      </c>
      <c r="T311" s="375" t="s">
        <v>54</v>
      </c>
      <c r="U311" s="375" t="s">
        <v>54</v>
      </c>
      <c r="V311" s="375" t="s">
        <v>54</v>
      </c>
      <c r="W311" s="375" t="s">
        <v>54</v>
      </c>
      <c r="X311" s="518"/>
      <c r="Y311" s="375" t="s">
        <v>54</v>
      </c>
      <c r="Z311" s="520"/>
      <c r="AA311" s="375" t="s">
        <v>54</v>
      </c>
      <c r="AB311" s="468"/>
      <c r="AC311" s="375" t="s">
        <v>54</v>
      </c>
      <c r="AD311" s="468"/>
      <c r="AE311" s="375" t="s">
        <v>54</v>
      </c>
      <c r="AF311" s="375" t="s">
        <v>54</v>
      </c>
      <c r="AG311" s="375" t="s">
        <v>54</v>
      </c>
      <c r="AH311" s="375" t="s">
        <v>54</v>
      </c>
      <c r="AI311" s="375" t="s">
        <v>54</v>
      </c>
      <c r="AJ311" s="516"/>
      <c r="AK311" s="516"/>
      <c r="AL311" s="516"/>
      <c r="AM311" s="516"/>
      <c r="AN311" s="516"/>
      <c r="AO311" s="516"/>
      <c r="AP311" s="375" t="s">
        <v>54</v>
      </c>
      <c r="AQ311" s="475"/>
      <c r="AR311" s="375" t="s">
        <v>54</v>
      </c>
      <c r="AS311" s="382" t="s">
        <v>54</v>
      </c>
      <c r="AT311" s="382" t="s">
        <v>54</v>
      </c>
      <c r="AU311" s="375" t="s">
        <v>54</v>
      </c>
      <c r="AV311" s="375" t="s">
        <v>54</v>
      </c>
      <c r="AW311" s="375" t="s">
        <v>54</v>
      </c>
      <c r="AX311" s="375" t="s">
        <v>54</v>
      </c>
      <c r="AY311" s="383" t="s">
        <v>54</v>
      </c>
      <c r="AZ311" s="369" t="s">
        <v>54</v>
      </c>
      <c r="BA311" s="518"/>
      <c r="BB311" s="369" t="s">
        <v>54</v>
      </c>
      <c r="BC311" s="518"/>
      <c r="BD311" s="369" t="s">
        <v>54</v>
      </c>
      <c r="BE311" s="369" t="s">
        <v>54</v>
      </c>
      <c r="BF311" s="369" t="s">
        <v>54</v>
      </c>
      <c r="BG311" s="375" t="s">
        <v>54</v>
      </c>
      <c r="BH311" s="375" t="s">
        <v>54</v>
      </c>
      <c r="BI311" s="375" t="s">
        <v>54</v>
      </c>
      <c r="BJ311" s="375" t="s">
        <v>54</v>
      </c>
      <c r="BK311" s="475"/>
      <c r="BL311" s="375" t="s">
        <v>54</v>
      </c>
      <c r="BM311" s="375" t="s">
        <v>54</v>
      </c>
      <c r="BN311" s="375" t="s">
        <v>54</v>
      </c>
      <c r="BO311" s="375" t="s">
        <v>54</v>
      </c>
      <c r="BP311" s="375" t="s">
        <v>54</v>
      </c>
      <c r="BQ311" s="375" t="s">
        <v>54</v>
      </c>
      <c r="BR311" s="375" t="s">
        <v>54</v>
      </c>
      <c r="BS311" s="375" t="s">
        <v>54</v>
      </c>
      <c r="BT311" s="375" t="s">
        <v>54</v>
      </c>
      <c r="BU311" s="370" t="s">
        <v>54</v>
      </c>
      <c r="BV311" s="375" t="s">
        <v>54</v>
      </c>
      <c r="BW311" s="375" t="s">
        <v>54</v>
      </c>
      <c r="BX311" s="375" t="s">
        <v>54</v>
      </c>
      <c r="BY311" s="375" t="s">
        <v>54</v>
      </c>
      <c r="BZ311" s="375" t="s">
        <v>54</v>
      </c>
      <c r="CA311" s="375" t="s">
        <v>54</v>
      </c>
      <c r="CB311" s="375" t="s">
        <v>54</v>
      </c>
      <c r="CC311" s="375" t="s">
        <v>54</v>
      </c>
      <c r="CD311" s="375" t="s">
        <v>54</v>
      </c>
      <c r="CE311" s="370" t="s">
        <v>54</v>
      </c>
      <c r="CF311" s="375" t="s">
        <v>54</v>
      </c>
      <c r="CG311" s="375" t="s">
        <v>54</v>
      </c>
      <c r="CH311" s="375" t="s">
        <v>54</v>
      </c>
      <c r="CI311" s="370" t="s">
        <v>54</v>
      </c>
      <c r="CJ311" s="375" t="s">
        <v>54</v>
      </c>
      <c r="CK311" s="375" t="s">
        <v>54</v>
      </c>
      <c r="CL311" s="375" t="s">
        <v>54</v>
      </c>
      <c r="CM311" s="478"/>
      <c r="CN311" s="478"/>
      <c r="CO311" s="468"/>
      <c r="CP311" s="468"/>
      <c r="CQ311" s="468"/>
      <c r="CR311" s="468"/>
      <c r="CS311" s="468"/>
      <c r="CT311" s="514"/>
      <c r="CU311" s="514"/>
      <c r="CV311" s="514"/>
      <c r="CW311" s="514"/>
      <c r="CX311" s="514"/>
      <c r="CY311" s="514"/>
      <c r="CZ311" s="514"/>
      <c r="DA311" s="514"/>
      <c r="DB311" s="514"/>
      <c r="DC311" s="514"/>
      <c r="DD311" s="511"/>
      <c r="DE311" s="514"/>
      <c r="DF311" s="514"/>
      <c r="DG311" s="468"/>
      <c r="DH311" s="468"/>
      <c r="DI311" s="468"/>
      <c r="DJ311" s="468"/>
      <c r="DK311" s="468"/>
      <c r="DL311" s="468"/>
      <c r="DM311" s="365" t="s">
        <v>54</v>
      </c>
      <c r="DN311" s="468"/>
      <c r="DO311" s="365" t="s">
        <v>54</v>
      </c>
      <c r="DP311" s="365" t="s">
        <v>54</v>
      </c>
      <c r="DQ311" s="365" t="s">
        <v>54</v>
      </c>
      <c r="DR311" s="365" t="s">
        <v>54</v>
      </c>
      <c r="DS311" s="365" t="s">
        <v>54</v>
      </c>
      <c r="DT311" s="365" t="s">
        <v>54</v>
      </c>
      <c r="DU311" s="365" t="s">
        <v>54</v>
      </c>
      <c r="DV311" s="365" t="s">
        <v>54</v>
      </c>
      <c r="DW311" s="365" t="s">
        <v>54</v>
      </c>
      <c r="DX311" s="468"/>
      <c r="DY311" s="365" t="s">
        <v>54</v>
      </c>
      <c r="DZ311" s="468"/>
      <c r="EA311" s="365" t="s">
        <v>54</v>
      </c>
      <c r="EB311" s="365" t="s">
        <v>54</v>
      </c>
      <c r="EC311" s="365" t="s">
        <v>54</v>
      </c>
      <c r="ED311" s="365" t="s">
        <v>54</v>
      </c>
      <c r="EE311" s="365" t="s">
        <v>54</v>
      </c>
      <c r="EF311" s="365" t="s">
        <v>54</v>
      </c>
      <c r="EG311" s="365" t="s">
        <v>54</v>
      </c>
      <c r="EH311" s="365" t="s">
        <v>54</v>
      </c>
      <c r="EI311" s="365" t="s">
        <v>54</v>
      </c>
      <c r="EJ311" s="365" t="s">
        <v>54</v>
      </c>
      <c r="EK311" s="365" t="s">
        <v>54</v>
      </c>
      <c r="EL311" s="365" t="s">
        <v>54</v>
      </c>
      <c r="EM311" s="365" t="s">
        <v>54</v>
      </c>
      <c r="EN311" s="365" t="s">
        <v>54</v>
      </c>
      <c r="EO311" s="365" t="s">
        <v>54</v>
      </c>
      <c r="EP311" s="365" t="s">
        <v>54</v>
      </c>
      <c r="EQ311" s="365" t="s">
        <v>54</v>
      </c>
      <c r="ER311" s="365" t="s">
        <v>54</v>
      </c>
      <c r="ES311" s="365" t="s">
        <v>54</v>
      </c>
      <c r="ET311" s="365" t="s">
        <v>54</v>
      </c>
      <c r="EU311" s="365" t="s">
        <v>54</v>
      </c>
    </row>
    <row r="312" spans="1:151" s="385" customFormat="1" ht="19.95" customHeight="1">
      <c r="A312" s="465">
        <v>58</v>
      </c>
      <c r="B312" s="465">
        <v>58</v>
      </c>
      <c r="C312" s="473" t="s">
        <v>2734</v>
      </c>
      <c r="D312" s="465" t="s">
        <v>3346</v>
      </c>
      <c r="E312" s="469" t="s">
        <v>3072</v>
      </c>
      <c r="F312" s="465" t="s">
        <v>3412</v>
      </c>
      <c r="G312" s="465" t="s">
        <v>3375</v>
      </c>
      <c r="H312" s="465" t="s">
        <v>3275</v>
      </c>
      <c r="I312" s="465" t="s">
        <v>3413</v>
      </c>
      <c r="J312" s="465" t="s">
        <v>52</v>
      </c>
      <c r="K312" s="525" t="s">
        <v>3551</v>
      </c>
      <c r="L312" s="469" t="s">
        <v>3554</v>
      </c>
      <c r="M312" s="465" t="s">
        <v>3347</v>
      </c>
      <c r="N312" s="469" t="s">
        <v>3554</v>
      </c>
      <c r="O312" s="465" t="s">
        <v>3347</v>
      </c>
      <c r="P312" s="526" t="s">
        <v>2962</v>
      </c>
      <c r="Q312" s="465">
        <v>1</v>
      </c>
      <c r="R312" s="462" t="s">
        <v>3732</v>
      </c>
      <c r="S312" s="375" t="s">
        <v>52</v>
      </c>
      <c r="T312" s="375" t="s">
        <v>52</v>
      </c>
      <c r="U312" s="375" t="s">
        <v>52</v>
      </c>
      <c r="V312" s="375" t="s">
        <v>52</v>
      </c>
      <c r="W312" s="375">
        <v>42</v>
      </c>
      <c r="X312" s="517">
        <v>42</v>
      </c>
      <c r="Y312" s="375" t="s">
        <v>52</v>
      </c>
      <c r="Z312" s="519" t="s">
        <v>52</v>
      </c>
      <c r="AA312" s="375">
        <v>42</v>
      </c>
      <c r="AB312" s="465">
        <f t="shared" si="23"/>
        <v>42</v>
      </c>
      <c r="AC312" s="375" t="s">
        <v>52</v>
      </c>
      <c r="AD312" s="465" t="s">
        <v>52</v>
      </c>
      <c r="AE312" s="375">
        <v>73</v>
      </c>
      <c r="AF312" s="375" t="s">
        <v>52</v>
      </c>
      <c r="AG312" s="375" t="s">
        <v>52</v>
      </c>
      <c r="AH312" s="375" t="s">
        <v>52</v>
      </c>
      <c r="AI312" s="375" t="s">
        <v>52</v>
      </c>
      <c r="AJ312" s="476" t="s">
        <v>54</v>
      </c>
      <c r="AK312" s="476" t="s">
        <v>54</v>
      </c>
      <c r="AL312" s="476" t="s">
        <v>54</v>
      </c>
      <c r="AM312" s="476" t="s">
        <v>54</v>
      </c>
      <c r="AN312" s="476" t="s">
        <v>54</v>
      </c>
      <c r="AO312" s="476" t="s">
        <v>54</v>
      </c>
      <c r="AP312" s="375" t="s">
        <v>54</v>
      </c>
      <c r="AQ312" s="473" t="s">
        <v>54</v>
      </c>
      <c r="AR312" s="375" t="s">
        <v>54</v>
      </c>
      <c r="AS312" s="382" t="s">
        <v>54</v>
      </c>
      <c r="AT312" s="382" t="s">
        <v>54</v>
      </c>
      <c r="AU312" s="375" t="s">
        <v>54</v>
      </c>
      <c r="AV312" s="375" t="s">
        <v>54</v>
      </c>
      <c r="AW312" s="375" t="s">
        <v>54</v>
      </c>
      <c r="AX312" s="375" t="s">
        <v>54</v>
      </c>
      <c r="AY312" s="383" t="s">
        <v>54</v>
      </c>
      <c r="AZ312" s="369" t="s">
        <v>54</v>
      </c>
      <c r="BA312" s="517" t="s">
        <v>54</v>
      </c>
      <c r="BB312" s="369" t="s">
        <v>54</v>
      </c>
      <c r="BC312" s="517" t="s">
        <v>54</v>
      </c>
      <c r="BD312" s="369" t="s">
        <v>54</v>
      </c>
      <c r="BE312" s="369" t="s">
        <v>54</v>
      </c>
      <c r="BF312" s="369" t="s">
        <v>54</v>
      </c>
      <c r="BG312" s="375" t="s">
        <v>54</v>
      </c>
      <c r="BH312" s="375" t="s">
        <v>54</v>
      </c>
      <c r="BI312" s="375" t="s">
        <v>54</v>
      </c>
      <c r="BJ312" s="375" t="s">
        <v>54</v>
      </c>
      <c r="BK312" s="473" t="s">
        <v>54</v>
      </c>
      <c r="BL312" s="375" t="s">
        <v>54</v>
      </c>
      <c r="BM312" s="375" t="s">
        <v>54</v>
      </c>
      <c r="BN312" s="375" t="s">
        <v>54</v>
      </c>
      <c r="BO312" s="375" t="s">
        <v>54</v>
      </c>
      <c r="BP312" s="375" t="s">
        <v>54</v>
      </c>
      <c r="BQ312" s="375" t="s">
        <v>54</v>
      </c>
      <c r="BR312" s="375" t="s">
        <v>54</v>
      </c>
      <c r="BS312" s="375" t="s">
        <v>54</v>
      </c>
      <c r="BT312" s="375" t="s">
        <v>54</v>
      </c>
      <c r="BU312" s="370" t="s">
        <v>54</v>
      </c>
      <c r="BV312" s="375" t="s">
        <v>54</v>
      </c>
      <c r="BW312" s="375" t="s">
        <v>54</v>
      </c>
      <c r="BX312" s="375" t="s">
        <v>54</v>
      </c>
      <c r="BY312" s="375" t="s">
        <v>54</v>
      </c>
      <c r="BZ312" s="375" t="s">
        <v>54</v>
      </c>
      <c r="CA312" s="375" t="s">
        <v>54</v>
      </c>
      <c r="CB312" s="375" t="s">
        <v>54</v>
      </c>
      <c r="CC312" s="375" t="s">
        <v>54</v>
      </c>
      <c r="CD312" s="375" t="s">
        <v>54</v>
      </c>
      <c r="CE312" s="370" t="s">
        <v>54</v>
      </c>
      <c r="CF312" s="375" t="s">
        <v>54</v>
      </c>
      <c r="CG312" s="375" t="s">
        <v>54</v>
      </c>
      <c r="CH312" s="375" t="s">
        <v>54</v>
      </c>
      <c r="CI312" s="370" t="s">
        <v>54</v>
      </c>
      <c r="CJ312" s="375" t="s">
        <v>54</v>
      </c>
      <c r="CK312" s="375" t="s">
        <v>54</v>
      </c>
      <c r="CL312" s="375" t="s">
        <v>54</v>
      </c>
      <c r="CM312" s="476" t="s">
        <v>54</v>
      </c>
      <c r="CN312" s="476" t="s">
        <v>54</v>
      </c>
      <c r="CO312" s="465" t="s">
        <v>54</v>
      </c>
      <c r="CP312" s="465" t="s">
        <v>54</v>
      </c>
      <c r="CQ312" s="465" t="s">
        <v>54</v>
      </c>
      <c r="CR312" s="465" t="s">
        <v>54</v>
      </c>
      <c r="CS312" s="465" t="s">
        <v>54</v>
      </c>
      <c r="CT312" s="512" t="s">
        <v>2026</v>
      </c>
      <c r="CU312" s="512">
        <v>2019</v>
      </c>
      <c r="CV312" s="512" t="str">
        <f t="shared" ref="CV312" si="29">O312</f>
        <v>Patients with bony mCRPC in Hong Kong</v>
      </c>
      <c r="CW312" s="512" t="s">
        <v>1975</v>
      </c>
      <c r="CX312" s="512" t="s">
        <v>54</v>
      </c>
      <c r="CY312" s="512" t="s">
        <v>54</v>
      </c>
      <c r="CZ312" s="512" t="s">
        <v>54</v>
      </c>
      <c r="DA312" s="512" t="s">
        <v>54</v>
      </c>
      <c r="DB312" s="512" t="s">
        <v>54</v>
      </c>
      <c r="DC312" s="512" t="s">
        <v>3282</v>
      </c>
      <c r="DD312" s="509" t="s">
        <v>3457</v>
      </c>
      <c r="DE312" s="512" t="s">
        <v>3283</v>
      </c>
      <c r="DF312" s="512" t="s">
        <v>52</v>
      </c>
      <c r="DG312" s="465" t="s">
        <v>54</v>
      </c>
      <c r="DH312" s="465" t="s">
        <v>54</v>
      </c>
      <c r="DI312" s="465" t="s">
        <v>54</v>
      </c>
      <c r="DJ312" s="465" t="s">
        <v>54</v>
      </c>
      <c r="DK312" s="465" t="s">
        <v>54</v>
      </c>
      <c r="DL312" s="465" t="s">
        <v>54</v>
      </c>
      <c r="DM312" s="365" t="s">
        <v>54</v>
      </c>
      <c r="DN312" s="465" t="s">
        <v>54</v>
      </c>
      <c r="DO312" s="365" t="s">
        <v>54</v>
      </c>
      <c r="DP312" s="365" t="s">
        <v>54</v>
      </c>
      <c r="DQ312" s="365" t="s">
        <v>54</v>
      </c>
      <c r="DR312" s="365" t="s">
        <v>54</v>
      </c>
      <c r="DS312" s="365" t="s">
        <v>54</v>
      </c>
      <c r="DT312" s="365" t="s">
        <v>54</v>
      </c>
      <c r="DU312" s="365" t="s">
        <v>54</v>
      </c>
      <c r="DV312" s="365" t="s">
        <v>54</v>
      </c>
      <c r="DW312" s="365" t="s">
        <v>54</v>
      </c>
      <c r="DX312" s="465" t="s">
        <v>54</v>
      </c>
      <c r="DY312" s="365" t="s">
        <v>54</v>
      </c>
      <c r="DZ312" s="465" t="s">
        <v>54</v>
      </c>
      <c r="EA312" s="365" t="s">
        <v>54</v>
      </c>
      <c r="EB312" s="365" t="s">
        <v>54</v>
      </c>
      <c r="EC312" s="365" t="s">
        <v>54</v>
      </c>
      <c r="ED312" s="365" t="s">
        <v>54</v>
      </c>
      <c r="EE312" s="365" t="s">
        <v>54</v>
      </c>
      <c r="EF312" s="365" t="s">
        <v>54</v>
      </c>
      <c r="EG312" s="365" t="s">
        <v>54</v>
      </c>
      <c r="EH312" s="365" t="s">
        <v>54</v>
      </c>
      <c r="EI312" s="365" t="s">
        <v>54</v>
      </c>
      <c r="EJ312" s="365" t="s">
        <v>54</v>
      </c>
      <c r="EK312" s="365" t="s">
        <v>54</v>
      </c>
      <c r="EL312" s="365" t="s">
        <v>54</v>
      </c>
      <c r="EM312" s="365" t="s">
        <v>54</v>
      </c>
      <c r="EN312" s="365" t="s">
        <v>54</v>
      </c>
      <c r="EO312" s="365" t="s">
        <v>54</v>
      </c>
      <c r="EP312" s="365" t="s">
        <v>54</v>
      </c>
      <c r="EQ312" s="365" t="s">
        <v>54</v>
      </c>
      <c r="ER312" s="365" t="s">
        <v>54</v>
      </c>
      <c r="ES312" s="365" t="s">
        <v>54</v>
      </c>
      <c r="ET312" s="365" t="s">
        <v>54</v>
      </c>
      <c r="EU312" s="365" t="s">
        <v>54</v>
      </c>
    </row>
    <row r="313" spans="1:151" s="385" customFormat="1" ht="19.95" customHeight="1">
      <c r="A313" s="466"/>
      <c r="B313" s="466"/>
      <c r="C313" s="474"/>
      <c r="D313" s="466"/>
      <c r="E313" s="470"/>
      <c r="F313" s="466"/>
      <c r="G313" s="466"/>
      <c r="H313" s="466"/>
      <c r="I313" s="466"/>
      <c r="J313" s="466"/>
      <c r="K313" s="466"/>
      <c r="L313" s="470"/>
      <c r="M313" s="466"/>
      <c r="N313" s="470"/>
      <c r="O313" s="466"/>
      <c r="P313" s="527"/>
      <c r="Q313" s="466"/>
      <c r="R313" s="462" t="s">
        <v>54</v>
      </c>
      <c r="S313" s="375" t="s">
        <v>54</v>
      </c>
      <c r="T313" s="375" t="s">
        <v>54</v>
      </c>
      <c r="U313" s="375" t="s">
        <v>54</v>
      </c>
      <c r="V313" s="375" t="s">
        <v>54</v>
      </c>
      <c r="W313" s="375" t="s">
        <v>54</v>
      </c>
      <c r="X313" s="518"/>
      <c r="Y313" s="375" t="s">
        <v>54</v>
      </c>
      <c r="Z313" s="520"/>
      <c r="AA313" s="375" t="s">
        <v>54</v>
      </c>
      <c r="AB313" s="466"/>
      <c r="AC313" s="375" t="s">
        <v>54</v>
      </c>
      <c r="AD313" s="466"/>
      <c r="AE313" s="375" t="s">
        <v>54</v>
      </c>
      <c r="AF313" s="375" t="s">
        <v>54</v>
      </c>
      <c r="AG313" s="375" t="s">
        <v>54</v>
      </c>
      <c r="AH313" s="375" t="s">
        <v>54</v>
      </c>
      <c r="AI313" s="375" t="s">
        <v>54</v>
      </c>
      <c r="AJ313" s="515"/>
      <c r="AK313" s="515"/>
      <c r="AL313" s="515"/>
      <c r="AM313" s="515"/>
      <c r="AN313" s="515"/>
      <c r="AO313" s="515"/>
      <c r="AP313" s="375" t="s">
        <v>54</v>
      </c>
      <c r="AQ313" s="474"/>
      <c r="AR313" s="375" t="s">
        <v>54</v>
      </c>
      <c r="AS313" s="382" t="s">
        <v>54</v>
      </c>
      <c r="AT313" s="382" t="s">
        <v>54</v>
      </c>
      <c r="AU313" s="375" t="s">
        <v>54</v>
      </c>
      <c r="AV313" s="375" t="s">
        <v>54</v>
      </c>
      <c r="AW313" s="375" t="s">
        <v>54</v>
      </c>
      <c r="AX313" s="375" t="s">
        <v>54</v>
      </c>
      <c r="AY313" s="383" t="s">
        <v>54</v>
      </c>
      <c r="AZ313" s="369" t="s">
        <v>54</v>
      </c>
      <c r="BA313" s="518"/>
      <c r="BB313" s="369" t="s">
        <v>54</v>
      </c>
      <c r="BC313" s="518"/>
      <c r="BD313" s="369" t="s">
        <v>54</v>
      </c>
      <c r="BE313" s="369" t="s">
        <v>54</v>
      </c>
      <c r="BF313" s="369" t="s">
        <v>54</v>
      </c>
      <c r="BG313" s="375" t="s">
        <v>54</v>
      </c>
      <c r="BH313" s="375" t="s">
        <v>54</v>
      </c>
      <c r="BI313" s="375" t="s">
        <v>54</v>
      </c>
      <c r="BJ313" s="375" t="s">
        <v>54</v>
      </c>
      <c r="BK313" s="474"/>
      <c r="BL313" s="375" t="s">
        <v>54</v>
      </c>
      <c r="BM313" s="375" t="s">
        <v>54</v>
      </c>
      <c r="BN313" s="375" t="s">
        <v>54</v>
      </c>
      <c r="BO313" s="375" t="s">
        <v>54</v>
      </c>
      <c r="BP313" s="375" t="s">
        <v>54</v>
      </c>
      <c r="BQ313" s="375" t="s">
        <v>54</v>
      </c>
      <c r="BR313" s="375" t="s">
        <v>54</v>
      </c>
      <c r="BS313" s="375" t="s">
        <v>54</v>
      </c>
      <c r="BT313" s="375" t="s">
        <v>54</v>
      </c>
      <c r="BU313" s="370" t="s">
        <v>54</v>
      </c>
      <c r="BV313" s="375" t="s">
        <v>54</v>
      </c>
      <c r="BW313" s="375" t="s">
        <v>54</v>
      </c>
      <c r="BX313" s="375" t="s">
        <v>54</v>
      </c>
      <c r="BY313" s="375" t="s">
        <v>54</v>
      </c>
      <c r="BZ313" s="375" t="s">
        <v>54</v>
      </c>
      <c r="CA313" s="375" t="s">
        <v>54</v>
      </c>
      <c r="CB313" s="375" t="s">
        <v>54</v>
      </c>
      <c r="CC313" s="375" t="s">
        <v>54</v>
      </c>
      <c r="CD313" s="375" t="s">
        <v>54</v>
      </c>
      <c r="CE313" s="370" t="s">
        <v>54</v>
      </c>
      <c r="CF313" s="375" t="s">
        <v>54</v>
      </c>
      <c r="CG313" s="375" t="s">
        <v>54</v>
      </c>
      <c r="CH313" s="375" t="s">
        <v>54</v>
      </c>
      <c r="CI313" s="370" t="s">
        <v>54</v>
      </c>
      <c r="CJ313" s="375" t="s">
        <v>54</v>
      </c>
      <c r="CK313" s="375" t="s">
        <v>54</v>
      </c>
      <c r="CL313" s="375" t="s">
        <v>54</v>
      </c>
      <c r="CM313" s="477"/>
      <c r="CN313" s="477"/>
      <c r="CO313" s="466"/>
      <c r="CP313" s="466"/>
      <c r="CQ313" s="466"/>
      <c r="CR313" s="466"/>
      <c r="CS313" s="466"/>
      <c r="CT313" s="513"/>
      <c r="CU313" s="513"/>
      <c r="CV313" s="513"/>
      <c r="CW313" s="513"/>
      <c r="CX313" s="513"/>
      <c r="CY313" s="513"/>
      <c r="CZ313" s="513"/>
      <c r="DA313" s="513"/>
      <c r="DB313" s="513"/>
      <c r="DC313" s="513"/>
      <c r="DD313" s="510"/>
      <c r="DE313" s="513"/>
      <c r="DF313" s="513"/>
      <c r="DG313" s="466"/>
      <c r="DH313" s="466"/>
      <c r="DI313" s="466"/>
      <c r="DJ313" s="466"/>
      <c r="DK313" s="466"/>
      <c r="DL313" s="466"/>
      <c r="DM313" s="365" t="s">
        <v>54</v>
      </c>
      <c r="DN313" s="466"/>
      <c r="DO313" s="365" t="s">
        <v>54</v>
      </c>
      <c r="DP313" s="365" t="s">
        <v>54</v>
      </c>
      <c r="DQ313" s="365" t="s">
        <v>54</v>
      </c>
      <c r="DR313" s="365" t="s">
        <v>54</v>
      </c>
      <c r="DS313" s="365" t="s">
        <v>54</v>
      </c>
      <c r="DT313" s="365" t="s">
        <v>54</v>
      </c>
      <c r="DU313" s="365" t="s">
        <v>54</v>
      </c>
      <c r="DV313" s="365" t="s">
        <v>54</v>
      </c>
      <c r="DW313" s="365" t="s">
        <v>54</v>
      </c>
      <c r="DX313" s="466"/>
      <c r="DY313" s="365" t="s">
        <v>54</v>
      </c>
      <c r="DZ313" s="466"/>
      <c r="EA313" s="365" t="s">
        <v>54</v>
      </c>
      <c r="EB313" s="365" t="s">
        <v>54</v>
      </c>
      <c r="EC313" s="365" t="s">
        <v>54</v>
      </c>
      <c r="ED313" s="365" t="s">
        <v>54</v>
      </c>
      <c r="EE313" s="365" t="s">
        <v>54</v>
      </c>
      <c r="EF313" s="365" t="s">
        <v>54</v>
      </c>
      <c r="EG313" s="365" t="s">
        <v>54</v>
      </c>
      <c r="EH313" s="365" t="s">
        <v>54</v>
      </c>
      <c r="EI313" s="365" t="s">
        <v>54</v>
      </c>
      <c r="EJ313" s="365" t="s">
        <v>54</v>
      </c>
      <c r="EK313" s="365" t="s">
        <v>54</v>
      </c>
      <c r="EL313" s="365" t="s">
        <v>54</v>
      </c>
      <c r="EM313" s="365" t="s">
        <v>54</v>
      </c>
      <c r="EN313" s="365" t="s">
        <v>54</v>
      </c>
      <c r="EO313" s="365" t="s">
        <v>54</v>
      </c>
      <c r="EP313" s="365" t="s">
        <v>54</v>
      </c>
      <c r="EQ313" s="365" t="s">
        <v>54</v>
      </c>
      <c r="ER313" s="365" t="s">
        <v>54</v>
      </c>
      <c r="ES313" s="365" t="s">
        <v>54</v>
      </c>
      <c r="ET313" s="365" t="s">
        <v>54</v>
      </c>
      <c r="EU313" s="365" t="s">
        <v>54</v>
      </c>
    </row>
    <row r="314" spans="1:151" s="385" customFormat="1" ht="19.95" customHeight="1">
      <c r="A314" s="467"/>
      <c r="B314" s="467"/>
      <c r="C314" s="474"/>
      <c r="D314" s="467"/>
      <c r="E314" s="471"/>
      <c r="F314" s="467"/>
      <c r="G314" s="467"/>
      <c r="H314" s="467"/>
      <c r="I314" s="467"/>
      <c r="J314" s="467"/>
      <c r="K314" s="467"/>
      <c r="L314" s="471"/>
      <c r="M314" s="467"/>
      <c r="N314" s="471"/>
      <c r="O314" s="467"/>
      <c r="P314" s="527"/>
      <c r="Q314" s="467"/>
      <c r="R314" s="462" t="s">
        <v>54</v>
      </c>
      <c r="S314" s="375" t="s">
        <v>54</v>
      </c>
      <c r="T314" s="375" t="s">
        <v>54</v>
      </c>
      <c r="U314" s="375" t="s">
        <v>54</v>
      </c>
      <c r="V314" s="375" t="s">
        <v>54</v>
      </c>
      <c r="W314" s="375" t="s">
        <v>54</v>
      </c>
      <c r="X314" s="518"/>
      <c r="Y314" s="375" t="s">
        <v>54</v>
      </c>
      <c r="Z314" s="520"/>
      <c r="AA314" s="375" t="s">
        <v>54</v>
      </c>
      <c r="AB314" s="467"/>
      <c r="AC314" s="375" t="s">
        <v>54</v>
      </c>
      <c r="AD314" s="467"/>
      <c r="AE314" s="375" t="s">
        <v>54</v>
      </c>
      <c r="AF314" s="375" t="s">
        <v>54</v>
      </c>
      <c r="AG314" s="375" t="s">
        <v>54</v>
      </c>
      <c r="AH314" s="375" t="s">
        <v>54</v>
      </c>
      <c r="AI314" s="375" t="s">
        <v>54</v>
      </c>
      <c r="AJ314" s="515"/>
      <c r="AK314" s="515"/>
      <c r="AL314" s="515"/>
      <c r="AM314" s="515"/>
      <c r="AN314" s="515"/>
      <c r="AO314" s="515"/>
      <c r="AP314" s="375" t="s">
        <v>54</v>
      </c>
      <c r="AQ314" s="474"/>
      <c r="AR314" s="375" t="s">
        <v>54</v>
      </c>
      <c r="AS314" s="382" t="s">
        <v>54</v>
      </c>
      <c r="AT314" s="382" t="s">
        <v>54</v>
      </c>
      <c r="AU314" s="375" t="s">
        <v>54</v>
      </c>
      <c r="AV314" s="375" t="s">
        <v>54</v>
      </c>
      <c r="AW314" s="375" t="s">
        <v>54</v>
      </c>
      <c r="AX314" s="375" t="s">
        <v>54</v>
      </c>
      <c r="AY314" s="383" t="s">
        <v>54</v>
      </c>
      <c r="AZ314" s="369" t="s">
        <v>54</v>
      </c>
      <c r="BA314" s="518"/>
      <c r="BB314" s="369" t="s">
        <v>54</v>
      </c>
      <c r="BC314" s="518"/>
      <c r="BD314" s="369" t="s">
        <v>54</v>
      </c>
      <c r="BE314" s="369" t="s">
        <v>54</v>
      </c>
      <c r="BF314" s="369" t="s">
        <v>54</v>
      </c>
      <c r="BG314" s="375" t="s">
        <v>54</v>
      </c>
      <c r="BH314" s="375" t="s">
        <v>54</v>
      </c>
      <c r="BI314" s="375" t="s">
        <v>54</v>
      </c>
      <c r="BJ314" s="375" t="s">
        <v>54</v>
      </c>
      <c r="BK314" s="474"/>
      <c r="BL314" s="375" t="s">
        <v>54</v>
      </c>
      <c r="BM314" s="375" t="s">
        <v>54</v>
      </c>
      <c r="BN314" s="375" t="s">
        <v>54</v>
      </c>
      <c r="BO314" s="375" t="s">
        <v>54</v>
      </c>
      <c r="BP314" s="375" t="s">
        <v>54</v>
      </c>
      <c r="BQ314" s="375" t="s">
        <v>54</v>
      </c>
      <c r="BR314" s="375" t="s">
        <v>54</v>
      </c>
      <c r="BS314" s="375" t="s">
        <v>54</v>
      </c>
      <c r="BT314" s="375" t="s">
        <v>54</v>
      </c>
      <c r="BU314" s="370" t="s">
        <v>54</v>
      </c>
      <c r="BV314" s="375" t="s">
        <v>54</v>
      </c>
      <c r="BW314" s="375" t="s">
        <v>54</v>
      </c>
      <c r="BX314" s="375" t="s">
        <v>54</v>
      </c>
      <c r="BY314" s="375" t="s">
        <v>54</v>
      </c>
      <c r="BZ314" s="375" t="s">
        <v>54</v>
      </c>
      <c r="CA314" s="375" t="s">
        <v>54</v>
      </c>
      <c r="CB314" s="375" t="s">
        <v>54</v>
      </c>
      <c r="CC314" s="375" t="s">
        <v>54</v>
      </c>
      <c r="CD314" s="375" t="s">
        <v>54</v>
      </c>
      <c r="CE314" s="370" t="s">
        <v>54</v>
      </c>
      <c r="CF314" s="375" t="s">
        <v>54</v>
      </c>
      <c r="CG314" s="375" t="s">
        <v>54</v>
      </c>
      <c r="CH314" s="375" t="s">
        <v>54</v>
      </c>
      <c r="CI314" s="370" t="s">
        <v>54</v>
      </c>
      <c r="CJ314" s="375" t="s">
        <v>54</v>
      </c>
      <c r="CK314" s="375" t="s">
        <v>54</v>
      </c>
      <c r="CL314" s="375" t="s">
        <v>54</v>
      </c>
      <c r="CM314" s="477"/>
      <c r="CN314" s="477"/>
      <c r="CO314" s="467"/>
      <c r="CP314" s="467"/>
      <c r="CQ314" s="467"/>
      <c r="CR314" s="467"/>
      <c r="CS314" s="467"/>
      <c r="CT314" s="513"/>
      <c r="CU314" s="513"/>
      <c r="CV314" s="513"/>
      <c r="CW314" s="513"/>
      <c r="CX314" s="513"/>
      <c r="CY314" s="513"/>
      <c r="CZ314" s="513"/>
      <c r="DA314" s="513"/>
      <c r="DB314" s="513"/>
      <c r="DC314" s="513"/>
      <c r="DD314" s="510"/>
      <c r="DE314" s="513"/>
      <c r="DF314" s="513"/>
      <c r="DG314" s="467"/>
      <c r="DH314" s="467"/>
      <c r="DI314" s="467"/>
      <c r="DJ314" s="467"/>
      <c r="DK314" s="467"/>
      <c r="DL314" s="467"/>
      <c r="DM314" s="365" t="s">
        <v>54</v>
      </c>
      <c r="DN314" s="467"/>
      <c r="DO314" s="365" t="s">
        <v>54</v>
      </c>
      <c r="DP314" s="365" t="s">
        <v>54</v>
      </c>
      <c r="DQ314" s="365" t="s">
        <v>54</v>
      </c>
      <c r="DR314" s="365" t="s">
        <v>54</v>
      </c>
      <c r="DS314" s="365" t="s">
        <v>54</v>
      </c>
      <c r="DT314" s="365" t="s">
        <v>54</v>
      </c>
      <c r="DU314" s="365" t="s">
        <v>54</v>
      </c>
      <c r="DV314" s="365" t="s">
        <v>54</v>
      </c>
      <c r="DW314" s="365" t="s">
        <v>54</v>
      </c>
      <c r="DX314" s="467"/>
      <c r="DY314" s="365" t="s">
        <v>54</v>
      </c>
      <c r="DZ314" s="467"/>
      <c r="EA314" s="365" t="s">
        <v>54</v>
      </c>
      <c r="EB314" s="365" t="s">
        <v>54</v>
      </c>
      <c r="EC314" s="365" t="s">
        <v>54</v>
      </c>
      <c r="ED314" s="365" t="s">
        <v>54</v>
      </c>
      <c r="EE314" s="365" t="s">
        <v>54</v>
      </c>
      <c r="EF314" s="365" t="s">
        <v>54</v>
      </c>
      <c r="EG314" s="365" t="s">
        <v>54</v>
      </c>
      <c r="EH314" s="365" t="s">
        <v>54</v>
      </c>
      <c r="EI314" s="365" t="s">
        <v>54</v>
      </c>
      <c r="EJ314" s="365" t="s">
        <v>54</v>
      </c>
      <c r="EK314" s="365" t="s">
        <v>54</v>
      </c>
      <c r="EL314" s="365" t="s">
        <v>54</v>
      </c>
      <c r="EM314" s="365" t="s">
        <v>54</v>
      </c>
      <c r="EN314" s="365" t="s">
        <v>54</v>
      </c>
      <c r="EO314" s="365" t="s">
        <v>54</v>
      </c>
      <c r="EP314" s="365" t="s">
        <v>54</v>
      </c>
      <c r="EQ314" s="365" t="s">
        <v>54</v>
      </c>
      <c r="ER314" s="365" t="s">
        <v>54</v>
      </c>
      <c r="ES314" s="365" t="s">
        <v>54</v>
      </c>
      <c r="ET314" s="365" t="s">
        <v>54</v>
      </c>
      <c r="EU314" s="365" t="s">
        <v>54</v>
      </c>
    </row>
    <row r="315" spans="1:151" s="385" customFormat="1" ht="19.95" customHeight="1">
      <c r="A315" s="468"/>
      <c r="B315" s="468"/>
      <c r="C315" s="475"/>
      <c r="D315" s="468"/>
      <c r="E315" s="472"/>
      <c r="F315" s="468"/>
      <c r="G315" s="468"/>
      <c r="H315" s="468"/>
      <c r="I315" s="468"/>
      <c r="J315" s="468"/>
      <c r="K315" s="468"/>
      <c r="L315" s="472"/>
      <c r="M315" s="468"/>
      <c r="N315" s="472"/>
      <c r="O315" s="468"/>
      <c r="P315" s="528"/>
      <c r="Q315" s="468"/>
      <c r="R315" s="462" t="s">
        <v>54</v>
      </c>
      <c r="S315" s="375" t="s">
        <v>54</v>
      </c>
      <c r="T315" s="375" t="s">
        <v>54</v>
      </c>
      <c r="U315" s="375" t="s">
        <v>54</v>
      </c>
      <c r="V315" s="375" t="s">
        <v>54</v>
      </c>
      <c r="W315" s="375" t="s">
        <v>54</v>
      </c>
      <c r="X315" s="518"/>
      <c r="Y315" s="375" t="s">
        <v>54</v>
      </c>
      <c r="Z315" s="520"/>
      <c r="AA315" s="375" t="s">
        <v>54</v>
      </c>
      <c r="AB315" s="468"/>
      <c r="AC315" s="375" t="s">
        <v>54</v>
      </c>
      <c r="AD315" s="468"/>
      <c r="AE315" s="375" t="s">
        <v>54</v>
      </c>
      <c r="AF315" s="375" t="s">
        <v>54</v>
      </c>
      <c r="AG315" s="375" t="s">
        <v>54</v>
      </c>
      <c r="AH315" s="375" t="s">
        <v>54</v>
      </c>
      <c r="AI315" s="375" t="s">
        <v>54</v>
      </c>
      <c r="AJ315" s="516"/>
      <c r="AK315" s="516"/>
      <c r="AL315" s="516"/>
      <c r="AM315" s="516"/>
      <c r="AN315" s="516"/>
      <c r="AO315" s="516"/>
      <c r="AP315" s="375" t="s">
        <v>54</v>
      </c>
      <c r="AQ315" s="475"/>
      <c r="AR315" s="375" t="s">
        <v>54</v>
      </c>
      <c r="AS315" s="382" t="s">
        <v>54</v>
      </c>
      <c r="AT315" s="382" t="s">
        <v>54</v>
      </c>
      <c r="AU315" s="375" t="s">
        <v>54</v>
      </c>
      <c r="AV315" s="375" t="s">
        <v>54</v>
      </c>
      <c r="AW315" s="375" t="s">
        <v>54</v>
      </c>
      <c r="AX315" s="375" t="s">
        <v>54</v>
      </c>
      <c r="AY315" s="383" t="s">
        <v>54</v>
      </c>
      <c r="AZ315" s="369" t="s">
        <v>54</v>
      </c>
      <c r="BA315" s="518"/>
      <c r="BB315" s="369" t="s">
        <v>54</v>
      </c>
      <c r="BC315" s="518"/>
      <c r="BD315" s="369" t="s">
        <v>54</v>
      </c>
      <c r="BE315" s="369" t="s">
        <v>54</v>
      </c>
      <c r="BF315" s="369" t="s">
        <v>54</v>
      </c>
      <c r="BG315" s="375" t="s">
        <v>54</v>
      </c>
      <c r="BH315" s="375" t="s">
        <v>54</v>
      </c>
      <c r="BI315" s="375" t="s">
        <v>54</v>
      </c>
      <c r="BJ315" s="375" t="s">
        <v>54</v>
      </c>
      <c r="BK315" s="475"/>
      <c r="BL315" s="375" t="s">
        <v>54</v>
      </c>
      <c r="BM315" s="375" t="s">
        <v>54</v>
      </c>
      <c r="BN315" s="375" t="s">
        <v>54</v>
      </c>
      <c r="BO315" s="375" t="s">
        <v>54</v>
      </c>
      <c r="BP315" s="375" t="s">
        <v>54</v>
      </c>
      <c r="BQ315" s="375" t="s">
        <v>54</v>
      </c>
      <c r="BR315" s="375" t="s">
        <v>54</v>
      </c>
      <c r="BS315" s="375" t="s">
        <v>54</v>
      </c>
      <c r="BT315" s="375" t="s">
        <v>54</v>
      </c>
      <c r="BU315" s="370" t="s">
        <v>54</v>
      </c>
      <c r="BV315" s="375" t="s">
        <v>54</v>
      </c>
      <c r="BW315" s="375" t="s">
        <v>54</v>
      </c>
      <c r="BX315" s="375" t="s">
        <v>54</v>
      </c>
      <c r="BY315" s="375" t="s">
        <v>54</v>
      </c>
      <c r="BZ315" s="375" t="s">
        <v>54</v>
      </c>
      <c r="CA315" s="375" t="s">
        <v>54</v>
      </c>
      <c r="CB315" s="375" t="s">
        <v>54</v>
      </c>
      <c r="CC315" s="375" t="s">
        <v>54</v>
      </c>
      <c r="CD315" s="375" t="s">
        <v>54</v>
      </c>
      <c r="CE315" s="370" t="s">
        <v>54</v>
      </c>
      <c r="CF315" s="375" t="s">
        <v>54</v>
      </c>
      <c r="CG315" s="375" t="s">
        <v>54</v>
      </c>
      <c r="CH315" s="375" t="s">
        <v>54</v>
      </c>
      <c r="CI315" s="370" t="s">
        <v>54</v>
      </c>
      <c r="CJ315" s="375" t="s">
        <v>54</v>
      </c>
      <c r="CK315" s="375" t="s">
        <v>54</v>
      </c>
      <c r="CL315" s="375" t="s">
        <v>54</v>
      </c>
      <c r="CM315" s="478"/>
      <c r="CN315" s="478"/>
      <c r="CO315" s="468"/>
      <c r="CP315" s="468"/>
      <c r="CQ315" s="468"/>
      <c r="CR315" s="468"/>
      <c r="CS315" s="468"/>
      <c r="CT315" s="514"/>
      <c r="CU315" s="514"/>
      <c r="CV315" s="514"/>
      <c r="CW315" s="514"/>
      <c r="CX315" s="514"/>
      <c r="CY315" s="514"/>
      <c r="CZ315" s="514"/>
      <c r="DA315" s="514"/>
      <c r="DB315" s="514"/>
      <c r="DC315" s="514"/>
      <c r="DD315" s="511"/>
      <c r="DE315" s="514"/>
      <c r="DF315" s="514"/>
      <c r="DG315" s="468"/>
      <c r="DH315" s="468"/>
      <c r="DI315" s="468"/>
      <c r="DJ315" s="468"/>
      <c r="DK315" s="468"/>
      <c r="DL315" s="468"/>
      <c r="DM315" s="365" t="s">
        <v>54</v>
      </c>
      <c r="DN315" s="468"/>
      <c r="DO315" s="365" t="s">
        <v>54</v>
      </c>
      <c r="DP315" s="365" t="s">
        <v>54</v>
      </c>
      <c r="DQ315" s="365" t="s">
        <v>54</v>
      </c>
      <c r="DR315" s="365" t="s">
        <v>54</v>
      </c>
      <c r="DS315" s="365" t="s">
        <v>54</v>
      </c>
      <c r="DT315" s="365" t="s">
        <v>54</v>
      </c>
      <c r="DU315" s="365" t="s">
        <v>54</v>
      </c>
      <c r="DV315" s="365" t="s">
        <v>54</v>
      </c>
      <c r="DW315" s="365" t="s">
        <v>54</v>
      </c>
      <c r="DX315" s="468"/>
      <c r="DY315" s="365" t="s">
        <v>54</v>
      </c>
      <c r="DZ315" s="468"/>
      <c r="EA315" s="365" t="s">
        <v>54</v>
      </c>
      <c r="EB315" s="365" t="s">
        <v>54</v>
      </c>
      <c r="EC315" s="365" t="s">
        <v>54</v>
      </c>
      <c r="ED315" s="365" t="s">
        <v>54</v>
      </c>
      <c r="EE315" s="365" t="s">
        <v>54</v>
      </c>
      <c r="EF315" s="365" t="s">
        <v>54</v>
      </c>
      <c r="EG315" s="365" t="s">
        <v>54</v>
      </c>
      <c r="EH315" s="365" t="s">
        <v>54</v>
      </c>
      <c r="EI315" s="365" t="s">
        <v>54</v>
      </c>
      <c r="EJ315" s="365" t="s">
        <v>54</v>
      </c>
      <c r="EK315" s="365" t="s">
        <v>54</v>
      </c>
      <c r="EL315" s="365" t="s">
        <v>54</v>
      </c>
      <c r="EM315" s="365" t="s">
        <v>54</v>
      </c>
      <c r="EN315" s="365" t="s">
        <v>54</v>
      </c>
      <c r="EO315" s="365" t="s">
        <v>54</v>
      </c>
      <c r="EP315" s="365" t="s">
        <v>54</v>
      </c>
      <c r="EQ315" s="365" t="s">
        <v>54</v>
      </c>
      <c r="ER315" s="365" t="s">
        <v>54</v>
      </c>
      <c r="ES315" s="365" t="s">
        <v>54</v>
      </c>
      <c r="ET315" s="365" t="s">
        <v>54</v>
      </c>
      <c r="EU315" s="365" t="s">
        <v>54</v>
      </c>
    </row>
    <row r="316" spans="1:151" s="385" customFormat="1" ht="19.95" customHeight="1">
      <c r="A316" s="465">
        <v>59</v>
      </c>
      <c r="B316" s="465">
        <v>59</v>
      </c>
      <c r="C316" s="473" t="s">
        <v>2734</v>
      </c>
      <c r="D316" s="465" t="s">
        <v>3348</v>
      </c>
      <c r="E316" s="469" t="s">
        <v>3072</v>
      </c>
      <c r="F316" s="465" t="s">
        <v>3414</v>
      </c>
      <c r="G316" s="465" t="s">
        <v>3376</v>
      </c>
      <c r="H316" s="465" t="s">
        <v>3284</v>
      </c>
      <c r="I316" s="465" t="s">
        <v>3415</v>
      </c>
      <c r="J316" s="465" t="s">
        <v>52</v>
      </c>
      <c r="K316" s="525" t="s">
        <v>3552</v>
      </c>
      <c r="L316" s="469" t="s">
        <v>3554</v>
      </c>
      <c r="M316" s="465" t="s">
        <v>3280</v>
      </c>
      <c r="N316" s="469" t="s">
        <v>3554</v>
      </c>
      <c r="O316" s="465" t="s">
        <v>3377</v>
      </c>
      <c r="P316" s="526" t="s">
        <v>2962</v>
      </c>
      <c r="Q316" s="465">
        <v>1</v>
      </c>
      <c r="R316" s="462" t="s">
        <v>52</v>
      </c>
      <c r="S316" s="375" t="s">
        <v>52</v>
      </c>
      <c r="T316" s="375" t="s">
        <v>52</v>
      </c>
      <c r="U316" s="375" t="s">
        <v>52</v>
      </c>
      <c r="V316" s="375" t="s">
        <v>52</v>
      </c>
      <c r="W316" s="375">
        <v>1386</v>
      </c>
      <c r="X316" s="517">
        <v>1386</v>
      </c>
      <c r="Y316" s="375" t="s">
        <v>52</v>
      </c>
      <c r="Z316" s="519" t="s">
        <v>52</v>
      </c>
      <c r="AA316" s="375">
        <v>1386</v>
      </c>
      <c r="AB316" s="465">
        <f t="shared" si="25"/>
        <v>1386</v>
      </c>
      <c r="AC316" s="375" t="s">
        <v>52</v>
      </c>
      <c r="AD316" s="465" t="s">
        <v>52</v>
      </c>
      <c r="AE316" s="375" t="s">
        <v>52</v>
      </c>
      <c r="AF316" s="375" t="s">
        <v>52</v>
      </c>
      <c r="AG316" s="375" t="s">
        <v>52</v>
      </c>
      <c r="AH316" s="375" t="s">
        <v>52</v>
      </c>
      <c r="AI316" s="375" t="s">
        <v>52</v>
      </c>
      <c r="AJ316" s="476" t="s">
        <v>54</v>
      </c>
      <c r="AK316" s="476" t="s">
        <v>54</v>
      </c>
      <c r="AL316" s="476" t="s">
        <v>54</v>
      </c>
      <c r="AM316" s="476" t="s">
        <v>54</v>
      </c>
      <c r="AN316" s="476" t="s">
        <v>54</v>
      </c>
      <c r="AO316" s="476" t="s">
        <v>54</v>
      </c>
      <c r="AP316" s="375" t="s">
        <v>54</v>
      </c>
      <c r="AQ316" s="473" t="s">
        <v>54</v>
      </c>
      <c r="AR316" s="375" t="s">
        <v>54</v>
      </c>
      <c r="AS316" s="382" t="s">
        <v>54</v>
      </c>
      <c r="AT316" s="382" t="s">
        <v>54</v>
      </c>
      <c r="AU316" s="375" t="s">
        <v>54</v>
      </c>
      <c r="AV316" s="375" t="s">
        <v>54</v>
      </c>
      <c r="AW316" s="375" t="s">
        <v>54</v>
      </c>
      <c r="AX316" s="375" t="s">
        <v>54</v>
      </c>
      <c r="AY316" s="383" t="s">
        <v>54</v>
      </c>
      <c r="AZ316" s="369" t="s">
        <v>54</v>
      </c>
      <c r="BA316" s="517" t="s">
        <v>54</v>
      </c>
      <c r="BB316" s="369" t="s">
        <v>54</v>
      </c>
      <c r="BC316" s="517" t="s">
        <v>54</v>
      </c>
      <c r="BD316" s="369" t="s">
        <v>54</v>
      </c>
      <c r="BE316" s="369" t="s">
        <v>54</v>
      </c>
      <c r="BF316" s="369" t="s">
        <v>54</v>
      </c>
      <c r="BG316" s="375" t="s">
        <v>54</v>
      </c>
      <c r="BH316" s="375" t="s">
        <v>54</v>
      </c>
      <c r="BI316" s="375" t="s">
        <v>54</v>
      </c>
      <c r="BJ316" s="375" t="s">
        <v>54</v>
      </c>
      <c r="BK316" s="473" t="s">
        <v>54</v>
      </c>
      <c r="BL316" s="375" t="s">
        <v>54</v>
      </c>
      <c r="BM316" s="375" t="s">
        <v>54</v>
      </c>
      <c r="BN316" s="375" t="s">
        <v>54</v>
      </c>
      <c r="BO316" s="375" t="s">
        <v>54</v>
      </c>
      <c r="BP316" s="375" t="s">
        <v>54</v>
      </c>
      <c r="BQ316" s="375" t="s">
        <v>54</v>
      </c>
      <c r="BR316" s="375" t="s">
        <v>54</v>
      </c>
      <c r="BS316" s="375" t="s">
        <v>54</v>
      </c>
      <c r="BT316" s="375" t="s">
        <v>54</v>
      </c>
      <c r="BU316" s="370" t="s">
        <v>54</v>
      </c>
      <c r="BV316" s="375" t="s">
        <v>54</v>
      </c>
      <c r="BW316" s="375" t="s">
        <v>54</v>
      </c>
      <c r="BX316" s="375" t="s">
        <v>54</v>
      </c>
      <c r="BY316" s="375" t="s">
        <v>54</v>
      </c>
      <c r="BZ316" s="375" t="s">
        <v>54</v>
      </c>
      <c r="CA316" s="375" t="s">
        <v>54</v>
      </c>
      <c r="CB316" s="375" t="s">
        <v>54</v>
      </c>
      <c r="CC316" s="375" t="s">
        <v>54</v>
      </c>
      <c r="CD316" s="375" t="s">
        <v>54</v>
      </c>
      <c r="CE316" s="370" t="s">
        <v>54</v>
      </c>
      <c r="CF316" s="375" t="s">
        <v>54</v>
      </c>
      <c r="CG316" s="375" t="s">
        <v>54</v>
      </c>
      <c r="CH316" s="375" t="s">
        <v>54</v>
      </c>
      <c r="CI316" s="370" t="s">
        <v>54</v>
      </c>
      <c r="CJ316" s="375" t="s">
        <v>54</v>
      </c>
      <c r="CK316" s="375" t="s">
        <v>54</v>
      </c>
      <c r="CL316" s="375" t="s">
        <v>54</v>
      </c>
      <c r="CM316" s="476" t="s">
        <v>54</v>
      </c>
      <c r="CN316" s="476" t="s">
        <v>54</v>
      </c>
      <c r="CO316" s="465" t="s">
        <v>54</v>
      </c>
      <c r="CP316" s="465" t="s">
        <v>54</v>
      </c>
      <c r="CQ316" s="465" t="s">
        <v>54</v>
      </c>
      <c r="CR316" s="465" t="s">
        <v>54</v>
      </c>
      <c r="CS316" s="465" t="s">
        <v>54</v>
      </c>
      <c r="CT316" s="512" t="s">
        <v>2026</v>
      </c>
      <c r="CU316" s="512">
        <v>2020</v>
      </c>
      <c r="CV316" s="512" t="str">
        <f t="shared" ref="CV316" si="30">O316</f>
        <v>Men aged  ≥ 60 who were treated for mCRPC between 1/1/2005-12/31/2014 within the national VA health care system.</v>
      </c>
      <c r="CW316" s="512" t="s">
        <v>1975</v>
      </c>
      <c r="CX316" s="512" t="s">
        <v>54</v>
      </c>
      <c r="CY316" s="512" t="s">
        <v>54</v>
      </c>
      <c r="CZ316" s="512" t="s">
        <v>54</v>
      </c>
      <c r="DA316" s="512" t="s">
        <v>54</v>
      </c>
      <c r="DB316" s="512" t="s">
        <v>54</v>
      </c>
      <c r="DC316" s="512" t="s">
        <v>3285</v>
      </c>
      <c r="DD316" s="509" t="s">
        <v>3468</v>
      </c>
      <c r="DE316" s="512" t="s">
        <v>3286</v>
      </c>
      <c r="DF316" s="512" t="s">
        <v>52</v>
      </c>
      <c r="DG316" s="465" t="s">
        <v>54</v>
      </c>
      <c r="DH316" s="465" t="s">
        <v>54</v>
      </c>
      <c r="DI316" s="465" t="s">
        <v>54</v>
      </c>
      <c r="DJ316" s="465" t="s">
        <v>54</v>
      </c>
      <c r="DK316" s="465" t="s">
        <v>54</v>
      </c>
      <c r="DL316" s="465" t="s">
        <v>54</v>
      </c>
      <c r="DM316" s="365" t="s">
        <v>54</v>
      </c>
      <c r="DN316" s="465" t="s">
        <v>54</v>
      </c>
      <c r="DO316" s="365" t="s">
        <v>54</v>
      </c>
      <c r="DP316" s="365" t="s">
        <v>54</v>
      </c>
      <c r="DQ316" s="365" t="s">
        <v>54</v>
      </c>
      <c r="DR316" s="365" t="s">
        <v>54</v>
      </c>
      <c r="DS316" s="365" t="s">
        <v>54</v>
      </c>
      <c r="DT316" s="365" t="s">
        <v>54</v>
      </c>
      <c r="DU316" s="365" t="s">
        <v>54</v>
      </c>
      <c r="DV316" s="365" t="s">
        <v>54</v>
      </c>
      <c r="DW316" s="365" t="s">
        <v>54</v>
      </c>
      <c r="DX316" s="465" t="s">
        <v>54</v>
      </c>
      <c r="DY316" s="365" t="s">
        <v>54</v>
      </c>
      <c r="DZ316" s="465" t="s">
        <v>54</v>
      </c>
      <c r="EA316" s="365" t="s">
        <v>54</v>
      </c>
      <c r="EB316" s="365" t="s">
        <v>54</v>
      </c>
      <c r="EC316" s="365" t="s">
        <v>54</v>
      </c>
      <c r="ED316" s="365" t="s">
        <v>54</v>
      </c>
      <c r="EE316" s="365" t="s">
        <v>54</v>
      </c>
      <c r="EF316" s="365" t="s">
        <v>54</v>
      </c>
      <c r="EG316" s="365" t="s">
        <v>54</v>
      </c>
      <c r="EH316" s="365" t="s">
        <v>54</v>
      </c>
      <c r="EI316" s="365" t="s">
        <v>54</v>
      </c>
      <c r="EJ316" s="365" t="s">
        <v>54</v>
      </c>
      <c r="EK316" s="365" t="s">
        <v>54</v>
      </c>
      <c r="EL316" s="365" t="s">
        <v>54</v>
      </c>
      <c r="EM316" s="365" t="s">
        <v>54</v>
      </c>
      <c r="EN316" s="365" t="s">
        <v>54</v>
      </c>
      <c r="EO316" s="365" t="s">
        <v>54</v>
      </c>
      <c r="EP316" s="365" t="s">
        <v>54</v>
      </c>
      <c r="EQ316" s="365" t="s">
        <v>54</v>
      </c>
      <c r="ER316" s="365" t="s">
        <v>54</v>
      </c>
      <c r="ES316" s="365" t="s">
        <v>54</v>
      </c>
      <c r="ET316" s="365" t="s">
        <v>54</v>
      </c>
      <c r="EU316" s="365" t="s">
        <v>54</v>
      </c>
    </row>
    <row r="317" spans="1:151" s="385" customFormat="1" ht="19.95" customHeight="1">
      <c r="A317" s="466"/>
      <c r="B317" s="466"/>
      <c r="C317" s="474"/>
      <c r="D317" s="466"/>
      <c r="E317" s="470"/>
      <c r="F317" s="466"/>
      <c r="G317" s="466"/>
      <c r="H317" s="466"/>
      <c r="I317" s="466"/>
      <c r="J317" s="466"/>
      <c r="K317" s="466"/>
      <c r="L317" s="470"/>
      <c r="M317" s="466"/>
      <c r="N317" s="470"/>
      <c r="O317" s="466"/>
      <c r="P317" s="527"/>
      <c r="Q317" s="466"/>
      <c r="R317" s="462" t="s">
        <v>54</v>
      </c>
      <c r="S317" s="375" t="s">
        <v>54</v>
      </c>
      <c r="T317" s="375" t="s">
        <v>54</v>
      </c>
      <c r="U317" s="375" t="s">
        <v>54</v>
      </c>
      <c r="V317" s="375" t="s">
        <v>54</v>
      </c>
      <c r="W317" s="375" t="s">
        <v>54</v>
      </c>
      <c r="X317" s="518"/>
      <c r="Y317" s="375" t="s">
        <v>54</v>
      </c>
      <c r="Z317" s="520"/>
      <c r="AA317" s="375" t="s">
        <v>54</v>
      </c>
      <c r="AB317" s="466"/>
      <c r="AC317" s="375" t="s">
        <v>54</v>
      </c>
      <c r="AD317" s="466"/>
      <c r="AE317" s="375" t="s">
        <v>54</v>
      </c>
      <c r="AF317" s="375" t="s">
        <v>54</v>
      </c>
      <c r="AG317" s="375" t="s">
        <v>54</v>
      </c>
      <c r="AH317" s="375" t="s">
        <v>54</v>
      </c>
      <c r="AI317" s="375" t="s">
        <v>54</v>
      </c>
      <c r="AJ317" s="515"/>
      <c r="AK317" s="515"/>
      <c r="AL317" s="515"/>
      <c r="AM317" s="515"/>
      <c r="AN317" s="515"/>
      <c r="AO317" s="515"/>
      <c r="AP317" s="375" t="s">
        <v>54</v>
      </c>
      <c r="AQ317" s="474"/>
      <c r="AR317" s="375" t="s">
        <v>54</v>
      </c>
      <c r="AS317" s="382" t="s">
        <v>54</v>
      </c>
      <c r="AT317" s="382" t="s">
        <v>54</v>
      </c>
      <c r="AU317" s="375" t="s">
        <v>54</v>
      </c>
      <c r="AV317" s="375" t="s">
        <v>54</v>
      </c>
      <c r="AW317" s="375" t="s">
        <v>54</v>
      </c>
      <c r="AX317" s="375" t="s">
        <v>54</v>
      </c>
      <c r="AY317" s="383" t="s">
        <v>54</v>
      </c>
      <c r="AZ317" s="369" t="s">
        <v>54</v>
      </c>
      <c r="BA317" s="518"/>
      <c r="BB317" s="369" t="s">
        <v>54</v>
      </c>
      <c r="BC317" s="518"/>
      <c r="BD317" s="369" t="s">
        <v>54</v>
      </c>
      <c r="BE317" s="369" t="s">
        <v>54</v>
      </c>
      <c r="BF317" s="369" t="s">
        <v>54</v>
      </c>
      <c r="BG317" s="375" t="s">
        <v>54</v>
      </c>
      <c r="BH317" s="375" t="s">
        <v>54</v>
      </c>
      <c r="BI317" s="375" t="s">
        <v>54</v>
      </c>
      <c r="BJ317" s="375" t="s">
        <v>54</v>
      </c>
      <c r="BK317" s="474"/>
      <c r="BL317" s="375" t="s">
        <v>54</v>
      </c>
      <c r="BM317" s="375" t="s">
        <v>54</v>
      </c>
      <c r="BN317" s="375" t="s">
        <v>54</v>
      </c>
      <c r="BO317" s="375" t="s">
        <v>54</v>
      </c>
      <c r="BP317" s="375" t="s">
        <v>54</v>
      </c>
      <c r="BQ317" s="375" t="s">
        <v>54</v>
      </c>
      <c r="BR317" s="375" t="s">
        <v>54</v>
      </c>
      <c r="BS317" s="375" t="s">
        <v>54</v>
      </c>
      <c r="BT317" s="375" t="s">
        <v>54</v>
      </c>
      <c r="BU317" s="370" t="s">
        <v>54</v>
      </c>
      <c r="BV317" s="375" t="s">
        <v>54</v>
      </c>
      <c r="BW317" s="375" t="s">
        <v>54</v>
      </c>
      <c r="BX317" s="375" t="s">
        <v>54</v>
      </c>
      <c r="BY317" s="375" t="s">
        <v>54</v>
      </c>
      <c r="BZ317" s="375" t="s">
        <v>54</v>
      </c>
      <c r="CA317" s="375" t="s">
        <v>54</v>
      </c>
      <c r="CB317" s="375" t="s">
        <v>54</v>
      </c>
      <c r="CC317" s="375" t="s">
        <v>54</v>
      </c>
      <c r="CD317" s="375" t="s">
        <v>54</v>
      </c>
      <c r="CE317" s="370" t="s">
        <v>54</v>
      </c>
      <c r="CF317" s="375" t="s">
        <v>54</v>
      </c>
      <c r="CG317" s="375" t="s">
        <v>54</v>
      </c>
      <c r="CH317" s="375" t="s">
        <v>54</v>
      </c>
      <c r="CI317" s="370" t="s">
        <v>54</v>
      </c>
      <c r="CJ317" s="375" t="s">
        <v>54</v>
      </c>
      <c r="CK317" s="375" t="s">
        <v>54</v>
      </c>
      <c r="CL317" s="375" t="s">
        <v>54</v>
      </c>
      <c r="CM317" s="477"/>
      <c r="CN317" s="477"/>
      <c r="CO317" s="466"/>
      <c r="CP317" s="466"/>
      <c r="CQ317" s="466"/>
      <c r="CR317" s="466"/>
      <c r="CS317" s="466"/>
      <c r="CT317" s="513"/>
      <c r="CU317" s="513"/>
      <c r="CV317" s="513"/>
      <c r="CW317" s="513"/>
      <c r="CX317" s="513"/>
      <c r="CY317" s="513"/>
      <c r="CZ317" s="513"/>
      <c r="DA317" s="513"/>
      <c r="DB317" s="513"/>
      <c r="DC317" s="513"/>
      <c r="DD317" s="510"/>
      <c r="DE317" s="513"/>
      <c r="DF317" s="513"/>
      <c r="DG317" s="466"/>
      <c r="DH317" s="466"/>
      <c r="DI317" s="466"/>
      <c r="DJ317" s="466"/>
      <c r="DK317" s="466"/>
      <c r="DL317" s="466"/>
      <c r="DM317" s="365" t="s">
        <v>54</v>
      </c>
      <c r="DN317" s="466"/>
      <c r="DO317" s="365" t="s">
        <v>54</v>
      </c>
      <c r="DP317" s="365" t="s">
        <v>54</v>
      </c>
      <c r="DQ317" s="365" t="s">
        <v>54</v>
      </c>
      <c r="DR317" s="365" t="s">
        <v>54</v>
      </c>
      <c r="DS317" s="365" t="s">
        <v>54</v>
      </c>
      <c r="DT317" s="365" t="s">
        <v>54</v>
      </c>
      <c r="DU317" s="365" t="s">
        <v>54</v>
      </c>
      <c r="DV317" s="365" t="s">
        <v>54</v>
      </c>
      <c r="DW317" s="365" t="s">
        <v>54</v>
      </c>
      <c r="DX317" s="466"/>
      <c r="DY317" s="365" t="s">
        <v>54</v>
      </c>
      <c r="DZ317" s="466"/>
      <c r="EA317" s="365" t="s">
        <v>54</v>
      </c>
      <c r="EB317" s="365" t="s">
        <v>54</v>
      </c>
      <c r="EC317" s="365" t="s">
        <v>54</v>
      </c>
      <c r="ED317" s="365" t="s">
        <v>54</v>
      </c>
      <c r="EE317" s="365" t="s">
        <v>54</v>
      </c>
      <c r="EF317" s="365" t="s">
        <v>54</v>
      </c>
      <c r="EG317" s="365" t="s">
        <v>54</v>
      </c>
      <c r="EH317" s="365" t="s">
        <v>54</v>
      </c>
      <c r="EI317" s="365" t="s">
        <v>54</v>
      </c>
      <c r="EJ317" s="365" t="s">
        <v>54</v>
      </c>
      <c r="EK317" s="365" t="s">
        <v>54</v>
      </c>
      <c r="EL317" s="365" t="s">
        <v>54</v>
      </c>
      <c r="EM317" s="365" t="s">
        <v>54</v>
      </c>
      <c r="EN317" s="365" t="s">
        <v>54</v>
      </c>
      <c r="EO317" s="365" t="s">
        <v>54</v>
      </c>
      <c r="EP317" s="365" t="s">
        <v>54</v>
      </c>
      <c r="EQ317" s="365" t="s">
        <v>54</v>
      </c>
      <c r="ER317" s="365" t="s">
        <v>54</v>
      </c>
      <c r="ES317" s="365" t="s">
        <v>54</v>
      </c>
      <c r="ET317" s="365" t="s">
        <v>54</v>
      </c>
      <c r="EU317" s="365" t="s">
        <v>54</v>
      </c>
    </row>
    <row r="318" spans="1:151" s="385" customFormat="1" ht="19.95" customHeight="1">
      <c r="A318" s="467"/>
      <c r="B318" s="467"/>
      <c r="C318" s="474"/>
      <c r="D318" s="467"/>
      <c r="E318" s="471"/>
      <c r="F318" s="467"/>
      <c r="G318" s="467"/>
      <c r="H318" s="467"/>
      <c r="I318" s="467"/>
      <c r="J318" s="467"/>
      <c r="K318" s="467"/>
      <c r="L318" s="471"/>
      <c r="M318" s="467"/>
      <c r="N318" s="471"/>
      <c r="O318" s="467"/>
      <c r="P318" s="527"/>
      <c r="Q318" s="467"/>
      <c r="R318" s="462" t="s">
        <v>54</v>
      </c>
      <c r="S318" s="375" t="s">
        <v>54</v>
      </c>
      <c r="T318" s="375" t="s">
        <v>54</v>
      </c>
      <c r="U318" s="375" t="s">
        <v>54</v>
      </c>
      <c r="V318" s="375" t="s">
        <v>54</v>
      </c>
      <c r="W318" s="375" t="s">
        <v>54</v>
      </c>
      <c r="X318" s="518"/>
      <c r="Y318" s="375" t="s">
        <v>54</v>
      </c>
      <c r="Z318" s="520"/>
      <c r="AA318" s="375" t="s">
        <v>54</v>
      </c>
      <c r="AB318" s="467"/>
      <c r="AC318" s="375" t="s">
        <v>54</v>
      </c>
      <c r="AD318" s="467"/>
      <c r="AE318" s="375" t="s">
        <v>54</v>
      </c>
      <c r="AF318" s="375" t="s">
        <v>54</v>
      </c>
      <c r="AG318" s="375" t="s">
        <v>54</v>
      </c>
      <c r="AH318" s="375" t="s">
        <v>54</v>
      </c>
      <c r="AI318" s="375" t="s">
        <v>54</v>
      </c>
      <c r="AJ318" s="515"/>
      <c r="AK318" s="515"/>
      <c r="AL318" s="515"/>
      <c r="AM318" s="515"/>
      <c r="AN318" s="515"/>
      <c r="AO318" s="515"/>
      <c r="AP318" s="375" t="s">
        <v>54</v>
      </c>
      <c r="AQ318" s="474"/>
      <c r="AR318" s="375" t="s">
        <v>54</v>
      </c>
      <c r="AS318" s="382" t="s">
        <v>54</v>
      </c>
      <c r="AT318" s="382" t="s">
        <v>54</v>
      </c>
      <c r="AU318" s="375" t="s">
        <v>54</v>
      </c>
      <c r="AV318" s="375" t="s">
        <v>54</v>
      </c>
      <c r="AW318" s="375" t="s">
        <v>54</v>
      </c>
      <c r="AX318" s="375" t="s">
        <v>54</v>
      </c>
      <c r="AY318" s="383" t="s">
        <v>54</v>
      </c>
      <c r="AZ318" s="369" t="s">
        <v>54</v>
      </c>
      <c r="BA318" s="518"/>
      <c r="BB318" s="369" t="s">
        <v>54</v>
      </c>
      <c r="BC318" s="518"/>
      <c r="BD318" s="369" t="s">
        <v>54</v>
      </c>
      <c r="BE318" s="369" t="s">
        <v>54</v>
      </c>
      <c r="BF318" s="369" t="s">
        <v>54</v>
      </c>
      <c r="BG318" s="375" t="s">
        <v>54</v>
      </c>
      <c r="BH318" s="375" t="s">
        <v>54</v>
      </c>
      <c r="BI318" s="375" t="s">
        <v>54</v>
      </c>
      <c r="BJ318" s="375" t="s">
        <v>54</v>
      </c>
      <c r="BK318" s="474"/>
      <c r="BL318" s="375" t="s">
        <v>54</v>
      </c>
      <c r="BM318" s="375" t="s">
        <v>54</v>
      </c>
      <c r="BN318" s="375" t="s">
        <v>54</v>
      </c>
      <c r="BO318" s="375" t="s">
        <v>54</v>
      </c>
      <c r="BP318" s="375" t="s">
        <v>54</v>
      </c>
      <c r="BQ318" s="375" t="s">
        <v>54</v>
      </c>
      <c r="BR318" s="375" t="s">
        <v>54</v>
      </c>
      <c r="BS318" s="375" t="s">
        <v>54</v>
      </c>
      <c r="BT318" s="375" t="s">
        <v>54</v>
      </c>
      <c r="BU318" s="370" t="s">
        <v>54</v>
      </c>
      <c r="BV318" s="375" t="s">
        <v>54</v>
      </c>
      <c r="BW318" s="375" t="s">
        <v>54</v>
      </c>
      <c r="BX318" s="375" t="s">
        <v>54</v>
      </c>
      <c r="BY318" s="375" t="s">
        <v>54</v>
      </c>
      <c r="BZ318" s="375" t="s">
        <v>54</v>
      </c>
      <c r="CA318" s="375" t="s">
        <v>54</v>
      </c>
      <c r="CB318" s="375" t="s">
        <v>54</v>
      </c>
      <c r="CC318" s="375" t="s">
        <v>54</v>
      </c>
      <c r="CD318" s="375" t="s">
        <v>54</v>
      </c>
      <c r="CE318" s="370" t="s">
        <v>54</v>
      </c>
      <c r="CF318" s="375" t="s">
        <v>54</v>
      </c>
      <c r="CG318" s="375" t="s">
        <v>54</v>
      </c>
      <c r="CH318" s="375" t="s">
        <v>54</v>
      </c>
      <c r="CI318" s="370" t="s">
        <v>54</v>
      </c>
      <c r="CJ318" s="375" t="s">
        <v>54</v>
      </c>
      <c r="CK318" s="375" t="s">
        <v>54</v>
      </c>
      <c r="CL318" s="375" t="s">
        <v>54</v>
      </c>
      <c r="CM318" s="477"/>
      <c r="CN318" s="477"/>
      <c r="CO318" s="467"/>
      <c r="CP318" s="467"/>
      <c r="CQ318" s="467"/>
      <c r="CR318" s="467"/>
      <c r="CS318" s="467"/>
      <c r="CT318" s="513"/>
      <c r="CU318" s="513"/>
      <c r="CV318" s="513"/>
      <c r="CW318" s="513"/>
      <c r="CX318" s="513"/>
      <c r="CY318" s="513"/>
      <c r="CZ318" s="513"/>
      <c r="DA318" s="513"/>
      <c r="DB318" s="513"/>
      <c r="DC318" s="513"/>
      <c r="DD318" s="510"/>
      <c r="DE318" s="513"/>
      <c r="DF318" s="513"/>
      <c r="DG318" s="467"/>
      <c r="DH318" s="467"/>
      <c r="DI318" s="467"/>
      <c r="DJ318" s="467"/>
      <c r="DK318" s="467"/>
      <c r="DL318" s="467"/>
      <c r="DM318" s="365" t="s">
        <v>54</v>
      </c>
      <c r="DN318" s="467"/>
      <c r="DO318" s="365" t="s">
        <v>54</v>
      </c>
      <c r="DP318" s="365" t="s">
        <v>54</v>
      </c>
      <c r="DQ318" s="365" t="s">
        <v>54</v>
      </c>
      <c r="DR318" s="365" t="s">
        <v>54</v>
      </c>
      <c r="DS318" s="365" t="s">
        <v>54</v>
      </c>
      <c r="DT318" s="365" t="s">
        <v>54</v>
      </c>
      <c r="DU318" s="365" t="s">
        <v>54</v>
      </c>
      <c r="DV318" s="365" t="s">
        <v>54</v>
      </c>
      <c r="DW318" s="365" t="s">
        <v>54</v>
      </c>
      <c r="DX318" s="467"/>
      <c r="DY318" s="365" t="s">
        <v>54</v>
      </c>
      <c r="DZ318" s="467"/>
      <c r="EA318" s="365" t="s">
        <v>54</v>
      </c>
      <c r="EB318" s="365" t="s">
        <v>54</v>
      </c>
      <c r="EC318" s="365" t="s">
        <v>54</v>
      </c>
      <c r="ED318" s="365" t="s">
        <v>54</v>
      </c>
      <c r="EE318" s="365" t="s">
        <v>54</v>
      </c>
      <c r="EF318" s="365" t="s">
        <v>54</v>
      </c>
      <c r="EG318" s="365" t="s">
        <v>54</v>
      </c>
      <c r="EH318" s="365" t="s">
        <v>54</v>
      </c>
      <c r="EI318" s="365" t="s">
        <v>54</v>
      </c>
      <c r="EJ318" s="365" t="s">
        <v>54</v>
      </c>
      <c r="EK318" s="365" t="s">
        <v>54</v>
      </c>
      <c r="EL318" s="365" t="s">
        <v>54</v>
      </c>
      <c r="EM318" s="365" t="s">
        <v>54</v>
      </c>
      <c r="EN318" s="365" t="s">
        <v>54</v>
      </c>
      <c r="EO318" s="365" t="s">
        <v>54</v>
      </c>
      <c r="EP318" s="365" t="s">
        <v>54</v>
      </c>
      <c r="EQ318" s="365" t="s">
        <v>54</v>
      </c>
      <c r="ER318" s="365" t="s">
        <v>54</v>
      </c>
      <c r="ES318" s="365" t="s">
        <v>54</v>
      </c>
      <c r="ET318" s="365" t="s">
        <v>54</v>
      </c>
      <c r="EU318" s="365" t="s">
        <v>54</v>
      </c>
    </row>
    <row r="319" spans="1:151" s="385" customFormat="1" ht="23.25" customHeight="1">
      <c r="A319" s="468"/>
      <c r="B319" s="468"/>
      <c r="C319" s="475"/>
      <c r="D319" s="468"/>
      <c r="E319" s="472"/>
      <c r="F319" s="468"/>
      <c r="G319" s="468"/>
      <c r="H319" s="468"/>
      <c r="I319" s="468"/>
      <c r="J319" s="468"/>
      <c r="K319" s="468"/>
      <c r="L319" s="472"/>
      <c r="M319" s="468"/>
      <c r="N319" s="472"/>
      <c r="O319" s="468"/>
      <c r="P319" s="528"/>
      <c r="Q319" s="468"/>
      <c r="R319" s="462" t="s">
        <v>54</v>
      </c>
      <c r="S319" s="375" t="s">
        <v>54</v>
      </c>
      <c r="T319" s="375" t="s">
        <v>54</v>
      </c>
      <c r="U319" s="375" t="s">
        <v>54</v>
      </c>
      <c r="V319" s="375" t="s">
        <v>54</v>
      </c>
      <c r="W319" s="375" t="s">
        <v>54</v>
      </c>
      <c r="X319" s="518"/>
      <c r="Y319" s="375" t="s">
        <v>54</v>
      </c>
      <c r="Z319" s="520"/>
      <c r="AA319" s="375" t="s">
        <v>54</v>
      </c>
      <c r="AB319" s="468"/>
      <c r="AC319" s="375" t="s">
        <v>54</v>
      </c>
      <c r="AD319" s="468"/>
      <c r="AE319" s="375" t="s">
        <v>54</v>
      </c>
      <c r="AF319" s="375" t="s">
        <v>54</v>
      </c>
      <c r="AG319" s="375" t="s">
        <v>54</v>
      </c>
      <c r="AH319" s="375" t="s">
        <v>54</v>
      </c>
      <c r="AI319" s="375" t="s">
        <v>54</v>
      </c>
      <c r="AJ319" s="516"/>
      <c r="AK319" s="516"/>
      <c r="AL319" s="516"/>
      <c r="AM319" s="516"/>
      <c r="AN319" s="516"/>
      <c r="AO319" s="516"/>
      <c r="AP319" s="375" t="s">
        <v>54</v>
      </c>
      <c r="AQ319" s="475"/>
      <c r="AR319" s="375" t="s">
        <v>54</v>
      </c>
      <c r="AS319" s="382" t="s">
        <v>54</v>
      </c>
      <c r="AT319" s="382" t="s">
        <v>54</v>
      </c>
      <c r="AU319" s="375" t="s">
        <v>54</v>
      </c>
      <c r="AV319" s="375" t="s">
        <v>54</v>
      </c>
      <c r="AW319" s="375" t="s">
        <v>54</v>
      </c>
      <c r="AX319" s="375" t="s">
        <v>54</v>
      </c>
      <c r="AY319" s="383" t="s">
        <v>54</v>
      </c>
      <c r="AZ319" s="369" t="s">
        <v>54</v>
      </c>
      <c r="BA319" s="518"/>
      <c r="BB319" s="369" t="s">
        <v>54</v>
      </c>
      <c r="BC319" s="518"/>
      <c r="BD319" s="369" t="s">
        <v>54</v>
      </c>
      <c r="BE319" s="369" t="s">
        <v>54</v>
      </c>
      <c r="BF319" s="369" t="s">
        <v>54</v>
      </c>
      <c r="BG319" s="375" t="s">
        <v>54</v>
      </c>
      <c r="BH319" s="375" t="s">
        <v>54</v>
      </c>
      <c r="BI319" s="375" t="s">
        <v>54</v>
      </c>
      <c r="BJ319" s="375" t="s">
        <v>54</v>
      </c>
      <c r="BK319" s="475"/>
      <c r="BL319" s="375" t="s">
        <v>54</v>
      </c>
      <c r="BM319" s="375" t="s">
        <v>54</v>
      </c>
      <c r="BN319" s="375" t="s">
        <v>54</v>
      </c>
      <c r="BO319" s="375" t="s">
        <v>54</v>
      </c>
      <c r="BP319" s="375" t="s">
        <v>54</v>
      </c>
      <c r="BQ319" s="375" t="s">
        <v>54</v>
      </c>
      <c r="BR319" s="375" t="s">
        <v>54</v>
      </c>
      <c r="BS319" s="375" t="s">
        <v>54</v>
      </c>
      <c r="BT319" s="375" t="s">
        <v>54</v>
      </c>
      <c r="BU319" s="370" t="s">
        <v>54</v>
      </c>
      <c r="BV319" s="375" t="s">
        <v>54</v>
      </c>
      <c r="BW319" s="375" t="s">
        <v>54</v>
      </c>
      <c r="BX319" s="375" t="s">
        <v>54</v>
      </c>
      <c r="BY319" s="375" t="s">
        <v>54</v>
      </c>
      <c r="BZ319" s="375" t="s">
        <v>54</v>
      </c>
      <c r="CA319" s="375" t="s">
        <v>54</v>
      </c>
      <c r="CB319" s="375" t="s">
        <v>54</v>
      </c>
      <c r="CC319" s="375" t="s">
        <v>54</v>
      </c>
      <c r="CD319" s="375" t="s">
        <v>54</v>
      </c>
      <c r="CE319" s="370" t="s">
        <v>54</v>
      </c>
      <c r="CF319" s="375" t="s">
        <v>54</v>
      </c>
      <c r="CG319" s="375" t="s">
        <v>54</v>
      </c>
      <c r="CH319" s="375" t="s">
        <v>54</v>
      </c>
      <c r="CI319" s="370" t="s">
        <v>54</v>
      </c>
      <c r="CJ319" s="375" t="s">
        <v>54</v>
      </c>
      <c r="CK319" s="375" t="s">
        <v>54</v>
      </c>
      <c r="CL319" s="375" t="s">
        <v>54</v>
      </c>
      <c r="CM319" s="478"/>
      <c r="CN319" s="478"/>
      <c r="CO319" s="468"/>
      <c r="CP319" s="468"/>
      <c r="CQ319" s="468"/>
      <c r="CR319" s="468"/>
      <c r="CS319" s="468"/>
      <c r="CT319" s="514"/>
      <c r="CU319" s="514"/>
      <c r="CV319" s="514"/>
      <c r="CW319" s="514"/>
      <c r="CX319" s="514"/>
      <c r="CY319" s="514"/>
      <c r="CZ319" s="514"/>
      <c r="DA319" s="514"/>
      <c r="DB319" s="514"/>
      <c r="DC319" s="514"/>
      <c r="DD319" s="511"/>
      <c r="DE319" s="514"/>
      <c r="DF319" s="514"/>
      <c r="DG319" s="468"/>
      <c r="DH319" s="468"/>
      <c r="DI319" s="468"/>
      <c r="DJ319" s="468"/>
      <c r="DK319" s="468"/>
      <c r="DL319" s="468"/>
      <c r="DM319" s="365" t="s">
        <v>54</v>
      </c>
      <c r="DN319" s="468"/>
      <c r="DO319" s="365" t="s">
        <v>54</v>
      </c>
      <c r="DP319" s="365" t="s">
        <v>54</v>
      </c>
      <c r="DQ319" s="365" t="s">
        <v>54</v>
      </c>
      <c r="DR319" s="365" t="s">
        <v>54</v>
      </c>
      <c r="DS319" s="365" t="s">
        <v>54</v>
      </c>
      <c r="DT319" s="365" t="s">
        <v>54</v>
      </c>
      <c r="DU319" s="365" t="s">
        <v>54</v>
      </c>
      <c r="DV319" s="365" t="s">
        <v>54</v>
      </c>
      <c r="DW319" s="365" t="s">
        <v>54</v>
      </c>
      <c r="DX319" s="468"/>
      <c r="DY319" s="365" t="s">
        <v>54</v>
      </c>
      <c r="DZ319" s="468"/>
      <c r="EA319" s="365" t="s">
        <v>54</v>
      </c>
      <c r="EB319" s="365" t="s">
        <v>54</v>
      </c>
      <c r="EC319" s="365" t="s">
        <v>54</v>
      </c>
      <c r="ED319" s="365" t="s">
        <v>54</v>
      </c>
      <c r="EE319" s="365" t="s">
        <v>54</v>
      </c>
      <c r="EF319" s="365" t="s">
        <v>54</v>
      </c>
      <c r="EG319" s="365" t="s">
        <v>54</v>
      </c>
      <c r="EH319" s="365" t="s">
        <v>54</v>
      </c>
      <c r="EI319" s="365" t="s">
        <v>54</v>
      </c>
      <c r="EJ319" s="365" t="s">
        <v>54</v>
      </c>
      <c r="EK319" s="365" t="s">
        <v>54</v>
      </c>
      <c r="EL319" s="365" t="s">
        <v>54</v>
      </c>
      <c r="EM319" s="365" t="s">
        <v>54</v>
      </c>
      <c r="EN319" s="365" t="s">
        <v>54</v>
      </c>
      <c r="EO319" s="365" t="s">
        <v>54</v>
      </c>
      <c r="EP319" s="365" t="s">
        <v>54</v>
      </c>
      <c r="EQ319" s="365" t="s">
        <v>54</v>
      </c>
      <c r="ER319" s="365" t="s">
        <v>54</v>
      </c>
      <c r="ES319" s="365" t="s">
        <v>54</v>
      </c>
      <c r="ET319" s="365" t="s">
        <v>54</v>
      </c>
      <c r="EU319" s="365" t="s">
        <v>54</v>
      </c>
    </row>
    <row r="320" spans="1:151" s="385" customFormat="1" ht="19.95" customHeight="1">
      <c r="A320" s="465">
        <v>60</v>
      </c>
      <c r="B320" s="465">
        <v>60</v>
      </c>
      <c r="C320" s="473" t="s">
        <v>2734</v>
      </c>
      <c r="D320" s="465" t="s">
        <v>3349</v>
      </c>
      <c r="E320" s="469" t="s">
        <v>3072</v>
      </c>
      <c r="F320" s="465" t="s">
        <v>3416</v>
      </c>
      <c r="G320" s="465" t="s">
        <v>3378</v>
      </c>
      <c r="H320" s="465" t="s">
        <v>3287</v>
      </c>
      <c r="I320" s="465" t="s">
        <v>3417</v>
      </c>
      <c r="J320" s="465" t="s">
        <v>52</v>
      </c>
      <c r="K320" s="525" t="s">
        <v>3553</v>
      </c>
      <c r="L320" s="469" t="s">
        <v>3554</v>
      </c>
      <c r="M320" s="465" t="s">
        <v>3281</v>
      </c>
      <c r="N320" s="469" t="s">
        <v>3554</v>
      </c>
      <c r="O320" s="465" t="s">
        <v>3379</v>
      </c>
      <c r="P320" s="526" t="s">
        <v>3016</v>
      </c>
      <c r="Q320" s="465">
        <v>1</v>
      </c>
      <c r="R320" s="462" t="s">
        <v>52</v>
      </c>
      <c r="S320" s="375" t="s">
        <v>52</v>
      </c>
      <c r="T320" s="375" t="s">
        <v>52</v>
      </c>
      <c r="U320" s="375" t="s">
        <v>52</v>
      </c>
      <c r="V320" s="375" t="s">
        <v>52</v>
      </c>
      <c r="W320" s="375" t="s">
        <v>52</v>
      </c>
      <c r="X320" s="517">
        <v>160</v>
      </c>
      <c r="Y320" s="375" t="s">
        <v>52</v>
      </c>
      <c r="Z320" s="519" t="s">
        <v>52</v>
      </c>
      <c r="AA320" s="375">
        <v>160</v>
      </c>
      <c r="AB320" s="465">
        <f t="shared" si="26"/>
        <v>160</v>
      </c>
      <c r="AC320" s="375" t="s">
        <v>52</v>
      </c>
      <c r="AD320" s="465" t="s">
        <v>52</v>
      </c>
      <c r="AE320" s="375">
        <v>68</v>
      </c>
      <c r="AF320" s="375" t="s">
        <v>52</v>
      </c>
      <c r="AG320" s="375" t="s">
        <v>52</v>
      </c>
      <c r="AH320" s="375" t="s">
        <v>52</v>
      </c>
      <c r="AI320" s="375" t="s">
        <v>52</v>
      </c>
      <c r="AJ320" s="476" t="s">
        <v>54</v>
      </c>
      <c r="AK320" s="476" t="s">
        <v>54</v>
      </c>
      <c r="AL320" s="476" t="s">
        <v>54</v>
      </c>
      <c r="AM320" s="476" t="s">
        <v>54</v>
      </c>
      <c r="AN320" s="476" t="s">
        <v>54</v>
      </c>
      <c r="AO320" s="476" t="s">
        <v>54</v>
      </c>
      <c r="AP320" s="375" t="s">
        <v>54</v>
      </c>
      <c r="AQ320" s="473" t="s">
        <v>54</v>
      </c>
      <c r="AR320" s="375" t="s">
        <v>54</v>
      </c>
      <c r="AS320" s="382" t="s">
        <v>54</v>
      </c>
      <c r="AT320" s="382" t="s">
        <v>54</v>
      </c>
      <c r="AU320" s="375" t="s">
        <v>54</v>
      </c>
      <c r="AV320" s="375" t="s">
        <v>54</v>
      </c>
      <c r="AW320" s="375" t="s">
        <v>54</v>
      </c>
      <c r="AX320" s="375" t="s">
        <v>54</v>
      </c>
      <c r="AY320" s="383" t="s">
        <v>54</v>
      </c>
      <c r="AZ320" s="369" t="s">
        <v>54</v>
      </c>
      <c r="BA320" s="517" t="s">
        <v>54</v>
      </c>
      <c r="BB320" s="369" t="s">
        <v>54</v>
      </c>
      <c r="BC320" s="517" t="s">
        <v>54</v>
      </c>
      <c r="BD320" s="369" t="s">
        <v>54</v>
      </c>
      <c r="BE320" s="369" t="s">
        <v>54</v>
      </c>
      <c r="BF320" s="369" t="s">
        <v>54</v>
      </c>
      <c r="BG320" s="375" t="s">
        <v>54</v>
      </c>
      <c r="BH320" s="375" t="s">
        <v>54</v>
      </c>
      <c r="BI320" s="375" t="s">
        <v>54</v>
      </c>
      <c r="BJ320" s="375" t="s">
        <v>54</v>
      </c>
      <c r="BK320" s="473" t="s">
        <v>54</v>
      </c>
      <c r="BL320" s="375" t="s">
        <v>54</v>
      </c>
      <c r="BM320" s="375" t="s">
        <v>54</v>
      </c>
      <c r="BN320" s="375" t="s">
        <v>54</v>
      </c>
      <c r="BO320" s="375" t="s">
        <v>54</v>
      </c>
      <c r="BP320" s="375" t="s">
        <v>54</v>
      </c>
      <c r="BQ320" s="375" t="s">
        <v>54</v>
      </c>
      <c r="BR320" s="375" t="s">
        <v>54</v>
      </c>
      <c r="BS320" s="375" t="s">
        <v>54</v>
      </c>
      <c r="BT320" s="375" t="s">
        <v>54</v>
      </c>
      <c r="BU320" s="370" t="s">
        <v>54</v>
      </c>
      <c r="BV320" s="375" t="s">
        <v>54</v>
      </c>
      <c r="BW320" s="375" t="s">
        <v>54</v>
      </c>
      <c r="BX320" s="375" t="s">
        <v>54</v>
      </c>
      <c r="BY320" s="375" t="s">
        <v>54</v>
      </c>
      <c r="BZ320" s="375" t="s">
        <v>54</v>
      </c>
      <c r="CA320" s="375" t="s">
        <v>54</v>
      </c>
      <c r="CB320" s="375" t="s">
        <v>54</v>
      </c>
      <c r="CC320" s="375" t="s">
        <v>54</v>
      </c>
      <c r="CD320" s="375" t="s">
        <v>54</v>
      </c>
      <c r="CE320" s="370" t="s">
        <v>54</v>
      </c>
      <c r="CF320" s="375" t="s">
        <v>54</v>
      </c>
      <c r="CG320" s="375" t="s">
        <v>54</v>
      </c>
      <c r="CH320" s="375" t="s">
        <v>54</v>
      </c>
      <c r="CI320" s="370" t="s">
        <v>54</v>
      </c>
      <c r="CJ320" s="375" t="s">
        <v>54</v>
      </c>
      <c r="CK320" s="375" t="s">
        <v>54</v>
      </c>
      <c r="CL320" s="375" t="s">
        <v>54</v>
      </c>
      <c r="CM320" s="476" t="s">
        <v>54</v>
      </c>
      <c r="CN320" s="476" t="s">
        <v>54</v>
      </c>
      <c r="CO320" s="465" t="s">
        <v>54</v>
      </c>
      <c r="CP320" s="465" t="s">
        <v>54</v>
      </c>
      <c r="CQ320" s="465" t="s">
        <v>54</v>
      </c>
      <c r="CR320" s="465" t="s">
        <v>54</v>
      </c>
      <c r="CS320" s="465" t="s">
        <v>54</v>
      </c>
      <c r="CT320" s="512" t="s">
        <v>2026</v>
      </c>
      <c r="CU320" s="512">
        <v>2020</v>
      </c>
      <c r="CV320" s="512" t="str">
        <f t="shared" ref="CV320" si="31">O320</f>
        <v>mCRPC pts with confirmed adenocarcinoma diagnosis (dx) and documented HRRm were identified in the US Flatiron Health EHR-derived deidentified database (01/2013 - 03/2019; 82.5% and 17.5% of pts with HRRm mCRPC in community and academic settings, respectively).</v>
      </c>
      <c r="CW320" s="512" t="s">
        <v>1975</v>
      </c>
      <c r="CX320" s="512" t="s">
        <v>54</v>
      </c>
      <c r="CY320" s="512" t="s">
        <v>54</v>
      </c>
      <c r="CZ320" s="512" t="s">
        <v>54</v>
      </c>
      <c r="DA320" s="512" t="s">
        <v>54</v>
      </c>
      <c r="DB320" s="512" t="s">
        <v>54</v>
      </c>
      <c r="DC320" s="512" t="s">
        <v>3289</v>
      </c>
      <c r="DD320" s="509" t="s">
        <v>3456</v>
      </c>
      <c r="DE320" s="512" t="s">
        <v>3288</v>
      </c>
      <c r="DF320" s="512" t="s">
        <v>52</v>
      </c>
      <c r="DG320" s="465" t="s">
        <v>54</v>
      </c>
      <c r="DH320" s="465" t="s">
        <v>54</v>
      </c>
      <c r="DI320" s="465" t="s">
        <v>54</v>
      </c>
      <c r="DJ320" s="465" t="s">
        <v>54</v>
      </c>
      <c r="DK320" s="465" t="s">
        <v>54</v>
      </c>
      <c r="DL320" s="465" t="s">
        <v>54</v>
      </c>
      <c r="DM320" s="365" t="s">
        <v>54</v>
      </c>
      <c r="DN320" s="465" t="s">
        <v>54</v>
      </c>
      <c r="DO320" s="365" t="s">
        <v>54</v>
      </c>
      <c r="DP320" s="365" t="s">
        <v>54</v>
      </c>
      <c r="DQ320" s="365" t="s">
        <v>54</v>
      </c>
      <c r="DR320" s="365" t="s">
        <v>54</v>
      </c>
      <c r="DS320" s="365" t="s">
        <v>54</v>
      </c>
      <c r="DT320" s="365" t="s">
        <v>54</v>
      </c>
      <c r="DU320" s="365" t="s">
        <v>54</v>
      </c>
      <c r="DV320" s="365" t="s">
        <v>54</v>
      </c>
      <c r="DW320" s="365" t="s">
        <v>54</v>
      </c>
      <c r="DX320" s="465" t="s">
        <v>54</v>
      </c>
      <c r="DY320" s="365" t="s">
        <v>54</v>
      </c>
      <c r="DZ320" s="465" t="s">
        <v>54</v>
      </c>
      <c r="EA320" s="365" t="s">
        <v>54</v>
      </c>
      <c r="EB320" s="365" t="s">
        <v>54</v>
      </c>
      <c r="EC320" s="365" t="s">
        <v>54</v>
      </c>
      <c r="ED320" s="365" t="s">
        <v>54</v>
      </c>
      <c r="EE320" s="365" t="s">
        <v>54</v>
      </c>
      <c r="EF320" s="365" t="s">
        <v>54</v>
      </c>
      <c r="EG320" s="365" t="s">
        <v>54</v>
      </c>
      <c r="EH320" s="365" t="s">
        <v>54</v>
      </c>
      <c r="EI320" s="365" t="s">
        <v>54</v>
      </c>
      <c r="EJ320" s="365" t="s">
        <v>54</v>
      </c>
      <c r="EK320" s="365" t="s">
        <v>54</v>
      </c>
      <c r="EL320" s="365" t="s">
        <v>54</v>
      </c>
      <c r="EM320" s="365" t="s">
        <v>54</v>
      </c>
      <c r="EN320" s="365" t="s">
        <v>54</v>
      </c>
      <c r="EO320" s="365" t="s">
        <v>54</v>
      </c>
      <c r="EP320" s="365" t="s">
        <v>54</v>
      </c>
      <c r="EQ320" s="365" t="s">
        <v>54</v>
      </c>
      <c r="ER320" s="365" t="s">
        <v>54</v>
      </c>
      <c r="ES320" s="365" t="s">
        <v>54</v>
      </c>
      <c r="ET320" s="365" t="s">
        <v>54</v>
      </c>
      <c r="EU320" s="365" t="s">
        <v>54</v>
      </c>
    </row>
    <row r="321" spans="1:151" s="385" customFormat="1" ht="19.95" customHeight="1">
      <c r="A321" s="466"/>
      <c r="B321" s="466"/>
      <c r="C321" s="474"/>
      <c r="D321" s="466"/>
      <c r="E321" s="470"/>
      <c r="F321" s="466"/>
      <c r="G321" s="466"/>
      <c r="H321" s="466"/>
      <c r="I321" s="466"/>
      <c r="J321" s="466"/>
      <c r="K321" s="466"/>
      <c r="L321" s="470"/>
      <c r="M321" s="466"/>
      <c r="N321" s="470"/>
      <c r="O321" s="466"/>
      <c r="P321" s="527"/>
      <c r="Q321" s="466"/>
      <c r="R321" s="462" t="s">
        <v>54</v>
      </c>
      <c r="S321" s="375" t="s">
        <v>54</v>
      </c>
      <c r="T321" s="375" t="s">
        <v>54</v>
      </c>
      <c r="U321" s="375" t="s">
        <v>54</v>
      </c>
      <c r="V321" s="375" t="s">
        <v>54</v>
      </c>
      <c r="W321" s="375" t="s">
        <v>54</v>
      </c>
      <c r="X321" s="518"/>
      <c r="Y321" s="375" t="s">
        <v>54</v>
      </c>
      <c r="Z321" s="520"/>
      <c r="AA321" s="375" t="s">
        <v>54</v>
      </c>
      <c r="AB321" s="466"/>
      <c r="AC321" s="375" t="s">
        <v>54</v>
      </c>
      <c r="AD321" s="466"/>
      <c r="AE321" s="375" t="s">
        <v>54</v>
      </c>
      <c r="AF321" s="375" t="s">
        <v>54</v>
      </c>
      <c r="AG321" s="375" t="s">
        <v>54</v>
      </c>
      <c r="AH321" s="375" t="s">
        <v>54</v>
      </c>
      <c r="AI321" s="375" t="s">
        <v>54</v>
      </c>
      <c r="AJ321" s="515"/>
      <c r="AK321" s="515"/>
      <c r="AL321" s="515"/>
      <c r="AM321" s="515"/>
      <c r="AN321" s="515"/>
      <c r="AO321" s="515"/>
      <c r="AP321" s="375" t="s">
        <v>54</v>
      </c>
      <c r="AQ321" s="474"/>
      <c r="AR321" s="375" t="s">
        <v>54</v>
      </c>
      <c r="AS321" s="382" t="s">
        <v>54</v>
      </c>
      <c r="AT321" s="382" t="s">
        <v>54</v>
      </c>
      <c r="AU321" s="375" t="s">
        <v>54</v>
      </c>
      <c r="AV321" s="375" t="s">
        <v>54</v>
      </c>
      <c r="AW321" s="375" t="s">
        <v>54</v>
      </c>
      <c r="AX321" s="375" t="s">
        <v>54</v>
      </c>
      <c r="AY321" s="383" t="s">
        <v>54</v>
      </c>
      <c r="AZ321" s="369" t="s">
        <v>54</v>
      </c>
      <c r="BA321" s="518"/>
      <c r="BB321" s="369" t="s">
        <v>54</v>
      </c>
      <c r="BC321" s="518"/>
      <c r="BD321" s="369" t="s">
        <v>54</v>
      </c>
      <c r="BE321" s="369" t="s">
        <v>54</v>
      </c>
      <c r="BF321" s="369" t="s">
        <v>54</v>
      </c>
      <c r="BG321" s="375" t="s">
        <v>54</v>
      </c>
      <c r="BH321" s="375" t="s">
        <v>54</v>
      </c>
      <c r="BI321" s="375" t="s">
        <v>54</v>
      </c>
      <c r="BJ321" s="375" t="s">
        <v>54</v>
      </c>
      <c r="BK321" s="474"/>
      <c r="BL321" s="375" t="s">
        <v>54</v>
      </c>
      <c r="BM321" s="375" t="s">
        <v>54</v>
      </c>
      <c r="BN321" s="375" t="s">
        <v>54</v>
      </c>
      <c r="BO321" s="375" t="s">
        <v>54</v>
      </c>
      <c r="BP321" s="375" t="s">
        <v>54</v>
      </c>
      <c r="BQ321" s="375" t="s">
        <v>54</v>
      </c>
      <c r="BR321" s="375" t="s">
        <v>54</v>
      </c>
      <c r="BS321" s="375" t="s">
        <v>54</v>
      </c>
      <c r="BT321" s="375" t="s">
        <v>54</v>
      </c>
      <c r="BU321" s="370" t="s">
        <v>54</v>
      </c>
      <c r="BV321" s="375" t="s">
        <v>54</v>
      </c>
      <c r="BW321" s="375" t="s">
        <v>54</v>
      </c>
      <c r="BX321" s="375" t="s">
        <v>54</v>
      </c>
      <c r="BY321" s="375" t="s">
        <v>54</v>
      </c>
      <c r="BZ321" s="375" t="s">
        <v>54</v>
      </c>
      <c r="CA321" s="375" t="s">
        <v>54</v>
      </c>
      <c r="CB321" s="375" t="s">
        <v>54</v>
      </c>
      <c r="CC321" s="375" t="s">
        <v>54</v>
      </c>
      <c r="CD321" s="375" t="s">
        <v>54</v>
      </c>
      <c r="CE321" s="370" t="s">
        <v>54</v>
      </c>
      <c r="CF321" s="375" t="s">
        <v>54</v>
      </c>
      <c r="CG321" s="375" t="s">
        <v>54</v>
      </c>
      <c r="CH321" s="375" t="s">
        <v>54</v>
      </c>
      <c r="CI321" s="370" t="s">
        <v>54</v>
      </c>
      <c r="CJ321" s="375" t="s">
        <v>54</v>
      </c>
      <c r="CK321" s="375" t="s">
        <v>54</v>
      </c>
      <c r="CL321" s="375" t="s">
        <v>54</v>
      </c>
      <c r="CM321" s="477"/>
      <c r="CN321" s="477"/>
      <c r="CO321" s="466"/>
      <c r="CP321" s="466"/>
      <c r="CQ321" s="466"/>
      <c r="CR321" s="466"/>
      <c r="CS321" s="466"/>
      <c r="CT321" s="513"/>
      <c r="CU321" s="513"/>
      <c r="CV321" s="513"/>
      <c r="CW321" s="513"/>
      <c r="CX321" s="513"/>
      <c r="CY321" s="513"/>
      <c r="CZ321" s="513"/>
      <c r="DA321" s="513"/>
      <c r="DB321" s="513"/>
      <c r="DC321" s="513"/>
      <c r="DD321" s="510"/>
      <c r="DE321" s="513"/>
      <c r="DF321" s="513"/>
      <c r="DG321" s="466"/>
      <c r="DH321" s="466"/>
      <c r="DI321" s="466"/>
      <c r="DJ321" s="466"/>
      <c r="DK321" s="466"/>
      <c r="DL321" s="466"/>
      <c r="DM321" s="365" t="s">
        <v>54</v>
      </c>
      <c r="DN321" s="466"/>
      <c r="DO321" s="365" t="s">
        <v>54</v>
      </c>
      <c r="DP321" s="365" t="s">
        <v>54</v>
      </c>
      <c r="DQ321" s="365" t="s">
        <v>54</v>
      </c>
      <c r="DR321" s="365" t="s">
        <v>54</v>
      </c>
      <c r="DS321" s="365" t="s">
        <v>54</v>
      </c>
      <c r="DT321" s="365" t="s">
        <v>54</v>
      </c>
      <c r="DU321" s="365" t="s">
        <v>54</v>
      </c>
      <c r="DV321" s="365" t="s">
        <v>54</v>
      </c>
      <c r="DW321" s="365" t="s">
        <v>54</v>
      </c>
      <c r="DX321" s="466"/>
      <c r="DY321" s="365" t="s">
        <v>54</v>
      </c>
      <c r="DZ321" s="466"/>
      <c r="EA321" s="365" t="s">
        <v>54</v>
      </c>
      <c r="EB321" s="365" t="s">
        <v>54</v>
      </c>
      <c r="EC321" s="365" t="s">
        <v>54</v>
      </c>
      <c r="ED321" s="365" t="s">
        <v>54</v>
      </c>
      <c r="EE321" s="365" t="s">
        <v>54</v>
      </c>
      <c r="EF321" s="365" t="s">
        <v>54</v>
      </c>
      <c r="EG321" s="365" t="s">
        <v>54</v>
      </c>
      <c r="EH321" s="365" t="s">
        <v>54</v>
      </c>
      <c r="EI321" s="365" t="s">
        <v>54</v>
      </c>
      <c r="EJ321" s="365" t="s">
        <v>54</v>
      </c>
      <c r="EK321" s="365" t="s">
        <v>54</v>
      </c>
      <c r="EL321" s="365" t="s">
        <v>54</v>
      </c>
      <c r="EM321" s="365" t="s">
        <v>54</v>
      </c>
      <c r="EN321" s="365" t="s">
        <v>54</v>
      </c>
      <c r="EO321" s="365" t="s">
        <v>54</v>
      </c>
      <c r="EP321" s="365" t="s">
        <v>54</v>
      </c>
      <c r="EQ321" s="365" t="s">
        <v>54</v>
      </c>
      <c r="ER321" s="365" t="s">
        <v>54</v>
      </c>
      <c r="ES321" s="365" t="s">
        <v>54</v>
      </c>
      <c r="ET321" s="365" t="s">
        <v>54</v>
      </c>
      <c r="EU321" s="365" t="s">
        <v>54</v>
      </c>
    </row>
    <row r="322" spans="1:151" s="385" customFormat="1" ht="19.95" customHeight="1">
      <c r="A322" s="467"/>
      <c r="B322" s="467"/>
      <c r="C322" s="474"/>
      <c r="D322" s="467"/>
      <c r="E322" s="471"/>
      <c r="F322" s="467"/>
      <c r="G322" s="467"/>
      <c r="H322" s="467"/>
      <c r="I322" s="467"/>
      <c r="J322" s="467"/>
      <c r="K322" s="467"/>
      <c r="L322" s="471"/>
      <c r="M322" s="467"/>
      <c r="N322" s="471"/>
      <c r="O322" s="467"/>
      <c r="P322" s="527"/>
      <c r="Q322" s="467"/>
      <c r="R322" s="462" t="s">
        <v>54</v>
      </c>
      <c r="S322" s="375" t="s">
        <v>54</v>
      </c>
      <c r="T322" s="375" t="s">
        <v>54</v>
      </c>
      <c r="U322" s="375" t="s">
        <v>54</v>
      </c>
      <c r="V322" s="375" t="s">
        <v>54</v>
      </c>
      <c r="W322" s="375" t="s">
        <v>54</v>
      </c>
      <c r="X322" s="518"/>
      <c r="Y322" s="375" t="s">
        <v>54</v>
      </c>
      <c r="Z322" s="520"/>
      <c r="AA322" s="375" t="s">
        <v>54</v>
      </c>
      <c r="AB322" s="467"/>
      <c r="AC322" s="375" t="s">
        <v>54</v>
      </c>
      <c r="AD322" s="467"/>
      <c r="AE322" s="375" t="s">
        <v>54</v>
      </c>
      <c r="AF322" s="375" t="s">
        <v>54</v>
      </c>
      <c r="AG322" s="375" t="s">
        <v>54</v>
      </c>
      <c r="AH322" s="375" t="s">
        <v>54</v>
      </c>
      <c r="AI322" s="375" t="s">
        <v>54</v>
      </c>
      <c r="AJ322" s="515"/>
      <c r="AK322" s="515"/>
      <c r="AL322" s="515"/>
      <c r="AM322" s="515"/>
      <c r="AN322" s="515"/>
      <c r="AO322" s="515"/>
      <c r="AP322" s="375" t="s">
        <v>54</v>
      </c>
      <c r="AQ322" s="474"/>
      <c r="AR322" s="375" t="s">
        <v>54</v>
      </c>
      <c r="AS322" s="382" t="s">
        <v>54</v>
      </c>
      <c r="AT322" s="382" t="s">
        <v>54</v>
      </c>
      <c r="AU322" s="375" t="s">
        <v>54</v>
      </c>
      <c r="AV322" s="375" t="s">
        <v>54</v>
      </c>
      <c r="AW322" s="375" t="s">
        <v>54</v>
      </c>
      <c r="AX322" s="375" t="s">
        <v>54</v>
      </c>
      <c r="AY322" s="383" t="s">
        <v>54</v>
      </c>
      <c r="AZ322" s="369" t="s">
        <v>54</v>
      </c>
      <c r="BA322" s="518"/>
      <c r="BB322" s="369" t="s">
        <v>54</v>
      </c>
      <c r="BC322" s="518"/>
      <c r="BD322" s="369" t="s">
        <v>54</v>
      </c>
      <c r="BE322" s="369" t="s">
        <v>54</v>
      </c>
      <c r="BF322" s="369" t="s">
        <v>54</v>
      </c>
      <c r="BG322" s="375" t="s">
        <v>54</v>
      </c>
      <c r="BH322" s="375" t="s">
        <v>54</v>
      </c>
      <c r="BI322" s="375" t="s">
        <v>54</v>
      </c>
      <c r="BJ322" s="375" t="s">
        <v>54</v>
      </c>
      <c r="BK322" s="474"/>
      <c r="BL322" s="375" t="s">
        <v>54</v>
      </c>
      <c r="BM322" s="375" t="s">
        <v>54</v>
      </c>
      <c r="BN322" s="375" t="s">
        <v>54</v>
      </c>
      <c r="BO322" s="375" t="s">
        <v>54</v>
      </c>
      <c r="BP322" s="375" t="s">
        <v>54</v>
      </c>
      <c r="BQ322" s="375" t="s">
        <v>54</v>
      </c>
      <c r="BR322" s="375" t="s">
        <v>54</v>
      </c>
      <c r="BS322" s="375" t="s">
        <v>54</v>
      </c>
      <c r="BT322" s="375" t="s">
        <v>54</v>
      </c>
      <c r="BU322" s="370" t="s">
        <v>54</v>
      </c>
      <c r="BV322" s="375" t="s">
        <v>54</v>
      </c>
      <c r="BW322" s="375" t="s">
        <v>54</v>
      </c>
      <c r="BX322" s="375" t="s">
        <v>54</v>
      </c>
      <c r="BY322" s="375" t="s">
        <v>54</v>
      </c>
      <c r="BZ322" s="375" t="s">
        <v>54</v>
      </c>
      <c r="CA322" s="375" t="s">
        <v>54</v>
      </c>
      <c r="CB322" s="375" t="s">
        <v>54</v>
      </c>
      <c r="CC322" s="375" t="s">
        <v>54</v>
      </c>
      <c r="CD322" s="375" t="s">
        <v>54</v>
      </c>
      <c r="CE322" s="370" t="s">
        <v>54</v>
      </c>
      <c r="CF322" s="375" t="s">
        <v>54</v>
      </c>
      <c r="CG322" s="375" t="s">
        <v>54</v>
      </c>
      <c r="CH322" s="375" t="s">
        <v>54</v>
      </c>
      <c r="CI322" s="370" t="s">
        <v>54</v>
      </c>
      <c r="CJ322" s="375" t="s">
        <v>54</v>
      </c>
      <c r="CK322" s="375" t="s">
        <v>54</v>
      </c>
      <c r="CL322" s="375" t="s">
        <v>54</v>
      </c>
      <c r="CM322" s="477"/>
      <c r="CN322" s="477"/>
      <c r="CO322" s="467"/>
      <c r="CP322" s="467"/>
      <c r="CQ322" s="467"/>
      <c r="CR322" s="467"/>
      <c r="CS322" s="467"/>
      <c r="CT322" s="513"/>
      <c r="CU322" s="513"/>
      <c r="CV322" s="513"/>
      <c r="CW322" s="513"/>
      <c r="CX322" s="513"/>
      <c r="CY322" s="513"/>
      <c r="CZ322" s="513"/>
      <c r="DA322" s="513"/>
      <c r="DB322" s="513"/>
      <c r="DC322" s="513"/>
      <c r="DD322" s="510"/>
      <c r="DE322" s="513"/>
      <c r="DF322" s="513"/>
      <c r="DG322" s="467"/>
      <c r="DH322" s="467"/>
      <c r="DI322" s="467"/>
      <c r="DJ322" s="467"/>
      <c r="DK322" s="467"/>
      <c r="DL322" s="467"/>
      <c r="DM322" s="365" t="s">
        <v>54</v>
      </c>
      <c r="DN322" s="467"/>
      <c r="DO322" s="365" t="s">
        <v>54</v>
      </c>
      <c r="DP322" s="365" t="s">
        <v>54</v>
      </c>
      <c r="DQ322" s="365" t="s">
        <v>54</v>
      </c>
      <c r="DR322" s="365" t="s">
        <v>54</v>
      </c>
      <c r="DS322" s="365" t="s">
        <v>54</v>
      </c>
      <c r="DT322" s="365" t="s">
        <v>54</v>
      </c>
      <c r="DU322" s="365" t="s">
        <v>54</v>
      </c>
      <c r="DV322" s="365" t="s">
        <v>54</v>
      </c>
      <c r="DW322" s="365" t="s">
        <v>54</v>
      </c>
      <c r="DX322" s="467"/>
      <c r="DY322" s="365" t="s">
        <v>54</v>
      </c>
      <c r="DZ322" s="467"/>
      <c r="EA322" s="365" t="s">
        <v>54</v>
      </c>
      <c r="EB322" s="365" t="s">
        <v>54</v>
      </c>
      <c r="EC322" s="365" t="s">
        <v>54</v>
      </c>
      <c r="ED322" s="365" t="s">
        <v>54</v>
      </c>
      <c r="EE322" s="365" t="s">
        <v>54</v>
      </c>
      <c r="EF322" s="365" t="s">
        <v>54</v>
      </c>
      <c r="EG322" s="365" t="s">
        <v>54</v>
      </c>
      <c r="EH322" s="365" t="s">
        <v>54</v>
      </c>
      <c r="EI322" s="365" t="s">
        <v>54</v>
      </c>
      <c r="EJ322" s="365" t="s">
        <v>54</v>
      </c>
      <c r="EK322" s="365" t="s">
        <v>54</v>
      </c>
      <c r="EL322" s="365" t="s">
        <v>54</v>
      </c>
      <c r="EM322" s="365" t="s">
        <v>54</v>
      </c>
      <c r="EN322" s="365" t="s">
        <v>54</v>
      </c>
      <c r="EO322" s="365" t="s">
        <v>54</v>
      </c>
      <c r="EP322" s="365" t="s">
        <v>54</v>
      </c>
      <c r="EQ322" s="365" t="s">
        <v>54</v>
      </c>
      <c r="ER322" s="365" t="s">
        <v>54</v>
      </c>
      <c r="ES322" s="365" t="s">
        <v>54</v>
      </c>
      <c r="ET322" s="365" t="s">
        <v>54</v>
      </c>
      <c r="EU322" s="365" t="s">
        <v>54</v>
      </c>
    </row>
    <row r="323" spans="1:151" s="385" customFormat="1" ht="16.5" customHeight="1">
      <c r="A323" s="468"/>
      <c r="B323" s="468"/>
      <c r="C323" s="475"/>
      <c r="D323" s="468"/>
      <c r="E323" s="472"/>
      <c r="F323" s="468"/>
      <c r="G323" s="468"/>
      <c r="H323" s="468"/>
      <c r="I323" s="468"/>
      <c r="J323" s="468"/>
      <c r="K323" s="468"/>
      <c r="L323" s="472"/>
      <c r="M323" s="468"/>
      <c r="N323" s="472"/>
      <c r="O323" s="468"/>
      <c r="P323" s="528"/>
      <c r="Q323" s="468"/>
      <c r="R323" s="462" t="s">
        <v>54</v>
      </c>
      <c r="S323" s="375" t="s">
        <v>54</v>
      </c>
      <c r="T323" s="375" t="s">
        <v>54</v>
      </c>
      <c r="U323" s="375" t="s">
        <v>54</v>
      </c>
      <c r="V323" s="375" t="s">
        <v>54</v>
      </c>
      <c r="W323" s="375" t="s">
        <v>54</v>
      </c>
      <c r="X323" s="518"/>
      <c r="Y323" s="375" t="s">
        <v>54</v>
      </c>
      <c r="Z323" s="520"/>
      <c r="AA323" s="375" t="s">
        <v>54</v>
      </c>
      <c r="AB323" s="468"/>
      <c r="AC323" s="375" t="s">
        <v>54</v>
      </c>
      <c r="AD323" s="468"/>
      <c r="AE323" s="375" t="s">
        <v>54</v>
      </c>
      <c r="AF323" s="375" t="s">
        <v>54</v>
      </c>
      <c r="AG323" s="375" t="s">
        <v>54</v>
      </c>
      <c r="AH323" s="375" t="s">
        <v>54</v>
      </c>
      <c r="AI323" s="375" t="s">
        <v>54</v>
      </c>
      <c r="AJ323" s="516"/>
      <c r="AK323" s="516"/>
      <c r="AL323" s="516"/>
      <c r="AM323" s="516"/>
      <c r="AN323" s="516"/>
      <c r="AO323" s="516"/>
      <c r="AP323" s="375" t="s">
        <v>54</v>
      </c>
      <c r="AQ323" s="475"/>
      <c r="AR323" s="375" t="s">
        <v>54</v>
      </c>
      <c r="AS323" s="382" t="s">
        <v>54</v>
      </c>
      <c r="AT323" s="382" t="s">
        <v>54</v>
      </c>
      <c r="AU323" s="375" t="s">
        <v>54</v>
      </c>
      <c r="AV323" s="375" t="s">
        <v>54</v>
      </c>
      <c r="AW323" s="375" t="s">
        <v>54</v>
      </c>
      <c r="AX323" s="375" t="s">
        <v>54</v>
      </c>
      <c r="AY323" s="383" t="s">
        <v>54</v>
      </c>
      <c r="AZ323" s="369" t="s">
        <v>54</v>
      </c>
      <c r="BA323" s="518"/>
      <c r="BB323" s="369" t="s">
        <v>54</v>
      </c>
      <c r="BC323" s="518"/>
      <c r="BD323" s="369" t="s">
        <v>54</v>
      </c>
      <c r="BE323" s="369" t="s">
        <v>54</v>
      </c>
      <c r="BF323" s="369" t="s">
        <v>54</v>
      </c>
      <c r="BG323" s="375" t="s">
        <v>54</v>
      </c>
      <c r="BH323" s="375" t="s">
        <v>54</v>
      </c>
      <c r="BI323" s="375" t="s">
        <v>54</v>
      </c>
      <c r="BJ323" s="375" t="s">
        <v>54</v>
      </c>
      <c r="BK323" s="475"/>
      <c r="BL323" s="375" t="s">
        <v>54</v>
      </c>
      <c r="BM323" s="375" t="s">
        <v>54</v>
      </c>
      <c r="BN323" s="375" t="s">
        <v>54</v>
      </c>
      <c r="BO323" s="375" t="s">
        <v>54</v>
      </c>
      <c r="BP323" s="375" t="s">
        <v>54</v>
      </c>
      <c r="BQ323" s="375" t="s">
        <v>54</v>
      </c>
      <c r="BR323" s="375" t="s">
        <v>54</v>
      </c>
      <c r="BS323" s="375" t="s">
        <v>54</v>
      </c>
      <c r="BT323" s="375" t="s">
        <v>54</v>
      </c>
      <c r="BU323" s="370" t="s">
        <v>54</v>
      </c>
      <c r="BV323" s="375" t="s">
        <v>54</v>
      </c>
      <c r="BW323" s="375" t="s">
        <v>54</v>
      </c>
      <c r="BX323" s="375" t="s">
        <v>54</v>
      </c>
      <c r="BY323" s="375" t="s">
        <v>54</v>
      </c>
      <c r="BZ323" s="375" t="s">
        <v>54</v>
      </c>
      <c r="CA323" s="375" t="s">
        <v>54</v>
      </c>
      <c r="CB323" s="375" t="s">
        <v>54</v>
      </c>
      <c r="CC323" s="375" t="s">
        <v>54</v>
      </c>
      <c r="CD323" s="375" t="s">
        <v>54</v>
      </c>
      <c r="CE323" s="370" t="s">
        <v>54</v>
      </c>
      <c r="CF323" s="375" t="s">
        <v>54</v>
      </c>
      <c r="CG323" s="375" t="s">
        <v>54</v>
      </c>
      <c r="CH323" s="375" t="s">
        <v>54</v>
      </c>
      <c r="CI323" s="370" t="s">
        <v>54</v>
      </c>
      <c r="CJ323" s="375" t="s">
        <v>54</v>
      </c>
      <c r="CK323" s="375" t="s">
        <v>54</v>
      </c>
      <c r="CL323" s="375" t="s">
        <v>54</v>
      </c>
      <c r="CM323" s="478"/>
      <c r="CN323" s="478"/>
      <c r="CO323" s="468"/>
      <c r="CP323" s="468"/>
      <c r="CQ323" s="468"/>
      <c r="CR323" s="468"/>
      <c r="CS323" s="468"/>
      <c r="CT323" s="514"/>
      <c r="CU323" s="514"/>
      <c r="CV323" s="514"/>
      <c r="CW323" s="514"/>
      <c r="CX323" s="514"/>
      <c r="CY323" s="514"/>
      <c r="CZ323" s="514"/>
      <c r="DA323" s="514"/>
      <c r="DB323" s="514"/>
      <c r="DC323" s="514"/>
      <c r="DD323" s="511"/>
      <c r="DE323" s="514"/>
      <c r="DF323" s="514"/>
      <c r="DG323" s="468"/>
      <c r="DH323" s="468"/>
      <c r="DI323" s="468"/>
      <c r="DJ323" s="468"/>
      <c r="DK323" s="468"/>
      <c r="DL323" s="468"/>
      <c r="DM323" s="365" t="s">
        <v>54</v>
      </c>
      <c r="DN323" s="468"/>
      <c r="DO323" s="365" t="s">
        <v>54</v>
      </c>
      <c r="DP323" s="365" t="s">
        <v>54</v>
      </c>
      <c r="DQ323" s="365" t="s">
        <v>54</v>
      </c>
      <c r="DR323" s="365" t="s">
        <v>54</v>
      </c>
      <c r="DS323" s="365" t="s">
        <v>54</v>
      </c>
      <c r="DT323" s="365" t="s">
        <v>54</v>
      </c>
      <c r="DU323" s="365" t="s">
        <v>54</v>
      </c>
      <c r="DV323" s="365" t="s">
        <v>54</v>
      </c>
      <c r="DW323" s="365" t="s">
        <v>54</v>
      </c>
      <c r="DX323" s="468"/>
      <c r="DY323" s="365" t="s">
        <v>54</v>
      </c>
      <c r="DZ323" s="468"/>
      <c r="EA323" s="365" t="s">
        <v>54</v>
      </c>
      <c r="EB323" s="365" t="s">
        <v>54</v>
      </c>
      <c r="EC323" s="365" t="s">
        <v>54</v>
      </c>
      <c r="ED323" s="365" t="s">
        <v>54</v>
      </c>
      <c r="EE323" s="365" t="s">
        <v>54</v>
      </c>
      <c r="EF323" s="365" t="s">
        <v>54</v>
      </c>
      <c r="EG323" s="365" t="s">
        <v>54</v>
      </c>
      <c r="EH323" s="365" t="s">
        <v>54</v>
      </c>
      <c r="EI323" s="365" t="s">
        <v>54</v>
      </c>
      <c r="EJ323" s="365" t="s">
        <v>54</v>
      </c>
      <c r="EK323" s="365" t="s">
        <v>54</v>
      </c>
      <c r="EL323" s="365" t="s">
        <v>54</v>
      </c>
      <c r="EM323" s="365" t="s">
        <v>54</v>
      </c>
      <c r="EN323" s="365" t="s">
        <v>54</v>
      </c>
      <c r="EO323" s="365" t="s">
        <v>54</v>
      </c>
      <c r="EP323" s="365" t="s">
        <v>54</v>
      </c>
      <c r="EQ323" s="365" t="s">
        <v>54</v>
      </c>
      <c r="ER323" s="365" t="s">
        <v>54</v>
      </c>
      <c r="ES323" s="365" t="s">
        <v>54</v>
      </c>
      <c r="ET323" s="365" t="s">
        <v>54</v>
      </c>
      <c r="EU323" s="365" t="s">
        <v>54</v>
      </c>
    </row>
  </sheetData>
  <autoFilter ref="A5:EU323" xr:uid="{00000000-0001-0000-0000-000000000000}"/>
  <mergeCells count="4740">
    <mergeCell ref="P308:P311"/>
    <mergeCell ref="P312:P315"/>
    <mergeCell ref="P316:P319"/>
    <mergeCell ref="P320:P323"/>
    <mergeCell ref="P226:P229"/>
    <mergeCell ref="P230:P233"/>
    <mergeCell ref="P234:P237"/>
    <mergeCell ref="P238:P241"/>
    <mergeCell ref="P242:P245"/>
    <mergeCell ref="P246:P249"/>
    <mergeCell ref="P250:P253"/>
    <mergeCell ref="P254:P257"/>
    <mergeCell ref="P258:P261"/>
    <mergeCell ref="P262:P265"/>
    <mergeCell ref="P266:P270"/>
    <mergeCell ref="P271:P274"/>
    <mergeCell ref="P275:P278"/>
    <mergeCell ref="P279:P283"/>
    <mergeCell ref="P284:P287"/>
    <mergeCell ref="P288:P291"/>
    <mergeCell ref="P292:P295"/>
    <mergeCell ref="P166:P169"/>
    <mergeCell ref="P170:P173"/>
    <mergeCell ref="P174:P177"/>
    <mergeCell ref="P178:P181"/>
    <mergeCell ref="P182:P185"/>
    <mergeCell ref="P186:P189"/>
    <mergeCell ref="P190:P193"/>
    <mergeCell ref="P194:P197"/>
    <mergeCell ref="P198:P201"/>
    <mergeCell ref="P202:P205"/>
    <mergeCell ref="P206:P209"/>
    <mergeCell ref="P210:P213"/>
    <mergeCell ref="P214:P217"/>
    <mergeCell ref="P218:P221"/>
    <mergeCell ref="P222:P225"/>
    <mergeCell ref="P296:P299"/>
    <mergeCell ref="P300:P303"/>
    <mergeCell ref="P122:P125"/>
    <mergeCell ref="P126:P129"/>
    <mergeCell ref="P130:P133"/>
    <mergeCell ref="P134:P137"/>
    <mergeCell ref="P138:P141"/>
    <mergeCell ref="P142:P145"/>
    <mergeCell ref="P34:P37"/>
    <mergeCell ref="P38:P41"/>
    <mergeCell ref="P42:P45"/>
    <mergeCell ref="P46:P49"/>
    <mergeCell ref="P50:P53"/>
    <mergeCell ref="P54:P57"/>
    <mergeCell ref="P58:P61"/>
    <mergeCell ref="P62:P65"/>
    <mergeCell ref="P66:P69"/>
    <mergeCell ref="P70:P73"/>
    <mergeCell ref="P74:P77"/>
    <mergeCell ref="P78:P81"/>
    <mergeCell ref="P82:P85"/>
    <mergeCell ref="P86:P89"/>
    <mergeCell ref="P90:P93"/>
    <mergeCell ref="P94:P97"/>
    <mergeCell ref="G22:G25"/>
    <mergeCell ref="H22:H25"/>
    <mergeCell ref="I22:I25"/>
    <mergeCell ref="J22:J25"/>
    <mergeCell ref="K22:K25"/>
    <mergeCell ref="L22:L25"/>
    <mergeCell ref="M22:M25"/>
    <mergeCell ref="P146:P149"/>
    <mergeCell ref="P150:P153"/>
    <mergeCell ref="N22:N25"/>
    <mergeCell ref="O22:O25"/>
    <mergeCell ref="I14:I17"/>
    <mergeCell ref="J14:J17"/>
    <mergeCell ref="G6:G9"/>
    <mergeCell ref="H6:H9"/>
    <mergeCell ref="I6:I9"/>
    <mergeCell ref="J6:J9"/>
    <mergeCell ref="G10:G13"/>
    <mergeCell ref="H10:H13"/>
    <mergeCell ref="I10:I13"/>
    <mergeCell ref="K18:K21"/>
    <mergeCell ref="M6:M9"/>
    <mergeCell ref="O6:O9"/>
    <mergeCell ref="L18:L21"/>
    <mergeCell ref="J34:J37"/>
    <mergeCell ref="I34:I37"/>
    <mergeCell ref="H34:H37"/>
    <mergeCell ref="G34:G37"/>
    <mergeCell ref="P102:P105"/>
    <mergeCell ref="P106:P109"/>
    <mergeCell ref="P110:P113"/>
    <mergeCell ref="P114:P117"/>
    <mergeCell ref="AB238:AB241"/>
    <mergeCell ref="AD238:AD241"/>
    <mergeCell ref="AJ238:AJ241"/>
    <mergeCell ref="AQ238:AQ241"/>
    <mergeCell ref="BA238:BA241"/>
    <mergeCell ref="BC238:BC241"/>
    <mergeCell ref="BK238:BK241"/>
    <mergeCell ref="DC238:DC241"/>
    <mergeCell ref="DD238:DD241"/>
    <mergeCell ref="DE238:DE241"/>
    <mergeCell ref="DF238:DF241"/>
    <mergeCell ref="CM238:CM241"/>
    <mergeCell ref="CO238:CO241"/>
    <mergeCell ref="CP238:CP241"/>
    <mergeCell ref="CQ238:CQ241"/>
    <mergeCell ref="CR238:CR241"/>
    <mergeCell ref="CS238:CS241"/>
    <mergeCell ref="CT238:CT241"/>
    <mergeCell ref="CU238:CU241"/>
    <mergeCell ref="CV238:CV241"/>
    <mergeCell ref="CW238:CW241"/>
    <mergeCell ref="CX238:CX241"/>
    <mergeCell ref="CY238:CY241"/>
    <mergeCell ref="CZ238:CZ241"/>
    <mergeCell ref="DA238:DA241"/>
    <mergeCell ref="DB238:DB241"/>
    <mergeCell ref="CN238:CN241"/>
    <mergeCell ref="CY234:CY237"/>
    <mergeCell ref="CZ234:CZ237"/>
    <mergeCell ref="DA234:DA237"/>
    <mergeCell ref="DB234:DB237"/>
    <mergeCell ref="DC234:DC237"/>
    <mergeCell ref="DD234:DD237"/>
    <mergeCell ref="DE234:DE237"/>
    <mergeCell ref="DF234:DF237"/>
    <mergeCell ref="A238:A241"/>
    <mergeCell ref="B238:B241"/>
    <mergeCell ref="C238:C241"/>
    <mergeCell ref="D238:D241"/>
    <mergeCell ref="E238:E241"/>
    <mergeCell ref="F238:F241"/>
    <mergeCell ref="G238:G241"/>
    <mergeCell ref="H238:H241"/>
    <mergeCell ref="I238:I241"/>
    <mergeCell ref="J238:J241"/>
    <mergeCell ref="K238:K241"/>
    <mergeCell ref="L238:L241"/>
    <mergeCell ref="M238:M241"/>
    <mergeCell ref="N238:N241"/>
    <mergeCell ref="O238:O241"/>
    <mergeCell ref="Q238:Q241"/>
    <mergeCell ref="AK238:AK241"/>
    <mergeCell ref="AD234:AD237"/>
    <mergeCell ref="AL238:AL241"/>
    <mergeCell ref="AM238:AM241"/>
    <mergeCell ref="AN238:AN241"/>
    <mergeCell ref="AO238:AO241"/>
    <mergeCell ref="X238:X241"/>
    <mergeCell ref="Z238:Z241"/>
    <mergeCell ref="AQ234:AQ237"/>
    <mergeCell ref="BA234:BA237"/>
    <mergeCell ref="BC234:BC237"/>
    <mergeCell ref="BK234:BK237"/>
    <mergeCell ref="CM234:CM237"/>
    <mergeCell ref="CO234:CO237"/>
    <mergeCell ref="CP234:CP237"/>
    <mergeCell ref="CQ234:CQ237"/>
    <mergeCell ref="BC230:BC233"/>
    <mergeCell ref="BK230:BK233"/>
    <mergeCell ref="CR234:CR237"/>
    <mergeCell ref="CS234:CS237"/>
    <mergeCell ref="DB230:DB233"/>
    <mergeCell ref="CM230:CM233"/>
    <mergeCell ref="CO230:CO233"/>
    <mergeCell ref="CP230:CP233"/>
    <mergeCell ref="CQ230:CQ233"/>
    <mergeCell ref="CR230:CR233"/>
    <mergeCell ref="CS230:CS233"/>
    <mergeCell ref="CT230:CT233"/>
    <mergeCell ref="CU230:CU233"/>
    <mergeCell ref="CV230:CV233"/>
    <mergeCell ref="CW230:CW233"/>
    <mergeCell ref="CX230:CX233"/>
    <mergeCell ref="CY230:CY233"/>
    <mergeCell ref="CZ230:CZ233"/>
    <mergeCell ref="DA230:DA233"/>
    <mergeCell ref="CT234:CT237"/>
    <mergeCell ref="CU234:CU237"/>
    <mergeCell ref="CV234:CV237"/>
    <mergeCell ref="CW234:CW237"/>
    <mergeCell ref="CX234:CX237"/>
    <mergeCell ref="DC230:DC233"/>
    <mergeCell ref="DD230:DD233"/>
    <mergeCell ref="DE230:DE233"/>
    <mergeCell ref="DF230:DF233"/>
    <mergeCell ref="A234:A237"/>
    <mergeCell ref="B234:B237"/>
    <mergeCell ref="C234:C237"/>
    <mergeCell ref="D234:D237"/>
    <mergeCell ref="E234:E237"/>
    <mergeCell ref="F234:F237"/>
    <mergeCell ref="G234:G237"/>
    <mergeCell ref="H234:H237"/>
    <mergeCell ref="I234:I237"/>
    <mergeCell ref="J234:J237"/>
    <mergeCell ref="K234:K237"/>
    <mergeCell ref="L234:L237"/>
    <mergeCell ref="M234:M237"/>
    <mergeCell ref="N234:N237"/>
    <mergeCell ref="O234:O237"/>
    <mergeCell ref="Q234:Q237"/>
    <mergeCell ref="AK234:AK237"/>
    <mergeCell ref="AL234:AL237"/>
    <mergeCell ref="AM234:AM237"/>
    <mergeCell ref="AN234:AN237"/>
    <mergeCell ref="AO234:AO237"/>
    <mergeCell ref="X234:X237"/>
    <mergeCell ref="Z234:Z237"/>
    <mergeCell ref="A230:A233"/>
    <mergeCell ref="B230:B233"/>
    <mergeCell ref="C230:C233"/>
    <mergeCell ref="AB234:AB237"/>
    <mergeCell ref="AJ234:AJ237"/>
    <mergeCell ref="D230:D233"/>
    <mergeCell ref="E230:E233"/>
    <mergeCell ref="F230:F233"/>
    <mergeCell ref="G230:G233"/>
    <mergeCell ref="H230:H233"/>
    <mergeCell ref="I230:I233"/>
    <mergeCell ref="J230:J233"/>
    <mergeCell ref="K230:K233"/>
    <mergeCell ref="L230:L233"/>
    <mergeCell ref="M230:M233"/>
    <mergeCell ref="N230:N233"/>
    <mergeCell ref="O230:O233"/>
    <mergeCell ref="Q230:Q233"/>
    <mergeCell ref="CQ226:CQ229"/>
    <mergeCell ref="CP226:CP229"/>
    <mergeCell ref="AK230:AK233"/>
    <mergeCell ref="AL230:AL233"/>
    <mergeCell ref="AM230:AM233"/>
    <mergeCell ref="AN230:AN233"/>
    <mergeCell ref="AO230:AO233"/>
    <mergeCell ref="X230:X233"/>
    <mergeCell ref="Z230:Z233"/>
    <mergeCell ref="AB230:AB233"/>
    <mergeCell ref="AD230:AD233"/>
    <mergeCell ref="AJ230:AJ233"/>
    <mergeCell ref="AQ230:AQ233"/>
    <mergeCell ref="BA230:BA233"/>
    <mergeCell ref="CR226:CR229"/>
    <mergeCell ref="CS226:CS229"/>
    <mergeCell ref="CT226:CT229"/>
    <mergeCell ref="CU226:CU229"/>
    <mergeCell ref="CV226:CV229"/>
    <mergeCell ref="CW226:CW229"/>
    <mergeCell ref="CX226:CX229"/>
    <mergeCell ref="CY226:CY229"/>
    <mergeCell ref="CZ226:CZ229"/>
    <mergeCell ref="DA226:DA229"/>
    <mergeCell ref="DB226:DB229"/>
    <mergeCell ref="DC226:DC229"/>
    <mergeCell ref="DD226:DD229"/>
    <mergeCell ref="DE226:DE229"/>
    <mergeCell ref="DF226:DF229"/>
    <mergeCell ref="Z226:Z229"/>
    <mergeCell ref="AB226:AB229"/>
    <mergeCell ref="AD226:AD229"/>
    <mergeCell ref="AJ226:AJ229"/>
    <mergeCell ref="AQ226:AQ229"/>
    <mergeCell ref="BA226:BA229"/>
    <mergeCell ref="BC226:BC229"/>
    <mergeCell ref="BK226:BK229"/>
    <mergeCell ref="CM226:CM229"/>
    <mergeCell ref="CO226:CO229"/>
    <mergeCell ref="CO218:CO221"/>
    <mergeCell ref="CY222:CY225"/>
    <mergeCell ref="CZ222:CZ225"/>
    <mergeCell ref="DA222:DA225"/>
    <mergeCell ref="DB222:DB225"/>
    <mergeCell ref="DC222:DC225"/>
    <mergeCell ref="DD222:DD225"/>
    <mergeCell ref="DE222:DE225"/>
    <mergeCell ref="DF222:DF225"/>
    <mergeCell ref="A226:A229"/>
    <mergeCell ref="B226:B229"/>
    <mergeCell ref="C226:C229"/>
    <mergeCell ref="D226:D229"/>
    <mergeCell ref="E226:E229"/>
    <mergeCell ref="F226:F229"/>
    <mergeCell ref="G226:G229"/>
    <mergeCell ref="H226:H229"/>
    <mergeCell ref="I226:I229"/>
    <mergeCell ref="J226:J229"/>
    <mergeCell ref="K226:K229"/>
    <mergeCell ref="L226:L229"/>
    <mergeCell ref="M226:M229"/>
    <mergeCell ref="N226:N229"/>
    <mergeCell ref="O226:O229"/>
    <mergeCell ref="Q226:Q229"/>
    <mergeCell ref="AK226:AK229"/>
    <mergeCell ref="AL226:AL229"/>
    <mergeCell ref="AM226:AM229"/>
    <mergeCell ref="AN226:AN229"/>
    <mergeCell ref="AO226:AO229"/>
    <mergeCell ref="X226:X229"/>
    <mergeCell ref="BC222:BC225"/>
    <mergeCell ref="CT222:CT225"/>
    <mergeCell ref="CU222:CU225"/>
    <mergeCell ref="CV222:CV225"/>
    <mergeCell ref="CW222:CW225"/>
    <mergeCell ref="CX222:CX225"/>
    <mergeCell ref="CT218:CT221"/>
    <mergeCell ref="CU218:CU221"/>
    <mergeCell ref="CV218:CV221"/>
    <mergeCell ref="CW218:CW221"/>
    <mergeCell ref="CX218:CX221"/>
    <mergeCell ref="CY218:CY221"/>
    <mergeCell ref="CZ218:CZ221"/>
    <mergeCell ref="DA218:DA221"/>
    <mergeCell ref="DB218:DB221"/>
    <mergeCell ref="DC218:DC221"/>
    <mergeCell ref="DD218:DD221"/>
    <mergeCell ref="DE218:DE221"/>
    <mergeCell ref="A222:A225"/>
    <mergeCell ref="B222:B225"/>
    <mergeCell ref="C222:C225"/>
    <mergeCell ref="D222:D225"/>
    <mergeCell ref="E222:E225"/>
    <mergeCell ref="F222:F225"/>
    <mergeCell ref="G222:G225"/>
    <mergeCell ref="H222:H225"/>
    <mergeCell ref="I222:I225"/>
    <mergeCell ref="J222:J225"/>
    <mergeCell ref="K222:K225"/>
    <mergeCell ref="L222:L225"/>
    <mergeCell ref="M222:M225"/>
    <mergeCell ref="N222:N225"/>
    <mergeCell ref="O222:O225"/>
    <mergeCell ref="Q222:Q225"/>
    <mergeCell ref="AK222:AK225"/>
    <mergeCell ref="AL222:AL225"/>
    <mergeCell ref="AM222:AM225"/>
    <mergeCell ref="AN222:AN225"/>
    <mergeCell ref="AO222:AO225"/>
    <mergeCell ref="X222:X225"/>
    <mergeCell ref="Z222:Z225"/>
    <mergeCell ref="AB222:AB225"/>
    <mergeCell ref="AD222:AD225"/>
    <mergeCell ref="AJ222:AJ225"/>
    <mergeCell ref="AQ222:AQ225"/>
    <mergeCell ref="BA222:BA225"/>
    <mergeCell ref="CP218:CP221"/>
    <mergeCell ref="CQ218:CQ221"/>
    <mergeCell ref="CR218:CR221"/>
    <mergeCell ref="CS218:CS221"/>
    <mergeCell ref="X218:X221"/>
    <mergeCell ref="Z218:Z221"/>
    <mergeCell ref="AB218:AB221"/>
    <mergeCell ref="AD218:AD221"/>
    <mergeCell ref="AJ218:AJ221"/>
    <mergeCell ref="AQ218:AQ221"/>
    <mergeCell ref="BA218:BA221"/>
    <mergeCell ref="BC218:BC221"/>
    <mergeCell ref="BK218:BK221"/>
    <mergeCell ref="BK222:BK225"/>
    <mergeCell ref="CM222:CM225"/>
    <mergeCell ref="CO222:CO225"/>
    <mergeCell ref="CP222:CP225"/>
    <mergeCell ref="CQ222:CQ225"/>
    <mergeCell ref="CR222:CR225"/>
    <mergeCell ref="CS222:CS225"/>
    <mergeCell ref="CM218:CM221"/>
    <mergeCell ref="DF214:DF217"/>
    <mergeCell ref="A218:A221"/>
    <mergeCell ref="B218:B221"/>
    <mergeCell ref="C218:C221"/>
    <mergeCell ref="D218:D221"/>
    <mergeCell ref="E218:E221"/>
    <mergeCell ref="F218:F221"/>
    <mergeCell ref="G218:G221"/>
    <mergeCell ref="H218:H221"/>
    <mergeCell ref="I218:I221"/>
    <mergeCell ref="J218:J221"/>
    <mergeCell ref="K218:K221"/>
    <mergeCell ref="L218:L221"/>
    <mergeCell ref="M218:M221"/>
    <mergeCell ref="N218:N221"/>
    <mergeCell ref="O218:O221"/>
    <mergeCell ref="Q218:Q221"/>
    <mergeCell ref="AK218:AK221"/>
    <mergeCell ref="AL218:AL221"/>
    <mergeCell ref="AM218:AM221"/>
    <mergeCell ref="AN218:AN221"/>
    <mergeCell ref="AO218:AO221"/>
    <mergeCell ref="BA214:BA217"/>
    <mergeCell ref="CQ214:CQ217"/>
    <mergeCell ref="CR214:CR217"/>
    <mergeCell ref="CS214:CS217"/>
    <mergeCell ref="CT214:CT217"/>
    <mergeCell ref="CU214:CU217"/>
    <mergeCell ref="CV214:CV217"/>
    <mergeCell ref="CW214:CW217"/>
    <mergeCell ref="AB214:AB217"/>
    <mergeCell ref="DF218:DF221"/>
    <mergeCell ref="CS210:CS213"/>
    <mergeCell ref="CT210:CT213"/>
    <mergeCell ref="CU210:CU213"/>
    <mergeCell ref="CV210:CV213"/>
    <mergeCell ref="CW210:CW213"/>
    <mergeCell ref="CX210:CX213"/>
    <mergeCell ref="CY210:CY213"/>
    <mergeCell ref="CZ210:CZ213"/>
    <mergeCell ref="DA210:DA213"/>
    <mergeCell ref="DB210:DB213"/>
    <mergeCell ref="DC210:DC213"/>
    <mergeCell ref="DD210:DD213"/>
    <mergeCell ref="DE210:DE213"/>
    <mergeCell ref="CX214:CX217"/>
    <mergeCell ref="CY214:CY217"/>
    <mergeCell ref="CZ214:CZ217"/>
    <mergeCell ref="DA214:DA217"/>
    <mergeCell ref="DB214:DB217"/>
    <mergeCell ref="DC214:DC217"/>
    <mergeCell ref="DD214:DD217"/>
    <mergeCell ref="DE214:DE217"/>
    <mergeCell ref="AL214:AL217"/>
    <mergeCell ref="AM214:AM217"/>
    <mergeCell ref="AN214:AN217"/>
    <mergeCell ref="AO214:AO217"/>
    <mergeCell ref="X214:X217"/>
    <mergeCell ref="Z214:Z217"/>
    <mergeCell ref="AD214:AD217"/>
    <mergeCell ref="AJ214:AJ217"/>
    <mergeCell ref="AQ214:AQ217"/>
    <mergeCell ref="CO210:CO213"/>
    <mergeCell ref="CP210:CP213"/>
    <mergeCell ref="BC214:BC217"/>
    <mergeCell ref="BK214:BK217"/>
    <mergeCell ref="CM214:CM217"/>
    <mergeCell ref="CO214:CO217"/>
    <mergeCell ref="CP214:CP217"/>
    <mergeCell ref="BA210:BA213"/>
    <mergeCell ref="BC210:BC213"/>
    <mergeCell ref="BK210:BK213"/>
    <mergeCell ref="CM210:CM213"/>
    <mergeCell ref="A214:A217"/>
    <mergeCell ref="B214:B217"/>
    <mergeCell ref="C214:C217"/>
    <mergeCell ref="D214:D217"/>
    <mergeCell ref="E214:E217"/>
    <mergeCell ref="F214:F217"/>
    <mergeCell ref="G214:G217"/>
    <mergeCell ref="H214:H217"/>
    <mergeCell ref="I214:I217"/>
    <mergeCell ref="J214:J217"/>
    <mergeCell ref="K214:K217"/>
    <mergeCell ref="L214:L217"/>
    <mergeCell ref="M214:M217"/>
    <mergeCell ref="N214:N217"/>
    <mergeCell ref="O214:O217"/>
    <mergeCell ref="Q214:Q217"/>
    <mergeCell ref="AK214:AK217"/>
    <mergeCell ref="DF206:DF209"/>
    <mergeCell ref="A210:A213"/>
    <mergeCell ref="B210:B213"/>
    <mergeCell ref="C210:C213"/>
    <mergeCell ref="D210:D213"/>
    <mergeCell ref="E210:E213"/>
    <mergeCell ref="F210:F213"/>
    <mergeCell ref="G210:G213"/>
    <mergeCell ref="H210:H213"/>
    <mergeCell ref="I210:I213"/>
    <mergeCell ref="J210:J213"/>
    <mergeCell ref="K210:K213"/>
    <mergeCell ref="L210:L213"/>
    <mergeCell ref="M210:M213"/>
    <mergeCell ref="N210:N213"/>
    <mergeCell ref="O210:O213"/>
    <mergeCell ref="Q210:Q213"/>
    <mergeCell ref="AK210:AK213"/>
    <mergeCell ref="AL210:AL213"/>
    <mergeCell ref="AM210:AM213"/>
    <mergeCell ref="AN210:AN213"/>
    <mergeCell ref="AQ206:AQ209"/>
    <mergeCell ref="AO210:AO213"/>
    <mergeCell ref="X210:X213"/>
    <mergeCell ref="Z210:Z213"/>
    <mergeCell ref="AB210:AB213"/>
    <mergeCell ref="AD210:AD213"/>
    <mergeCell ref="AJ210:AJ213"/>
    <mergeCell ref="AQ210:AQ213"/>
    <mergeCell ref="DF210:DF213"/>
    <mergeCell ref="CQ210:CQ213"/>
    <mergeCell ref="CR210:CR213"/>
    <mergeCell ref="CT206:CT209"/>
    <mergeCell ref="CU206:CU209"/>
    <mergeCell ref="CV206:CV209"/>
    <mergeCell ref="DE202:DE205"/>
    <mergeCell ref="CP202:CP205"/>
    <mergeCell ref="CQ202:CQ205"/>
    <mergeCell ref="CR202:CR205"/>
    <mergeCell ref="CS202:CS205"/>
    <mergeCell ref="CT202:CT205"/>
    <mergeCell ref="CU202:CU205"/>
    <mergeCell ref="CV202:CV205"/>
    <mergeCell ref="CW202:CW205"/>
    <mergeCell ref="CX202:CX205"/>
    <mergeCell ref="CY202:CY205"/>
    <mergeCell ref="CZ202:CZ205"/>
    <mergeCell ref="DA202:DA205"/>
    <mergeCell ref="DB202:DB205"/>
    <mergeCell ref="DC202:DC205"/>
    <mergeCell ref="DD202:DD205"/>
    <mergeCell ref="CW206:CW209"/>
    <mergeCell ref="CX206:CX209"/>
    <mergeCell ref="CY206:CY209"/>
    <mergeCell ref="CZ206:CZ209"/>
    <mergeCell ref="DA206:DA209"/>
    <mergeCell ref="DB206:DB209"/>
    <mergeCell ref="DC206:DC209"/>
    <mergeCell ref="DD206:DD209"/>
    <mergeCell ref="DE206:DE209"/>
    <mergeCell ref="AD206:AD209"/>
    <mergeCell ref="AJ206:AJ209"/>
    <mergeCell ref="CM202:CM205"/>
    <mergeCell ref="CO202:CO205"/>
    <mergeCell ref="BA206:BA209"/>
    <mergeCell ref="BC206:BC209"/>
    <mergeCell ref="BK206:BK209"/>
    <mergeCell ref="CM206:CM209"/>
    <mergeCell ref="CO206:CO209"/>
    <mergeCell ref="AQ202:AQ205"/>
    <mergeCell ref="BA202:BA205"/>
    <mergeCell ref="BC202:BC205"/>
    <mergeCell ref="BK202:BK205"/>
    <mergeCell ref="CP206:CP209"/>
    <mergeCell ref="CQ206:CQ209"/>
    <mergeCell ref="CR206:CR209"/>
    <mergeCell ref="CS206:CS209"/>
    <mergeCell ref="X202:X205"/>
    <mergeCell ref="Z202:Z205"/>
    <mergeCell ref="AB202:AB205"/>
    <mergeCell ref="AD202:AD205"/>
    <mergeCell ref="AJ202:AJ205"/>
    <mergeCell ref="DF202:DF205"/>
    <mergeCell ref="AQ198:AQ201"/>
    <mergeCell ref="BA198:BA201"/>
    <mergeCell ref="A206:A209"/>
    <mergeCell ref="B206:B209"/>
    <mergeCell ref="C206:C209"/>
    <mergeCell ref="D206:D209"/>
    <mergeCell ref="E206:E209"/>
    <mergeCell ref="F206:F209"/>
    <mergeCell ref="G206:G209"/>
    <mergeCell ref="H206:H209"/>
    <mergeCell ref="I206:I209"/>
    <mergeCell ref="J206:J209"/>
    <mergeCell ref="K206:K209"/>
    <mergeCell ref="L206:L209"/>
    <mergeCell ref="M206:M209"/>
    <mergeCell ref="N206:N209"/>
    <mergeCell ref="O206:O209"/>
    <mergeCell ref="Q206:Q209"/>
    <mergeCell ref="AK206:AK209"/>
    <mergeCell ref="AL206:AL209"/>
    <mergeCell ref="AM206:AM209"/>
    <mergeCell ref="AN206:AN209"/>
    <mergeCell ref="AO206:AO209"/>
    <mergeCell ref="X206:X209"/>
    <mergeCell ref="Z206:Z209"/>
    <mergeCell ref="AB206:AB209"/>
    <mergeCell ref="CW198:CW201"/>
    <mergeCell ref="CX198:CX201"/>
    <mergeCell ref="CY198:CY201"/>
    <mergeCell ref="CZ198:CZ201"/>
    <mergeCell ref="DA198:DA201"/>
    <mergeCell ref="DB198:DB201"/>
    <mergeCell ref="DC198:DC201"/>
    <mergeCell ref="DD198:DD201"/>
    <mergeCell ref="DE198:DE201"/>
    <mergeCell ref="DF198:DF201"/>
    <mergeCell ref="A202:A205"/>
    <mergeCell ref="B202:B205"/>
    <mergeCell ref="C202:C205"/>
    <mergeCell ref="D202:D205"/>
    <mergeCell ref="E202:E205"/>
    <mergeCell ref="F202:F205"/>
    <mergeCell ref="G202:G205"/>
    <mergeCell ref="H202:H205"/>
    <mergeCell ref="I202:I205"/>
    <mergeCell ref="J202:J205"/>
    <mergeCell ref="K202:K205"/>
    <mergeCell ref="L202:L205"/>
    <mergeCell ref="M202:M205"/>
    <mergeCell ref="N202:N205"/>
    <mergeCell ref="O202:O205"/>
    <mergeCell ref="Q202:Q205"/>
    <mergeCell ref="AK202:AK205"/>
    <mergeCell ref="AL202:AL205"/>
    <mergeCell ref="AM202:AM205"/>
    <mergeCell ref="AJ198:AJ201"/>
    <mergeCell ref="AN202:AN205"/>
    <mergeCell ref="AO202:AO205"/>
    <mergeCell ref="AQ194:AQ197"/>
    <mergeCell ref="BA194:BA197"/>
    <mergeCell ref="BC194:BC197"/>
    <mergeCell ref="BK194:BK197"/>
    <mergeCell ref="CO198:CO201"/>
    <mergeCell ref="CP198:CP201"/>
    <mergeCell ref="CQ198:CQ201"/>
    <mergeCell ref="CR198:CR201"/>
    <mergeCell ref="CS198:CS201"/>
    <mergeCell ref="CT198:CT201"/>
    <mergeCell ref="CU198:CU201"/>
    <mergeCell ref="X194:X197"/>
    <mergeCell ref="Z194:Z197"/>
    <mergeCell ref="AB194:AB197"/>
    <mergeCell ref="AD194:AD197"/>
    <mergeCell ref="DD194:DD197"/>
    <mergeCell ref="CO194:CO197"/>
    <mergeCell ref="CP194:CP197"/>
    <mergeCell ref="CQ194:CQ197"/>
    <mergeCell ref="CR194:CR197"/>
    <mergeCell ref="CS194:CS197"/>
    <mergeCell ref="CT194:CT197"/>
    <mergeCell ref="CU194:CU197"/>
    <mergeCell ref="CV194:CV197"/>
    <mergeCell ref="CW194:CW197"/>
    <mergeCell ref="CX194:CX197"/>
    <mergeCell ref="CY194:CY197"/>
    <mergeCell ref="CZ194:CZ197"/>
    <mergeCell ref="DA194:DA197"/>
    <mergeCell ref="DB194:DB197"/>
    <mergeCell ref="DC194:DC197"/>
    <mergeCell ref="CV198:CV201"/>
    <mergeCell ref="DE194:DE197"/>
    <mergeCell ref="DF194:DF197"/>
    <mergeCell ref="A198:A201"/>
    <mergeCell ref="B198:B201"/>
    <mergeCell ref="C198:C201"/>
    <mergeCell ref="D198:D201"/>
    <mergeCell ref="E198:E201"/>
    <mergeCell ref="F198:F201"/>
    <mergeCell ref="G198:G201"/>
    <mergeCell ref="H198:H201"/>
    <mergeCell ref="I198:I201"/>
    <mergeCell ref="J198:J201"/>
    <mergeCell ref="K198:K201"/>
    <mergeCell ref="L198:L201"/>
    <mergeCell ref="M198:M201"/>
    <mergeCell ref="N198:N201"/>
    <mergeCell ref="O198:O201"/>
    <mergeCell ref="Q198:Q201"/>
    <mergeCell ref="AK198:AK201"/>
    <mergeCell ref="AL198:AL201"/>
    <mergeCell ref="AM198:AM201"/>
    <mergeCell ref="AN198:AN201"/>
    <mergeCell ref="AO198:AO201"/>
    <mergeCell ref="X198:X201"/>
    <mergeCell ref="Z198:Z201"/>
    <mergeCell ref="AB198:AB201"/>
    <mergeCell ref="AD198:AD201"/>
    <mergeCell ref="CM194:CM197"/>
    <mergeCell ref="BC198:BC201"/>
    <mergeCell ref="BK198:BK201"/>
    <mergeCell ref="CM198:CM201"/>
    <mergeCell ref="AJ194:AJ197"/>
    <mergeCell ref="CV190:CV193"/>
    <mergeCell ref="CW190:CW193"/>
    <mergeCell ref="CX190:CX193"/>
    <mergeCell ref="CY190:CY193"/>
    <mergeCell ref="CZ190:CZ193"/>
    <mergeCell ref="DA190:DA193"/>
    <mergeCell ref="DB190:DB193"/>
    <mergeCell ref="DC190:DC193"/>
    <mergeCell ref="DD190:DD193"/>
    <mergeCell ref="DE190:DE193"/>
    <mergeCell ref="DF190:DF193"/>
    <mergeCell ref="A194:A197"/>
    <mergeCell ref="B194:B197"/>
    <mergeCell ref="C194:C197"/>
    <mergeCell ref="D194:D197"/>
    <mergeCell ref="E194:E197"/>
    <mergeCell ref="F194:F197"/>
    <mergeCell ref="G194:G197"/>
    <mergeCell ref="H194:H197"/>
    <mergeCell ref="I194:I197"/>
    <mergeCell ref="J194:J197"/>
    <mergeCell ref="K194:K197"/>
    <mergeCell ref="L194:L197"/>
    <mergeCell ref="M194:M197"/>
    <mergeCell ref="N194:N197"/>
    <mergeCell ref="O194:O197"/>
    <mergeCell ref="Q194:Q197"/>
    <mergeCell ref="AK194:AK197"/>
    <mergeCell ref="AL194:AL197"/>
    <mergeCell ref="AM194:AM197"/>
    <mergeCell ref="AN194:AN197"/>
    <mergeCell ref="AO194:AO197"/>
    <mergeCell ref="BA190:BA193"/>
    <mergeCell ref="BC190:BC193"/>
    <mergeCell ref="BK190:BK193"/>
    <mergeCell ref="AJ186:AJ189"/>
    <mergeCell ref="AQ186:AQ189"/>
    <mergeCell ref="BA186:BA189"/>
    <mergeCell ref="BC186:BC189"/>
    <mergeCell ref="BK186:BK189"/>
    <mergeCell ref="CM190:CM193"/>
    <mergeCell ref="CO190:CO193"/>
    <mergeCell ref="CP190:CP193"/>
    <mergeCell ref="CQ190:CQ193"/>
    <mergeCell ref="CR190:CR193"/>
    <mergeCell ref="CS190:CS193"/>
    <mergeCell ref="CT190:CT193"/>
    <mergeCell ref="DC186:DC189"/>
    <mergeCell ref="CM186:CM189"/>
    <mergeCell ref="CO186:CO189"/>
    <mergeCell ref="CP186:CP189"/>
    <mergeCell ref="CQ186:CQ189"/>
    <mergeCell ref="CR186:CR189"/>
    <mergeCell ref="CS186:CS189"/>
    <mergeCell ref="CT186:CT189"/>
    <mergeCell ref="CU186:CU189"/>
    <mergeCell ref="CV186:CV189"/>
    <mergeCell ref="CW186:CW189"/>
    <mergeCell ref="CX186:CX189"/>
    <mergeCell ref="CY186:CY189"/>
    <mergeCell ref="CZ186:CZ189"/>
    <mergeCell ref="DA186:DA189"/>
    <mergeCell ref="DB186:DB189"/>
    <mergeCell ref="CU190:CU193"/>
    <mergeCell ref="AB186:AB189"/>
    <mergeCell ref="AD186:AD189"/>
    <mergeCell ref="DD186:DD189"/>
    <mergeCell ref="DE186:DE189"/>
    <mergeCell ref="DF186:DF189"/>
    <mergeCell ref="A190:A193"/>
    <mergeCell ref="B190:B193"/>
    <mergeCell ref="C190:C193"/>
    <mergeCell ref="D190:D193"/>
    <mergeCell ref="E190:E193"/>
    <mergeCell ref="F190:F193"/>
    <mergeCell ref="G190:G193"/>
    <mergeCell ref="H190:H193"/>
    <mergeCell ref="I190:I193"/>
    <mergeCell ref="J190:J193"/>
    <mergeCell ref="K190:K193"/>
    <mergeCell ref="L190:L193"/>
    <mergeCell ref="M190:M193"/>
    <mergeCell ref="N190:N193"/>
    <mergeCell ref="O190:O193"/>
    <mergeCell ref="Q190:Q193"/>
    <mergeCell ref="AK190:AK193"/>
    <mergeCell ref="AL190:AL193"/>
    <mergeCell ref="AM190:AM193"/>
    <mergeCell ref="AN190:AN193"/>
    <mergeCell ref="AO190:AO193"/>
    <mergeCell ref="X190:X193"/>
    <mergeCell ref="Z190:Z193"/>
    <mergeCell ref="AB190:AB193"/>
    <mergeCell ref="AD190:AD193"/>
    <mergeCell ref="AJ190:AJ193"/>
    <mergeCell ref="AQ190:AQ193"/>
    <mergeCell ref="CY182:CY185"/>
    <mergeCell ref="CZ182:CZ185"/>
    <mergeCell ref="DA182:DA185"/>
    <mergeCell ref="DB182:DB185"/>
    <mergeCell ref="DC182:DC185"/>
    <mergeCell ref="DD182:DD185"/>
    <mergeCell ref="DE182:DE185"/>
    <mergeCell ref="DF182:DF185"/>
    <mergeCell ref="A186:A189"/>
    <mergeCell ref="B186:B189"/>
    <mergeCell ref="C186:C189"/>
    <mergeCell ref="D186:D189"/>
    <mergeCell ref="E186:E189"/>
    <mergeCell ref="F186:F189"/>
    <mergeCell ref="G186:G189"/>
    <mergeCell ref="H186:H189"/>
    <mergeCell ref="I186:I189"/>
    <mergeCell ref="J186:J189"/>
    <mergeCell ref="K186:K189"/>
    <mergeCell ref="L186:L189"/>
    <mergeCell ref="M186:M189"/>
    <mergeCell ref="N186:N189"/>
    <mergeCell ref="O186:O189"/>
    <mergeCell ref="Q186:Q189"/>
    <mergeCell ref="AK186:AK189"/>
    <mergeCell ref="AD182:AD185"/>
    <mergeCell ref="AL186:AL189"/>
    <mergeCell ref="AM186:AM189"/>
    <mergeCell ref="AN186:AN189"/>
    <mergeCell ref="AO186:AO189"/>
    <mergeCell ref="X186:X189"/>
    <mergeCell ref="Z186:Z189"/>
    <mergeCell ref="AQ182:AQ185"/>
    <mergeCell ref="BA182:BA185"/>
    <mergeCell ref="BC182:BC185"/>
    <mergeCell ref="BK182:BK185"/>
    <mergeCell ref="CM182:CM185"/>
    <mergeCell ref="CO182:CO185"/>
    <mergeCell ref="CP182:CP185"/>
    <mergeCell ref="CQ182:CQ185"/>
    <mergeCell ref="BC178:BC181"/>
    <mergeCell ref="BK178:BK181"/>
    <mergeCell ref="CR182:CR185"/>
    <mergeCell ref="CS182:CS185"/>
    <mergeCell ref="DB178:DB181"/>
    <mergeCell ref="CM178:CM181"/>
    <mergeCell ref="CO178:CO181"/>
    <mergeCell ref="CP178:CP181"/>
    <mergeCell ref="CQ178:CQ181"/>
    <mergeCell ref="CR178:CR181"/>
    <mergeCell ref="CS178:CS181"/>
    <mergeCell ref="CT178:CT181"/>
    <mergeCell ref="CU178:CU181"/>
    <mergeCell ref="CV178:CV181"/>
    <mergeCell ref="CW178:CW181"/>
    <mergeCell ref="CX178:CX181"/>
    <mergeCell ref="CY178:CY181"/>
    <mergeCell ref="CZ178:CZ181"/>
    <mergeCell ref="DA178:DA181"/>
    <mergeCell ref="CT182:CT185"/>
    <mergeCell ref="CU182:CU185"/>
    <mergeCell ref="CV182:CV185"/>
    <mergeCell ref="CW182:CW185"/>
    <mergeCell ref="CX182:CX185"/>
    <mergeCell ref="DC178:DC181"/>
    <mergeCell ref="DD178:DD181"/>
    <mergeCell ref="DE178:DE181"/>
    <mergeCell ref="DF178:DF181"/>
    <mergeCell ref="A182:A185"/>
    <mergeCell ref="B182:B185"/>
    <mergeCell ref="C182:C185"/>
    <mergeCell ref="D182:D185"/>
    <mergeCell ref="E182:E185"/>
    <mergeCell ref="F182:F185"/>
    <mergeCell ref="G182:G185"/>
    <mergeCell ref="H182:H185"/>
    <mergeCell ref="I182:I185"/>
    <mergeCell ref="J182:J185"/>
    <mergeCell ref="K182:K185"/>
    <mergeCell ref="L182:L185"/>
    <mergeCell ref="M182:M185"/>
    <mergeCell ref="N182:N185"/>
    <mergeCell ref="O182:O185"/>
    <mergeCell ref="Q182:Q185"/>
    <mergeCell ref="AK182:AK185"/>
    <mergeCell ref="AL182:AL185"/>
    <mergeCell ref="AM182:AM185"/>
    <mergeCell ref="AN182:AN185"/>
    <mergeCell ref="AO182:AO185"/>
    <mergeCell ref="X182:X185"/>
    <mergeCell ref="Z182:Z185"/>
    <mergeCell ref="A178:A181"/>
    <mergeCell ref="B178:B181"/>
    <mergeCell ref="C178:C181"/>
    <mergeCell ref="AB182:AB185"/>
    <mergeCell ref="AJ182:AJ185"/>
    <mergeCell ref="D178:D181"/>
    <mergeCell ref="E178:E181"/>
    <mergeCell ref="F178:F181"/>
    <mergeCell ref="G178:G181"/>
    <mergeCell ref="H178:H181"/>
    <mergeCell ref="I178:I181"/>
    <mergeCell ref="J178:J181"/>
    <mergeCell ref="K178:K181"/>
    <mergeCell ref="L178:L181"/>
    <mergeCell ref="M178:M181"/>
    <mergeCell ref="N178:N181"/>
    <mergeCell ref="O178:O181"/>
    <mergeCell ref="Q178:Q181"/>
    <mergeCell ref="CQ174:CQ177"/>
    <mergeCell ref="CP174:CP177"/>
    <mergeCell ref="AK178:AK181"/>
    <mergeCell ref="AL178:AL181"/>
    <mergeCell ref="AM178:AM181"/>
    <mergeCell ref="AN178:AN181"/>
    <mergeCell ref="AO178:AO181"/>
    <mergeCell ref="X178:X181"/>
    <mergeCell ref="Z178:Z181"/>
    <mergeCell ref="AB178:AB181"/>
    <mergeCell ref="AD178:AD181"/>
    <mergeCell ref="AJ178:AJ181"/>
    <mergeCell ref="AQ178:AQ181"/>
    <mergeCell ref="BA178:BA181"/>
    <mergeCell ref="CZ174:CZ177"/>
    <mergeCell ref="DA174:DA177"/>
    <mergeCell ref="DB174:DB177"/>
    <mergeCell ref="DC174:DC177"/>
    <mergeCell ref="DD174:DD177"/>
    <mergeCell ref="DE174:DE177"/>
    <mergeCell ref="DF174:DF177"/>
    <mergeCell ref="Z174:Z177"/>
    <mergeCell ref="AB174:AB177"/>
    <mergeCell ref="AD174:AD177"/>
    <mergeCell ref="AJ174:AJ177"/>
    <mergeCell ref="AQ174:AQ177"/>
    <mergeCell ref="BA174:BA177"/>
    <mergeCell ref="BC174:BC177"/>
    <mergeCell ref="BK174:BK177"/>
    <mergeCell ref="CM174:CM177"/>
    <mergeCell ref="CO174:CO177"/>
    <mergeCell ref="DF170:DF173"/>
    <mergeCell ref="A174:A177"/>
    <mergeCell ref="B174:B177"/>
    <mergeCell ref="C174:C177"/>
    <mergeCell ref="D174:D177"/>
    <mergeCell ref="E174:E177"/>
    <mergeCell ref="F174:F177"/>
    <mergeCell ref="G174:G177"/>
    <mergeCell ref="H174:H177"/>
    <mergeCell ref="I174:I177"/>
    <mergeCell ref="J174:J177"/>
    <mergeCell ref="K174:K177"/>
    <mergeCell ref="L174:L177"/>
    <mergeCell ref="M174:M177"/>
    <mergeCell ref="N174:N177"/>
    <mergeCell ref="O174:O177"/>
    <mergeCell ref="Q174:Q177"/>
    <mergeCell ref="AK174:AK177"/>
    <mergeCell ref="AL174:AL177"/>
    <mergeCell ref="AM174:AM177"/>
    <mergeCell ref="AN174:AN177"/>
    <mergeCell ref="AO174:AO177"/>
    <mergeCell ref="X174:X177"/>
    <mergeCell ref="BC170:BC173"/>
    <mergeCell ref="CR174:CR177"/>
    <mergeCell ref="CS174:CS177"/>
    <mergeCell ref="CT174:CT177"/>
    <mergeCell ref="CU174:CU177"/>
    <mergeCell ref="CV174:CV177"/>
    <mergeCell ref="CW174:CW177"/>
    <mergeCell ref="CX174:CX177"/>
    <mergeCell ref="CY174:CY177"/>
    <mergeCell ref="CT170:CT173"/>
    <mergeCell ref="CU170:CU173"/>
    <mergeCell ref="CV170:CV173"/>
    <mergeCell ref="CW170:CW173"/>
    <mergeCell ref="CX170:CX173"/>
    <mergeCell ref="CT166:CT169"/>
    <mergeCell ref="CU166:CU169"/>
    <mergeCell ref="CV166:CV169"/>
    <mergeCell ref="CW166:CW169"/>
    <mergeCell ref="CX166:CX169"/>
    <mergeCell ref="CY166:CY169"/>
    <mergeCell ref="CZ166:CZ169"/>
    <mergeCell ref="DA166:DA169"/>
    <mergeCell ref="DB166:DB169"/>
    <mergeCell ref="DC166:DC169"/>
    <mergeCell ref="DD166:DD169"/>
    <mergeCell ref="DE166:DE169"/>
    <mergeCell ref="CY170:CY173"/>
    <mergeCell ref="CZ170:CZ173"/>
    <mergeCell ref="DA170:DA173"/>
    <mergeCell ref="DB170:DB173"/>
    <mergeCell ref="DC170:DC173"/>
    <mergeCell ref="DD170:DD173"/>
    <mergeCell ref="DE170:DE173"/>
    <mergeCell ref="A170:A173"/>
    <mergeCell ref="B170:B173"/>
    <mergeCell ref="C170:C173"/>
    <mergeCell ref="D170:D173"/>
    <mergeCell ref="E170:E173"/>
    <mergeCell ref="F170:F173"/>
    <mergeCell ref="G170:G173"/>
    <mergeCell ref="H170:H173"/>
    <mergeCell ref="I170:I173"/>
    <mergeCell ref="J170:J173"/>
    <mergeCell ref="K170:K173"/>
    <mergeCell ref="L170:L173"/>
    <mergeCell ref="M170:M173"/>
    <mergeCell ref="N170:N173"/>
    <mergeCell ref="O170:O173"/>
    <mergeCell ref="Q170:Q173"/>
    <mergeCell ref="AK170:AK173"/>
    <mergeCell ref="AL170:AL173"/>
    <mergeCell ref="AM170:AM173"/>
    <mergeCell ref="AN170:AN173"/>
    <mergeCell ref="AO170:AO173"/>
    <mergeCell ref="X170:X173"/>
    <mergeCell ref="Z170:Z173"/>
    <mergeCell ref="AB170:AB173"/>
    <mergeCell ref="AD170:AD173"/>
    <mergeCell ref="AJ170:AJ173"/>
    <mergeCell ref="AQ170:AQ173"/>
    <mergeCell ref="BA170:BA173"/>
    <mergeCell ref="CP166:CP169"/>
    <mergeCell ref="CQ166:CQ169"/>
    <mergeCell ref="CR166:CR169"/>
    <mergeCell ref="CS166:CS169"/>
    <mergeCell ref="X166:X169"/>
    <mergeCell ref="Z166:Z169"/>
    <mergeCell ref="AB166:AB169"/>
    <mergeCell ref="AD166:AD169"/>
    <mergeCell ref="AJ166:AJ169"/>
    <mergeCell ref="AQ166:AQ169"/>
    <mergeCell ref="BA166:BA169"/>
    <mergeCell ref="BC166:BC169"/>
    <mergeCell ref="BK166:BK169"/>
    <mergeCell ref="BK170:BK173"/>
    <mergeCell ref="CM170:CM173"/>
    <mergeCell ref="CO170:CO173"/>
    <mergeCell ref="CP170:CP173"/>
    <mergeCell ref="CQ170:CQ173"/>
    <mergeCell ref="CR170:CR173"/>
    <mergeCell ref="CS170:CS173"/>
    <mergeCell ref="CM166:CM169"/>
    <mergeCell ref="CZ162:CZ165"/>
    <mergeCell ref="DA162:DA165"/>
    <mergeCell ref="DB162:DB165"/>
    <mergeCell ref="DC162:DC165"/>
    <mergeCell ref="DD162:DD165"/>
    <mergeCell ref="DE162:DE165"/>
    <mergeCell ref="DF162:DF165"/>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Q166:Q169"/>
    <mergeCell ref="AK166:AK169"/>
    <mergeCell ref="AL166:AL169"/>
    <mergeCell ref="AM166:AM169"/>
    <mergeCell ref="AN166:AN169"/>
    <mergeCell ref="AO166:AO169"/>
    <mergeCell ref="BA162:BA165"/>
    <mergeCell ref="DF166:DF169"/>
    <mergeCell ref="CO166:CO169"/>
    <mergeCell ref="P162:P165"/>
    <mergeCell ref="CO158:CO161"/>
    <mergeCell ref="CP158:CP161"/>
    <mergeCell ref="BC162:BC165"/>
    <mergeCell ref="BK162:BK165"/>
    <mergeCell ref="CM162:CM165"/>
    <mergeCell ref="CO162:CO165"/>
    <mergeCell ref="CP162:CP165"/>
    <mergeCell ref="CQ162:CQ165"/>
    <mergeCell ref="CR162:CR165"/>
    <mergeCell ref="CS162:CS165"/>
    <mergeCell ref="CT162:CT165"/>
    <mergeCell ref="CU162:CU165"/>
    <mergeCell ref="CV162:CV165"/>
    <mergeCell ref="CW162:CW165"/>
    <mergeCell ref="DF158:DF161"/>
    <mergeCell ref="CQ158:CQ161"/>
    <mergeCell ref="CR158:CR161"/>
    <mergeCell ref="CS158:CS161"/>
    <mergeCell ref="CT158:CT161"/>
    <mergeCell ref="CU158:CU161"/>
    <mergeCell ref="CV158:CV161"/>
    <mergeCell ref="CW158:CW161"/>
    <mergeCell ref="CX158:CX161"/>
    <mergeCell ref="CY158:CY161"/>
    <mergeCell ref="CZ158:CZ161"/>
    <mergeCell ref="DA158:DA161"/>
    <mergeCell ref="DB158:DB161"/>
    <mergeCell ref="DC158:DC161"/>
    <mergeCell ref="DD158:DD161"/>
    <mergeCell ref="DE158:DE161"/>
    <mergeCell ref="CX162:CX165"/>
    <mergeCell ref="CY162:CY165"/>
    <mergeCell ref="CM158:CM161"/>
    <mergeCell ref="A162:A165"/>
    <mergeCell ref="B162:B165"/>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Q162:Q165"/>
    <mergeCell ref="AK162:AK165"/>
    <mergeCell ref="AL162:AL165"/>
    <mergeCell ref="AM162:AM165"/>
    <mergeCell ref="AN162:AN165"/>
    <mergeCell ref="AO162:AO165"/>
    <mergeCell ref="X162:X165"/>
    <mergeCell ref="Z162:Z165"/>
    <mergeCell ref="AB162:AB165"/>
    <mergeCell ref="AD162:AD165"/>
    <mergeCell ref="AJ162:AJ165"/>
    <mergeCell ref="AQ162:AQ165"/>
    <mergeCell ref="P158:P161"/>
    <mergeCell ref="DF154:DF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Q158:Q161"/>
    <mergeCell ref="AK158:AK161"/>
    <mergeCell ref="AL158:AL161"/>
    <mergeCell ref="AM158:AM161"/>
    <mergeCell ref="AN158:AN161"/>
    <mergeCell ref="AQ154:AQ157"/>
    <mergeCell ref="AO158:AO161"/>
    <mergeCell ref="X158:X161"/>
    <mergeCell ref="Z158:Z161"/>
    <mergeCell ref="AB158:AB161"/>
    <mergeCell ref="AD158:AD161"/>
    <mergeCell ref="AJ158:AJ161"/>
    <mergeCell ref="AQ158:AQ161"/>
    <mergeCell ref="BA158:BA161"/>
    <mergeCell ref="BC158:BC161"/>
    <mergeCell ref="BK158:BK161"/>
    <mergeCell ref="DE150:DE153"/>
    <mergeCell ref="CP150:CP153"/>
    <mergeCell ref="CQ150:CQ153"/>
    <mergeCell ref="CR150:CR153"/>
    <mergeCell ref="CS150:CS153"/>
    <mergeCell ref="CT150:CT153"/>
    <mergeCell ref="CU150:CU153"/>
    <mergeCell ref="CV150:CV153"/>
    <mergeCell ref="CW150:CW153"/>
    <mergeCell ref="CX150:CX153"/>
    <mergeCell ref="CY150:CY153"/>
    <mergeCell ref="CZ150:CZ153"/>
    <mergeCell ref="DA150:DA153"/>
    <mergeCell ref="DB150:DB153"/>
    <mergeCell ref="DC150:DC153"/>
    <mergeCell ref="DD150:DD153"/>
    <mergeCell ref="CW154:CW157"/>
    <mergeCell ref="CX154:CX157"/>
    <mergeCell ref="CY154:CY157"/>
    <mergeCell ref="CZ154:CZ157"/>
    <mergeCell ref="DA154:DA157"/>
    <mergeCell ref="DB154:DB157"/>
    <mergeCell ref="DC154:DC157"/>
    <mergeCell ref="DD154:DD157"/>
    <mergeCell ref="DE154:DE157"/>
    <mergeCell ref="CQ154:CQ157"/>
    <mergeCell ref="CR154:CR157"/>
    <mergeCell ref="CS154:CS157"/>
    <mergeCell ref="AN150:AN153"/>
    <mergeCell ref="AO150:AO153"/>
    <mergeCell ref="X150:X153"/>
    <mergeCell ref="Z150:Z153"/>
    <mergeCell ref="AB150:AB153"/>
    <mergeCell ref="AD150:AD153"/>
    <mergeCell ref="AJ150:AJ153"/>
    <mergeCell ref="AQ150:AQ153"/>
    <mergeCell ref="BA150:BA153"/>
    <mergeCell ref="BC150:BC153"/>
    <mergeCell ref="BK150:BK153"/>
    <mergeCell ref="CT154:CT157"/>
    <mergeCell ref="CU154:CU157"/>
    <mergeCell ref="CV154:CV157"/>
    <mergeCell ref="AL154:AL157"/>
    <mergeCell ref="AM154:AM157"/>
    <mergeCell ref="AN154:AN157"/>
    <mergeCell ref="AO154:AO157"/>
    <mergeCell ref="X154:X157"/>
    <mergeCell ref="Z154:Z157"/>
    <mergeCell ref="AB154:AB157"/>
    <mergeCell ref="AD154:AD157"/>
    <mergeCell ref="AJ154:AJ157"/>
    <mergeCell ref="CM150:CM153"/>
    <mergeCell ref="CO150:CO153"/>
    <mergeCell ref="BA154:BA157"/>
    <mergeCell ref="BC154:BC157"/>
    <mergeCell ref="BK154:BK157"/>
    <mergeCell ref="CM154:CM157"/>
    <mergeCell ref="CO154:CO157"/>
    <mergeCell ref="CP154:CP157"/>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Q154:Q157"/>
    <mergeCell ref="AK154:AK157"/>
    <mergeCell ref="P154:P157"/>
    <mergeCell ref="CV146:CV149"/>
    <mergeCell ref="CW146:CW149"/>
    <mergeCell ref="CX146:CX149"/>
    <mergeCell ref="CY146:CY149"/>
    <mergeCell ref="CZ146:CZ149"/>
    <mergeCell ref="DA146:DA149"/>
    <mergeCell ref="DB146:DB149"/>
    <mergeCell ref="DC146:DC149"/>
    <mergeCell ref="DD146:DD149"/>
    <mergeCell ref="DE146:DE149"/>
    <mergeCell ref="DF146:DF149"/>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Q150:Q153"/>
    <mergeCell ref="AK150:AK153"/>
    <mergeCell ref="AL150:AL153"/>
    <mergeCell ref="AM150:AM153"/>
    <mergeCell ref="AJ146:AJ149"/>
    <mergeCell ref="DF150:DF153"/>
    <mergeCell ref="CV38:CV41"/>
    <mergeCell ref="CW38:CW41"/>
    <mergeCell ref="CX38:CX41"/>
    <mergeCell ref="CQ146:CQ149"/>
    <mergeCell ref="CR146:CR149"/>
    <mergeCell ref="CS146:CS149"/>
    <mergeCell ref="CT146:CT149"/>
    <mergeCell ref="CU146:CU149"/>
    <mergeCell ref="A146:A149"/>
    <mergeCell ref="B146:B149"/>
    <mergeCell ref="C146:C149"/>
    <mergeCell ref="D146:D149"/>
    <mergeCell ref="E146:E149"/>
    <mergeCell ref="F146:F149"/>
    <mergeCell ref="G146:G149"/>
    <mergeCell ref="H146:H149"/>
    <mergeCell ref="I146:I149"/>
    <mergeCell ref="J146:J149"/>
    <mergeCell ref="K146:K149"/>
    <mergeCell ref="L146:L149"/>
    <mergeCell ref="M146:M149"/>
    <mergeCell ref="N146:N149"/>
    <mergeCell ref="O146:O149"/>
    <mergeCell ref="Q146:Q149"/>
    <mergeCell ref="AK146:AK149"/>
    <mergeCell ref="AL146:AL149"/>
    <mergeCell ref="AM146:AM149"/>
    <mergeCell ref="AN146:AN149"/>
    <mergeCell ref="AO146:AO149"/>
    <mergeCell ref="X146:X149"/>
    <mergeCell ref="Z146:Z149"/>
    <mergeCell ref="AB146:AB149"/>
    <mergeCell ref="CU38:CU41"/>
    <mergeCell ref="CU34:CU37"/>
    <mergeCell ref="CS42:CS45"/>
    <mergeCell ref="CT42:CT45"/>
    <mergeCell ref="CU42:CU45"/>
    <mergeCell ref="CM50:CM53"/>
    <mergeCell ref="CO50:CO53"/>
    <mergeCell ref="CP50:CP53"/>
    <mergeCell ref="CQ50:CQ53"/>
    <mergeCell ref="CR50:CR53"/>
    <mergeCell ref="CS50:CS53"/>
    <mergeCell ref="CT50:CT53"/>
    <mergeCell ref="CU50:CU53"/>
    <mergeCell ref="AL62:AL65"/>
    <mergeCell ref="AM62:AM65"/>
    <mergeCell ref="AN62:AN65"/>
    <mergeCell ref="CP70:CP73"/>
    <mergeCell ref="CQ70:CQ73"/>
    <mergeCell ref="AK22:AK25"/>
    <mergeCell ref="AL22:AL25"/>
    <mergeCell ref="AM22:AM25"/>
    <mergeCell ref="AN22:AN25"/>
    <mergeCell ref="AO22:AO25"/>
    <mergeCell ref="X22:X25"/>
    <mergeCell ref="Z22:Z25"/>
    <mergeCell ref="AB22:AB25"/>
    <mergeCell ref="AD22:AD25"/>
    <mergeCell ref="AJ22:AJ25"/>
    <mergeCell ref="AQ22:AQ25"/>
    <mergeCell ref="BA22:BA25"/>
    <mergeCell ref="BC22:BC25"/>
    <mergeCell ref="CT34:CT37"/>
    <mergeCell ref="CR26:CR29"/>
    <mergeCell ref="AQ146:AQ149"/>
    <mergeCell ref="BA146:BA149"/>
    <mergeCell ref="BC146:BC149"/>
    <mergeCell ref="BK146:BK149"/>
    <mergeCell ref="CM146:CM149"/>
    <mergeCell ref="CO146:CO149"/>
    <mergeCell ref="CP146:CP149"/>
    <mergeCell ref="BA30:BA33"/>
    <mergeCell ref="BC30:BC33"/>
    <mergeCell ref="AK30:AK33"/>
    <mergeCell ref="AM30:AM33"/>
    <mergeCell ref="CT38:CT41"/>
    <mergeCell ref="AD146:AD149"/>
    <mergeCell ref="B130:B133"/>
    <mergeCell ref="B134:B137"/>
    <mergeCell ref="B138:B141"/>
    <mergeCell ref="B142:B145"/>
    <mergeCell ref="B34:B37"/>
    <mergeCell ref="B38:B41"/>
    <mergeCell ref="B42:B45"/>
    <mergeCell ref="B46:B49"/>
    <mergeCell ref="B50:B53"/>
    <mergeCell ref="B54:B57"/>
    <mergeCell ref="B58:B61"/>
    <mergeCell ref="B62:B65"/>
    <mergeCell ref="B66:B69"/>
    <mergeCell ref="B70:B73"/>
    <mergeCell ref="B74:B77"/>
    <mergeCell ref="B78:B81"/>
    <mergeCell ref="B82:B85"/>
    <mergeCell ref="B86:B89"/>
    <mergeCell ref="B90:B93"/>
    <mergeCell ref="B94:B97"/>
    <mergeCell ref="A22:A25"/>
    <mergeCell ref="B22:B25"/>
    <mergeCell ref="C22:C25"/>
    <mergeCell ref="D22:D25"/>
    <mergeCell ref="B6:B9"/>
    <mergeCell ref="B10:B13"/>
    <mergeCell ref="B14:B17"/>
    <mergeCell ref="B18:B21"/>
    <mergeCell ref="B102:B105"/>
    <mergeCell ref="B106:B109"/>
    <mergeCell ref="B110:B113"/>
    <mergeCell ref="B114:B117"/>
    <mergeCell ref="A6:A9"/>
    <mergeCell ref="C6:C9"/>
    <mergeCell ref="D6:D9"/>
    <mergeCell ref="E6:E9"/>
    <mergeCell ref="F6:F9"/>
    <mergeCell ref="A26:A29"/>
    <mergeCell ref="C26:C29"/>
    <mergeCell ref="D26:D29"/>
    <mergeCell ref="B26:B29"/>
    <mergeCell ref="B30:B33"/>
    <mergeCell ref="A38:A41"/>
    <mergeCell ref="E22:E25"/>
    <mergeCell ref="F10:F13"/>
    <mergeCell ref="A30:A33"/>
    <mergeCell ref="C30:C33"/>
    <mergeCell ref="D30:D33"/>
    <mergeCell ref="E30:E33"/>
    <mergeCell ref="A18:A21"/>
    <mergeCell ref="C18:C21"/>
    <mergeCell ref="D18:D21"/>
    <mergeCell ref="E18:E21"/>
    <mergeCell ref="F18:F21"/>
    <mergeCell ref="G18:G21"/>
    <mergeCell ref="H18:H21"/>
    <mergeCell ref="I18:I21"/>
    <mergeCell ref="J18:J21"/>
    <mergeCell ref="J10:J13"/>
    <mergeCell ref="A10:A13"/>
    <mergeCell ref="C10:C13"/>
    <mergeCell ref="D10:D13"/>
    <mergeCell ref="E10:E13"/>
    <mergeCell ref="A14:A17"/>
    <mergeCell ref="C14:C17"/>
    <mergeCell ref="D14:D17"/>
    <mergeCell ref="E14:E17"/>
    <mergeCell ref="F14:F17"/>
    <mergeCell ref="G14:G17"/>
    <mergeCell ref="H14:H17"/>
    <mergeCell ref="DE26:DE29"/>
    <mergeCell ref="DF26:DF29"/>
    <mergeCell ref="CZ30:CZ33"/>
    <mergeCell ref="DA30:DA33"/>
    <mergeCell ref="DB30:DB33"/>
    <mergeCell ref="CS30:CS33"/>
    <mergeCell ref="CT30:CT33"/>
    <mergeCell ref="CU30:CU33"/>
    <mergeCell ref="CV30:CV33"/>
    <mergeCell ref="DD22:DD25"/>
    <mergeCell ref="DE22:DE25"/>
    <mergeCell ref="DF22:DF25"/>
    <mergeCell ref="CM22:CM25"/>
    <mergeCell ref="CO22:CO25"/>
    <mergeCell ref="CP22:CP25"/>
    <mergeCell ref="CQ22:CQ25"/>
    <mergeCell ref="CR22:CR25"/>
    <mergeCell ref="CS22:CS25"/>
    <mergeCell ref="CT22:CT25"/>
    <mergeCell ref="CU22:CU25"/>
    <mergeCell ref="CV22:CV25"/>
    <mergeCell ref="CW22:CW25"/>
    <mergeCell ref="CX22:CX25"/>
    <mergeCell ref="CY22:CY25"/>
    <mergeCell ref="DB22:DB25"/>
    <mergeCell ref="CZ22:CZ25"/>
    <mergeCell ref="DA22:DA25"/>
    <mergeCell ref="DC22:DC25"/>
    <mergeCell ref="CV10:CV13"/>
    <mergeCell ref="CZ14:CZ17"/>
    <mergeCell ref="DA14:DA17"/>
    <mergeCell ref="CY18:CY21"/>
    <mergeCell ref="CS18:CS21"/>
    <mergeCell ref="CT18:CT21"/>
    <mergeCell ref="CU14:CU17"/>
    <mergeCell ref="DF18:DF21"/>
    <mergeCell ref="CZ18:CZ21"/>
    <mergeCell ref="DA18:DA21"/>
    <mergeCell ref="DB18:DB21"/>
    <mergeCell ref="DC18:DC21"/>
    <mergeCell ref="DD18:DD21"/>
    <mergeCell ref="CU18:CU21"/>
    <mergeCell ref="CV18:CV21"/>
    <mergeCell ref="CW18:CW21"/>
    <mergeCell ref="CX18:CX21"/>
    <mergeCell ref="CX10:CX13"/>
    <mergeCell ref="CY10:CY13"/>
    <mergeCell ref="DE18:DE21"/>
    <mergeCell ref="CP10:CP13"/>
    <mergeCell ref="CQ10:CQ13"/>
    <mergeCell ref="CR10:CR13"/>
    <mergeCell ref="CS10:CS13"/>
    <mergeCell ref="CT10:CT13"/>
    <mergeCell ref="DE10:DE13"/>
    <mergeCell ref="DF10:DF13"/>
    <mergeCell ref="CZ10:CZ13"/>
    <mergeCell ref="X10:X13"/>
    <mergeCell ref="Z10:Z13"/>
    <mergeCell ref="AB10:AB13"/>
    <mergeCell ref="AL10:AL13"/>
    <mergeCell ref="BA14:BA17"/>
    <mergeCell ref="BC14:BC17"/>
    <mergeCell ref="CX14:CX17"/>
    <mergeCell ref="CY14:CY17"/>
    <mergeCell ref="DD10:DD13"/>
    <mergeCell ref="AO10:AO13"/>
    <mergeCell ref="DC14:DC17"/>
    <mergeCell ref="DD14:DD17"/>
    <mergeCell ref="DE14:DE17"/>
    <mergeCell ref="DF14:DF17"/>
    <mergeCell ref="DA10:DA13"/>
    <mergeCell ref="DB10:DB13"/>
    <mergeCell ref="DC10:DC13"/>
    <mergeCell ref="AB14:AB17"/>
    <mergeCell ref="AD14:AD17"/>
    <mergeCell ref="AJ14:AJ17"/>
    <mergeCell ref="AQ14:AQ17"/>
    <mergeCell ref="X14:X17"/>
    <mergeCell ref="BK14:BK17"/>
    <mergeCell ref="CU10:CU13"/>
    <mergeCell ref="E26:E29"/>
    <mergeCell ref="X30:X33"/>
    <mergeCell ref="Z30:Z33"/>
    <mergeCell ref="K10:K13"/>
    <mergeCell ref="L10:L13"/>
    <mergeCell ref="M10:M13"/>
    <mergeCell ref="AL18:AL21"/>
    <mergeCell ref="AN14:AN17"/>
    <mergeCell ref="AN10:AN13"/>
    <mergeCell ref="AL26:AL29"/>
    <mergeCell ref="AN26:AN29"/>
    <mergeCell ref="AO26:AO29"/>
    <mergeCell ref="DF6:DF9"/>
    <mergeCell ref="CO6:CO9"/>
    <mergeCell ref="CP6:CP9"/>
    <mergeCell ref="CQ6:CQ9"/>
    <mergeCell ref="CR6:CR9"/>
    <mergeCell ref="CS6:CS9"/>
    <mergeCell ref="CT6:CT9"/>
    <mergeCell ref="CU6:CU9"/>
    <mergeCell ref="AL6:AL9"/>
    <mergeCell ref="AM6:AM9"/>
    <mergeCell ref="DB14:DB17"/>
    <mergeCell ref="CS14:CS17"/>
    <mergeCell ref="CT14:CT17"/>
    <mergeCell ref="CV6:CV9"/>
    <mergeCell ref="AB6:AB9"/>
    <mergeCell ref="AD6:AD9"/>
    <mergeCell ref="CZ6:CZ9"/>
    <mergeCell ref="DA6:DA9"/>
    <mergeCell ref="CW10:CW13"/>
    <mergeCell ref="K14:K17"/>
    <mergeCell ref="DB6:DB9"/>
    <mergeCell ref="DC6:DC9"/>
    <mergeCell ref="DD6:DD9"/>
    <mergeCell ref="DE6:DE9"/>
    <mergeCell ref="DA26:DA29"/>
    <mergeCell ref="AJ26:AJ29"/>
    <mergeCell ref="AQ26:AQ29"/>
    <mergeCell ref="BA26:BA29"/>
    <mergeCell ref="BC26:BC29"/>
    <mergeCell ref="CM26:CM29"/>
    <mergeCell ref="CO26:CO29"/>
    <mergeCell ref="CP26:CP29"/>
    <mergeCell ref="CQ26:CQ29"/>
    <mergeCell ref="BA18:BA21"/>
    <mergeCell ref="CX6:CX9"/>
    <mergeCell ref="CW6:CW9"/>
    <mergeCell ref="DB26:DB29"/>
    <mergeCell ref="DC26:DC29"/>
    <mergeCell ref="CY6:CY9"/>
    <mergeCell ref="AJ6:AJ9"/>
    <mergeCell ref="AQ6:AQ9"/>
    <mergeCell ref="BA6:BA9"/>
    <mergeCell ref="BC6:BC9"/>
    <mergeCell ref="CM10:CM13"/>
    <mergeCell ref="CO10:CO13"/>
    <mergeCell ref="AJ10:AJ13"/>
    <mergeCell ref="AQ10:AQ13"/>
    <mergeCell ref="BA10:BA13"/>
    <mergeCell ref="BC10:BC13"/>
    <mergeCell ref="CS26:CS29"/>
    <mergeCell ref="AL14:AL17"/>
    <mergeCell ref="CM14:CM17"/>
    <mergeCell ref="F22:F25"/>
    <mergeCell ref="AB30:AB33"/>
    <mergeCell ref="AD30:AD33"/>
    <mergeCell ref="X26:X29"/>
    <mergeCell ref="Z26:Z29"/>
    <mergeCell ref="CM6:CM9"/>
    <mergeCell ref="N10:N13"/>
    <mergeCell ref="N6:N9"/>
    <mergeCell ref="N14:N17"/>
    <mergeCell ref="N18:N21"/>
    <mergeCell ref="N26:N29"/>
    <mergeCell ref="N30:N33"/>
    <mergeCell ref="O10:O13"/>
    <mergeCell ref="AK10:AK13"/>
    <mergeCell ref="AM10:AM13"/>
    <mergeCell ref="Z6:Z9"/>
    <mergeCell ref="O26:O29"/>
    <mergeCell ref="Q26:Q29"/>
    <mergeCell ref="AK26:AK29"/>
    <mergeCell ref="AJ30:AJ33"/>
    <mergeCell ref="AQ30:AQ33"/>
    <mergeCell ref="AJ18:AJ21"/>
    <mergeCell ref="AL30:AL33"/>
    <mergeCell ref="Q6:Q9"/>
    <mergeCell ref="AK6:AK9"/>
    <mergeCell ref="O14:O17"/>
    <mergeCell ref="Q14:Q17"/>
    <mergeCell ref="Q18:Q21"/>
    <mergeCell ref="X18:X21"/>
    <mergeCell ref="Z18:Z21"/>
    <mergeCell ref="AB18:AB21"/>
    <mergeCell ref="AD18:AD21"/>
    <mergeCell ref="M18:M21"/>
    <mergeCell ref="O18:O21"/>
    <mergeCell ref="BC18:BC21"/>
    <mergeCell ref="I26:I29"/>
    <mergeCell ref="J26:J29"/>
    <mergeCell ref="BK10:BK13"/>
    <mergeCell ref="BK6:BK9"/>
    <mergeCell ref="AD10:AD13"/>
    <mergeCell ref="AO30:AO33"/>
    <mergeCell ref="AN6:AN9"/>
    <mergeCell ref="AO6:AO9"/>
    <mergeCell ref="X6:X9"/>
    <mergeCell ref="K6:K9"/>
    <mergeCell ref="L6:L9"/>
    <mergeCell ref="L14:L17"/>
    <mergeCell ref="M14:M17"/>
    <mergeCell ref="AK14:AK17"/>
    <mergeCell ref="Q10:Q13"/>
    <mergeCell ref="Q22:Q25"/>
    <mergeCell ref="P6:P9"/>
    <mergeCell ref="P10:P13"/>
    <mergeCell ref="P14:P17"/>
    <mergeCell ref="P18:P21"/>
    <mergeCell ref="P22:P25"/>
    <mergeCell ref="P26:P29"/>
    <mergeCell ref="P30:P33"/>
    <mergeCell ref="AK18:AK21"/>
    <mergeCell ref="AM18:AM21"/>
    <mergeCell ref="AO18:AO21"/>
    <mergeCell ref="AN18:AN21"/>
    <mergeCell ref="Z14:Z17"/>
    <mergeCell ref="BK22:BK25"/>
    <mergeCell ref="AB26:AB29"/>
    <mergeCell ref="AD26:AD29"/>
    <mergeCell ref="AN30:AN33"/>
    <mergeCell ref="K26:K29"/>
    <mergeCell ref="L26:L29"/>
    <mergeCell ref="M26:M29"/>
    <mergeCell ref="L30:L33"/>
    <mergeCell ref="M30:M33"/>
    <mergeCell ref="O30:O33"/>
    <mergeCell ref="F30:F33"/>
    <mergeCell ref="G30:G33"/>
    <mergeCell ref="H30:H33"/>
    <mergeCell ref="I30:I33"/>
    <mergeCell ref="J30:J33"/>
    <mergeCell ref="K30:K33"/>
    <mergeCell ref="DE34:DE37"/>
    <mergeCell ref="DF34:DF37"/>
    <mergeCell ref="CZ34:CZ37"/>
    <mergeCell ref="CY34:CY37"/>
    <mergeCell ref="CX34:CX37"/>
    <mergeCell ref="CW34:CW37"/>
    <mergeCell ref="CV34:CV37"/>
    <mergeCell ref="CS34:CS37"/>
    <mergeCell ref="F34:F37"/>
    <mergeCell ref="DE30:DE33"/>
    <mergeCell ref="DF30:DF33"/>
    <mergeCell ref="CM30:CM33"/>
    <mergeCell ref="CO30:CO33"/>
    <mergeCell ref="CP30:CP33"/>
    <mergeCell ref="CQ30:CQ33"/>
    <mergeCell ref="CR30:CR33"/>
    <mergeCell ref="DD26:DD29"/>
    <mergeCell ref="BK18:BK21"/>
    <mergeCell ref="BK26:BK29"/>
    <mergeCell ref="BK30:BK33"/>
    <mergeCell ref="AM26:AM29"/>
    <mergeCell ref="AQ18:AQ21"/>
    <mergeCell ref="AM14:AM17"/>
    <mergeCell ref="AO14:AO17"/>
    <mergeCell ref="CT26:CT29"/>
    <mergeCell ref="CU26:CU29"/>
    <mergeCell ref="CV26:CV29"/>
    <mergeCell ref="CW26:CW29"/>
    <mergeCell ref="CX26:CX29"/>
    <mergeCell ref="CY26:CY29"/>
    <mergeCell ref="CZ26:CZ29"/>
    <mergeCell ref="CV14:CV17"/>
    <mergeCell ref="CW14:CW17"/>
    <mergeCell ref="CX30:CX33"/>
    <mergeCell ref="CY30:CY33"/>
    <mergeCell ref="CO14:CO17"/>
    <mergeCell ref="CP14:CP17"/>
    <mergeCell ref="CQ14:CQ17"/>
    <mergeCell ref="CR14:CR17"/>
    <mergeCell ref="CP18:CP21"/>
    <mergeCell ref="CQ18:CQ21"/>
    <mergeCell ref="CR18:CR21"/>
    <mergeCell ref="CM18:CM21"/>
    <mergeCell ref="CO18:CO21"/>
    <mergeCell ref="X38:X41"/>
    <mergeCell ref="AN38:AN41"/>
    <mergeCell ref="CW30:CW33"/>
    <mergeCell ref="DC30:DC33"/>
    <mergeCell ref="DD30:DD33"/>
    <mergeCell ref="Z38:Z41"/>
    <mergeCell ref="AB38:AB41"/>
    <mergeCell ref="AD38:AD41"/>
    <mergeCell ref="AJ38:AJ41"/>
    <mergeCell ref="AQ38:AQ41"/>
    <mergeCell ref="BA38:BA41"/>
    <mergeCell ref="BC38:BC41"/>
    <mergeCell ref="CM38:CM41"/>
    <mergeCell ref="CO38:CO41"/>
    <mergeCell ref="CP38:CP41"/>
    <mergeCell ref="CQ38:CQ41"/>
    <mergeCell ref="CR38:CR41"/>
    <mergeCell ref="CS38:CS41"/>
    <mergeCell ref="AJ34:AJ37"/>
    <mergeCell ref="AQ34:AQ37"/>
    <mergeCell ref="BA34:BA37"/>
    <mergeCell ref="BC34:BC37"/>
    <mergeCell ref="BK34:BK37"/>
    <mergeCell ref="CO34:CO37"/>
    <mergeCell ref="CP34:CP37"/>
    <mergeCell ref="CQ34:CQ37"/>
    <mergeCell ref="CR34:CR37"/>
    <mergeCell ref="CY38:CY41"/>
    <mergeCell ref="DA34:DA37"/>
    <mergeCell ref="DB34:DB37"/>
    <mergeCell ref="DC34:DC37"/>
    <mergeCell ref="DD34:DD37"/>
    <mergeCell ref="E34:E37"/>
    <mergeCell ref="CZ38:CZ41"/>
    <mergeCell ref="DA38:DA41"/>
    <mergeCell ref="DB38:DB41"/>
    <mergeCell ref="DC38:DC41"/>
    <mergeCell ref="DD38:DD41"/>
    <mergeCell ref="DE38:DE41"/>
    <mergeCell ref="DF38:DF41"/>
    <mergeCell ref="A42:A45"/>
    <mergeCell ref="C42:C45"/>
    <mergeCell ref="D42:D45"/>
    <mergeCell ref="E42:E45"/>
    <mergeCell ref="F42:F45"/>
    <mergeCell ref="G42:G45"/>
    <mergeCell ref="H42:H45"/>
    <mergeCell ref="I42:I45"/>
    <mergeCell ref="J42:J45"/>
    <mergeCell ref="K42:K45"/>
    <mergeCell ref="L42:L45"/>
    <mergeCell ref="M42:M45"/>
    <mergeCell ref="N42:N45"/>
    <mergeCell ref="O42:O45"/>
    <mergeCell ref="Q42:Q45"/>
    <mergeCell ref="AK42:AK45"/>
    <mergeCell ref="AL42:AL45"/>
    <mergeCell ref="AM42:AM45"/>
    <mergeCell ref="BK38:BK41"/>
    <mergeCell ref="C38:C41"/>
    <mergeCell ref="D38:D41"/>
    <mergeCell ref="CX42:CX45"/>
    <mergeCell ref="CY42:CY45"/>
    <mergeCell ref="CZ42:CZ45"/>
    <mergeCell ref="DA42:DA45"/>
    <mergeCell ref="DB42:DB45"/>
    <mergeCell ref="DC42:DC45"/>
    <mergeCell ref="DD42:DD45"/>
    <mergeCell ref="AN42:AN45"/>
    <mergeCell ref="AO42:AO45"/>
    <mergeCell ref="X42:X45"/>
    <mergeCell ref="Z42:Z45"/>
    <mergeCell ref="AB42:AB45"/>
    <mergeCell ref="AD42:AD45"/>
    <mergeCell ref="AJ42:AJ45"/>
    <mergeCell ref="AQ42:AQ45"/>
    <mergeCell ref="BA42:BA45"/>
    <mergeCell ref="BC42:BC45"/>
    <mergeCell ref="BK42:BK45"/>
    <mergeCell ref="CN42:CN45"/>
    <mergeCell ref="E38:E41"/>
    <mergeCell ref="F38:F41"/>
    <mergeCell ref="G38:G41"/>
    <mergeCell ref="H38:H41"/>
    <mergeCell ref="I38:I41"/>
    <mergeCell ref="J38:J41"/>
    <mergeCell ref="K38:K41"/>
    <mergeCell ref="L38:L41"/>
    <mergeCell ref="M38:M41"/>
    <mergeCell ref="N38:N41"/>
    <mergeCell ref="O38:O41"/>
    <mergeCell ref="Q38:Q41"/>
    <mergeCell ref="AK38:AK41"/>
    <mergeCell ref="AL38:AL41"/>
    <mergeCell ref="AM38:AM41"/>
    <mergeCell ref="AO38:AO41"/>
    <mergeCell ref="DE42:DE45"/>
    <mergeCell ref="DF42:DF45"/>
    <mergeCell ref="A46:A49"/>
    <mergeCell ref="C46:C49"/>
    <mergeCell ref="D46:D49"/>
    <mergeCell ref="E46:E49"/>
    <mergeCell ref="F46:F49"/>
    <mergeCell ref="G46:G49"/>
    <mergeCell ref="H46:H49"/>
    <mergeCell ref="I46:I49"/>
    <mergeCell ref="J46:J49"/>
    <mergeCell ref="K46:K49"/>
    <mergeCell ref="L46:L49"/>
    <mergeCell ref="M46:M49"/>
    <mergeCell ref="N46:N49"/>
    <mergeCell ref="O46:O49"/>
    <mergeCell ref="Q46:Q49"/>
    <mergeCell ref="AK46:AK49"/>
    <mergeCell ref="AL46:AL49"/>
    <mergeCell ref="AM46:AM49"/>
    <mergeCell ref="AN46:AN49"/>
    <mergeCell ref="AO46:AO49"/>
    <mergeCell ref="X46:X49"/>
    <mergeCell ref="Z46:Z49"/>
    <mergeCell ref="CM42:CM45"/>
    <mergeCell ref="CO42:CO45"/>
    <mergeCell ref="CP42:CP45"/>
    <mergeCell ref="CQ42:CQ45"/>
    <mergeCell ref="CR42:CR45"/>
    <mergeCell ref="DA46:DA49"/>
    <mergeCell ref="CV42:CV45"/>
    <mergeCell ref="CW42:CW45"/>
    <mergeCell ref="DB46:DB49"/>
    <mergeCell ref="DC46:DC49"/>
    <mergeCell ref="DD46:DD49"/>
    <mergeCell ref="DE46:DE49"/>
    <mergeCell ref="DF46:DF49"/>
    <mergeCell ref="AB46:AB49"/>
    <mergeCell ref="AD46:AD49"/>
    <mergeCell ref="AJ46:AJ49"/>
    <mergeCell ref="AQ46:AQ49"/>
    <mergeCell ref="BA46:BA49"/>
    <mergeCell ref="BC46:BC49"/>
    <mergeCell ref="BK46:BK49"/>
    <mergeCell ref="CM46:CM49"/>
    <mergeCell ref="CO46:CO49"/>
    <mergeCell ref="CP46:CP49"/>
    <mergeCell ref="CQ46:CQ49"/>
    <mergeCell ref="CR46:CR49"/>
    <mergeCell ref="CN46:CN49"/>
    <mergeCell ref="CS46:CS49"/>
    <mergeCell ref="CT46:CT49"/>
    <mergeCell ref="CU46:CU49"/>
    <mergeCell ref="CV46:CV49"/>
    <mergeCell ref="CW46:CW49"/>
    <mergeCell ref="CX46:CX49"/>
    <mergeCell ref="CY46:CY49"/>
    <mergeCell ref="CZ46:CZ49"/>
    <mergeCell ref="A50:A53"/>
    <mergeCell ref="CO54:CO57"/>
    <mergeCell ref="CP54:CP57"/>
    <mergeCell ref="CN50:CN53"/>
    <mergeCell ref="CN54:CN57"/>
    <mergeCell ref="C50:C53"/>
    <mergeCell ref="D50:D53"/>
    <mergeCell ref="E50:E53"/>
    <mergeCell ref="F50:F53"/>
    <mergeCell ref="G50:G53"/>
    <mergeCell ref="H50:H53"/>
    <mergeCell ref="I50:I53"/>
    <mergeCell ref="J50:J53"/>
    <mergeCell ref="K50:K53"/>
    <mergeCell ref="L50:L53"/>
    <mergeCell ref="M50:M53"/>
    <mergeCell ref="N50:N53"/>
    <mergeCell ref="O50:O53"/>
    <mergeCell ref="Q50:Q53"/>
    <mergeCell ref="AK50:AK53"/>
    <mergeCell ref="AL50:AL53"/>
    <mergeCell ref="AO50:AO53"/>
    <mergeCell ref="AM50:AM53"/>
    <mergeCell ref="AN50:AN53"/>
    <mergeCell ref="X50:X53"/>
    <mergeCell ref="Z50:Z53"/>
    <mergeCell ref="AB50:AB53"/>
    <mergeCell ref="AD50:AD53"/>
    <mergeCell ref="AJ50:AJ53"/>
    <mergeCell ref="AQ50:AQ53"/>
    <mergeCell ref="BK50:BK53"/>
    <mergeCell ref="X54:X57"/>
    <mergeCell ref="DA58:DA61"/>
    <mergeCell ref="DB58:DB61"/>
    <mergeCell ref="BA58:BA61"/>
    <mergeCell ref="BC58:BC61"/>
    <mergeCell ref="BK58:BK61"/>
    <mergeCell ref="CM58:CM61"/>
    <mergeCell ref="CO58:CO61"/>
    <mergeCell ref="DA50:DA53"/>
    <mergeCell ref="DB50:DB53"/>
    <mergeCell ref="DC50:DC53"/>
    <mergeCell ref="DD50:DD53"/>
    <mergeCell ref="DE50:DE53"/>
    <mergeCell ref="AL58:AL61"/>
    <mergeCell ref="AM58:AM61"/>
    <mergeCell ref="AN58:AN61"/>
    <mergeCell ref="AO58:AO61"/>
    <mergeCell ref="CN58:CN61"/>
    <mergeCell ref="CV50:CV53"/>
    <mergeCell ref="CW50:CW53"/>
    <mergeCell ref="CX50:CX53"/>
    <mergeCell ref="CY50:CY53"/>
    <mergeCell ref="CZ50:CZ53"/>
    <mergeCell ref="CM54:CM57"/>
    <mergeCell ref="DC58:DC61"/>
    <mergeCell ref="DD58:DD61"/>
    <mergeCell ref="DF50:DF53"/>
    <mergeCell ref="A54:A57"/>
    <mergeCell ref="C54:C57"/>
    <mergeCell ref="D54:D57"/>
    <mergeCell ref="E54:E57"/>
    <mergeCell ref="F54:F57"/>
    <mergeCell ref="G54:G57"/>
    <mergeCell ref="H54:H57"/>
    <mergeCell ref="I54:I57"/>
    <mergeCell ref="J54:J57"/>
    <mergeCell ref="K54:K57"/>
    <mergeCell ref="L54:L57"/>
    <mergeCell ref="M54:M57"/>
    <mergeCell ref="N54:N57"/>
    <mergeCell ref="O54:O57"/>
    <mergeCell ref="Q54:Q57"/>
    <mergeCell ref="AK54:AK57"/>
    <mergeCell ref="BA50:BA53"/>
    <mergeCell ref="BC50:BC53"/>
    <mergeCell ref="CT54:CT57"/>
    <mergeCell ref="CU54:CU57"/>
    <mergeCell ref="CV54:CV57"/>
    <mergeCell ref="CW54:CW57"/>
    <mergeCell ref="CX54:CX57"/>
    <mergeCell ref="CY54:CY57"/>
    <mergeCell ref="CZ54:CZ57"/>
    <mergeCell ref="DA54:DA57"/>
    <mergeCell ref="DB54:DB57"/>
    <mergeCell ref="AL54:AL57"/>
    <mergeCell ref="AM54:AM57"/>
    <mergeCell ref="AN54:AN57"/>
    <mergeCell ref="AO54:AO57"/>
    <mergeCell ref="AB54:AB57"/>
    <mergeCell ref="AD54:AD57"/>
    <mergeCell ref="AJ54:AJ57"/>
    <mergeCell ref="AQ54:AQ57"/>
    <mergeCell ref="BA54:BA57"/>
    <mergeCell ref="BC54:BC57"/>
    <mergeCell ref="BK54:BK57"/>
    <mergeCell ref="CQ54:CQ57"/>
    <mergeCell ref="CR54:CR57"/>
    <mergeCell ref="DE58:DE61"/>
    <mergeCell ref="DC54:DC57"/>
    <mergeCell ref="DD54:DD57"/>
    <mergeCell ref="DE54:DE57"/>
    <mergeCell ref="DF54:DF57"/>
    <mergeCell ref="A58:A61"/>
    <mergeCell ref="C58:C61"/>
    <mergeCell ref="D58:D61"/>
    <mergeCell ref="E58:E61"/>
    <mergeCell ref="F58:F61"/>
    <mergeCell ref="G58:G61"/>
    <mergeCell ref="H58:H61"/>
    <mergeCell ref="I58:I61"/>
    <mergeCell ref="J58:J61"/>
    <mergeCell ref="K58:K61"/>
    <mergeCell ref="L58:L61"/>
    <mergeCell ref="M58:M61"/>
    <mergeCell ref="N58:N61"/>
    <mergeCell ref="O58:O61"/>
    <mergeCell ref="Q58:Q61"/>
    <mergeCell ref="AK58:AK61"/>
    <mergeCell ref="X58:X61"/>
    <mergeCell ref="CZ58:CZ61"/>
    <mergeCell ref="AJ58:AJ61"/>
    <mergeCell ref="AQ58:AQ61"/>
    <mergeCell ref="CX58:CX61"/>
    <mergeCell ref="CS54:CS57"/>
    <mergeCell ref="CR58:CR61"/>
    <mergeCell ref="CS58:CS61"/>
    <mergeCell ref="CT58:CT61"/>
    <mergeCell ref="CU58:CU61"/>
    <mergeCell ref="CV58:CV61"/>
    <mergeCell ref="CW58:CW61"/>
    <mergeCell ref="CY58:CY61"/>
    <mergeCell ref="DF58:DF61"/>
    <mergeCell ref="A62:A65"/>
    <mergeCell ref="C62:C65"/>
    <mergeCell ref="D62:D65"/>
    <mergeCell ref="E62:E65"/>
    <mergeCell ref="F62:F65"/>
    <mergeCell ref="G62:G65"/>
    <mergeCell ref="H62:H65"/>
    <mergeCell ref="I62:I65"/>
    <mergeCell ref="J62:J65"/>
    <mergeCell ref="K62:K65"/>
    <mergeCell ref="L62:L65"/>
    <mergeCell ref="M62:M65"/>
    <mergeCell ref="N62:N65"/>
    <mergeCell ref="O62:O65"/>
    <mergeCell ref="Q62:Q65"/>
    <mergeCell ref="AK62:AK65"/>
    <mergeCell ref="CX62:CX65"/>
    <mergeCell ref="AO62:AO65"/>
    <mergeCell ref="X62:X65"/>
    <mergeCell ref="Z54:Z57"/>
    <mergeCell ref="Z62:Z65"/>
    <mergeCell ref="AB62:AB65"/>
    <mergeCell ref="AD62:AD65"/>
    <mergeCell ref="CY62:CY65"/>
    <mergeCell ref="CZ62:CZ65"/>
    <mergeCell ref="DA62:DA65"/>
    <mergeCell ref="DB62:DB65"/>
    <mergeCell ref="Z58:Z61"/>
    <mergeCell ref="AB58:AB61"/>
    <mergeCell ref="DC62:DC65"/>
    <mergeCell ref="DD62:DD65"/>
    <mergeCell ref="DE62:DE65"/>
    <mergeCell ref="DF62:DF65"/>
    <mergeCell ref="AJ62:AJ65"/>
    <mergeCell ref="AQ62:AQ65"/>
    <mergeCell ref="BA62:BA65"/>
    <mergeCell ref="BC62:BC65"/>
    <mergeCell ref="BK62:BK65"/>
    <mergeCell ref="CM62:CM65"/>
    <mergeCell ref="CO62:CO65"/>
    <mergeCell ref="CP62:CP65"/>
    <mergeCell ref="CQ62:CQ65"/>
    <mergeCell ref="CR62:CR65"/>
    <mergeCell ref="CS62:CS65"/>
    <mergeCell ref="CT62:CT65"/>
    <mergeCell ref="CU62:CU65"/>
    <mergeCell ref="CV62:CV65"/>
    <mergeCell ref="CW62:CW65"/>
    <mergeCell ref="CN62:CN65"/>
    <mergeCell ref="CP58:CP61"/>
    <mergeCell ref="CQ58:CQ61"/>
    <mergeCell ref="AD58:AD61"/>
    <mergeCell ref="CZ70:CZ73"/>
    <mergeCell ref="DA70:DA73"/>
    <mergeCell ref="DB70:DB73"/>
    <mergeCell ref="BA70:BA73"/>
    <mergeCell ref="BC70:BC73"/>
    <mergeCell ref="BK70:BK73"/>
    <mergeCell ref="CM70:CM73"/>
    <mergeCell ref="A66:A69"/>
    <mergeCell ref="C66:C69"/>
    <mergeCell ref="D66:D69"/>
    <mergeCell ref="E66:E69"/>
    <mergeCell ref="F66:F69"/>
    <mergeCell ref="G66:G69"/>
    <mergeCell ref="H66:H69"/>
    <mergeCell ref="I66:I69"/>
    <mergeCell ref="J66:J69"/>
    <mergeCell ref="K66:K69"/>
    <mergeCell ref="L66:L69"/>
    <mergeCell ref="M66:M69"/>
    <mergeCell ref="N66:N69"/>
    <mergeCell ref="O66:O69"/>
    <mergeCell ref="Q66:Q69"/>
    <mergeCell ref="AK66:AK69"/>
    <mergeCell ref="CQ66:CQ69"/>
    <mergeCell ref="CO66:CO69"/>
    <mergeCell ref="CP66:CP69"/>
    <mergeCell ref="CN66:CN69"/>
    <mergeCell ref="CR66:CR69"/>
    <mergeCell ref="CS66:CS69"/>
    <mergeCell ref="CT66:CT69"/>
    <mergeCell ref="CU66:CU69"/>
    <mergeCell ref="CV66:CV69"/>
    <mergeCell ref="CY66:CY69"/>
    <mergeCell ref="CZ66:CZ69"/>
    <mergeCell ref="DA66:DA69"/>
    <mergeCell ref="DB66:DB69"/>
    <mergeCell ref="AL66:AL69"/>
    <mergeCell ref="AM66:AM69"/>
    <mergeCell ref="AN66:AN69"/>
    <mergeCell ref="AO66:AO69"/>
    <mergeCell ref="X66:X69"/>
    <mergeCell ref="Z66:Z69"/>
    <mergeCell ref="AB66:AB69"/>
    <mergeCell ref="AD66:AD69"/>
    <mergeCell ref="AJ66:AJ69"/>
    <mergeCell ref="AQ66:AQ69"/>
    <mergeCell ref="BA66:BA69"/>
    <mergeCell ref="BC66:BC69"/>
    <mergeCell ref="BK66:BK69"/>
    <mergeCell ref="DC66:DC69"/>
    <mergeCell ref="DD66:DD69"/>
    <mergeCell ref="DE66:DE69"/>
    <mergeCell ref="DF66:DF69"/>
    <mergeCell ref="A70:A73"/>
    <mergeCell ref="C70:C73"/>
    <mergeCell ref="D70:D73"/>
    <mergeCell ref="E70:E73"/>
    <mergeCell ref="F70:F73"/>
    <mergeCell ref="G70:G73"/>
    <mergeCell ref="H70:H73"/>
    <mergeCell ref="I70:I73"/>
    <mergeCell ref="J70:J73"/>
    <mergeCell ref="K70:K73"/>
    <mergeCell ref="L70:L73"/>
    <mergeCell ref="M70:M73"/>
    <mergeCell ref="N70:N73"/>
    <mergeCell ref="O70:O73"/>
    <mergeCell ref="Q70:Q73"/>
    <mergeCell ref="AK70:AK73"/>
    <mergeCell ref="AL70:AL73"/>
    <mergeCell ref="AM70:AM73"/>
    <mergeCell ref="AN70:AN73"/>
    <mergeCell ref="AO70:AO73"/>
    <mergeCell ref="X70:X73"/>
    <mergeCell ref="CM66:CM69"/>
    <mergeCell ref="AD70:AD73"/>
    <mergeCell ref="AJ70:AJ73"/>
    <mergeCell ref="AQ70:AQ73"/>
    <mergeCell ref="CX70:CX73"/>
    <mergeCell ref="CW66:CW69"/>
    <mergeCell ref="CX66:CX69"/>
    <mergeCell ref="CT70:CT73"/>
    <mergeCell ref="CU70:CU73"/>
    <mergeCell ref="CV70:CV73"/>
    <mergeCell ref="CW70:CW73"/>
    <mergeCell ref="CY70:CY73"/>
    <mergeCell ref="DF70:DF73"/>
    <mergeCell ref="A74:A77"/>
    <mergeCell ref="C74:C77"/>
    <mergeCell ref="D74:D77"/>
    <mergeCell ref="E74:E77"/>
    <mergeCell ref="F74:F77"/>
    <mergeCell ref="G74:G77"/>
    <mergeCell ref="H74:H77"/>
    <mergeCell ref="I74:I77"/>
    <mergeCell ref="J74:J77"/>
    <mergeCell ref="K74:K77"/>
    <mergeCell ref="L74:L77"/>
    <mergeCell ref="M74:M77"/>
    <mergeCell ref="N74:N77"/>
    <mergeCell ref="O74:O77"/>
    <mergeCell ref="Q74:Q77"/>
    <mergeCell ref="AK74:AK77"/>
    <mergeCell ref="CX74:CX77"/>
    <mergeCell ref="AL74:AL77"/>
    <mergeCell ref="AM74:AM77"/>
    <mergeCell ref="AN74:AN77"/>
    <mergeCell ref="AO74:AO77"/>
    <mergeCell ref="DC70:DC73"/>
    <mergeCell ref="X74:X77"/>
    <mergeCell ref="Z74:Z77"/>
    <mergeCell ref="DD70:DD73"/>
    <mergeCell ref="DE70:DE73"/>
    <mergeCell ref="AB74:AB77"/>
    <mergeCell ref="AD74:AD77"/>
    <mergeCell ref="CY74:CY77"/>
    <mergeCell ref="CZ74:CZ77"/>
    <mergeCell ref="DA74:DA77"/>
    <mergeCell ref="DB74:DB77"/>
    <mergeCell ref="Z70:Z73"/>
    <mergeCell ref="AB70:AB73"/>
    <mergeCell ref="DC74:DC77"/>
    <mergeCell ref="DD74:DD77"/>
    <mergeCell ref="DE74:DE77"/>
    <mergeCell ref="DF74:DF77"/>
    <mergeCell ref="AJ74:AJ77"/>
    <mergeCell ref="AQ74:AQ77"/>
    <mergeCell ref="BA74:BA77"/>
    <mergeCell ref="BC74:BC77"/>
    <mergeCell ref="BK74:BK77"/>
    <mergeCell ref="CM74:CM77"/>
    <mergeCell ref="CO74:CO77"/>
    <mergeCell ref="CP74:CP77"/>
    <mergeCell ref="CQ74:CQ77"/>
    <mergeCell ref="CR74:CR77"/>
    <mergeCell ref="CS74:CS77"/>
    <mergeCell ref="CT74:CT77"/>
    <mergeCell ref="CU74:CU77"/>
    <mergeCell ref="CV74:CV77"/>
    <mergeCell ref="CW74:CW77"/>
    <mergeCell ref="CN70:CN73"/>
    <mergeCell ref="CN74:CN77"/>
    <mergeCell ref="CO70:CO73"/>
    <mergeCell ref="CR70:CR73"/>
    <mergeCell ref="CS70:CS73"/>
    <mergeCell ref="A78:A81"/>
    <mergeCell ref="C78:C81"/>
    <mergeCell ref="D78:D81"/>
    <mergeCell ref="E78:E81"/>
    <mergeCell ref="F78:F81"/>
    <mergeCell ref="G78:G81"/>
    <mergeCell ref="H78:H81"/>
    <mergeCell ref="I78:I81"/>
    <mergeCell ref="J78:J81"/>
    <mergeCell ref="K78:K81"/>
    <mergeCell ref="L78:L81"/>
    <mergeCell ref="M78:M81"/>
    <mergeCell ref="N78:N81"/>
    <mergeCell ref="O78:O81"/>
    <mergeCell ref="Q78:Q81"/>
    <mergeCell ref="AK78:AK81"/>
    <mergeCell ref="CQ78:CQ81"/>
    <mergeCell ref="CU78:CU81"/>
    <mergeCell ref="CV78:CV81"/>
    <mergeCell ref="CW78:CW81"/>
    <mergeCell ref="CX78:CX81"/>
    <mergeCell ref="CY78:CY81"/>
    <mergeCell ref="CZ78:CZ81"/>
    <mergeCell ref="DA78:DA81"/>
    <mergeCell ref="DB78:DB81"/>
    <mergeCell ref="AL78:AL81"/>
    <mergeCell ref="AM78:AM81"/>
    <mergeCell ref="AN78:AN81"/>
    <mergeCell ref="AO78:AO81"/>
    <mergeCell ref="X78:X81"/>
    <mergeCell ref="Z78:Z81"/>
    <mergeCell ref="AB78:AB81"/>
    <mergeCell ref="AD78:AD81"/>
    <mergeCell ref="AJ78:AJ81"/>
    <mergeCell ref="AQ78:AQ81"/>
    <mergeCell ref="BA78:BA81"/>
    <mergeCell ref="BC78:BC81"/>
    <mergeCell ref="BK78:BK81"/>
    <mergeCell ref="CN78:CN81"/>
    <mergeCell ref="DC78:DC81"/>
    <mergeCell ref="DD78:DD81"/>
    <mergeCell ref="DE78:DE81"/>
    <mergeCell ref="DF78:DF81"/>
    <mergeCell ref="A82:A85"/>
    <mergeCell ref="C82:C85"/>
    <mergeCell ref="D82:D85"/>
    <mergeCell ref="E82:E85"/>
    <mergeCell ref="F82:F85"/>
    <mergeCell ref="G82:G85"/>
    <mergeCell ref="H82:H85"/>
    <mergeCell ref="I82:I85"/>
    <mergeCell ref="J82:J85"/>
    <mergeCell ref="K82:K85"/>
    <mergeCell ref="L82:L85"/>
    <mergeCell ref="M82:M85"/>
    <mergeCell ref="N82:N85"/>
    <mergeCell ref="O82:O85"/>
    <mergeCell ref="Q82:Q85"/>
    <mergeCell ref="AK82:AK85"/>
    <mergeCell ref="AL82:AL85"/>
    <mergeCell ref="AM82:AM85"/>
    <mergeCell ref="AN82:AN85"/>
    <mergeCell ref="AO82:AO85"/>
    <mergeCell ref="X82:X85"/>
    <mergeCell ref="CM78:CM81"/>
    <mergeCell ref="CO78:CO81"/>
    <mergeCell ref="CP78:CP81"/>
    <mergeCell ref="Z82:Z85"/>
    <mergeCell ref="CR78:CR81"/>
    <mergeCell ref="CS78:CS81"/>
    <mergeCell ref="CT78:CT81"/>
    <mergeCell ref="AB82:AB85"/>
    <mergeCell ref="AD82:AD85"/>
    <mergeCell ref="AJ82:AJ85"/>
    <mergeCell ref="AQ82:AQ85"/>
    <mergeCell ref="BA82:BA85"/>
    <mergeCell ref="BC82:BC85"/>
    <mergeCell ref="BK82:BK85"/>
    <mergeCell ref="CM82:CM85"/>
    <mergeCell ref="CO82:CO85"/>
    <mergeCell ref="CP82:CP85"/>
    <mergeCell ref="AL86:AL89"/>
    <mergeCell ref="AM86:AM89"/>
    <mergeCell ref="AN86:AN89"/>
    <mergeCell ref="AO86:AO89"/>
    <mergeCell ref="X86:X89"/>
    <mergeCell ref="Z86:Z89"/>
    <mergeCell ref="AB86:AB89"/>
    <mergeCell ref="AD86:AD89"/>
    <mergeCell ref="CQ82:CQ85"/>
    <mergeCell ref="CR82:CR85"/>
    <mergeCell ref="CS82:CS85"/>
    <mergeCell ref="CT82:CT85"/>
    <mergeCell ref="CU82:CU85"/>
    <mergeCell ref="CV82:CV85"/>
    <mergeCell ref="CW82:CW85"/>
    <mergeCell ref="AJ86:AJ89"/>
    <mergeCell ref="AQ86:AQ89"/>
    <mergeCell ref="BA86:BA89"/>
    <mergeCell ref="BC86:BC89"/>
    <mergeCell ref="BK86:BK89"/>
    <mergeCell ref="CM86:CM89"/>
    <mergeCell ref="CO86:CO89"/>
    <mergeCell ref="CP86:CP89"/>
    <mergeCell ref="CQ86:CQ89"/>
    <mergeCell ref="CR86:CR89"/>
    <mergeCell ref="CS86:CS89"/>
    <mergeCell ref="CU86:CU89"/>
    <mergeCell ref="CV86:CV89"/>
    <mergeCell ref="CW86:CW89"/>
    <mergeCell ref="CN82:CN85"/>
    <mergeCell ref="A86:A89"/>
    <mergeCell ref="C86:C89"/>
    <mergeCell ref="D86:D89"/>
    <mergeCell ref="E86:E89"/>
    <mergeCell ref="F86:F89"/>
    <mergeCell ref="G86:G89"/>
    <mergeCell ref="H86:H89"/>
    <mergeCell ref="I86:I89"/>
    <mergeCell ref="J86:J89"/>
    <mergeCell ref="K86:K89"/>
    <mergeCell ref="L86:L89"/>
    <mergeCell ref="M86:M89"/>
    <mergeCell ref="N86:N89"/>
    <mergeCell ref="O86:O89"/>
    <mergeCell ref="Q86:Q89"/>
    <mergeCell ref="AK86:AK89"/>
    <mergeCell ref="CT86:CT89"/>
    <mergeCell ref="CN86:CN89"/>
    <mergeCell ref="A94:A97"/>
    <mergeCell ref="C94:C97"/>
    <mergeCell ref="D94:D97"/>
    <mergeCell ref="E94:E97"/>
    <mergeCell ref="F94:F97"/>
    <mergeCell ref="G94:G97"/>
    <mergeCell ref="H94:H97"/>
    <mergeCell ref="I94:I97"/>
    <mergeCell ref="J94:J97"/>
    <mergeCell ref="K94:K97"/>
    <mergeCell ref="L94:L97"/>
    <mergeCell ref="M94:M97"/>
    <mergeCell ref="N94:N97"/>
    <mergeCell ref="O94:O97"/>
    <mergeCell ref="Q94:Q97"/>
    <mergeCell ref="AK94:AK97"/>
    <mergeCell ref="CQ94:CQ97"/>
    <mergeCell ref="CM94:CM97"/>
    <mergeCell ref="AL94:AL97"/>
    <mergeCell ref="AM94:AM97"/>
    <mergeCell ref="AN94:AN97"/>
    <mergeCell ref="AO94:AO97"/>
    <mergeCell ref="X94:X97"/>
    <mergeCell ref="Z94:Z97"/>
    <mergeCell ref="AB94:AB97"/>
    <mergeCell ref="AD94:AD97"/>
    <mergeCell ref="AJ94:AJ97"/>
    <mergeCell ref="AQ90:AQ93"/>
    <mergeCell ref="BA90:BA93"/>
    <mergeCell ref="BC90:BC93"/>
    <mergeCell ref="BK90:BK93"/>
    <mergeCell ref="CM90:CM93"/>
    <mergeCell ref="CO90:CO93"/>
    <mergeCell ref="CP90:CP93"/>
    <mergeCell ref="CQ90:CQ93"/>
    <mergeCell ref="CR90:CR93"/>
    <mergeCell ref="CS90:CS93"/>
    <mergeCell ref="CT90:CT93"/>
    <mergeCell ref="CU90:CU93"/>
    <mergeCell ref="CV90:CV93"/>
    <mergeCell ref="CW90:CW93"/>
    <mergeCell ref="DA94:DA97"/>
    <mergeCell ref="DB94:DB97"/>
    <mergeCell ref="AQ94:AQ97"/>
    <mergeCell ref="BA94:BA97"/>
    <mergeCell ref="BC94:BC97"/>
    <mergeCell ref="BK94:BK97"/>
    <mergeCell ref="CR94:CR97"/>
    <mergeCell ref="CS94:CS97"/>
    <mergeCell ref="CT94:CT97"/>
    <mergeCell ref="CU94:CU97"/>
    <mergeCell ref="CV94:CV97"/>
    <mergeCell ref="DF94:DF97"/>
    <mergeCell ref="A98:A101"/>
    <mergeCell ref="C98:C101"/>
    <mergeCell ref="D98:D101"/>
    <mergeCell ref="E98:E101"/>
    <mergeCell ref="F98:F101"/>
    <mergeCell ref="G98:G101"/>
    <mergeCell ref="H98:H101"/>
    <mergeCell ref="I98:I101"/>
    <mergeCell ref="J98:J101"/>
    <mergeCell ref="K98:K101"/>
    <mergeCell ref="L98:L101"/>
    <mergeCell ref="M98:M101"/>
    <mergeCell ref="N98:N101"/>
    <mergeCell ref="O98:O101"/>
    <mergeCell ref="Q98:Q101"/>
    <mergeCell ref="AK98:AK101"/>
    <mergeCell ref="AL98:AL101"/>
    <mergeCell ref="AM98:AM101"/>
    <mergeCell ref="AN98:AN101"/>
    <mergeCell ref="AO98:AO101"/>
    <mergeCell ref="X98:X101"/>
    <mergeCell ref="AB98:AB101"/>
    <mergeCell ref="AD98:AD101"/>
    <mergeCell ref="AJ98:AJ101"/>
    <mergeCell ref="CY98:CY101"/>
    <mergeCell ref="CZ98:CZ101"/>
    <mergeCell ref="DA98:DA101"/>
    <mergeCell ref="DB98:DB101"/>
    <mergeCell ref="BA98:BA101"/>
    <mergeCell ref="BK98:BK101"/>
    <mergeCell ref="CO98:CO101"/>
    <mergeCell ref="A102:A105"/>
    <mergeCell ref="C102:C105"/>
    <mergeCell ref="D102:D105"/>
    <mergeCell ref="E102:E105"/>
    <mergeCell ref="F102:F105"/>
    <mergeCell ref="G102:G105"/>
    <mergeCell ref="H102:H105"/>
    <mergeCell ref="I102:I105"/>
    <mergeCell ref="J102:J105"/>
    <mergeCell ref="K102:K105"/>
    <mergeCell ref="L102:L105"/>
    <mergeCell ref="M102:M105"/>
    <mergeCell ref="N102:N105"/>
    <mergeCell ref="O102:O105"/>
    <mergeCell ref="Q102:Q105"/>
    <mergeCell ref="AK102:AK105"/>
    <mergeCell ref="CX102:CX105"/>
    <mergeCell ref="AL102:AL105"/>
    <mergeCell ref="AM102:AM105"/>
    <mergeCell ref="X102:X105"/>
    <mergeCell ref="B98:B101"/>
    <mergeCell ref="P98:P101"/>
    <mergeCell ref="AB102:AB105"/>
    <mergeCell ref="AD102:AD105"/>
    <mergeCell ref="CY102:CY105"/>
    <mergeCell ref="CZ102:CZ105"/>
    <mergeCell ref="DA102:DA105"/>
    <mergeCell ref="DB102:DB105"/>
    <mergeCell ref="Z98:Z101"/>
    <mergeCell ref="DC102:DC105"/>
    <mergeCell ref="DD102:DD105"/>
    <mergeCell ref="DE102:DE105"/>
    <mergeCell ref="AQ98:AQ101"/>
    <mergeCell ref="CO94:CO97"/>
    <mergeCell ref="CP94:CP97"/>
    <mergeCell ref="CX98:CX101"/>
    <mergeCell ref="CQ98:CQ101"/>
    <mergeCell ref="CR98:CR101"/>
    <mergeCell ref="CS98:CS101"/>
    <mergeCell ref="CT98:CT101"/>
    <mergeCell ref="CU98:CU101"/>
    <mergeCell ref="CV98:CV101"/>
    <mergeCell ref="CW98:CW101"/>
    <mergeCell ref="DC98:DC101"/>
    <mergeCell ref="CW94:CW97"/>
    <mergeCell ref="CX94:CX97"/>
    <mergeCell ref="CY94:CY97"/>
    <mergeCell ref="CZ94:CZ97"/>
    <mergeCell ref="DC94:DC97"/>
    <mergeCell ref="DD94:DD97"/>
    <mergeCell ref="DE94:DE97"/>
    <mergeCell ref="DF102:DF105"/>
    <mergeCell ref="AJ102:AJ105"/>
    <mergeCell ref="AQ102:AQ105"/>
    <mergeCell ref="BA102:BA105"/>
    <mergeCell ref="BC102:BC105"/>
    <mergeCell ref="BK102:BK105"/>
    <mergeCell ref="CM102:CM105"/>
    <mergeCell ref="CO102:CO105"/>
    <mergeCell ref="CP102:CP105"/>
    <mergeCell ref="CQ102:CQ105"/>
    <mergeCell ref="CR102:CR105"/>
    <mergeCell ref="CS102:CS105"/>
    <mergeCell ref="CT102:CT105"/>
    <mergeCell ref="CU102:CU105"/>
    <mergeCell ref="CV102:CV105"/>
    <mergeCell ref="CW102:CW105"/>
    <mergeCell ref="BC98:BC101"/>
    <mergeCell ref="CM98:CM101"/>
    <mergeCell ref="CP98:CP101"/>
    <mergeCell ref="AN102:AN105"/>
    <mergeCell ref="DD98:DD101"/>
    <mergeCell ref="AO102:AO105"/>
    <mergeCell ref="DE98:DE101"/>
    <mergeCell ref="DF98:DF101"/>
    <mergeCell ref="A106:A109"/>
    <mergeCell ref="C106:C109"/>
    <mergeCell ref="D106:D109"/>
    <mergeCell ref="E106:E109"/>
    <mergeCell ref="F106:F109"/>
    <mergeCell ref="G106:G109"/>
    <mergeCell ref="H106:H109"/>
    <mergeCell ref="I106:I109"/>
    <mergeCell ref="J106:J109"/>
    <mergeCell ref="K106:K109"/>
    <mergeCell ref="L106:L109"/>
    <mergeCell ref="M106:M109"/>
    <mergeCell ref="N106:N109"/>
    <mergeCell ref="O106:O109"/>
    <mergeCell ref="Q106:Q109"/>
    <mergeCell ref="AK106:AK109"/>
    <mergeCell ref="CU106:CU109"/>
    <mergeCell ref="CP106:CP109"/>
    <mergeCell ref="AL106:AL109"/>
    <mergeCell ref="AM106:AM109"/>
    <mergeCell ref="AN106:AN109"/>
    <mergeCell ref="AQ106:AQ109"/>
    <mergeCell ref="BA106:BA109"/>
    <mergeCell ref="BC106:BC109"/>
    <mergeCell ref="BK106:BK109"/>
    <mergeCell ref="CQ106:CQ109"/>
    <mergeCell ref="CR106:CR109"/>
    <mergeCell ref="CS106:CS109"/>
    <mergeCell ref="CT106:CT109"/>
    <mergeCell ref="DC110:DC113"/>
    <mergeCell ref="DD110:DD113"/>
    <mergeCell ref="DE110:DE113"/>
    <mergeCell ref="DC106:DC109"/>
    <mergeCell ref="DD106:DD109"/>
    <mergeCell ref="DE106:DE109"/>
    <mergeCell ref="CW110:CW113"/>
    <mergeCell ref="CY110:CY113"/>
    <mergeCell ref="CZ110:CZ113"/>
    <mergeCell ref="DA110:DA113"/>
    <mergeCell ref="DB110:DB113"/>
    <mergeCell ref="CW106:CW109"/>
    <mergeCell ref="CX106:CX109"/>
    <mergeCell ref="CY106:CY109"/>
    <mergeCell ref="CZ106:CZ109"/>
    <mergeCell ref="DA106:DA109"/>
    <mergeCell ref="DB106:DB109"/>
    <mergeCell ref="DF106:DF109"/>
    <mergeCell ref="A110:A113"/>
    <mergeCell ref="C110:C113"/>
    <mergeCell ref="D110:D113"/>
    <mergeCell ref="E110:E113"/>
    <mergeCell ref="F110:F113"/>
    <mergeCell ref="G110:G113"/>
    <mergeCell ref="H110:H113"/>
    <mergeCell ref="I110:I113"/>
    <mergeCell ref="J110:J113"/>
    <mergeCell ref="K110:K113"/>
    <mergeCell ref="L110:L113"/>
    <mergeCell ref="M110:M113"/>
    <mergeCell ref="N110:N113"/>
    <mergeCell ref="O110:O113"/>
    <mergeCell ref="Q110:Q113"/>
    <mergeCell ref="AK110:AK113"/>
    <mergeCell ref="AL110:AL113"/>
    <mergeCell ref="AM110:AM113"/>
    <mergeCell ref="AN110:AN113"/>
    <mergeCell ref="AO110:AO113"/>
    <mergeCell ref="X110:X113"/>
    <mergeCell ref="CM106:CM109"/>
    <mergeCell ref="CO106:CO109"/>
    <mergeCell ref="CX110:CX113"/>
    <mergeCell ref="CV106:CV109"/>
    <mergeCell ref="AO106:AO109"/>
    <mergeCell ref="X106:X109"/>
    <mergeCell ref="Z106:Z109"/>
    <mergeCell ref="AB106:AB109"/>
    <mergeCell ref="AD106:AD109"/>
    <mergeCell ref="AJ106:AJ109"/>
    <mergeCell ref="CX114:CX117"/>
    <mergeCell ref="AL114:AL117"/>
    <mergeCell ref="AM114:AM117"/>
    <mergeCell ref="AN114:AN117"/>
    <mergeCell ref="AO114:AO117"/>
    <mergeCell ref="X114:X117"/>
    <mergeCell ref="Z114:Z117"/>
    <mergeCell ref="CY114:CY117"/>
    <mergeCell ref="CZ114:CZ117"/>
    <mergeCell ref="DA114:DA117"/>
    <mergeCell ref="DB114:DB117"/>
    <mergeCell ref="DC114:DC117"/>
    <mergeCell ref="DD114:DD117"/>
    <mergeCell ref="DE114:DE117"/>
    <mergeCell ref="DF114:DF117"/>
    <mergeCell ref="Z110:Z113"/>
    <mergeCell ref="AB110:AB113"/>
    <mergeCell ref="AD110:AD113"/>
    <mergeCell ref="AJ110:AJ113"/>
    <mergeCell ref="AQ110:AQ113"/>
    <mergeCell ref="BA110:BA113"/>
    <mergeCell ref="BC110:BC113"/>
    <mergeCell ref="BK110:BK113"/>
    <mergeCell ref="CM110:CM113"/>
    <mergeCell ref="CO110:CO113"/>
    <mergeCell ref="CP110:CP113"/>
    <mergeCell ref="CQ110:CQ113"/>
    <mergeCell ref="CR110:CR113"/>
    <mergeCell ref="CS110:CS113"/>
    <mergeCell ref="CT110:CT113"/>
    <mergeCell ref="CU110:CU113"/>
    <mergeCell ref="CV110:CV113"/>
    <mergeCell ref="AJ114:AJ117"/>
    <mergeCell ref="AQ114:AQ117"/>
    <mergeCell ref="BA114:BA117"/>
    <mergeCell ref="BC114:BC117"/>
    <mergeCell ref="BK114:BK117"/>
    <mergeCell ref="CM114:CM117"/>
    <mergeCell ref="CO114:CO117"/>
    <mergeCell ref="CP114:CP117"/>
    <mergeCell ref="CQ114:CQ117"/>
    <mergeCell ref="CR114:CR117"/>
    <mergeCell ref="CS114:CS117"/>
    <mergeCell ref="CT114:CT117"/>
    <mergeCell ref="CU114:CU117"/>
    <mergeCell ref="CV114:CV117"/>
    <mergeCell ref="CW114:CW117"/>
    <mergeCell ref="DF110:DF113"/>
    <mergeCell ref="A114:A117"/>
    <mergeCell ref="C114:C117"/>
    <mergeCell ref="D114:D117"/>
    <mergeCell ref="E114:E117"/>
    <mergeCell ref="F114:F117"/>
    <mergeCell ref="G114:G117"/>
    <mergeCell ref="H114:H117"/>
    <mergeCell ref="I114:I117"/>
    <mergeCell ref="J114:J117"/>
    <mergeCell ref="K114:K117"/>
    <mergeCell ref="L114:L117"/>
    <mergeCell ref="M114:M117"/>
    <mergeCell ref="N114:N117"/>
    <mergeCell ref="O114:O117"/>
    <mergeCell ref="Q114:Q117"/>
    <mergeCell ref="AK114:AK117"/>
    <mergeCell ref="A118:A121"/>
    <mergeCell ref="C118:C121"/>
    <mergeCell ref="D118:D121"/>
    <mergeCell ref="E118:E121"/>
    <mergeCell ref="F118:F121"/>
    <mergeCell ref="G118:G121"/>
    <mergeCell ref="H118:H121"/>
    <mergeCell ref="I118:I121"/>
    <mergeCell ref="J118:J121"/>
    <mergeCell ref="K118:K121"/>
    <mergeCell ref="L118:L121"/>
    <mergeCell ref="M118:M121"/>
    <mergeCell ref="N118:N121"/>
    <mergeCell ref="O118:O121"/>
    <mergeCell ref="Q118:Q121"/>
    <mergeCell ref="AK118:AK121"/>
    <mergeCell ref="CX118:CX121"/>
    <mergeCell ref="B118:B121"/>
    <mergeCell ref="P118:P121"/>
    <mergeCell ref="DA118:DA121"/>
    <mergeCell ref="DB118:DB121"/>
    <mergeCell ref="AL118:AL121"/>
    <mergeCell ref="AM118:AM121"/>
    <mergeCell ref="AN118:AN121"/>
    <mergeCell ref="AO118:AO121"/>
    <mergeCell ref="X118:X121"/>
    <mergeCell ref="Z118:Z121"/>
    <mergeCell ref="AB118:AB121"/>
    <mergeCell ref="AD118:AD121"/>
    <mergeCell ref="AJ118:AJ121"/>
    <mergeCell ref="AQ118:AQ121"/>
    <mergeCell ref="BA118:BA121"/>
    <mergeCell ref="BC118:BC121"/>
    <mergeCell ref="BK118:BK121"/>
    <mergeCell ref="CS118:CS121"/>
    <mergeCell ref="CT118:CT121"/>
    <mergeCell ref="CU118:CU121"/>
    <mergeCell ref="CV118:CV121"/>
    <mergeCell ref="CW118:CW121"/>
    <mergeCell ref="CN118:CN121"/>
    <mergeCell ref="DD122:DD125"/>
    <mergeCell ref="DC118:DC121"/>
    <mergeCell ref="DD118:DD121"/>
    <mergeCell ref="DE118:DE121"/>
    <mergeCell ref="DF118:DF121"/>
    <mergeCell ref="A122:A125"/>
    <mergeCell ref="C122:C125"/>
    <mergeCell ref="D122:D125"/>
    <mergeCell ref="E122:E125"/>
    <mergeCell ref="F122:F125"/>
    <mergeCell ref="G122:G125"/>
    <mergeCell ref="H122:H125"/>
    <mergeCell ref="I122:I125"/>
    <mergeCell ref="J122:J125"/>
    <mergeCell ref="K122:K125"/>
    <mergeCell ref="L122:L125"/>
    <mergeCell ref="M122:M125"/>
    <mergeCell ref="N122:N125"/>
    <mergeCell ref="O122:O125"/>
    <mergeCell ref="Q122:Q125"/>
    <mergeCell ref="AK122:AK125"/>
    <mergeCell ref="AL122:AL125"/>
    <mergeCell ref="AM122:AM125"/>
    <mergeCell ref="AN122:AN125"/>
    <mergeCell ref="AO122:AO125"/>
    <mergeCell ref="X122:X125"/>
    <mergeCell ref="CM118:CM121"/>
    <mergeCell ref="CO118:CO121"/>
    <mergeCell ref="CP118:CP121"/>
    <mergeCell ref="DF122:DF125"/>
    <mergeCell ref="CY118:CY121"/>
    <mergeCell ref="CZ118:CZ121"/>
    <mergeCell ref="BK122:BK125"/>
    <mergeCell ref="CM122:CM125"/>
    <mergeCell ref="CO122:CO125"/>
    <mergeCell ref="CP122:CP125"/>
    <mergeCell ref="CQ122:CQ125"/>
    <mergeCell ref="CR122:CR125"/>
    <mergeCell ref="CS122:CS125"/>
    <mergeCell ref="CT122:CT125"/>
    <mergeCell ref="CU122:CU125"/>
    <mergeCell ref="CV122:CV125"/>
    <mergeCell ref="CW122:CW125"/>
    <mergeCell ref="CX122:CX125"/>
    <mergeCell ref="CY122:CY125"/>
    <mergeCell ref="CZ122:CZ125"/>
    <mergeCell ref="DA122:DA125"/>
    <mergeCell ref="DB122:DB125"/>
    <mergeCell ref="DC122:DC125"/>
    <mergeCell ref="DE122:DE125"/>
    <mergeCell ref="A126:A129"/>
    <mergeCell ref="C126:C129"/>
    <mergeCell ref="D126:D129"/>
    <mergeCell ref="E126:E129"/>
    <mergeCell ref="F126:F129"/>
    <mergeCell ref="G126:G129"/>
    <mergeCell ref="H126:H129"/>
    <mergeCell ref="I126:I129"/>
    <mergeCell ref="J126:J129"/>
    <mergeCell ref="K126:K129"/>
    <mergeCell ref="L126:L129"/>
    <mergeCell ref="M126:M129"/>
    <mergeCell ref="N126:N129"/>
    <mergeCell ref="O126:O129"/>
    <mergeCell ref="Q126:Q129"/>
    <mergeCell ref="AK126:AK129"/>
    <mergeCell ref="DA126:DA129"/>
    <mergeCell ref="DB126:DB129"/>
    <mergeCell ref="DC126:DC129"/>
    <mergeCell ref="DD126:DD129"/>
    <mergeCell ref="DE126:DE129"/>
    <mergeCell ref="B122:B125"/>
    <mergeCell ref="B126:B129"/>
    <mergeCell ref="CN122:CN125"/>
    <mergeCell ref="Z122:Z125"/>
    <mergeCell ref="AB122:AB125"/>
    <mergeCell ref="AD122:AD125"/>
    <mergeCell ref="AJ122:AJ125"/>
    <mergeCell ref="AQ122:AQ125"/>
    <mergeCell ref="BA122:BA125"/>
    <mergeCell ref="BC122:BC125"/>
    <mergeCell ref="DF126:DF129"/>
    <mergeCell ref="AJ126:AJ129"/>
    <mergeCell ref="AQ126:AQ129"/>
    <mergeCell ref="BA126:BA129"/>
    <mergeCell ref="BC126:BC129"/>
    <mergeCell ref="BK126:BK129"/>
    <mergeCell ref="CM126:CM129"/>
    <mergeCell ref="CO126:CO129"/>
    <mergeCell ref="CP126:CP129"/>
    <mergeCell ref="CQ126:CQ129"/>
    <mergeCell ref="CR126:CR129"/>
    <mergeCell ref="CS126:CS129"/>
    <mergeCell ref="CT126:CT129"/>
    <mergeCell ref="CU126:CU129"/>
    <mergeCell ref="CV126:CV129"/>
    <mergeCell ref="CW126:CW129"/>
    <mergeCell ref="CN126:CN129"/>
    <mergeCell ref="DD130:DD133"/>
    <mergeCell ref="DE130:DE133"/>
    <mergeCell ref="DF130:DF133"/>
    <mergeCell ref="E130:E133"/>
    <mergeCell ref="F130:F133"/>
    <mergeCell ref="G130:G133"/>
    <mergeCell ref="H130:H133"/>
    <mergeCell ref="I130:I133"/>
    <mergeCell ref="J130:J133"/>
    <mergeCell ref="K130:K133"/>
    <mergeCell ref="L130:L133"/>
    <mergeCell ref="M130:M133"/>
    <mergeCell ref="N130:N133"/>
    <mergeCell ref="O130:O133"/>
    <mergeCell ref="Q130:Q133"/>
    <mergeCell ref="AK130:AK133"/>
    <mergeCell ref="CX126:CX129"/>
    <mergeCell ref="CY126:CY129"/>
    <mergeCell ref="CZ126:CZ129"/>
    <mergeCell ref="AL126:AL129"/>
    <mergeCell ref="AM126:AM129"/>
    <mergeCell ref="AN126:AN129"/>
    <mergeCell ref="AO126:AO129"/>
    <mergeCell ref="X126:X129"/>
    <mergeCell ref="Z126:Z129"/>
    <mergeCell ref="AB126:AB129"/>
    <mergeCell ref="AD126:AD129"/>
    <mergeCell ref="CQ130:CQ133"/>
    <mergeCell ref="CR130:CR133"/>
    <mergeCell ref="CS130:CS133"/>
    <mergeCell ref="CT130:CT133"/>
    <mergeCell ref="CU130:CU133"/>
    <mergeCell ref="CX134:CX137"/>
    <mergeCell ref="CY134:CY137"/>
    <mergeCell ref="CZ134:CZ137"/>
    <mergeCell ref="DA134:DA137"/>
    <mergeCell ref="DB134:DB137"/>
    <mergeCell ref="DC134:DC137"/>
    <mergeCell ref="CY130:CY133"/>
    <mergeCell ref="CZ130:CZ133"/>
    <mergeCell ref="DA130:DA133"/>
    <mergeCell ref="DB130:DB133"/>
    <mergeCell ref="AL130:AL133"/>
    <mergeCell ref="AM130:AM133"/>
    <mergeCell ref="AN130:AN133"/>
    <mergeCell ref="AO130:AO133"/>
    <mergeCell ref="X130:X133"/>
    <mergeCell ref="Z130:Z133"/>
    <mergeCell ref="AB130:AB133"/>
    <mergeCell ref="AD130:AD133"/>
    <mergeCell ref="AJ130:AJ133"/>
    <mergeCell ref="AQ130:AQ133"/>
    <mergeCell ref="BA130:BA133"/>
    <mergeCell ref="BC130:BC133"/>
    <mergeCell ref="BK130:BK133"/>
    <mergeCell ref="CV130:CV133"/>
    <mergeCell ref="CW130:CW133"/>
    <mergeCell ref="BK134:BK137"/>
    <mergeCell ref="CM134:CM137"/>
    <mergeCell ref="CO134:CO137"/>
    <mergeCell ref="DC130:DC133"/>
    <mergeCell ref="CX130:CX133"/>
    <mergeCell ref="A134:A137"/>
    <mergeCell ref="C134:C137"/>
    <mergeCell ref="D134:D137"/>
    <mergeCell ref="E134:E137"/>
    <mergeCell ref="F134:F137"/>
    <mergeCell ref="G134:G137"/>
    <mergeCell ref="H134:H137"/>
    <mergeCell ref="I134:I137"/>
    <mergeCell ref="J134:J137"/>
    <mergeCell ref="K134:K137"/>
    <mergeCell ref="L134:L137"/>
    <mergeCell ref="M134:M137"/>
    <mergeCell ref="N134:N137"/>
    <mergeCell ref="O134:O137"/>
    <mergeCell ref="Q134:Q137"/>
    <mergeCell ref="AK134:AK137"/>
    <mergeCell ref="AL134:AL137"/>
    <mergeCell ref="X134:X137"/>
    <mergeCell ref="DB138:DB141"/>
    <mergeCell ref="DC138:DC141"/>
    <mergeCell ref="CV138:CV141"/>
    <mergeCell ref="CW138:CW141"/>
    <mergeCell ref="DD134:DD137"/>
    <mergeCell ref="DE134:DE137"/>
    <mergeCell ref="DF134:DF137"/>
    <mergeCell ref="DD138:DD141"/>
    <mergeCell ref="DE138:DE141"/>
    <mergeCell ref="DF138:DF141"/>
    <mergeCell ref="AL138:AL141"/>
    <mergeCell ref="AM138:AM141"/>
    <mergeCell ref="AN138:AN141"/>
    <mergeCell ref="AO138:AO141"/>
    <mergeCell ref="X138:X141"/>
    <mergeCell ref="CQ134:CQ137"/>
    <mergeCell ref="CR134:CR137"/>
    <mergeCell ref="CS134:CS137"/>
    <mergeCell ref="CT134:CT137"/>
    <mergeCell ref="CU134:CU137"/>
    <mergeCell ref="Z134:Z137"/>
    <mergeCell ref="AB134:AB137"/>
    <mergeCell ref="AD134:AD137"/>
    <mergeCell ref="AJ134:AJ137"/>
    <mergeCell ref="AQ134:AQ137"/>
    <mergeCell ref="BA134:BA137"/>
    <mergeCell ref="CP134:CP137"/>
    <mergeCell ref="AM134:AM137"/>
    <mergeCell ref="AN134:AN137"/>
    <mergeCell ref="AO134:AO137"/>
    <mergeCell ref="CV134:CV137"/>
    <mergeCell ref="CW134:CW137"/>
    <mergeCell ref="AJ138:AJ141"/>
    <mergeCell ref="AQ138:AQ141"/>
    <mergeCell ref="BA138:BA141"/>
    <mergeCell ref="BC138:BC141"/>
    <mergeCell ref="BK138:BK141"/>
    <mergeCell ref="CM138:CM141"/>
    <mergeCell ref="CO138:CO141"/>
    <mergeCell ref="CP138:CP141"/>
    <mergeCell ref="CQ138:CQ141"/>
    <mergeCell ref="CR138:CR141"/>
    <mergeCell ref="CS138:CS141"/>
    <mergeCell ref="CT138:CT141"/>
    <mergeCell ref="CU138:CU141"/>
    <mergeCell ref="CX138:CX141"/>
    <mergeCell ref="CY138:CY141"/>
    <mergeCell ref="CZ138:CZ141"/>
    <mergeCell ref="DA138:DA141"/>
    <mergeCell ref="A142:A145"/>
    <mergeCell ref="C142:C145"/>
    <mergeCell ref="D142:D145"/>
    <mergeCell ref="E142:E145"/>
    <mergeCell ref="F142:F145"/>
    <mergeCell ref="G142:G145"/>
    <mergeCell ref="H142:H145"/>
    <mergeCell ref="I142:I145"/>
    <mergeCell ref="J142:J145"/>
    <mergeCell ref="K142:K145"/>
    <mergeCell ref="L142:L145"/>
    <mergeCell ref="M142:M145"/>
    <mergeCell ref="N142:N145"/>
    <mergeCell ref="O142:O145"/>
    <mergeCell ref="Q142:Q145"/>
    <mergeCell ref="AK142:AK145"/>
    <mergeCell ref="CX142:CX145"/>
    <mergeCell ref="DE142:DE145"/>
    <mergeCell ref="DF142:DF145"/>
    <mergeCell ref="CM142:CM145"/>
    <mergeCell ref="CO142:CO145"/>
    <mergeCell ref="CP142:CP145"/>
    <mergeCell ref="AK90:AK93"/>
    <mergeCell ref="AD90:AD93"/>
    <mergeCell ref="K138:K141"/>
    <mergeCell ref="L138:L141"/>
    <mergeCell ref="M138:M141"/>
    <mergeCell ref="N138:N141"/>
    <mergeCell ref="O138:O141"/>
    <mergeCell ref="Q138:Q141"/>
    <mergeCell ref="AK138:AK141"/>
    <mergeCell ref="AB138:AB141"/>
    <mergeCell ref="AD138:AD141"/>
    <mergeCell ref="Z138:Z141"/>
    <mergeCell ref="CQ118:CQ121"/>
    <mergeCell ref="CR118:CR121"/>
    <mergeCell ref="BC134:BC137"/>
    <mergeCell ref="CM130:CM133"/>
    <mergeCell ref="CO130:CO133"/>
    <mergeCell ref="CP130:CP133"/>
    <mergeCell ref="CY142:CY145"/>
    <mergeCell ref="CZ142:CZ145"/>
    <mergeCell ref="DA142:DA145"/>
    <mergeCell ref="DB142:DB145"/>
    <mergeCell ref="AL142:AL145"/>
    <mergeCell ref="AM142:AM145"/>
    <mergeCell ref="AN142:AN145"/>
    <mergeCell ref="AO142:AO145"/>
    <mergeCell ref="X142:X145"/>
    <mergeCell ref="AB114:AB117"/>
    <mergeCell ref="AD114:AD117"/>
    <mergeCell ref="Z102:Z105"/>
    <mergeCell ref="A138:A141"/>
    <mergeCell ref="C138:C141"/>
    <mergeCell ref="D138:D141"/>
    <mergeCell ref="E138:E141"/>
    <mergeCell ref="F138:F141"/>
    <mergeCell ref="G138:G141"/>
    <mergeCell ref="H138:H141"/>
    <mergeCell ref="I138:I141"/>
    <mergeCell ref="J138:J141"/>
    <mergeCell ref="A130:A133"/>
    <mergeCell ref="C130:C133"/>
    <mergeCell ref="D130:D133"/>
    <mergeCell ref="DC142:DC145"/>
    <mergeCell ref="DD142:DD145"/>
    <mergeCell ref="Z142:Z145"/>
    <mergeCell ref="AB142:AB145"/>
    <mergeCell ref="AD142:AD145"/>
    <mergeCell ref="AJ142:AJ145"/>
    <mergeCell ref="AQ142:AQ145"/>
    <mergeCell ref="BA142:BA145"/>
    <mergeCell ref="BC142:BC145"/>
    <mergeCell ref="BK142:BK145"/>
    <mergeCell ref="CQ142:CQ145"/>
    <mergeCell ref="CR142:CR145"/>
    <mergeCell ref="CS142:CS145"/>
    <mergeCell ref="CT142:CT145"/>
    <mergeCell ref="CU142:CU145"/>
    <mergeCell ref="CV142:CV145"/>
    <mergeCell ref="CW142:CW145"/>
    <mergeCell ref="A90:A93"/>
    <mergeCell ref="C90:C93"/>
    <mergeCell ref="D90:D93"/>
    <mergeCell ref="E90:E93"/>
    <mergeCell ref="F90:F93"/>
    <mergeCell ref="G90:G93"/>
    <mergeCell ref="H90:H93"/>
    <mergeCell ref="I90:I93"/>
    <mergeCell ref="J90:J93"/>
    <mergeCell ref="K90:K93"/>
    <mergeCell ref="L90:L93"/>
    <mergeCell ref="M90:M93"/>
    <mergeCell ref="N90:N93"/>
    <mergeCell ref="O90:O93"/>
    <mergeCell ref="Q90:Q93"/>
    <mergeCell ref="DF90:DF93"/>
    <mergeCell ref="CX90:CX93"/>
    <mergeCell ref="CY90:CY93"/>
    <mergeCell ref="CZ90:CZ93"/>
    <mergeCell ref="DA90:DA93"/>
    <mergeCell ref="DB90:DB93"/>
    <mergeCell ref="DC90:DC93"/>
    <mergeCell ref="DD90:DD93"/>
    <mergeCell ref="DE90:DE93"/>
    <mergeCell ref="AL90:AL93"/>
    <mergeCell ref="AM90:AM93"/>
    <mergeCell ref="AN90:AN93"/>
    <mergeCell ref="AO90:AO93"/>
    <mergeCell ref="X90:X93"/>
    <mergeCell ref="Z90:Z93"/>
    <mergeCell ref="AB90:AB93"/>
    <mergeCell ref="AJ90:AJ93"/>
    <mergeCell ref="CX86:CX89"/>
    <mergeCell ref="CY86:CY89"/>
    <mergeCell ref="CZ86:CZ89"/>
    <mergeCell ref="DA86:DA89"/>
    <mergeCell ref="DB86:DB89"/>
    <mergeCell ref="DC86:DC89"/>
    <mergeCell ref="DD86:DD89"/>
    <mergeCell ref="DE86:DE89"/>
    <mergeCell ref="DF86:DF89"/>
    <mergeCell ref="CX82:CX85"/>
    <mergeCell ref="CY82:CY85"/>
    <mergeCell ref="CZ82:CZ85"/>
    <mergeCell ref="DA82:DA85"/>
    <mergeCell ref="DE82:DE85"/>
    <mergeCell ref="DF82:DF85"/>
    <mergeCell ref="DB82:DB85"/>
    <mergeCell ref="DC82:DC85"/>
    <mergeCell ref="DD82:DD85"/>
    <mergeCell ref="A242:A245"/>
    <mergeCell ref="B242:B245"/>
    <mergeCell ref="C242:C245"/>
    <mergeCell ref="D242:D245"/>
    <mergeCell ref="E242:E245"/>
    <mergeCell ref="F242:F245"/>
    <mergeCell ref="G242:G245"/>
    <mergeCell ref="H242:H245"/>
    <mergeCell ref="I242:I245"/>
    <mergeCell ref="J242:J245"/>
    <mergeCell ref="K242:K245"/>
    <mergeCell ref="L242:L245"/>
    <mergeCell ref="M242:M245"/>
    <mergeCell ref="N242:N245"/>
    <mergeCell ref="O242:O245"/>
    <mergeCell ref="Q242:Q245"/>
    <mergeCell ref="AK242:AK245"/>
    <mergeCell ref="AN242:AN245"/>
    <mergeCell ref="CT242:CT245"/>
    <mergeCell ref="CU242:CU245"/>
    <mergeCell ref="CV242:CV245"/>
    <mergeCell ref="CW242:CW245"/>
    <mergeCell ref="CX242:CX245"/>
    <mergeCell ref="CY242:CY245"/>
    <mergeCell ref="CZ242:CZ245"/>
    <mergeCell ref="DA242:DA245"/>
    <mergeCell ref="DB242:DB245"/>
    <mergeCell ref="DC242:DC245"/>
    <mergeCell ref="DD242:DD245"/>
    <mergeCell ref="DE242:DE245"/>
    <mergeCell ref="AO242:AO245"/>
    <mergeCell ref="X242:X245"/>
    <mergeCell ref="Z242:Z245"/>
    <mergeCell ref="AB242:AB245"/>
    <mergeCell ref="AD242:AD245"/>
    <mergeCell ref="AJ242:AJ245"/>
    <mergeCell ref="AQ242:AQ245"/>
    <mergeCell ref="BA242:BA245"/>
    <mergeCell ref="BC242:BC245"/>
    <mergeCell ref="BK242:BK245"/>
    <mergeCell ref="CM242:CM245"/>
    <mergeCell ref="CN242:CN245"/>
    <mergeCell ref="DF242:DF245"/>
    <mergeCell ref="A246:A249"/>
    <mergeCell ref="B246:B249"/>
    <mergeCell ref="C246:C249"/>
    <mergeCell ref="D246:D249"/>
    <mergeCell ref="E246:E249"/>
    <mergeCell ref="F246:F249"/>
    <mergeCell ref="G246:G249"/>
    <mergeCell ref="H246:H249"/>
    <mergeCell ref="I246:I249"/>
    <mergeCell ref="J246:J249"/>
    <mergeCell ref="K246:K249"/>
    <mergeCell ref="L246:L249"/>
    <mergeCell ref="M246:M249"/>
    <mergeCell ref="N246:N249"/>
    <mergeCell ref="O246:O249"/>
    <mergeCell ref="Q246:Q249"/>
    <mergeCell ref="AK246:AK249"/>
    <mergeCell ref="AL246:AL249"/>
    <mergeCell ref="AM246:AM249"/>
    <mergeCell ref="AN246:AN249"/>
    <mergeCell ref="AO246:AO249"/>
    <mergeCell ref="X246:X249"/>
    <mergeCell ref="Z246:Z249"/>
    <mergeCell ref="CO242:CO245"/>
    <mergeCell ref="CP242:CP245"/>
    <mergeCell ref="CQ242:CQ245"/>
    <mergeCell ref="CR242:CR245"/>
    <mergeCell ref="CS242:CS245"/>
    <mergeCell ref="DA246:DA249"/>
    <mergeCell ref="AL242:AL245"/>
    <mergeCell ref="AM242:AM245"/>
    <mergeCell ref="DB246:DB249"/>
    <mergeCell ref="DC246:DC249"/>
    <mergeCell ref="DD246:DD249"/>
    <mergeCell ref="DE246:DE249"/>
    <mergeCell ref="DF246:DF249"/>
    <mergeCell ref="AB246:AB249"/>
    <mergeCell ref="AD246:AD249"/>
    <mergeCell ref="AJ246:AJ249"/>
    <mergeCell ref="AQ246:AQ249"/>
    <mergeCell ref="BA246:BA249"/>
    <mergeCell ref="BC246:BC249"/>
    <mergeCell ref="BK246:BK249"/>
    <mergeCell ref="CM246:CM249"/>
    <mergeCell ref="CO246:CO249"/>
    <mergeCell ref="CP246:CP249"/>
    <mergeCell ref="CQ246:CQ249"/>
    <mergeCell ref="CR246:CR249"/>
    <mergeCell ref="CS246:CS249"/>
    <mergeCell ref="CT246:CT249"/>
    <mergeCell ref="CU246:CU249"/>
    <mergeCell ref="CV246:CV249"/>
    <mergeCell ref="CW246:CW249"/>
    <mergeCell ref="CX246:CX249"/>
    <mergeCell ref="CY246:CY249"/>
    <mergeCell ref="CZ246:CZ249"/>
    <mergeCell ref="CN246:CN249"/>
    <mergeCell ref="A250:A253"/>
    <mergeCell ref="B250:B253"/>
    <mergeCell ref="C250:C253"/>
    <mergeCell ref="D250:D253"/>
    <mergeCell ref="CM250:CM253"/>
    <mergeCell ref="CO250:CO253"/>
    <mergeCell ref="CP250:CP253"/>
    <mergeCell ref="CQ250:CQ253"/>
    <mergeCell ref="CR250:CR253"/>
    <mergeCell ref="CS250:CS253"/>
    <mergeCell ref="CT250:CT253"/>
    <mergeCell ref="CU250:CU253"/>
    <mergeCell ref="E250:E253"/>
    <mergeCell ref="F250:F253"/>
    <mergeCell ref="G250:G253"/>
    <mergeCell ref="H250:H253"/>
    <mergeCell ref="I250:I253"/>
    <mergeCell ref="J250:J253"/>
    <mergeCell ref="K250:K253"/>
    <mergeCell ref="L250:L253"/>
    <mergeCell ref="M250:M253"/>
    <mergeCell ref="N250:N253"/>
    <mergeCell ref="O250:O253"/>
    <mergeCell ref="Q250:Q253"/>
    <mergeCell ref="AK250:AK253"/>
    <mergeCell ref="AN250:AN253"/>
    <mergeCell ref="AO250:AO253"/>
    <mergeCell ref="X250:X253"/>
    <mergeCell ref="Z250:Z253"/>
    <mergeCell ref="AL250:AL253"/>
    <mergeCell ref="AM250:AM253"/>
    <mergeCell ref="DD250:DD253"/>
    <mergeCell ref="DE250:DE253"/>
    <mergeCell ref="CV250:CV253"/>
    <mergeCell ref="CR254:CR257"/>
    <mergeCell ref="CS254:CS257"/>
    <mergeCell ref="CT254:CT257"/>
    <mergeCell ref="CU254:CU257"/>
    <mergeCell ref="CV254:CV257"/>
    <mergeCell ref="CW254:CW257"/>
    <mergeCell ref="CX254:CX257"/>
    <mergeCell ref="DD254:DD257"/>
    <mergeCell ref="DE254:DE257"/>
    <mergeCell ref="DF250:DF253"/>
    <mergeCell ref="A254:A257"/>
    <mergeCell ref="B254:B257"/>
    <mergeCell ref="C254:C257"/>
    <mergeCell ref="D254:D257"/>
    <mergeCell ref="E254:E257"/>
    <mergeCell ref="F254:F257"/>
    <mergeCell ref="G254:G257"/>
    <mergeCell ref="H254:H257"/>
    <mergeCell ref="I254:I257"/>
    <mergeCell ref="J254:J257"/>
    <mergeCell ref="K254:K257"/>
    <mergeCell ref="L254:L257"/>
    <mergeCell ref="M254:M257"/>
    <mergeCell ref="N254:N257"/>
    <mergeCell ref="O254:O257"/>
    <mergeCell ref="AQ250:AQ253"/>
    <mergeCell ref="BA250:BA253"/>
    <mergeCell ref="CO254:CO257"/>
    <mergeCell ref="CP254:CP257"/>
    <mergeCell ref="AB254:AB257"/>
    <mergeCell ref="AD254:AD257"/>
    <mergeCell ref="AJ254:AJ257"/>
    <mergeCell ref="AQ254:AQ257"/>
    <mergeCell ref="BA254:BA257"/>
    <mergeCell ref="BC254:BC257"/>
    <mergeCell ref="DA254:DA257"/>
    <mergeCell ref="DB254:DB257"/>
    <mergeCell ref="DC254:DC257"/>
    <mergeCell ref="CY254:CY257"/>
    <mergeCell ref="CZ254:CZ257"/>
    <mergeCell ref="CN254:CN257"/>
    <mergeCell ref="CW250:CW253"/>
    <mergeCell ref="AB250:AB253"/>
    <mergeCell ref="AD250:AD253"/>
    <mergeCell ref="AJ250:AJ253"/>
    <mergeCell ref="BC250:BC253"/>
    <mergeCell ref="BK250:BK253"/>
    <mergeCell ref="CN250:CN253"/>
    <mergeCell ref="CX250:CX253"/>
    <mergeCell ref="CY250:CY253"/>
    <mergeCell ref="CZ250:CZ253"/>
    <mergeCell ref="DA250:DA253"/>
    <mergeCell ref="DB250:DB253"/>
    <mergeCell ref="DC250:DC253"/>
    <mergeCell ref="DF254:DF257"/>
    <mergeCell ref="A258:A261"/>
    <mergeCell ref="B258:B261"/>
    <mergeCell ref="C258:C261"/>
    <mergeCell ref="D258:D261"/>
    <mergeCell ref="E258:E261"/>
    <mergeCell ref="F258:F261"/>
    <mergeCell ref="G258:G261"/>
    <mergeCell ref="H258:H261"/>
    <mergeCell ref="I258:I261"/>
    <mergeCell ref="J258:J261"/>
    <mergeCell ref="K258:K261"/>
    <mergeCell ref="L258:L261"/>
    <mergeCell ref="M258:M261"/>
    <mergeCell ref="N258:N261"/>
    <mergeCell ref="O258:O261"/>
    <mergeCell ref="Q258:Q261"/>
    <mergeCell ref="AK258:AK261"/>
    <mergeCell ref="AL258:AL261"/>
    <mergeCell ref="AM258:AM261"/>
    <mergeCell ref="BK254:BK257"/>
    <mergeCell ref="CM254:CM257"/>
    <mergeCell ref="CS258:CS261"/>
    <mergeCell ref="CQ254:CQ257"/>
    <mergeCell ref="Q254:Q257"/>
    <mergeCell ref="AK254:AK257"/>
    <mergeCell ref="AL254:AL257"/>
    <mergeCell ref="AM254:AM257"/>
    <mergeCell ref="AN254:AN257"/>
    <mergeCell ref="AO254:AO257"/>
    <mergeCell ref="X254:X257"/>
    <mergeCell ref="Z254:Z257"/>
    <mergeCell ref="CX262:CX265"/>
    <mergeCell ref="CT258:CT261"/>
    <mergeCell ref="CU258:CU261"/>
    <mergeCell ref="CV258:CV261"/>
    <mergeCell ref="CW258:CW261"/>
    <mergeCell ref="CX258:CX261"/>
    <mergeCell ref="CY258:CY261"/>
    <mergeCell ref="CZ258:CZ261"/>
    <mergeCell ref="AB262:AB265"/>
    <mergeCell ref="AD262:AD265"/>
    <mergeCell ref="AJ262:AJ265"/>
    <mergeCell ref="AQ262:AQ265"/>
    <mergeCell ref="BA262:BA265"/>
    <mergeCell ref="BC262:BC265"/>
    <mergeCell ref="BK262:BK265"/>
    <mergeCell ref="CM262:CM265"/>
    <mergeCell ref="CO262:CO265"/>
    <mergeCell ref="CP262:CP265"/>
    <mergeCell ref="CQ262:CQ265"/>
    <mergeCell ref="AN258:AN261"/>
    <mergeCell ref="AO258:AO261"/>
    <mergeCell ref="AB258:AB261"/>
    <mergeCell ref="AD258:AD261"/>
    <mergeCell ref="AJ258:AJ261"/>
    <mergeCell ref="AQ258:AQ261"/>
    <mergeCell ref="BA258:BA261"/>
    <mergeCell ref="BC258:BC261"/>
    <mergeCell ref="BK258:BK261"/>
    <mergeCell ref="AL262:AL265"/>
    <mergeCell ref="AM262:AM265"/>
    <mergeCell ref="CR262:CR265"/>
    <mergeCell ref="CS262:CS265"/>
    <mergeCell ref="CT262:CT265"/>
    <mergeCell ref="CU262:CU265"/>
    <mergeCell ref="CV262:CV265"/>
    <mergeCell ref="CW262:CW265"/>
    <mergeCell ref="CN258:CN261"/>
    <mergeCell ref="CN262:CN265"/>
    <mergeCell ref="AN262:AN265"/>
    <mergeCell ref="AO262:AO265"/>
    <mergeCell ref="X262:X265"/>
    <mergeCell ref="Z262:Z265"/>
    <mergeCell ref="CM258:CM261"/>
    <mergeCell ref="CO258:CO261"/>
    <mergeCell ref="CP258:CP261"/>
    <mergeCell ref="CQ258:CQ261"/>
    <mergeCell ref="CR258:CR261"/>
    <mergeCell ref="X258:X261"/>
    <mergeCell ref="Z258:Z261"/>
    <mergeCell ref="A262:A265"/>
    <mergeCell ref="B262:B265"/>
    <mergeCell ref="C262:C265"/>
    <mergeCell ref="D262:D265"/>
    <mergeCell ref="E262:E265"/>
    <mergeCell ref="F262:F265"/>
    <mergeCell ref="G262:G265"/>
    <mergeCell ref="H262:H265"/>
    <mergeCell ref="I262:I265"/>
    <mergeCell ref="J262:J265"/>
    <mergeCell ref="K262:K265"/>
    <mergeCell ref="L262:L265"/>
    <mergeCell ref="M262:M265"/>
    <mergeCell ref="N262:N265"/>
    <mergeCell ref="O262:O265"/>
    <mergeCell ref="Q262:Q265"/>
    <mergeCell ref="AK262:AK265"/>
    <mergeCell ref="CY262:CY265"/>
    <mergeCell ref="CZ262:CZ265"/>
    <mergeCell ref="DA262:DA265"/>
    <mergeCell ref="DB262:DB265"/>
    <mergeCell ref="DC262:DC265"/>
    <mergeCell ref="DD262:DD265"/>
    <mergeCell ref="DE262:DE265"/>
    <mergeCell ref="DF262:DF265"/>
    <mergeCell ref="CY266:CY270"/>
    <mergeCell ref="CZ266:CZ270"/>
    <mergeCell ref="DA266:DA270"/>
    <mergeCell ref="DB266:DB270"/>
    <mergeCell ref="DC266:DC270"/>
    <mergeCell ref="DD266:DD270"/>
    <mergeCell ref="DE266:DE270"/>
    <mergeCell ref="DF266:DF270"/>
    <mergeCell ref="DE258:DE261"/>
    <mergeCell ref="DF258:DF261"/>
    <mergeCell ref="DA258:DA261"/>
    <mergeCell ref="DB258:DB261"/>
    <mergeCell ref="DC258:DC261"/>
    <mergeCell ref="DD258:DD261"/>
    <mergeCell ref="J266:J270"/>
    <mergeCell ref="K266:K270"/>
    <mergeCell ref="L266:L270"/>
    <mergeCell ref="M266:M270"/>
    <mergeCell ref="N266:N270"/>
    <mergeCell ref="O266:O270"/>
    <mergeCell ref="Q266:Q270"/>
    <mergeCell ref="CX266:CX270"/>
    <mergeCell ref="AK266:AK270"/>
    <mergeCell ref="AL266:AL270"/>
    <mergeCell ref="AM266:AM270"/>
    <mergeCell ref="AN266:AN270"/>
    <mergeCell ref="AO266:AO270"/>
    <mergeCell ref="X266:X270"/>
    <mergeCell ref="Z266:Z270"/>
    <mergeCell ref="AB266:AB270"/>
    <mergeCell ref="AD266:AD270"/>
    <mergeCell ref="AJ266:AJ270"/>
    <mergeCell ref="AQ266:AQ270"/>
    <mergeCell ref="BA266:BA270"/>
    <mergeCell ref="BC266:BC270"/>
    <mergeCell ref="BK266:BK270"/>
    <mergeCell ref="CM266:CM270"/>
    <mergeCell ref="CO266:CO270"/>
    <mergeCell ref="CP266:CP270"/>
    <mergeCell ref="CQ266:CQ270"/>
    <mergeCell ref="CR266:CR270"/>
    <mergeCell ref="CV266:CV270"/>
    <mergeCell ref="CW266:CW270"/>
    <mergeCell ref="CS266:CS270"/>
    <mergeCell ref="CT266:CT270"/>
    <mergeCell ref="CU266:CU270"/>
    <mergeCell ref="A271:A274"/>
    <mergeCell ref="B271:B274"/>
    <mergeCell ref="C271:C274"/>
    <mergeCell ref="D271:D274"/>
    <mergeCell ref="E271:E274"/>
    <mergeCell ref="F271:F274"/>
    <mergeCell ref="G271:G274"/>
    <mergeCell ref="H271:H274"/>
    <mergeCell ref="I271:I274"/>
    <mergeCell ref="J271:J274"/>
    <mergeCell ref="K271:K274"/>
    <mergeCell ref="L271:L274"/>
    <mergeCell ref="M271:M274"/>
    <mergeCell ref="N271:N274"/>
    <mergeCell ref="O271:O274"/>
    <mergeCell ref="Q271:Q274"/>
    <mergeCell ref="CP271:CP274"/>
    <mergeCell ref="CQ271:CQ274"/>
    <mergeCell ref="CR271:CR274"/>
    <mergeCell ref="A266:A270"/>
    <mergeCell ref="B266:B270"/>
    <mergeCell ref="C266:C270"/>
    <mergeCell ref="D266:D270"/>
    <mergeCell ref="CN266:CN270"/>
    <mergeCell ref="E266:E270"/>
    <mergeCell ref="F266:F270"/>
    <mergeCell ref="G266:G270"/>
    <mergeCell ref="H266:H270"/>
    <mergeCell ref="I266:I270"/>
    <mergeCell ref="CW271:CW274"/>
    <mergeCell ref="CX271:CX274"/>
    <mergeCell ref="CY271:CY274"/>
    <mergeCell ref="CZ271:CZ274"/>
    <mergeCell ref="DA271:DA274"/>
    <mergeCell ref="AK271:AK274"/>
    <mergeCell ref="AL271:AL274"/>
    <mergeCell ref="AM271:AM274"/>
    <mergeCell ref="AN271:AN274"/>
    <mergeCell ref="AO271:AO274"/>
    <mergeCell ref="X271:X274"/>
    <mergeCell ref="Z271:Z274"/>
    <mergeCell ref="AB271:AB274"/>
    <mergeCell ref="AD271:AD274"/>
    <mergeCell ref="AJ271:AJ274"/>
    <mergeCell ref="AQ271:AQ274"/>
    <mergeCell ref="BA271:BA274"/>
    <mergeCell ref="BC271:BC274"/>
    <mergeCell ref="BK271:BK274"/>
    <mergeCell ref="CN271:CN274"/>
    <mergeCell ref="DB271:DB274"/>
    <mergeCell ref="DC271:DC274"/>
    <mergeCell ref="DD271:DD274"/>
    <mergeCell ref="DE271:DE274"/>
    <mergeCell ref="DF271:DF274"/>
    <mergeCell ref="A279:A283"/>
    <mergeCell ref="B279:B283"/>
    <mergeCell ref="C279:C283"/>
    <mergeCell ref="D279:D283"/>
    <mergeCell ref="E279:E283"/>
    <mergeCell ref="F279:F283"/>
    <mergeCell ref="G279:G283"/>
    <mergeCell ref="H279:H283"/>
    <mergeCell ref="I279:I283"/>
    <mergeCell ref="J279:J283"/>
    <mergeCell ref="K279:K283"/>
    <mergeCell ref="L279:L283"/>
    <mergeCell ref="M279:M283"/>
    <mergeCell ref="N279:N283"/>
    <mergeCell ref="O279:O283"/>
    <mergeCell ref="Q279:Q283"/>
    <mergeCell ref="AK279:AK283"/>
    <mergeCell ref="AL279:AL283"/>
    <mergeCell ref="AM279:AM283"/>
    <mergeCell ref="AN279:AN283"/>
    <mergeCell ref="CM271:CM274"/>
    <mergeCell ref="CO271:CO274"/>
    <mergeCell ref="CT279:CT283"/>
    <mergeCell ref="CS271:CS274"/>
    <mergeCell ref="CT271:CT274"/>
    <mergeCell ref="CU271:CU274"/>
    <mergeCell ref="CV271:CV274"/>
    <mergeCell ref="CW279:CW283"/>
    <mergeCell ref="CX279:CX283"/>
    <mergeCell ref="CY279:CY283"/>
    <mergeCell ref="CZ279:CZ283"/>
    <mergeCell ref="DA279:DA283"/>
    <mergeCell ref="DB279:DB283"/>
    <mergeCell ref="DC279:DC283"/>
    <mergeCell ref="DD279:DD283"/>
    <mergeCell ref="DE279:DE283"/>
    <mergeCell ref="AO279:AO283"/>
    <mergeCell ref="X279:X283"/>
    <mergeCell ref="Z279:Z283"/>
    <mergeCell ref="AB279:AB283"/>
    <mergeCell ref="AD279:AD283"/>
    <mergeCell ref="AJ279:AJ283"/>
    <mergeCell ref="AQ279:AQ283"/>
    <mergeCell ref="BA279:BA283"/>
    <mergeCell ref="BC279:BC283"/>
    <mergeCell ref="BK279:BK283"/>
    <mergeCell ref="CM279:CM283"/>
    <mergeCell ref="CN279:CN283"/>
    <mergeCell ref="DF279:DF283"/>
    <mergeCell ref="A284:A287"/>
    <mergeCell ref="B284:B287"/>
    <mergeCell ref="C284:C287"/>
    <mergeCell ref="D284:D287"/>
    <mergeCell ref="E284:E287"/>
    <mergeCell ref="F284:F287"/>
    <mergeCell ref="G284:G287"/>
    <mergeCell ref="H284:H287"/>
    <mergeCell ref="I284:I287"/>
    <mergeCell ref="J284:J287"/>
    <mergeCell ref="K284:K287"/>
    <mergeCell ref="L284:L287"/>
    <mergeCell ref="M284:M287"/>
    <mergeCell ref="N284:N287"/>
    <mergeCell ref="O284:O287"/>
    <mergeCell ref="Q284:Q287"/>
    <mergeCell ref="AK284:AK287"/>
    <mergeCell ref="AL284:AL287"/>
    <mergeCell ref="AM284:AM287"/>
    <mergeCell ref="AN284:AN287"/>
    <mergeCell ref="AO284:AO287"/>
    <mergeCell ref="X284:X287"/>
    <mergeCell ref="Z284:Z287"/>
    <mergeCell ref="CO279:CO283"/>
    <mergeCell ref="CP279:CP283"/>
    <mergeCell ref="CQ279:CQ283"/>
    <mergeCell ref="CR279:CR283"/>
    <mergeCell ref="CS279:CS283"/>
    <mergeCell ref="DA284:DA287"/>
    <mergeCell ref="CU279:CU283"/>
    <mergeCell ref="CV279:CV283"/>
    <mergeCell ref="DB284:DB287"/>
    <mergeCell ref="DC284:DC287"/>
    <mergeCell ref="DD284:DD287"/>
    <mergeCell ref="DE284:DE287"/>
    <mergeCell ref="DF284:DF287"/>
    <mergeCell ref="AB284:AB287"/>
    <mergeCell ref="AD284:AD287"/>
    <mergeCell ref="AJ284:AJ287"/>
    <mergeCell ref="AQ284:AQ287"/>
    <mergeCell ref="BA284:BA287"/>
    <mergeCell ref="BC284:BC287"/>
    <mergeCell ref="BK284:BK287"/>
    <mergeCell ref="CM284:CM287"/>
    <mergeCell ref="CO284:CO287"/>
    <mergeCell ref="CP284:CP287"/>
    <mergeCell ref="CQ284:CQ287"/>
    <mergeCell ref="CR284:CR287"/>
    <mergeCell ref="CS284:CS287"/>
    <mergeCell ref="CT284:CT287"/>
    <mergeCell ref="CU284:CU287"/>
    <mergeCell ref="CV284:CV287"/>
    <mergeCell ref="CW284:CW287"/>
    <mergeCell ref="CX284:CX287"/>
    <mergeCell ref="CY284:CY287"/>
    <mergeCell ref="CZ284:CZ287"/>
    <mergeCell ref="CN284:CN287"/>
    <mergeCell ref="A288:A291"/>
    <mergeCell ref="B288:B291"/>
    <mergeCell ref="C288:C291"/>
    <mergeCell ref="D288:D291"/>
    <mergeCell ref="CM288:CM291"/>
    <mergeCell ref="CO288:CO291"/>
    <mergeCell ref="CP288:CP291"/>
    <mergeCell ref="CQ288:CQ291"/>
    <mergeCell ref="CR288:CR291"/>
    <mergeCell ref="CS288:CS291"/>
    <mergeCell ref="CT288:CT291"/>
    <mergeCell ref="CU288:CU291"/>
    <mergeCell ref="E288:E291"/>
    <mergeCell ref="F288:F291"/>
    <mergeCell ref="G288:G291"/>
    <mergeCell ref="H288:H291"/>
    <mergeCell ref="I288:I291"/>
    <mergeCell ref="J288:J291"/>
    <mergeCell ref="K288:K291"/>
    <mergeCell ref="L288:L291"/>
    <mergeCell ref="M288:M291"/>
    <mergeCell ref="N288:N291"/>
    <mergeCell ref="O288:O291"/>
    <mergeCell ref="Q288:Q291"/>
    <mergeCell ref="AK288:AK291"/>
    <mergeCell ref="AN288:AN291"/>
    <mergeCell ref="AO288:AO291"/>
    <mergeCell ref="X288:X291"/>
    <mergeCell ref="Z288:Z291"/>
    <mergeCell ref="AL288:AL291"/>
    <mergeCell ref="AM288:AM291"/>
    <mergeCell ref="DD288:DD291"/>
    <mergeCell ref="DE288:DE291"/>
    <mergeCell ref="CV288:CV291"/>
    <mergeCell ref="CR292:CR295"/>
    <mergeCell ref="CS292:CS295"/>
    <mergeCell ref="CT292:CT295"/>
    <mergeCell ref="CU292:CU295"/>
    <mergeCell ref="CV292:CV295"/>
    <mergeCell ref="CW292:CW295"/>
    <mergeCell ref="CX292:CX295"/>
    <mergeCell ref="DD292:DD295"/>
    <mergeCell ref="DE292:DE295"/>
    <mergeCell ref="DF288:DF291"/>
    <mergeCell ref="A292:A295"/>
    <mergeCell ref="B292:B295"/>
    <mergeCell ref="C292:C295"/>
    <mergeCell ref="D292:D295"/>
    <mergeCell ref="E292:E295"/>
    <mergeCell ref="F292:F295"/>
    <mergeCell ref="G292:G295"/>
    <mergeCell ref="H292:H295"/>
    <mergeCell ref="I292:I295"/>
    <mergeCell ref="J292:J295"/>
    <mergeCell ref="K292:K295"/>
    <mergeCell ref="L292:L295"/>
    <mergeCell ref="M292:M295"/>
    <mergeCell ref="N292:N295"/>
    <mergeCell ref="O292:O295"/>
    <mergeCell ref="AQ288:AQ291"/>
    <mergeCell ref="BA288:BA291"/>
    <mergeCell ref="CO292:CO295"/>
    <mergeCell ref="CP292:CP295"/>
    <mergeCell ref="Z292:Z295"/>
    <mergeCell ref="AB292:AB295"/>
    <mergeCell ref="AD292:AD295"/>
    <mergeCell ref="AJ292:AJ295"/>
    <mergeCell ref="AQ292:AQ295"/>
    <mergeCell ref="BA292:BA295"/>
    <mergeCell ref="BC292:BC295"/>
    <mergeCell ref="DA292:DA295"/>
    <mergeCell ref="DB292:DB295"/>
    <mergeCell ref="DC292:DC295"/>
    <mergeCell ref="CY292:CY295"/>
    <mergeCell ref="CZ292:CZ295"/>
    <mergeCell ref="CN292:CN295"/>
    <mergeCell ref="CW288:CW291"/>
    <mergeCell ref="AB288:AB291"/>
    <mergeCell ref="AD288:AD291"/>
    <mergeCell ref="AJ288:AJ291"/>
    <mergeCell ref="BC288:BC291"/>
    <mergeCell ref="BK288:BK291"/>
    <mergeCell ref="CN288:CN291"/>
    <mergeCell ref="CX288:CX291"/>
    <mergeCell ref="CY288:CY291"/>
    <mergeCell ref="CZ288:CZ291"/>
    <mergeCell ref="DA288:DA291"/>
    <mergeCell ref="DB288:DB291"/>
    <mergeCell ref="DC288:DC291"/>
    <mergeCell ref="CS300:CS303"/>
    <mergeCell ref="DF292:DF295"/>
    <mergeCell ref="A296:A299"/>
    <mergeCell ref="B296:B299"/>
    <mergeCell ref="C296:C299"/>
    <mergeCell ref="D296:D299"/>
    <mergeCell ref="E296:E299"/>
    <mergeCell ref="F296:F299"/>
    <mergeCell ref="G296:G299"/>
    <mergeCell ref="H296:H299"/>
    <mergeCell ref="I296:I299"/>
    <mergeCell ref="J296:J299"/>
    <mergeCell ref="K296:K299"/>
    <mergeCell ref="L296:L299"/>
    <mergeCell ref="M296:M299"/>
    <mergeCell ref="N296:N299"/>
    <mergeCell ref="O296:O299"/>
    <mergeCell ref="Q296:Q299"/>
    <mergeCell ref="AK296:AK299"/>
    <mergeCell ref="AL296:AL299"/>
    <mergeCell ref="AM296:AM299"/>
    <mergeCell ref="BK292:BK295"/>
    <mergeCell ref="CM292:CM295"/>
    <mergeCell ref="CS296:CS299"/>
    <mergeCell ref="CQ292:CQ295"/>
    <mergeCell ref="Q292:Q295"/>
    <mergeCell ref="AK292:AK295"/>
    <mergeCell ref="AL292:AL295"/>
    <mergeCell ref="AM292:AM295"/>
    <mergeCell ref="AN292:AN295"/>
    <mergeCell ref="AO292:AO295"/>
    <mergeCell ref="X292:X295"/>
    <mergeCell ref="X296:X299"/>
    <mergeCell ref="Z296:Z299"/>
    <mergeCell ref="CX300:CX303"/>
    <mergeCell ref="CT296:CT299"/>
    <mergeCell ref="CU296:CU299"/>
    <mergeCell ref="CV296:CV299"/>
    <mergeCell ref="CW296:CW299"/>
    <mergeCell ref="CX296:CX299"/>
    <mergeCell ref="CY296:CY299"/>
    <mergeCell ref="CZ296:CZ299"/>
    <mergeCell ref="AB300:AB303"/>
    <mergeCell ref="AD300:AD303"/>
    <mergeCell ref="AJ300:AJ303"/>
    <mergeCell ref="AQ300:AQ303"/>
    <mergeCell ref="BA300:BA303"/>
    <mergeCell ref="BC300:BC303"/>
    <mergeCell ref="BK300:BK303"/>
    <mergeCell ref="CM300:CM303"/>
    <mergeCell ref="CO300:CO303"/>
    <mergeCell ref="CP300:CP303"/>
    <mergeCell ref="CQ300:CQ303"/>
    <mergeCell ref="AN296:AN299"/>
    <mergeCell ref="AO296:AO299"/>
    <mergeCell ref="AB296:AB299"/>
    <mergeCell ref="AD296:AD299"/>
    <mergeCell ref="AJ296:AJ299"/>
    <mergeCell ref="AQ296:AQ299"/>
    <mergeCell ref="BA296:BA299"/>
    <mergeCell ref="BC296:BC299"/>
    <mergeCell ref="BK296:BK299"/>
    <mergeCell ref="AL300:AL303"/>
    <mergeCell ref="AM300:AM303"/>
    <mergeCell ref="A300:A303"/>
    <mergeCell ref="B300:B303"/>
    <mergeCell ref="C300:C303"/>
    <mergeCell ref="D300:D303"/>
    <mergeCell ref="E300:E303"/>
    <mergeCell ref="F300:F303"/>
    <mergeCell ref="G300:G303"/>
    <mergeCell ref="H300:H303"/>
    <mergeCell ref="I300:I303"/>
    <mergeCell ref="J300:J303"/>
    <mergeCell ref="K300:K303"/>
    <mergeCell ref="L300:L303"/>
    <mergeCell ref="M300:M303"/>
    <mergeCell ref="N300:N303"/>
    <mergeCell ref="O300:O303"/>
    <mergeCell ref="Q300:Q303"/>
    <mergeCell ref="AK300:AK303"/>
    <mergeCell ref="X300:X303"/>
    <mergeCell ref="Z300:Z303"/>
    <mergeCell ref="DD300:DD303"/>
    <mergeCell ref="DE300:DE303"/>
    <mergeCell ref="DF300:DF303"/>
    <mergeCell ref="CY304:CY307"/>
    <mergeCell ref="CZ304:CZ307"/>
    <mergeCell ref="DA304:DA307"/>
    <mergeCell ref="DB304:DB307"/>
    <mergeCell ref="DC304:DC307"/>
    <mergeCell ref="DD304:DD307"/>
    <mergeCell ref="DE304:DE307"/>
    <mergeCell ref="DF304:DF307"/>
    <mergeCell ref="DE296:DE299"/>
    <mergeCell ref="DF296:DF299"/>
    <mergeCell ref="DA296:DA299"/>
    <mergeCell ref="DB296:DB299"/>
    <mergeCell ref="DC296:DC299"/>
    <mergeCell ref="DD296:DD299"/>
    <mergeCell ref="K304:K307"/>
    <mergeCell ref="L304:L307"/>
    <mergeCell ref="M304:M307"/>
    <mergeCell ref="N304:N307"/>
    <mergeCell ref="O304:O307"/>
    <mergeCell ref="Q304:Q307"/>
    <mergeCell ref="CX304:CX307"/>
    <mergeCell ref="AK304:AK307"/>
    <mergeCell ref="AL304:AL307"/>
    <mergeCell ref="AM304:AM307"/>
    <mergeCell ref="AN304:AN307"/>
    <mergeCell ref="AO304:AO307"/>
    <mergeCell ref="X304:X307"/>
    <mergeCell ref="Z304:Z307"/>
    <mergeCell ref="AB304:AB307"/>
    <mergeCell ref="AD304:AD307"/>
    <mergeCell ref="AJ304:AJ307"/>
    <mergeCell ref="AQ304:AQ307"/>
    <mergeCell ref="BA304:BA307"/>
    <mergeCell ref="BC304:BC307"/>
    <mergeCell ref="P304:P307"/>
    <mergeCell ref="BK304:BK307"/>
    <mergeCell ref="CM304:CM307"/>
    <mergeCell ref="CO304:CO307"/>
    <mergeCell ref="CP304:CP307"/>
    <mergeCell ref="CQ304:CQ307"/>
    <mergeCell ref="CV304:CV307"/>
    <mergeCell ref="CW304:CW307"/>
    <mergeCell ref="CR304:CR307"/>
    <mergeCell ref="CS304:CS307"/>
    <mergeCell ref="CT304:CT307"/>
    <mergeCell ref="CU304:CU307"/>
    <mergeCell ref="A304:A307"/>
    <mergeCell ref="B304:B307"/>
    <mergeCell ref="C304:C307"/>
    <mergeCell ref="D304:D307"/>
    <mergeCell ref="CN304:CN307"/>
    <mergeCell ref="E304:E307"/>
    <mergeCell ref="F304:F307"/>
    <mergeCell ref="G304:G307"/>
    <mergeCell ref="H304:H307"/>
    <mergeCell ref="I304:I307"/>
    <mergeCell ref="J304:J307"/>
    <mergeCell ref="CW308:CW311"/>
    <mergeCell ref="CX308:CX311"/>
    <mergeCell ref="CY308:CY311"/>
    <mergeCell ref="CZ308:CZ311"/>
    <mergeCell ref="A308:A311"/>
    <mergeCell ref="B308:B311"/>
    <mergeCell ref="C308:C311"/>
    <mergeCell ref="D308:D311"/>
    <mergeCell ref="E308:E311"/>
    <mergeCell ref="F308:F311"/>
    <mergeCell ref="G308:G311"/>
    <mergeCell ref="H308:H311"/>
    <mergeCell ref="I308:I311"/>
    <mergeCell ref="J308:J311"/>
    <mergeCell ref="K308:K311"/>
    <mergeCell ref="L308:L311"/>
    <mergeCell ref="M308:M311"/>
    <mergeCell ref="N308:N311"/>
    <mergeCell ref="O308:O311"/>
    <mergeCell ref="Q308:Q311"/>
    <mergeCell ref="CP308:CP311"/>
    <mergeCell ref="DF308:DF311"/>
    <mergeCell ref="A312:A315"/>
    <mergeCell ref="B312:B315"/>
    <mergeCell ref="C312:C315"/>
    <mergeCell ref="D312:D315"/>
    <mergeCell ref="E312:E315"/>
    <mergeCell ref="F312:F315"/>
    <mergeCell ref="G312:G315"/>
    <mergeCell ref="H312:H315"/>
    <mergeCell ref="I312:I315"/>
    <mergeCell ref="J312:J315"/>
    <mergeCell ref="K312:K315"/>
    <mergeCell ref="L312:L315"/>
    <mergeCell ref="M312:M315"/>
    <mergeCell ref="N312:N315"/>
    <mergeCell ref="O312:O315"/>
    <mergeCell ref="Q312:Q315"/>
    <mergeCell ref="AK312:AK315"/>
    <mergeCell ref="AL312:AL315"/>
    <mergeCell ref="AM312:AM315"/>
    <mergeCell ref="AN312:AN315"/>
    <mergeCell ref="CM308:CM311"/>
    <mergeCell ref="CO308:CO311"/>
    <mergeCell ref="CT312:CT315"/>
    <mergeCell ref="CS308:CS311"/>
    <mergeCell ref="CT308:CT311"/>
    <mergeCell ref="CU308:CU311"/>
    <mergeCell ref="CV308:CV311"/>
    <mergeCell ref="DA312:DA315"/>
    <mergeCell ref="DA308:DA311"/>
    <mergeCell ref="AK308:AK311"/>
    <mergeCell ref="AL308:AL311"/>
    <mergeCell ref="A316:A319"/>
    <mergeCell ref="B316:B319"/>
    <mergeCell ref="C316:C319"/>
    <mergeCell ref="D316:D319"/>
    <mergeCell ref="E316:E319"/>
    <mergeCell ref="F316:F319"/>
    <mergeCell ref="G316:G319"/>
    <mergeCell ref="H316:H319"/>
    <mergeCell ref="I316:I319"/>
    <mergeCell ref="J316:J319"/>
    <mergeCell ref="K316:K319"/>
    <mergeCell ref="L316:L319"/>
    <mergeCell ref="M316:M319"/>
    <mergeCell ref="N316:N319"/>
    <mergeCell ref="O316:O319"/>
    <mergeCell ref="Q316:Q319"/>
    <mergeCell ref="DC308:DC311"/>
    <mergeCell ref="AM308:AM311"/>
    <mergeCell ref="AN308:AN311"/>
    <mergeCell ref="AO308:AO311"/>
    <mergeCell ref="X308:X311"/>
    <mergeCell ref="Z308:Z311"/>
    <mergeCell ref="AB308:AB311"/>
    <mergeCell ref="AD308:AD311"/>
    <mergeCell ref="AJ308:AJ311"/>
    <mergeCell ref="AQ308:AQ311"/>
    <mergeCell ref="BA308:BA311"/>
    <mergeCell ref="BC308:BC311"/>
    <mergeCell ref="BK308:BK311"/>
    <mergeCell ref="CN308:CN311"/>
    <mergeCell ref="DB308:DB311"/>
    <mergeCell ref="CQ308:CQ311"/>
    <mergeCell ref="J320:J323"/>
    <mergeCell ref="K320:K323"/>
    <mergeCell ref="L320:L323"/>
    <mergeCell ref="M320:M323"/>
    <mergeCell ref="N320:N323"/>
    <mergeCell ref="O320:O323"/>
    <mergeCell ref="Q320:Q323"/>
    <mergeCell ref="AK320:AK323"/>
    <mergeCell ref="AN320:AN323"/>
    <mergeCell ref="AO320:AO323"/>
    <mergeCell ref="X320:X323"/>
    <mergeCell ref="Z320:Z323"/>
    <mergeCell ref="AB320:AB323"/>
    <mergeCell ref="AD320:AD323"/>
    <mergeCell ref="AJ320:AJ323"/>
    <mergeCell ref="CS316:CS319"/>
    <mergeCell ref="AK316:AK319"/>
    <mergeCell ref="X316:X319"/>
    <mergeCell ref="Z316:Z319"/>
    <mergeCell ref="AB316:AB319"/>
    <mergeCell ref="AD316:AD319"/>
    <mergeCell ref="AJ316:AJ319"/>
    <mergeCell ref="AQ316:AQ319"/>
    <mergeCell ref="BA316:BA319"/>
    <mergeCell ref="BC316:BC319"/>
    <mergeCell ref="BK316:BK319"/>
    <mergeCell ref="CM316:CM319"/>
    <mergeCell ref="CO316:CO319"/>
    <mergeCell ref="CP316:CP319"/>
    <mergeCell ref="CQ316:CQ319"/>
    <mergeCell ref="CR316:CR319"/>
    <mergeCell ref="AL320:AL323"/>
    <mergeCell ref="DF320:DF323"/>
    <mergeCell ref="AQ320:AQ323"/>
    <mergeCell ref="BA320:BA323"/>
    <mergeCell ref="DF312:DF315"/>
    <mergeCell ref="AL316:AL319"/>
    <mergeCell ref="AM316:AM319"/>
    <mergeCell ref="AN316:AN319"/>
    <mergeCell ref="AO316:AO319"/>
    <mergeCell ref="CO312:CO315"/>
    <mergeCell ref="CP312:CP315"/>
    <mergeCell ref="CQ312:CQ315"/>
    <mergeCell ref="CR312:CR315"/>
    <mergeCell ref="CS312:CS315"/>
    <mergeCell ref="DA316:DA319"/>
    <mergeCell ref="CU312:CU315"/>
    <mergeCell ref="CV312:CV315"/>
    <mergeCell ref="CW312:CW315"/>
    <mergeCell ref="CX312:CX315"/>
    <mergeCell ref="CY312:CY315"/>
    <mergeCell ref="DC316:DC319"/>
    <mergeCell ref="DD316:DD319"/>
    <mergeCell ref="DE316:DE319"/>
    <mergeCell ref="DF316:DF319"/>
    <mergeCell ref="CT316:CT319"/>
    <mergeCell ref="DB312:DB315"/>
    <mergeCell ref="DC312:DC315"/>
    <mergeCell ref="DD312:DD315"/>
    <mergeCell ref="DE312:DE315"/>
    <mergeCell ref="AO312:AO315"/>
    <mergeCell ref="AQ312:AQ315"/>
    <mergeCell ref="BA312:BA315"/>
    <mergeCell ref="BC312:BC315"/>
    <mergeCell ref="Q275:Q278"/>
    <mergeCell ref="AK275:AK278"/>
    <mergeCell ref="CM320:CM323"/>
    <mergeCell ref="CO320:CO323"/>
    <mergeCell ref="CP320:CP323"/>
    <mergeCell ref="CQ320:CQ323"/>
    <mergeCell ref="CR320:CR323"/>
    <mergeCell ref="CS320:CS323"/>
    <mergeCell ref="CT320:CT323"/>
    <mergeCell ref="BC320:BC323"/>
    <mergeCell ref="BK320:BK323"/>
    <mergeCell ref="CN316:CN319"/>
    <mergeCell ref="CN320:CN323"/>
    <mergeCell ref="DC320:DC323"/>
    <mergeCell ref="DD320:DD323"/>
    <mergeCell ref="DE320:DE323"/>
    <mergeCell ref="X312:X315"/>
    <mergeCell ref="Z312:Z315"/>
    <mergeCell ref="AB312:AB315"/>
    <mergeCell ref="AD312:AD315"/>
    <mergeCell ref="AJ312:AJ315"/>
    <mergeCell ref="BK312:BK315"/>
    <mergeCell ref="CM312:CM315"/>
    <mergeCell ref="CN312:CN315"/>
    <mergeCell ref="DD308:DD311"/>
    <mergeCell ref="DE308:DE311"/>
    <mergeCell ref="CR308:CR311"/>
    <mergeCell ref="CY300:CY303"/>
    <mergeCell ref="CZ300:CZ303"/>
    <mergeCell ref="DA300:DA303"/>
    <mergeCell ref="DB300:DB303"/>
    <mergeCell ref="DC300:DC303"/>
    <mergeCell ref="A320:A323"/>
    <mergeCell ref="B320:B323"/>
    <mergeCell ref="C320:C323"/>
    <mergeCell ref="D320:D323"/>
    <mergeCell ref="E320:E323"/>
    <mergeCell ref="F320:F323"/>
    <mergeCell ref="G320:G323"/>
    <mergeCell ref="H320:H323"/>
    <mergeCell ref="I320:I323"/>
    <mergeCell ref="X275:X278"/>
    <mergeCell ref="Z275:Z278"/>
    <mergeCell ref="CR275:CR278"/>
    <mergeCell ref="CS275:CS278"/>
    <mergeCell ref="CT275:CT278"/>
    <mergeCell ref="CU275:CU278"/>
    <mergeCell ref="CV275:CV278"/>
    <mergeCell ref="CW275:CW278"/>
    <mergeCell ref="A275:A278"/>
    <mergeCell ref="B275:B278"/>
    <mergeCell ref="C275:C278"/>
    <mergeCell ref="D275:D278"/>
    <mergeCell ref="E275:E278"/>
    <mergeCell ref="F275:F278"/>
    <mergeCell ref="G275:G278"/>
    <mergeCell ref="H275:H278"/>
    <mergeCell ref="I275:I278"/>
    <mergeCell ref="J275:J278"/>
    <mergeCell ref="K275:K278"/>
    <mergeCell ref="L275:L278"/>
    <mergeCell ref="M275:M278"/>
    <mergeCell ref="N275:N278"/>
    <mergeCell ref="O275:O278"/>
    <mergeCell ref="AM320:AM323"/>
    <mergeCell ref="CW320:CW323"/>
    <mergeCell ref="CX320:CX323"/>
    <mergeCell ref="CY320:CY323"/>
    <mergeCell ref="CZ320:CZ323"/>
    <mergeCell ref="DA320:DA323"/>
    <mergeCell ref="DB320:DB323"/>
    <mergeCell ref="CU316:CU319"/>
    <mergeCell ref="CV316:CV319"/>
    <mergeCell ref="CW316:CW319"/>
    <mergeCell ref="CX316:CX319"/>
    <mergeCell ref="CY316:CY319"/>
    <mergeCell ref="CZ316:CZ319"/>
    <mergeCell ref="CU320:CU323"/>
    <mergeCell ref="CV320:CV323"/>
    <mergeCell ref="DB316:DB319"/>
    <mergeCell ref="DC275:DC278"/>
    <mergeCell ref="CZ312:CZ315"/>
    <mergeCell ref="CT300:CT303"/>
    <mergeCell ref="CU300:CU303"/>
    <mergeCell ref="CV300:CV303"/>
    <mergeCell ref="CW300:CW303"/>
    <mergeCell ref="CN296:CN299"/>
    <mergeCell ref="CN300:CN303"/>
    <mergeCell ref="AN300:AN303"/>
    <mergeCell ref="AO300:AO303"/>
    <mergeCell ref="CM296:CM299"/>
    <mergeCell ref="CO296:CO299"/>
    <mergeCell ref="CP296:CP299"/>
    <mergeCell ref="CQ296:CQ299"/>
    <mergeCell ref="CR296:CR299"/>
    <mergeCell ref="CR300:CR303"/>
    <mergeCell ref="DD275:DD278"/>
    <mergeCell ref="DE275:DE278"/>
    <mergeCell ref="DF275:DF278"/>
    <mergeCell ref="AB275:AB278"/>
    <mergeCell ref="AD275:AD278"/>
    <mergeCell ref="AJ275:AJ278"/>
    <mergeCell ref="AQ275:AQ278"/>
    <mergeCell ref="BA275:BA278"/>
    <mergeCell ref="BC275:BC278"/>
    <mergeCell ref="BK275:BK278"/>
    <mergeCell ref="CM275:CM278"/>
    <mergeCell ref="CO275:CO278"/>
    <mergeCell ref="CP275:CP278"/>
    <mergeCell ref="CQ275:CQ278"/>
    <mergeCell ref="AL275:AL278"/>
    <mergeCell ref="AM275:AM278"/>
    <mergeCell ref="AN275:AN278"/>
    <mergeCell ref="AO275:AO278"/>
    <mergeCell ref="CX275:CX278"/>
    <mergeCell ref="CY275:CY278"/>
    <mergeCell ref="CZ275:CZ278"/>
    <mergeCell ref="DA275:DA278"/>
    <mergeCell ref="CN275:CN278"/>
    <mergeCell ref="DB275:DB278"/>
    <mergeCell ref="D34:D37"/>
    <mergeCell ref="C34:C37"/>
    <mergeCell ref="A34:A37"/>
    <mergeCell ref="CN6:CN9"/>
    <mergeCell ref="CN10:CN13"/>
    <mergeCell ref="CN14:CN17"/>
    <mergeCell ref="CN18:CN21"/>
    <mergeCell ref="CN22:CN25"/>
    <mergeCell ref="CN26:CN29"/>
    <mergeCell ref="CN30:CN33"/>
    <mergeCell ref="CN34:CN37"/>
    <mergeCell ref="CN38:CN41"/>
    <mergeCell ref="AD34:AD37"/>
    <mergeCell ref="AB34:AB37"/>
    <mergeCell ref="Z34:Z37"/>
    <mergeCell ref="X34:X37"/>
    <mergeCell ref="AO34:AO37"/>
    <mergeCell ref="AN34:AN37"/>
    <mergeCell ref="AM34:AM37"/>
    <mergeCell ref="AL34:AL37"/>
    <mergeCell ref="AK34:AK37"/>
    <mergeCell ref="Q34:Q37"/>
    <mergeCell ref="O34:O37"/>
    <mergeCell ref="N34:N37"/>
    <mergeCell ref="M34:M37"/>
    <mergeCell ref="L34:L37"/>
    <mergeCell ref="K34:K37"/>
    <mergeCell ref="CM34:CM37"/>
    <mergeCell ref="Q30:Q33"/>
    <mergeCell ref="F26:F29"/>
    <mergeCell ref="G26:G29"/>
    <mergeCell ref="H26:H29"/>
    <mergeCell ref="CN90:CN93"/>
    <mergeCell ref="CN94:CN97"/>
    <mergeCell ref="CN98:CN101"/>
    <mergeCell ref="CN102:CN105"/>
    <mergeCell ref="CN106:CN109"/>
    <mergeCell ref="CN110:CN113"/>
    <mergeCell ref="CN114:CN117"/>
    <mergeCell ref="CN130:CN133"/>
    <mergeCell ref="CN134:CN137"/>
    <mergeCell ref="CN138:CN141"/>
    <mergeCell ref="CN142:CN145"/>
    <mergeCell ref="CN146:CN149"/>
    <mergeCell ref="CN150:CN153"/>
    <mergeCell ref="CN154:CN157"/>
    <mergeCell ref="CN158:CN161"/>
    <mergeCell ref="CN162:CN165"/>
    <mergeCell ref="CN166:CN169"/>
    <mergeCell ref="CN170:CN173"/>
    <mergeCell ref="CN174:CN177"/>
    <mergeCell ref="CN178:CN181"/>
    <mergeCell ref="CN182:CN185"/>
    <mergeCell ref="CN186:CN189"/>
    <mergeCell ref="CN190:CN193"/>
    <mergeCell ref="CN194:CN197"/>
    <mergeCell ref="CN198:CN201"/>
    <mergeCell ref="CN202:CN205"/>
    <mergeCell ref="CN206:CN209"/>
    <mergeCell ref="CN210:CN213"/>
    <mergeCell ref="CN214:CN217"/>
    <mergeCell ref="CN218:CN221"/>
    <mergeCell ref="CN222:CN225"/>
    <mergeCell ref="CN226:CN229"/>
    <mergeCell ref="CN230:CN233"/>
    <mergeCell ref="CN234:CN237"/>
    <mergeCell ref="DG6:DG9"/>
    <mergeCell ref="DG10:DG13"/>
    <mergeCell ref="DG14:DG17"/>
    <mergeCell ref="DG18:DG21"/>
    <mergeCell ref="DG22:DG25"/>
    <mergeCell ref="DG26:DG29"/>
    <mergeCell ref="DG30:DG33"/>
    <mergeCell ref="DG34:DG37"/>
    <mergeCell ref="DG38:DG41"/>
    <mergeCell ref="DG42:DG45"/>
    <mergeCell ref="DG46:DG49"/>
    <mergeCell ref="DG50:DG53"/>
    <mergeCell ref="DG54:DG57"/>
    <mergeCell ref="DG58:DG61"/>
    <mergeCell ref="DG62:DG65"/>
    <mergeCell ref="DG66:DG69"/>
    <mergeCell ref="DG70:DG73"/>
    <mergeCell ref="DG74:DG77"/>
    <mergeCell ref="DG78:DG81"/>
    <mergeCell ref="DG82:DG85"/>
    <mergeCell ref="DG86:DG89"/>
    <mergeCell ref="DG90:DG93"/>
    <mergeCell ref="DG94:DG97"/>
    <mergeCell ref="DG98:DG101"/>
    <mergeCell ref="DG102:DG105"/>
    <mergeCell ref="DG106:DG109"/>
    <mergeCell ref="DG110:DG113"/>
    <mergeCell ref="DG114:DG117"/>
    <mergeCell ref="DG118:DG121"/>
    <mergeCell ref="DG122:DG125"/>
    <mergeCell ref="DG126:DG129"/>
    <mergeCell ref="DG130:DG133"/>
    <mergeCell ref="DG134:DG137"/>
    <mergeCell ref="DG138:DG141"/>
    <mergeCell ref="DG142:DG145"/>
    <mergeCell ref="DG146:DG149"/>
    <mergeCell ref="DG150:DG153"/>
    <mergeCell ref="DG154:DG157"/>
    <mergeCell ref="DG158:DG161"/>
    <mergeCell ref="DG162:DG165"/>
    <mergeCell ref="DG166:DG169"/>
    <mergeCell ref="DG170:DG173"/>
    <mergeCell ref="DG174:DG177"/>
    <mergeCell ref="DG178:DG181"/>
    <mergeCell ref="DG182:DG185"/>
    <mergeCell ref="DG186:DG189"/>
    <mergeCell ref="DG190:DG193"/>
    <mergeCell ref="DG194:DG197"/>
    <mergeCell ref="DG198:DG201"/>
    <mergeCell ref="DG202:DG205"/>
    <mergeCell ref="DG206:DG209"/>
    <mergeCell ref="DG210:DG213"/>
    <mergeCell ref="DG214:DG217"/>
    <mergeCell ref="DG218:DG221"/>
    <mergeCell ref="DG222:DG225"/>
    <mergeCell ref="DG226:DG229"/>
    <mergeCell ref="DG230:DG233"/>
    <mergeCell ref="DG234:DG237"/>
    <mergeCell ref="DG238:DG241"/>
    <mergeCell ref="DG242:DG245"/>
    <mergeCell ref="DG246:DG249"/>
    <mergeCell ref="DG250:DG253"/>
    <mergeCell ref="DG254:DG257"/>
    <mergeCell ref="DG258:DG261"/>
    <mergeCell ref="DG262:DG265"/>
    <mergeCell ref="DG266:DG270"/>
    <mergeCell ref="DG271:DG274"/>
    <mergeCell ref="DG275:DG278"/>
    <mergeCell ref="DG279:DG283"/>
    <mergeCell ref="DG284:DG287"/>
    <mergeCell ref="DG288:DG291"/>
    <mergeCell ref="DG292:DG295"/>
    <mergeCell ref="DG296:DG299"/>
    <mergeCell ref="DG300:DG303"/>
    <mergeCell ref="DG304:DG307"/>
    <mergeCell ref="DG308:DG311"/>
    <mergeCell ref="DG312:DG315"/>
    <mergeCell ref="DG316:DG319"/>
    <mergeCell ref="DG320:DG32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4:DH57"/>
    <mergeCell ref="DH58:DH61"/>
    <mergeCell ref="DH62:DH65"/>
    <mergeCell ref="DH66:DH69"/>
    <mergeCell ref="DH70:DH73"/>
    <mergeCell ref="DH74:DH77"/>
    <mergeCell ref="DH78:DH81"/>
    <mergeCell ref="DH82:DH85"/>
    <mergeCell ref="DH86:DH89"/>
    <mergeCell ref="DH90:DH93"/>
    <mergeCell ref="DH94:DH97"/>
    <mergeCell ref="DH98:DH101"/>
    <mergeCell ref="DH102:DH105"/>
    <mergeCell ref="DH106:DH109"/>
    <mergeCell ref="DH110:DH113"/>
    <mergeCell ref="DH114:DH117"/>
    <mergeCell ref="DH118: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66:DH169"/>
    <mergeCell ref="DH170:DH173"/>
    <mergeCell ref="DH174:DH177"/>
    <mergeCell ref="DH178:DH181"/>
    <mergeCell ref="DH182:DH185"/>
    <mergeCell ref="DH186:DH189"/>
    <mergeCell ref="DH190:DH193"/>
    <mergeCell ref="DH194:DH197"/>
    <mergeCell ref="DH198:DH201"/>
    <mergeCell ref="DH202:DH205"/>
    <mergeCell ref="DH206:DH209"/>
    <mergeCell ref="DH210:DH213"/>
    <mergeCell ref="DH214:DH217"/>
    <mergeCell ref="DH218:DH221"/>
    <mergeCell ref="DH222:DH225"/>
    <mergeCell ref="DH226:DH229"/>
    <mergeCell ref="DH230:DH233"/>
    <mergeCell ref="DH234:DH237"/>
    <mergeCell ref="DH238:DH241"/>
    <mergeCell ref="DH242:DH245"/>
    <mergeCell ref="DH246:DH249"/>
    <mergeCell ref="DH250:DH253"/>
    <mergeCell ref="DH254:DH257"/>
    <mergeCell ref="DH258:DH261"/>
    <mergeCell ref="DH262:DH265"/>
    <mergeCell ref="DH266:DH270"/>
    <mergeCell ref="DH271:DH274"/>
    <mergeCell ref="DH275:DH278"/>
    <mergeCell ref="DH279:DH283"/>
    <mergeCell ref="DH284:DH287"/>
    <mergeCell ref="DH288:DH291"/>
    <mergeCell ref="DH292:DH295"/>
    <mergeCell ref="DH296:DH299"/>
    <mergeCell ref="DH300:DH303"/>
    <mergeCell ref="DH304:DH307"/>
    <mergeCell ref="DH308:DH311"/>
    <mergeCell ref="DH312:DH315"/>
    <mergeCell ref="DH316:DH319"/>
    <mergeCell ref="DH320:DH323"/>
    <mergeCell ref="DI6:DI9"/>
    <mergeCell ref="DI10:DI13"/>
    <mergeCell ref="DI14:DI17"/>
    <mergeCell ref="DI18:DI21"/>
    <mergeCell ref="DI22:DI25"/>
    <mergeCell ref="DI26:DI29"/>
    <mergeCell ref="DI30:DI33"/>
    <mergeCell ref="DI34:DI37"/>
    <mergeCell ref="DI38:DI41"/>
    <mergeCell ref="DI42:DI45"/>
    <mergeCell ref="DI46:DI49"/>
    <mergeCell ref="DI50:DI53"/>
    <mergeCell ref="DI54:DI57"/>
    <mergeCell ref="DI58:DI61"/>
    <mergeCell ref="DI62:DI65"/>
    <mergeCell ref="DI66:DI69"/>
    <mergeCell ref="DI70:DI73"/>
    <mergeCell ref="DI74:DI77"/>
    <mergeCell ref="DI78:DI81"/>
    <mergeCell ref="DI82:DI85"/>
    <mergeCell ref="DI86:DI89"/>
    <mergeCell ref="DI90:DI93"/>
    <mergeCell ref="DI94:DI97"/>
    <mergeCell ref="DI98:DI101"/>
    <mergeCell ref="DI102:DI105"/>
    <mergeCell ref="DI106:DI109"/>
    <mergeCell ref="DI110:DI113"/>
    <mergeCell ref="DI114:DI117"/>
    <mergeCell ref="DI118:DI121"/>
    <mergeCell ref="DI122:DI125"/>
    <mergeCell ref="DI126:DI129"/>
    <mergeCell ref="DI130:DI133"/>
    <mergeCell ref="DI134:DI137"/>
    <mergeCell ref="DI138:DI141"/>
    <mergeCell ref="DI142:DI145"/>
    <mergeCell ref="DI146:DI149"/>
    <mergeCell ref="DI150:DI153"/>
    <mergeCell ref="DI154:DI157"/>
    <mergeCell ref="DI158:DI161"/>
    <mergeCell ref="DI162:DI165"/>
    <mergeCell ref="DI166:DI169"/>
    <mergeCell ref="DI170:DI173"/>
    <mergeCell ref="DI174:DI177"/>
    <mergeCell ref="DI178:DI181"/>
    <mergeCell ref="DI182:DI185"/>
    <mergeCell ref="DI186:DI189"/>
    <mergeCell ref="DI190:DI193"/>
    <mergeCell ref="DI194:DI197"/>
    <mergeCell ref="DI198:DI201"/>
    <mergeCell ref="DI202:DI205"/>
    <mergeCell ref="DI206:DI209"/>
    <mergeCell ref="DI210:DI213"/>
    <mergeCell ref="DI214:DI217"/>
    <mergeCell ref="DI218:DI221"/>
    <mergeCell ref="DI222:DI225"/>
    <mergeCell ref="DI226:DI229"/>
    <mergeCell ref="DI230:DI233"/>
    <mergeCell ref="DI234:DI237"/>
    <mergeCell ref="DI238:DI241"/>
    <mergeCell ref="DI242:DI245"/>
    <mergeCell ref="DI246:DI249"/>
    <mergeCell ref="DI250:DI253"/>
    <mergeCell ref="DI254:DI257"/>
    <mergeCell ref="DI258:DI261"/>
    <mergeCell ref="DI262:DI265"/>
    <mergeCell ref="DI266:DI270"/>
    <mergeCell ref="DI271:DI274"/>
    <mergeCell ref="DI275:DI278"/>
    <mergeCell ref="DI279:DI283"/>
    <mergeCell ref="DI284:DI287"/>
    <mergeCell ref="DI288:DI291"/>
    <mergeCell ref="DI292:DI295"/>
    <mergeCell ref="DI296:DI299"/>
    <mergeCell ref="DI300:DI303"/>
    <mergeCell ref="DI304:DI307"/>
    <mergeCell ref="DI308:DI311"/>
    <mergeCell ref="DI312:DI315"/>
    <mergeCell ref="DI316:DI319"/>
    <mergeCell ref="DI320:DI323"/>
    <mergeCell ref="DJ6:DJ9"/>
    <mergeCell ref="DJ10:DJ13"/>
    <mergeCell ref="DJ14:DJ17"/>
    <mergeCell ref="DJ18:DJ21"/>
    <mergeCell ref="DJ22:DJ25"/>
    <mergeCell ref="DJ26:DJ29"/>
    <mergeCell ref="DJ30:DJ33"/>
    <mergeCell ref="DJ34:DJ37"/>
    <mergeCell ref="DJ38:DJ41"/>
    <mergeCell ref="DJ42:DJ45"/>
    <mergeCell ref="DJ46:DJ49"/>
    <mergeCell ref="DJ50:DJ53"/>
    <mergeCell ref="DJ54:DJ57"/>
    <mergeCell ref="DJ58:DJ61"/>
    <mergeCell ref="DJ62:DJ65"/>
    <mergeCell ref="DJ66:DJ69"/>
    <mergeCell ref="DJ70:DJ73"/>
    <mergeCell ref="DJ74:DJ77"/>
    <mergeCell ref="DJ78:DJ81"/>
    <mergeCell ref="DJ82:DJ85"/>
    <mergeCell ref="DJ86:DJ89"/>
    <mergeCell ref="DJ90:DJ93"/>
    <mergeCell ref="DJ94:DJ97"/>
    <mergeCell ref="DJ98:DJ101"/>
    <mergeCell ref="DJ102:DJ105"/>
    <mergeCell ref="DJ106:DJ109"/>
    <mergeCell ref="DJ110:DJ113"/>
    <mergeCell ref="DJ114:DJ117"/>
    <mergeCell ref="DJ118:DJ121"/>
    <mergeCell ref="DJ122:DJ125"/>
    <mergeCell ref="DJ126:DJ129"/>
    <mergeCell ref="DJ130:DJ133"/>
    <mergeCell ref="DJ134:DJ137"/>
    <mergeCell ref="DJ138:DJ141"/>
    <mergeCell ref="DJ142:DJ145"/>
    <mergeCell ref="DJ146:DJ149"/>
    <mergeCell ref="DJ150:DJ153"/>
    <mergeCell ref="DJ154:DJ157"/>
    <mergeCell ref="DJ158:DJ161"/>
    <mergeCell ref="DJ162:DJ165"/>
    <mergeCell ref="DJ166:DJ169"/>
    <mergeCell ref="DJ170:DJ173"/>
    <mergeCell ref="DJ174:DJ177"/>
    <mergeCell ref="DJ178:DJ181"/>
    <mergeCell ref="DJ182:DJ185"/>
    <mergeCell ref="DJ186:DJ189"/>
    <mergeCell ref="DJ190:DJ193"/>
    <mergeCell ref="DJ194:DJ197"/>
    <mergeCell ref="DJ198:DJ201"/>
    <mergeCell ref="DJ202:DJ205"/>
    <mergeCell ref="DJ206:DJ209"/>
    <mergeCell ref="DJ210:DJ213"/>
    <mergeCell ref="DJ214:DJ217"/>
    <mergeCell ref="DJ218:DJ221"/>
    <mergeCell ref="DJ222:DJ225"/>
    <mergeCell ref="DJ226:DJ229"/>
    <mergeCell ref="DJ230:DJ233"/>
    <mergeCell ref="DJ234:DJ237"/>
    <mergeCell ref="DJ238:DJ241"/>
    <mergeCell ref="DJ242:DJ245"/>
    <mergeCell ref="DJ246:DJ249"/>
    <mergeCell ref="DJ250:DJ253"/>
    <mergeCell ref="DJ254:DJ257"/>
    <mergeCell ref="DJ258:DJ261"/>
    <mergeCell ref="DJ262:DJ265"/>
    <mergeCell ref="DJ266:DJ270"/>
    <mergeCell ref="DJ271:DJ274"/>
    <mergeCell ref="DJ275:DJ278"/>
    <mergeCell ref="DJ279:DJ283"/>
    <mergeCell ref="DJ284:DJ287"/>
    <mergeCell ref="DJ288:DJ291"/>
    <mergeCell ref="DJ292:DJ295"/>
    <mergeCell ref="DJ296:DJ299"/>
    <mergeCell ref="DJ300:DJ303"/>
    <mergeCell ref="DJ304:DJ307"/>
    <mergeCell ref="DJ308:DJ311"/>
    <mergeCell ref="DJ312:DJ315"/>
    <mergeCell ref="DJ316:DJ319"/>
    <mergeCell ref="DJ320:DJ323"/>
    <mergeCell ref="DK6:DK9"/>
    <mergeCell ref="DK10:DK13"/>
    <mergeCell ref="DK14:DK17"/>
    <mergeCell ref="DK18:DK21"/>
    <mergeCell ref="DK22:DK25"/>
    <mergeCell ref="DK26:DK29"/>
    <mergeCell ref="DK30:DK33"/>
    <mergeCell ref="DK34:DK37"/>
    <mergeCell ref="DK38:DK41"/>
    <mergeCell ref="DK42:DK45"/>
    <mergeCell ref="DK46:DK49"/>
    <mergeCell ref="DK50:DK53"/>
    <mergeCell ref="DK54:DK57"/>
    <mergeCell ref="DK58:DK61"/>
    <mergeCell ref="DK62:DK65"/>
    <mergeCell ref="DK66:DK69"/>
    <mergeCell ref="DK70:DK73"/>
    <mergeCell ref="DK74:DK77"/>
    <mergeCell ref="DK78:DK81"/>
    <mergeCell ref="DK82:DK85"/>
    <mergeCell ref="DK86:DK89"/>
    <mergeCell ref="DK90:DK93"/>
    <mergeCell ref="DK94:DK97"/>
    <mergeCell ref="DK98:DK101"/>
    <mergeCell ref="DK102:DK105"/>
    <mergeCell ref="DK106:DK109"/>
    <mergeCell ref="DK110:DK113"/>
    <mergeCell ref="DK114:DK117"/>
    <mergeCell ref="DK118:DK121"/>
    <mergeCell ref="DK122:DK125"/>
    <mergeCell ref="DK126:DK129"/>
    <mergeCell ref="DK130:DK133"/>
    <mergeCell ref="DK134:DK137"/>
    <mergeCell ref="DK138:DK141"/>
    <mergeCell ref="DK142:DK145"/>
    <mergeCell ref="DK146:DK149"/>
    <mergeCell ref="DK150:DK153"/>
    <mergeCell ref="DK154:DK157"/>
    <mergeCell ref="DK158:DK161"/>
    <mergeCell ref="DK162:DK165"/>
    <mergeCell ref="DK166:DK169"/>
    <mergeCell ref="DK170:DK173"/>
    <mergeCell ref="DK174:DK177"/>
    <mergeCell ref="DK178:DK181"/>
    <mergeCell ref="DK182:DK185"/>
    <mergeCell ref="DK186:DK189"/>
    <mergeCell ref="DK190:DK193"/>
    <mergeCell ref="DK194:DK197"/>
    <mergeCell ref="DK198:DK201"/>
    <mergeCell ref="DK202:DK205"/>
    <mergeCell ref="DK206:DK209"/>
    <mergeCell ref="DK210:DK213"/>
    <mergeCell ref="DK214:DK217"/>
    <mergeCell ref="DK218:DK221"/>
    <mergeCell ref="DK222:DK225"/>
    <mergeCell ref="DK226:DK229"/>
    <mergeCell ref="DK230:DK233"/>
    <mergeCell ref="DK234:DK237"/>
    <mergeCell ref="DK238:DK241"/>
    <mergeCell ref="DK242:DK245"/>
    <mergeCell ref="DK246:DK249"/>
    <mergeCell ref="DK250:DK253"/>
    <mergeCell ref="DK254:DK257"/>
    <mergeCell ref="DK258:DK261"/>
    <mergeCell ref="DK262:DK265"/>
    <mergeCell ref="DK266:DK270"/>
    <mergeCell ref="DK271:DK274"/>
    <mergeCell ref="DK275:DK278"/>
    <mergeCell ref="DK279:DK283"/>
    <mergeCell ref="DK284:DK287"/>
    <mergeCell ref="DK288:DK291"/>
    <mergeCell ref="DK292:DK295"/>
    <mergeCell ref="DK296:DK299"/>
    <mergeCell ref="DK300:DK303"/>
    <mergeCell ref="DK304:DK307"/>
    <mergeCell ref="DK308:DK311"/>
    <mergeCell ref="DK312:DK315"/>
    <mergeCell ref="DK316:DK319"/>
    <mergeCell ref="DK320:DK323"/>
    <mergeCell ref="DL6:DL9"/>
    <mergeCell ref="DL10:DL13"/>
    <mergeCell ref="DL14:DL17"/>
    <mergeCell ref="DL18:DL21"/>
    <mergeCell ref="DL22:DL25"/>
    <mergeCell ref="DL26:DL29"/>
    <mergeCell ref="DL30:DL33"/>
    <mergeCell ref="DL34:DL37"/>
    <mergeCell ref="DL38:DL41"/>
    <mergeCell ref="DL42:DL45"/>
    <mergeCell ref="DL46:DL49"/>
    <mergeCell ref="DL50:DL53"/>
    <mergeCell ref="DL54:DL57"/>
    <mergeCell ref="DL58:DL61"/>
    <mergeCell ref="DL62:DL65"/>
    <mergeCell ref="DL66:DL69"/>
    <mergeCell ref="DL70:DL73"/>
    <mergeCell ref="DL74:DL77"/>
    <mergeCell ref="DL78:DL81"/>
    <mergeCell ref="DL82:DL85"/>
    <mergeCell ref="DL86:DL89"/>
    <mergeCell ref="DL90:DL93"/>
    <mergeCell ref="DL94:DL97"/>
    <mergeCell ref="DL98:DL101"/>
    <mergeCell ref="DL102:DL105"/>
    <mergeCell ref="DL106:DL109"/>
    <mergeCell ref="DL110:DL113"/>
    <mergeCell ref="DL114:DL117"/>
    <mergeCell ref="DL118:DL121"/>
    <mergeCell ref="DL122:DL125"/>
    <mergeCell ref="DL126:DL129"/>
    <mergeCell ref="DL130:DL133"/>
    <mergeCell ref="DL134:DL137"/>
    <mergeCell ref="DL138:DL141"/>
    <mergeCell ref="DL142:DL145"/>
    <mergeCell ref="DL146:DL149"/>
    <mergeCell ref="DL150:DL153"/>
    <mergeCell ref="DL154:DL157"/>
    <mergeCell ref="DL158:DL161"/>
    <mergeCell ref="DL162:DL165"/>
    <mergeCell ref="DL166:DL169"/>
    <mergeCell ref="DL170:DL173"/>
    <mergeCell ref="DL174:DL177"/>
    <mergeCell ref="DL178:DL181"/>
    <mergeCell ref="DL182:DL185"/>
    <mergeCell ref="DL186:DL189"/>
    <mergeCell ref="DL190:DL193"/>
    <mergeCell ref="DL194:DL197"/>
    <mergeCell ref="DL198:DL201"/>
    <mergeCell ref="DL202:DL205"/>
    <mergeCell ref="DL206:DL209"/>
    <mergeCell ref="DL210:DL213"/>
    <mergeCell ref="DL214:DL217"/>
    <mergeCell ref="DL218:DL221"/>
    <mergeCell ref="DL222:DL225"/>
    <mergeCell ref="DL226:DL229"/>
    <mergeCell ref="DL230:DL233"/>
    <mergeCell ref="DL234:DL237"/>
    <mergeCell ref="DL238:DL241"/>
    <mergeCell ref="DL242:DL245"/>
    <mergeCell ref="DL246:DL249"/>
    <mergeCell ref="DL250:DL253"/>
    <mergeCell ref="DL254:DL257"/>
    <mergeCell ref="DL258:DL261"/>
    <mergeCell ref="DL262:DL265"/>
    <mergeCell ref="DL266:DL270"/>
    <mergeCell ref="DL271:DL274"/>
    <mergeCell ref="DL275:DL278"/>
    <mergeCell ref="DL279:DL283"/>
    <mergeCell ref="DL284:DL287"/>
    <mergeCell ref="DL288:DL291"/>
    <mergeCell ref="DL292:DL295"/>
    <mergeCell ref="DL296:DL299"/>
    <mergeCell ref="DL300:DL303"/>
    <mergeCell ref="DL304:DL307"/>
    <mergeCell ref="DL308:DL311"/>
    <mergeCell ref="DL312:DL315"/>
    <mergeCell ref="DL316:DL319"/>
    <mergeCell ref="DL320:DL323"/>
    <mergeCell ref="DN6:DN9"/>
    <mergeCell ref="DN10:DN13"/>
    <mergeCell ref="DN14:DN17"/>
    <mergeCell ref="DN18:DN21"/>
    <mergeCell ref="DN22:DN25"/>
    <mergeCell ref="DN26:DN29"/>
    <mergeCell ref="DN30:DN33"/>
    <mergeCell ref="DN34:DN37"/>
    <mergeCell ref="DN38:DN41"/>
    <mergeCell ref="DN42:DN45"/>
    <mergeCell ref="DN46:DN49"/>
    <mergeCell ref="DN50:DN53"/>
    <mergeCell ref="DN54:DN57"/>
    <mergeCell ref="DN58:DN61"/>
    <mergeCell ref="DN62:DN65"/>
    <mergeCell ref="DN66:DN69"/>
    <mergeCell ref="DN70:DN73"/>
    <mergeCell ref="DN74:DN77"/>
    <mergeCell ref="DN78:DN81"/>
    <mergeCell ref="DN82:DN85"/>
    <mergeCell ref="DN86:DN89"/>
    <mergeCell ref="DN90:DN93"/>
    <mergeCell ref="DN94:DN97"/>
    <mergeCell ref="DN98:DN101"/>
    <mergeCell ref="DN102:DN105"/>
    <mergeCell ref="DN106:DN109"/>
    <mergeCell ref="DN110:DN113"/>
    <mergeCell ref="DN114:DN117"/>
    <mergeCell ref="DN118:DN121"/>
    <mergeCell ref="DN122:DN125"/>
    <mergeCell ref="DN126:DN129"/>
    <mergeCell ref="DN130:DN133"/>
    <mergeCell ref="DN134:DN137"/>
    <mergeCell ref="DN138:DN141"/>
    <mergeCell ref="DN142:DN145"/>
    <mergeCell ref="DN146:DN149"/>
    <mergeCell ref="DN150:DN153"/>
    <mergeCell ref="DN154:DN157"/>
    <mergeCell ref="DN158:DN161"/>
    <mergeCell ref="DN162:DN165"/>
    <mergeCell ref="DN166:DN169"/>
    <mergeCell ref="DN170:DN173"/>
    <mergeCell ref="DN174:DN177"/>
    <mergeCell ref="DN178:DN181"/>
    <mergeCell ref="DN182:DN185"/>
    <mergeCell ref="DN186:DN189"/>
    <mergeCell ref="DN190:DN193"/>
    <mergeCell ref="DN194:DN197"/>
    <mergeCell ref="DN198:DN201"/>
    <mergeCell ref="DN202:DN205"/>
    <mergeCell ref="DN206:DN209"/>
    <mergeCell ref="DN210:DN213"/>
    <mergeCell ref="DN214:DN217"/>
    <mergeCell ref="DN218:DN221"/>
    <mergeCell ref="DN222:DN225"/>
    <mergeCell ref="DN226:DN229"/>
    <mergeCell ref="DN230:DN233"/>
    <mergeCell ref="DN234:DN237"/>
    <mergeCell ref="DN238:DN241"/>
    <mergeCell ref="DN242:DN245"/>
    <mergeCell ref="DN246:DN249"/>
    <mergeCell ref="DN250:DN253"/>
    <mergeCell ref="DN254:DN257"/>
    <mergeCell ref="DN258:DN261"/>
    <mergeCell ref="DN262:DN265"/>
    <mergeCell ref="DN266:DN270"/>
    <mergeCell ref="DN271:DN274"/>
    <mergeCell ref="DN275:DN278"/>
    <mergeCell ref="DN279:DN283"/>
    <mergeCell ref="DN284:DN287"/>
    <mergeCell ref="DN288:DN291"/>
    <mergeCell ref="DN292:DN295"/>
    <mergeCell ref="DN296:DN299"/>
    <mergeCell ref="DN300:DN303"/>
    <mergeCell ref="DN304:DN307"/>
    <mergeCell ref="DN308:DN311"/>
    <mergeCell ref="DN312:DN315"/>
    <mergeCell ref="DN316:DN319"/>
    <mergeCell ref="DN320:DN323"/>
    <mergeCell ref="DX6:DX9"/>
    <mergeCell ref="DX10:DX13"/>
    <mergeCell ref="DX14:DX17"/>
    <mergeCell ref="DX18:DX21"/>
    <mergeCell ref="DX22:DX25"/>
    <mergeCell ref="DX26:DX29"/>
    <mergeCell ref="DX30:DX33"/>
    <mergeCell ref="DX34:DX37"/>
    <mergeCell ref="DX38:DX41"/>
    <mergeCell ref="DX42:DX45"/>
    <mergeCell ref="DX46:DX49"/>
    <mergeCell ref="DX50:DX53"/>
    <mergeCell ref="DX54:DX57"/>
    <mergeCell ref="DX58:DX61"/>
    <mergeCell ref="DX62:DX65"/>
    <mergeCell ref="DX66:DX69"/>
    <mergeCell ref="DX70:DX73"/>
    <mergeCell ref="DX74:DX77"/>
    <mergeCell ref="DX78:DX81"/>
    <mergeCell ref="DX82:DX85"/>
    <mergeCell ref="DX86:DX89"/>
    <mergeCell ref="DX90:DX93"/>
    <mergeCell ref="DX94:DX97"/>
    <mergeCell ref="DX98:DX101"/>
    <mergeCell ref="DX102:DX105"/>
    <mergeCell ref="DX106:DX109"/>
    <mergeCell ref="DX110:DX113"/>
    <mergeCell ref="DX114:DX117"/>
    <mergeCell ref="DX118:DX121"/>
    <mergeCell ref="DX122:DX125"/>
    <mergeCell ref="DX126:DX129"/>
    <mergeCell ref="DX130:DX133"/>
    <mergeCell ref="DX134:DX137"/>
    <mergeCell ref="DX138:DX141"/>
    <mergeCell ref="DX142:DX145"/>
    <mergeCell ref="DX146:DX149"/>
    <mergeCell ref="DX150:DX153"/>
    <mergeCell ref="DX154:DX157"/>
    <mergeCell ref="DX158:DX161"/>
    <mergeCell ref="DX162:DX165"/>
    <mergeCell ref="DX166:DX169"/>
    <mergeCell ref="DX170:DX173"/>
    <mergeCell ref="DX174:DX177"/>
    <mergeCell ref="DX178:DX181"/>
    <mergeCell ref="DX182:DX185"/>
    <mergeCell ref="DX186:DX189"/>
    <mergeCell ref="DX190:DX193"/>
    <mergeCell ref="DX194:DX197"/>
    <mergeCell ref="DX198:DX201"/>
    <mergeCell ref="DX202:DX205"/>
    <mergeCell ref="DX206:DX209"/>
    <mergeCell ref="DX210:DX213"/>
    <mergeCell ref="DX214:DX217"/>
    <mergeCell ref="DX218:DX221"/>
    <mergeCell ref="DX222:DX225"/>
    <mergeCell ref="DX226:DX229"/>
    <mergeCell ref="DX230:DX233"/>
    <mergeCell ref="DX234:DX237"/>
    <mergeCell ref="DX238:DX241"/>
    <mergeCell ref="DX242:DX245"/>
    <mergeCell ref="DX246:DX249"/>
    <mergeCell ref="DX250:DX253"/>
    <mergeCell ref="DX254:DX257"/>
    <mergeCell ref="DX258:DX261"/>
    <mergeCell ref="DX262:DX265"/>
    <mergeCell ref="DX266:DX270"/>
    <mergeCell ref="DX271:DX274"/>
    <mergeCell ref="DX275:DX278"/>
    <mergeCell ref="DX279:DX283"/>
    <mergeCell ref="DX284:DX287"/>
    <mergeCell ref="DX288:DX291"/>
    <mergeCell ref="DX292:DX295"/>
    <mergeCell ref="DX296:DX299"/>
    <mergeCell ref="DX300:DX303"/>
    <mergeCell ref="DX304:DX307"/>
    <mergeCell ref="DX308:DX311"/>
    <mergeCell ref="DX312:DX315"/>
    <mergeCell ref="DX316:DX319"/>
    <mergeCell ref="DX320:DX323"/>
    <mergeCell ref="DZ6:DZ9"/>
    <mergeCell ref="DZ10:DZ13"/>
    <mergeCell ref="DZ14:DZ17"/>
    <mergeCell ref="DZ18:DZ21"/>
    <mergeCell ref="DZ22:DZ25"/>
    <mergeCell ref="DZ26:DZ29"/>
    <mergeCell ref="DZ30:DZ33"/>
    <mergeCell ref="DZ34:DZ37"/>
    <mergeCell ref="DZ38:DZ41"/>
    <mergeCell ref="DZ42:DZ45"/>
    <mergeCell ref="DZ46:DZ49"/>
    <mergeCell ref="DZ50:DZ53"/>
    <mergeCell ref="DZ54:DZ57"/>
    <mergeCell ref="DZ58:DZ61"/>
    <mergeCell ref="DZ62:DZ65"/>
    <mergeCell ref="DZ66:DZ69"/>
    <mergeCell ref="DZ70:DZ73"/>
    <mergeCell ref="DZ74:DZ77"/>
    <mergeCell ref="DZ78:DZ81"/>
    <mergeCell ref="DZ82:DZ85"/>
    <mergeCell ref="DZ86:DZ89"/>
    <mergeCell ref="DZ90:DZ93"/>
    <mergeCell ref="DZ94:DZ97"/>
    <mergeCell ref="DZ98:DZ101"/>
    <mergeCell ref="DZ102:DZ105"/>
    <mergeCell ref="DZ106:DZ109"/>
    <mergeCell ref="DZ110:DZ113"/>
    <mergeCell ref="DZ114:DZ117"/>
    <mergeCell ref="DZ118:DZ121"/>
    <mergeCell ref="DZ122:DZ125"/>
    <mergeCell ref="DZ126:DZ129"/>
    <mergeCell ref="DZ130:DZ133"/>
    <mergeCell ref="DZ134:DZ137"/>
    <mergeCell ref="DZ138:DZ141"/>
    <mergeCell ref="DZ142:DZ145"/>
    <mergeCell ref="DZ146:DZ149"/>
    <mergeCell ref="DZ150:DZ153"/>
    <mergeCell ref="DZ154:DZ157"/>
    <mergeCell ref="DZ158:DZ161"/>
    <mergeCell ref="DZ162:DZ165"/>
    <mergeCell ref="DZ166:DZ169"/>
    <mergeCell ref="DZ170:DZ173"/>
    <mergeCell ref="DZ174:DZ177"/>
    <mergeCell ref="DZ178:DZ181"/>
    <mergeCell ref="DZ182:DZ185"/>
    <mergeCell ref="DZ186:DZ189"/>
    <mergeCell ref="DZ190:DZ193"/>
    <mergeCell ref="DZ194:DZ197"/>
    <mergeCell ref="DZ198:DZ201"/>
    <mergeCell ref="DZ202:DZ205"/>
    <mergeCell ref="DZ275:DZ278"/>
    <mergeCell ref="DZ279:DZ283"/>
    <mergeCell ref="DZ284:DZ287"/>
    <mergeCell ref="DZ288:DZ291"/>
    <mergeCell ref="DZ292:DZ295"/>
    <mergeCell ref="DZ296:DZ299"/>
    <mergeCell ref="DZ300:DZ303"/>
    <mergeCell ref="DZ304:DZ307"/>
    <mergeCell ref="DZ308:DZ311"/>
    <mergeCell ref="DZ312:DZ315"/>
    <mergeCell ref="DZ316:DZ319"/>
    <mergeCell ref="DZ320:DZ323"/>
    <mergeCell ref="DZ206:DZ209"/>
    <mergeCell ref="DZ210:DZ213"/>
    <mergeCell ref="DZ214:DZ217"/>
    <mergeCell ref="DZ218:DZ221"/>
    <mergeCell ref="DZ222:DZ225"/>
    <mergeCell ref="DZ226:DZ229"/>
    <mergeCell ref="DZ230:DZ233"/>
    <mergeCell ref="DZ234:DZ237"/>
    <mergeCell ref="DZ238:DZ241"/>
    <mergeCell ref="DZ242:DZ245"/>
    <mergeCell ref="DZ246:DZ249"/>
    <mergeCell ref="DZ250:DZ253"/>
    <mergeCell ref="DZ254:DZ257"/>
    <mergeCell ref="DZ258:DZ261"/>
    <mergeCell ref="DZ262:DZ265"/>
    <mergeCell ref="DZ266:DZ270"/>
    <mergeCell ref="DZ271:DZ274"/>
  </mergeCells>
  <phoneticPr fontId="48" type="noConversion"/>
  <conditionalFormatting sqref="K6:K323">
    <cfRule type="containsBlanks" dxfId="9" priority="54">
      <formula>LEN(TRIM(K6))=0</formula>
    </cfRule>
  </conditionalFormatting>
  <dataValidations count="5">
    <dataValidation type="list" allowBlank="1" showInputMessage="1" showErrorMessage="1" sqref="P62:P117 P284:P287 P292:P295 P300:P323 P6:P57 P122:P257" xr:uid="{5277CB12-A6CA-4B3D-97BC-3EBF922E844E}">
      <formula1>"1 Line, 1+ Line, 2 Line, 2+ Line, 3+ Line, 3 Line, Adjuvant/Neoadjuvant, NR"</formula1>
    </dataValidation>
    <dataValidation type="list" allowBlank="1" showErrorMessage="1" sqref="CO34:CO145" xr:uid="{42FD2D38-3905-4072-B3AF-790A8C255B80}">
      <formula1>"Yes,No,NA"</formula1>
    </dataValidation>
    <dataValidation type="list" allowBlank="1" showInputMessage="1" showErrorMessage="1" sqref="C6:C323" xr:uid="{9954DA52-55CF-4341-993F-A61EC8E64D08}">
      <formula1>"Original, Subgroup, Original &amp; Update"</formula1>
    </dataValidation>
    <dataValidation type="list" allowBlank="1" showInputMessage="1" showErrorMessage="1" sqref="E6:E323" xr:uid="{4D1F8102-9F7D-42AA-8902-4F0DC14352B1}">
      <formula1>"Interventional, Quality of Life, Economic, Real-world Evidence"</formula1>
    </dataValidation>
    <dataValidation allowBlank="1" showErrorMessage="1" sqref="CM5:CN5" xr:uid="{BC8CA966-5F7F-42F2-A422-28F40CD1B6C3}"/>
  </dataValidations>
  <hyperlinks>
    <hyperlink ref="K6" r:id="rId1" xr:uid="{02A0EFDF-698C-4C36-8D60-F7CA5C7B46C5}"/>
    <hyperlink ref="K10" r:id="rId2" xr:uid="{C69CF4A3-9939-488F-AB87-F92037694E1C}"/>
    <hyperlink ref="K14" r:id="rId3" xr:uid="{302EDF02-9544-482C-835D-5D7F06F5C12C}"/>
    <hyperlink ref="K18" r:id="rId4" display="https://ln4.sync.com/dl/55882a960/gmn8v6vv-z4d3rdy5-fb5uuz2e-sk3gxxu5" xr:uid="{3EDC1142-F434-4ABB-8594-A677FDD68FB3}"/>
    <hyperlink ref="K22" r:id="rId5" display="https://ln4.sync.com/dl/55882a960/gmn8v6vv-z4d3rdy5-fb5uuz2e-sk3gxxu5" xr:uid="{861B878D-34CF-473C-A500-4638A657F2FE}"/>
    <hyperlink ref="K26" r:id="rId6" xr:uid="{A1B36A41-2BC4-498F-AD49-526B77A4D936}"/>
    <hyperlink ref="K30" r:id="rId7" xr:uid="{7AA8F78D-3AF4-4E55-8C22-9683E5F1E1AF}"/>
    <hyperlink ref="K38" r:id="rId8" xr:uid="{D8628F45-BE91-4BBD-A024-CC7596CC1313}"/>
    <hyperlink ref="K42" r:id="rId9" xr:uid="{48258E13-30DB-4EC5-826E-9D49E9A6A6E9}"/>
    <hyperlink ref="K46" r:id="rId10" xr:uid="{A0BB4B97-D8E5-4726-A0CF-A5F156F61DC4}"/>
    <hyperlink ref="K50" r:id="rId11" xr:uid="{73A1322E-407D-4AB1-B3C8-2C305F78C8B5}"/>
    <hyperlink ref="K54" r:id="rId12" xr:uid="{6CB6F23A-37F8-412D-AFF1-2E7E488F0F2C}"/>
    <hyperlink ref="K58" r:id="rId13" xr:uid="{77C6E7D8-12BA-4A38-92DD-AFEE9759A214}"/>
    <hyperlink ref="K62" r:id="rId14" xr:uid="{35B84FD8-8DEA-49CE-94C8-7288A55AEE70}"/>
    <hyperlink ref="K66" r:id="rId15" xr:uid="{B5A79B4A-72F5-4E59-B0A1-EF30E86ACFD6}"/>
    <hyperlink ref="K70" r:id="rId16" xr:uid="{E5110FC9-E9F9-4547-AEA5-09B0C71B8D4C}"/>
    <hyperlink ref="K74" r:id="rId17" xr:uid="{6E004F09-CD34-426E-B31B-4FB71F4CA306}"/>
    <hyperlink ref="K78" r:id="rId18" xr:uid="{71F49C27-6D68-4644-9654-C43D7D37A125}"/>
    <hyperlink ref="K82" r:id="rId19" xr:uid="{724ECD31-CF7D-4603-81D8-F36BE2AF74F6}"/>
    <hyperlink ref="K86" r:id="rId20" xr:uid="{87530E6B-4B6B-4837-9080-B545C565177B}"/>
    <hyperlink ref="K90" r:id="rId21" xr:uid="{7ACB9B54-F92D-4F80-A53F-CAB99B34CE03}"/>
    <hyperlink ref="K94" r:id="rId22" xr:uid="{2EC1304A-13CA-432D-B718-23D9485B62A2}"/>
    <hyperlink ref="K98" r:id="rId23" xr:uid="{26BDA08B-F205-48B3-9302-3B7250DCC8B2}"/>
    <hyperlink ref="K102" r:id="rId24" xr:uid="{28D8B044-F65D-4388-94EB-F2B30A0A5BC7}"/>
    <hyperlink ref="K106" r:id="rId25" xr:uid="{478EA822-AB52-4BFF-BF9F-CA4084134969}"/>
    <hyperlink ref="K110" r:id="rId26" xr:uid="{199F87EE-C5F6-4D34-ACB2-0FD31DA196E6}"/>
    <hyperlink ref="K114" r:id="rId27" xr:uid="{ADFA9281-5A59-4B63-93AA-4506FC3CDA30}"/>
    <hyperlink ref="K118" r:id="rId28" xr:uid="{A5106E75-3182-4C89-A4E4-211AC40566A8}"/>
    <hyperlink ref="K122" r:id="rId29" xr:uid="{35EE7ED6-7225-495B-BD09-BDDA7E4B7C48}"/>
    <hyperlink ref="K126" r:id="rId30" xr:uid="{CD5E29B3-8BB0-4415-92FD-853B506D28BD}"/>
    <hyperlink ref="K130" r:id="rId31" xr:uid="{25DE0351-951B-4ADB-A8BD-B4BE3D21AAB2}"/>
    <hyperlink ref="K134" r:id="rId32" xr:uid="{4C6C2CA7-FF39-463F-998D-72640FF38A95}"/>
    <hyperlink ref="K138" r:id="rId33" xr:uid="{BD62BDA4-8D59-4B93-A6E0-C35A72C4FFD5}"/>
    <hyperlink ref="K142" r:id="rId34" xr:uid="{2F145748-41FB-49F9-A11D-C71BC76E53FE}"/>
    <hyperlink ref="K146" r:id="rId35" xr:uid="{BF83551B-262D-45B5-AF25-624B9A2203FE}"/>
    <hyperlink ref="K150" r:id="rId36" display="https://ln4.sync.com/dl/730b88930/9eunttpf-3rqntfch-r4djpy4r-qsgdm964_x000a_" xr:uid="{0A68DB3C-43F1-4EC4-9AD8-A823404A0B1E}"/>
    <hyperlink ref="K154" r:id="rId37" xr:uid="{868A1DDA-9A71-4809-B940-4DF420ECD1A0}"/>
    <hyperlink ref="K162" r:id="rId38" xr:uid="{E5B88D7A-29A6-46F4-BFEA-8DDA3D42B414}"/>
    <hyperlink ref="K166" r:id="rId39" xr:uid="{C2D699C7-643D-40FC-BD20-74BD365A53BA}"/>
    <hyperlink ref="K170" r:id="rId40" xr:uid="{F8BB9AFB-534D-40AF-9E0A-1542D78E0EBE}"/>
    <hyperlink ref="K178" r:id="rId41" xr:uid="{B8E36D47-A90F-40D7-8C0F-16AC6DF90F01}"/>
    <hyperlink ref="K182" r:id="rId42" xr:uid="{44CEB3F9-57B2-46BA-B051-87C5063C9A6B}"/>
    <hyperlink ref="K186" r:id="rId43" xr:uid="{3F85CEA0-70C4-45E1-903C-A34CD3E9C57E}"/>
    <hyperlink ref="K190" r:id="rId44" xr:uid="{B5B4395A-E630-420A-9988-FE1C57882D0D}"/>
    <hyperlink ref="K194" r:id="rId45" xr:uid="{9CAD1A5E-8EED-4B1A-8613-53E9CE0A8674}"/>
    <hyperlink ref="K198" r:id="rId46" xr:uid="{9F29E7F4-1ED5-4BD4-BD23-72D3201B55F6}"/>
    <hyperlink ref="K202" r:id="rId47" xr:uid="{75472B6B-3C89-4636-AFBE-A0445157FE08}"/>
    <hyperlink ref="K206" r:id="rId48" xr:uid="{71C17CE8-6269-4944-AF23-75FBBA14A11F}"/>
    <hyperlink ref="K210" r:id="rId49" xr:uid="{D218703D-A651-4CDB-91E0-C15D6BD505BA}"/>
    <hyperlink ref="K214" r:id="rId50" xr:uid="{BB125B5A-8507-45CE-9FCC-C86415D358D9}"/>
    <hyperlink ref="K218" r:id="rId51" xr:uid="{B524669C-A129-474F-BA89-FCD8392CD7D6}"/>
    <hyperlink ref="K222" r:id="rId52" xr:uid="{27B1351E-DF3B-476A-B82D-4D25D81BE376}"/>
    <hyperlink ref="K226" r:id="rId53" xr:uid="{453C180B-93DA-4227-8C2D-AA8DA9D99419}"/>
    <hyperlink ref="K230" r:id="rId54" xr:uid="{A9A1423E-1291-4932-92FB-378575D1ADD6}"/>
    <hyperlink ref="K238" r:id="rId55" xr:uid="{1D79FEC2-4767-419E-AEE3-9EFC1009673B}"/>
    <hyperlink ref="K234" r:id="rId56" xr:uid="{6A0EAB77-C555-4C6F-A00B-AC23497CBD69}"/>
    <hyperlink ref="K242" r:id="rId57" xr:uid="{BF65D9A5-BEF0-479B-BB91-0DACD942E553}"/>
    <hyperlink ref="K246" r:id="rId58" xr:uid="{F2CCDFED-A1E3-4AB3-A87D-0D376E0CF4FD}"/>
    <hyperlink ref="K250" r:id="rId59" xr:uid="{B0DD7A7F-F060-430A-AA1F-82EAACA6DB1B}"/>
    <hyperlink ref="K254" r:id="rId60" xr:uid="{8A4686BD-07DB-4C83-9B3C-D583B04CD89E}"/>
    <hyperlink ref="K258" r:id="rId61" xr:uid="{EFA36F74-693E-4A2F-9664-BC5E051B24B5}"/>
    <hyperlink ref="K262" r:id="rId62" xr:uid="{A56E7693-3DED-4812-8920-599A5BC315AF}"/>
    <hyperlink ref="K266" r:id="rId63" xr:uid="{4DB6D80E-2EB4-440E-B08F-830B964A09DF}"/>
    <hyperlink ref="K271" r:id="rId64" xr:uid="{8F773CB9-A506-4692-8C52-3DDC5D76F83A}"/>
    <hyperlink ref="K275" r:id="rId65" xr:uid="{DB1156E8-C6D0-4702-93BF-0327A72AF606}"/>
    <hyperlink ref="K279" r:id="rId66" xr:uid="{FD0C869B-0148-479B-BB8B-270B65D17159}"/>
    <hyperlink ref="K284" r:id="rId67" xr:uid="{FE87EEBD-3314-4E5C-890D-1082B10862D6}"/>
    <hyperlink ref="K288" r:id="rId68" xr:uid="{4DCA9DB2-FC7C-499B-B46F-BFA8980FDD35}"/>
    <hyperlink ref="K292" r:id="rId69" xr:uid="{4843704E-47C7-4DBF-833E-2D807D0A5860}"/>
    <hyperlink ref="K296" r:id="rId70" xr:uid="{7244EC6C-4C01-4B80-9273-FAE35756AB58}"/>
    <hyperlink ref="K300" r:id="rId71" xr:uid="{CDE0A13E-A922-4AF1-8DF8-64963CA06CD4}"/>
    <hyperlink ref="K304" r:id="rId72" xr:uid="{DD15CBF1-AF52-4F5B-89CD-D6D594FBE1BD}"/>
    <hyperlink ref="K308" r:id="rId73" xr:uid="{00B845FB-2D69-45B4-AC70-4B9A8548A6CE}"/>
    <hyperlink ref="K312" r:id="rId74" xr:uid="{6F08C581-28B1-4E64-A2D4-512B3DBD7FCF}"/>
    <hyperlink ref="K316" r:id="rId75" xr:uid="{5A33DEF9-A04C-4B9A-8EBE-E72E8079B07C}"/>
    <hyperlink ref="K320" r:id="rId76" xr:uid="{2056D9EB-8CCA-44E1-AF30-2C615B13E51A}"/>
    <hyperlink ref="K34" r:id="rId77" xr:uid="{0FF0C96B-1149-4E3B-B4A3-69DCD92768E0}"/>
  </hyperlinks>
  <pageMargins left="0.7" right="0.7" top="0.75" bottom="0.75" header="0" footer="0"/>
  <pageSetup orientation="portrait" r:id="rId78"/>
  <legacyDrawing r:id="rId7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CBBC-5297-42DA-A44B-87950100BF84}">
  <dimension ref="A1:K257"/>
  <sheetViews>
    <sheetView workbookViewId="0">
      <selection activeCell="G7" sqref="G7"/>
    </sheetView>
  </sheetViews>
  <sheetFormatPr defaultColWidth="8.69921875" defaultRowHeight="15" customHeight="1"/>
  <cols>
    <col min="1" max="1" width="39.69921875" bestFit="1" customWidth="1"/>
    <col min="7" max="7" width="12.19921875" bestFit="1" customWidth="1"/>
  </cols>
  <sheetData>
    <row r="1" spans="1:11" ht="24.75" customHeight="1">
      <c r="A1" s="335" t="s">
        <v>257</v>
      </c>
      <c r="B1" s="335" t="s">
        <v>2057</v>
      </c>
      <c r="C1" s="335" t="s">
        <v>2058</v>
      </c>
      <c r="D1" s="335" t="s">
        <v>2059</v>
      </c>
      <c r="E1" s="336" t="s">
        <v>3</v>
      </c>
      <c r="F1" s="335" t="s">
        <v>260</v>
      </c>
      <c r="G1" s="335" t="s">
        <v>258</v>
      </c>
    </row>
    <row r="2" spans="1:11" ht="15" customHeight="1">
      <c r="A2" s="358" t="s">
        <v>1583</v>
      </c>
      <c r="B2" s="156" t="s">
        <v>2060</v>
      </c>
      <c r="C2" s="156" t="s">
        <v>2061</v>
      </c>
      <c r="D2" s="156" t="s">
        <v>2062</v>
      </c>
      <c r="E2" s="156" t="s">
        <v>357</v>
      </c>
      <c r="F2" s="156" t="s">
        <v>2063</v>
      </c>
      <c r="G2" s="301" t="s">
        <v>2603</v>
      </c>
      <c r="K2" t="s">
        <v>2195</v>
      </c>
    </row>
    <row r="3" spans="1:11" ht="15" customHeight="1">
      <c r="A3" s="358" t="s">
        <v>2607</v>
      </c>
      <c r="B3" s="343" t="s">
        <v>2082</v>
      </c>
      <c r="C3" s="156" t="s">
        <v>2083</v>
      </c>
      <c r="D3" s="156" t="s">
        <v>2084</v>
      </c>
      <c r="E3" s="343" t="s">
        <v>2085</v>
      </c>
      <c r="F3" s="344" t="s">
        <v>2086</v>
      </c>
      <c r="G3" s="344" t="s">
        <v>2028</v>
      </c>
      <c r="K3" t="s">
        <v>2183</v>
      </c>
    </row>
    <row r="4" spans="1:11" ht="15" customHeight="1">
      <c r="A4" s="358" t="s">
        <v>1856</v>
      </c>
      <c r="B4" s="338" t="s">
        <v>2087</v>
      </c>
      <c r="C4" s="339" t="s">
        <v>2088</v>
      </c>
      <c r="D4" s="340" t="s">
        <v>2089</v>
      </c>
      <c r="E4" s="341" t="s">
        <v>1855</v>
      </c>
      <c r="F4" s="342" t="s">
        <v>2090</v>
      </c>
      <c r="G4" s="342" t="s">
        <v>344</v>
      </c>
      <c r="K4" t="s">
        <v>2189</v>
      </c>
    </row>
    <row r="5" spans="1:11" ht="15" customHeight="1">
      <c r="A5" s="358" t="s">
        <v>1881</v>
      </c>
      <c r="B5" s="338" t="s">
        <v>2091</v>
      </c>
      <c r="C5" s="340" t="s">
        <v>2092</v>
      </c>
      <c r="D5" s="340" t="s">
        <v>2093</v>
      </c>
      <c r="E5" s="340" t="s">
        <v>1880</v>
      </c>
      <c r="F5" s="340" t="s">
        <v>2094</v>
      </c>
      <c r="G5" s="345" t="s">
        <v>344</v>
      </c>
      <c r="K5" t="s">
        <v>1925</v>
      </c>
    </row>
    <row r="6" spans="1:11" ht="15" customHeight="1">
      <c r="A6" s="358" t="s">
        <v>1167</v>
      </c>
      <c r="B6" s="156" t="s">
        <v>2095</v>
      </c>
      <c r="C6" s="344" t="s">
        <v>2096</v>
      </c>
      <c r="D6" s="156" t="s">
        <v>2097</v>
      </c>
      <c r="E6" s="343" t="s">
        <v>2098</v>
      </c>
      <c r="F6" s="344" t="s">
        <v>2099</v>
      </c>
      <c r="G6" s="344" t="s">
        <v>2030</v>
      </c>
      <c r="K6" t="s">
        <v>1908</v>
      </c>
    </row>
    <row r="7" spans="1:11" ht="15" customHeight="1">
      <c r="A7" s="358" t="s">
        <v>982</v>
      </c>
      <c r="B7" s="156" t="s">
        <v>2100</v>
      </c>
      <c r="C7" s="344" t="s">
        <v>2101</v>
      </c>
      <c r="D7" s="156" t="s">
        <v>2102</v>
      </c>
      <c r="E7" s="343" t="s">
        <v>983</v>
      </c>
      <c r="F7" s="344" t="s">
        <v>2103</v>
      </c>
      <c r="G7" s="344" t="s">
        <v>2030</v>
      </c>
      <c r="K7" t="s">
        <v>2064</v>
      </c>
    </row>
    <row r="8" spans="1:11" ht="15" customHeight="1">
      <c r="A8" s="358" t="s">
        <v>106</v>
      </c>
      <c r="B8" s="156" t="s">
        <v>2104</v>
      </c>
      <c r="C8" s="156" t="s">
        <v>2105</v>
      </c>
      <c r="D8" s="156" t="s">
        <v>2106</v>
      </c>
      <c r="E8" s="156" t="s">
        <v>109</v>
      </c>
      <c r="F8" s="156" t="s">
        <v>2107</v>
      </c>
      <c r="G8" s="156" t="s">
        <v>2028</v>
      </c>
      <c r="K8" t="s">
        <v>2521</v>
      </c>
    </row>
    <row r="9" spans="1:11" ht="15" customHeight="1">
      <c r="A9" s="358" t="s">
        <v>996</v>
      </c>
      <c r="B9" s="156" t="s">
        <v>2108</v>
      </c>
      <c r="C9" s="344" t="s">
        <v>2109</v>
      </c>
      <c r="D9" s="156" t="s">
        <v>2110</v>
      </c>
      <c r="E9" s="343" t="s">
        <v>997</v>
      </c>
      <c r="F9" s="344" t="s">
        <v>2111</v>
      </c>
      <c r="G9" s="344" t="s">
        <v>2030</v>
      </c>
      <c r="K9" t="s">
        <v>250</v>
      </c>
    </row>
    <row r="10" spans="1:11" ht="15" customHeight="1">
      <c r="A10" s="358" t="s">
        <v>1187</v>
      </c>
      <c r="B10" s="156" t="s">
        <v>2112</v>
      </c>
      <c r="C10" s="344" t="s">
        <v>2113</v>
      </c>
      <c r="D10" s="156" t="s">
        <v>2114</v>
      </c>
      <c r="E10" s="343" t="s">
        <v>1188</v>
      </c>
      <c r="F10" s="344" t="s">
        <v>2115</v>
      </c>
      <c r="G10" s="344" t="s">
        <v>2030</v>
      </c>
      <c r="K10" t="s">
        <v>2252</v>
      </c>
    </row>
    <row r="11" spans="1:11" ht="15" customHeight="1">
      <c r="A11" s="358" t="s">
        <v>313</v>
      </c>
      <c r="B11" s="156" t="s">
        <v>2116</v>
      </c>
      <c r="C11" s="344" t="s">
        <v>2117</v>
      </c>
      <c r="D11" s="156" t="s">
        <v>2118</v>
      </c>
      <c r="E11" s="343" t="s">
        <v>314</v>
      </c>
      <c r="F11" s="344" t="s">
        <v>2119</v>
      </c>
      <c r="G11" s="344" t="s">
        <v>2028</v>
      </c>
      <c r="K11" t="s">
        <v>2241</v>
      </c>
    </row>
    <row r="12" spans="1:11" ht="15" customHeight="1">
      <c r="A12" s="358" t="s">
        <v>1529</v>
      </c>
      <c r="B12" s="156" t="s">
        <v>2120</v>
      </c>
      <c r="C12" s="156" t="s">
        <v>2121</v>
      </c>
      <c r="D12" s="156" t="s">
        <v>2122</v>
      </c>
      <c r="E12" s="156" t="s">
        <v>2123</v>
      </c>
      <c r="F12" s="156" t="s">
        <v>2124</v>
      </c>
      <c r="G12" s="301" t="s">
        <v>344</v>
      </c>
      <c r="K12" t="s">
        <v>496</v>
      </c>
    </row>
    <row r="13" spans="1:11" ht="15" customHeight="1">
      <c r="A13" s="358" t="s">
        <v>1619</v>
      </c>
      <c r="B13" s="156" t="s">
        <v>2125</v>
      </c>
      <c r="C13" s="156" t="s">
        <v>2126</v>
      </c>
      <c r="D13" s="156" t="s">
        <v>2127</v>
      </c>
      <c r="E13" s="156" t="s">
        <v>1620</v>
      </c>
      <c r="F13" s="156" t="s">
        <v>2128</v>
      </c>
      <c r="G13" s="301" t="s">
        <v>344</v>
      </c>
      <c r="K13" t="s">
        <v>498</v>
      </c>
    </row>
    <row r="14" spans="1:11" ht="15" customHeight="1">
      <c r="A14" s="358" t="s">
        <v>1596</v>
      </c>
      <c r="B14" s="156" t="s">
        <v>2129</v>
      </c>
      <c r="C14" s="156" t="s">
        <v>2130</v>
      </c>
      <c r="D14" s="156" t="s">
        <v>2131</v>
      </c>
      <c r="E14" s="156" t="s">
        <v>2132</v>
      </c>
      <c r="F14" s="156" t="s">
        <v>2133</v>
      </c>
      <c r="G14" s="301" t="s">
        <v>344</v>
      </c>
      <c r="K14" t="s">
        <v>500</v>
      </c>
    </row>
    <row r="15" spans="1:11" ht="15" customHeight="1">
      <c r="A15" s="358" t="s">
        <v>214</v>
      </c>
      <c r="B15" s="156" t="s">
        <v>2134</v>
      </c>
      <c r="C15" s="156" t="s">
        <v>2135</v>
      </c>
      <c r="D15" s="156" t="s">
        <v>2136</v>
      </c>
      <c r="E15" s="156" t="s">
        <v>215</v>
      </c>
      <c r="F15" s="156" t="s">
        <v>2137</v>
      </c>
      <c r="G15" s="156" t="s">
        <v>2028</v>
      </c>
      <c r="K15" t="s">
        <v>502</v>
      </c>
    </row>
    <row r="16" spans="1:11" ht="15" customHeight="1">
      <c r="A16" s="358" t="s">
        <v>62</v>
      </c>
      <c r="B16" s="156" t="s">
        <v>2138</v>
      </c>
      <c r="C16" s="156" t="s">
        <v>2139</v>
      </c>
      <c r="D16" s="156" t="s">
        <v>2140</v>
      </c>
      <c r="E16" s="156" t="s">
        <v>2141</v>
      </c>
      <c r="F16" s="156" t="s">
        <v>2142</v>
      </c>
      <c r="G16" s="156" t="s">
        <v>2028</v>
      </c>
      <c r="K16" t="s">
        <v>507</v>
      </c>
    </row>
    <row r="17" spans="1:11" ht="15" customHeight="1">
      <c r="A17" s="358" t="s">
        <v>380</v>
      </c>
      <c r="B17" s="156" t="s">
        <v>2143</v>
      </c>
      <c r="C17" s="156" t="s">
        <v>2144</v>
      </c>
      <c r="D17" s="156" t="s">
        <v>2145</v>
      </c>
      <c r="E17" s="156" t="s">
        <v>381</v>
      </c>
      <c r="F17" s="156" t="s">
        <v>2146</v>
      </c>
      <c r="G17" s="156" t="s">
        <v>2028</v>
      </c>
      <c r="K17" t="s">
        <v>870</v>
      </c>
    </row>
    <row r="18" spans="1:11" ht="15" customHeight="1">
      <c r="A18" s="359" t="s">
        <v>2147</v>
      </c>
      <c r="B18" s="334" t="s">
        <v>2148</v>
      </c>
      <c r="C18" s="334" t="s">
        <v>2149</v>
      </c>
      <c r="D18" s="334" t="s">
        <v>2150</v>
      </c>
      <c r="E18" s="334" t="s">
        <v>85</v>
      </c>
      <c r="F18" s="334" t="s">
        <v>2151</v>
      </c>
      <c r="G18" s="346" t="s">
        <v>455</v>
      </c>
      <c r="K18" t="s">
        <v>927</v>
      </c>
    </row>
    <row r="19" spans="1:11" ht="15" customHeight="1">
      <c r="A19" s="358" t="s">
        <v>2623</v>
      </c>
      <c r="B19" s="156" t="s">
        <v>2152</v>
      </c>
      <c r="C19" s="156" t="s">
        <v>2608</v>
      </c>
      <c r="D19" s="156" t="s">
        <v>2153</v>
      </c>
      <c r="E19" s="156" t="s">
        <v>1014</v>
      </c>
      <c r="F19" s="156" t="s">
        <v>2154</v>
      </c>
      <c r="G19" s="344" t="s">
        <v>2030</v>
      </c>
      <c r="K19" t="s">
        <v>987</v>
      </c>
    </row>
    <row r="20" spans="1:11" ht="15" customHeight="1">
      <c r="A20" s="359" t="s">
        <v>159</v>
      </c>
      <c r="B20" s="348" t="s">
        <v>2155</v>
      </c>
      <c r="C20" s="348" t="s">
        <v>2156</v>
      </c>
      <c r="D20" s="348" t="s">
        <v>2157</v>
      </c>
      <c r="E20" s="348" t="s">
        <v>161</v>
      </c>
      <c r="F20" s="348" t="s">
        <v>2158</v>
      </c>
      <c r="G20" s="349" t="s">
        <v>455</v>
      </c>
      <c r="K20" t="s">
        <v>2316</v>
      </c>
    </row>
    <row r="21" spans="1:11" ht="15" customHeight="1">
      <c r="A21" s="358" t="s">
        <v>477</v>
      </c>
      <c r="B21" s="156" t="s">
        <v>2159</v>
      </c>
      <c r="C21" s="344" t="s">
        <v>2160</v>
      </c>
      <c r="D21" s="156" t="s">
        <v>2161</v>
      </c>
      <c r="E21" s="343" t="s">
        <v>478</v>
      </c>
      <c r="F21" s="344" t="s">
        <v>2162</v>
      </c>
      <c r="G21" s="344" t="s">
        <v>2028</v>
      </c>
      <c r="K21" t="s">
        <v>364</v>
      </c>
    </row>
    <row r="22" spans="1:11" ht="15" customHeight="1">
      <c r="A22" s="359" t="s">
        <v>2163</v>
      </c>
      <c r="B22" s="334" t="s">
        <v>2164</v>
      </c>
      <c r="C22" s="334" t="s">
        <v>2165</v>
      </c>
      <c r="D22" s="334" t="s">
        <v>2166</v>
      </c>
      <c r="E22" s="334" t="s">
        <v>108</v>
      </c>
      <c r="F22" s="334" t="s">
        <v>2167</v>
      </c>
      <c r="G22" s="346" t="s">
        <v>455</v>
      </c>
      <c r="K22" t="s">
        <v>1137</v>
      </c>
    </row>
    <row r="23" spans="1:11" ht="15" customHeight="1">
      <c r="A23" s="358" t="s">
        <v>2168</v>
      </c>
      <c r="B23" s="338" t="s">
        <v>2169</v>
      </c>
      <c r="C23" s="339" t="s">
        <v>2170</v>
      </c>
      <c r="D23" s="338" t="s">
        <v>2171</v>
      </c>
      <c r="E23" s="341" t="s">
        <v>1947</v>
      </c>
      <c r="F23" s="339" t="s">
        <v>2172</v>
      </c>
      <c r="G23" s="339" t="s">
        <v>2028</v>
      </c>
      <c r="K23" t="s">
        <v>26</v>
      </c>
    </row>
    <row r="24" spans="1:11" ht="15" customHeight="1">
      <c r="A24" s="358" t="s">
        <v>323</v>
      </c>
      <c r="B24" s="343" t="s">
        <v>2173</v>
      </c>
      <c r="C24" s="156" t="s">
        <v>2174</v>
      </c>
      <c r="D24" s="343" t="s">
        <v>2175</v>
      </c>
      <c r="E24" s="343" t="s">
        <v>2176</v>
      </c>
      <c r="F24" s="344" t="s">
        <v>2177</v>
      </c>
      <c r="G24" s="344" t="s">
        <v>2028</v>
      </c>
      <c r="K24" t="s">
        <v>1401</v>
      </c>
    </row>
    <row r="25" spans="1:11" ht="15" customHeight="1">
      <c r="A25" s="358" t="s">
        <v>2609</v>
      </c>
      <c r="B25" s="343" t="s">
        <v>2178</v>
      </c>
      <c r="C25" s="156" t="s">
        <v>2179</v>
      </c>
      <c r="D25" s="156" t="s">
        <v>2180</v>
      </c>
      <c r="E25" s="343" t="s">
        <v>2181</v>
      </c>
      <c r="F25" s="344" t="s">
        <v>2182</v>
      </c>
      <c r="G25" s="344" t="s">
        <v>2028</v>
      </c>
      <c r="K25" t="s">
        <v>1415</v>
      </c>
    </row>
    <row r="26" spans="1:11" ht="15" customHeight="1">
      <c r="A26" s="358" t="s">
        <v>2183</v>
      </c>
      <c r="B26" s="156" t="s">
        <v>2184</v>
      </c>
      <c r="C26" s="156" t="s">
        <v>2185</v>
      </c>
      <c r="D26" s="156" t="s">
        <v>2186</v>
      </c>
      <c r="E26" s="156" t="s">
        <v>2187</v>
      </c>
      <c r="F26" s="156" t="s">
        <v>2188</v>
      </c>
      <c r="G26" s="301" t="s">
        <v>344</v>
      </c>
      <c r="K26" t="s">
        <v>1421</v>
      </c>
    </row>
    <row r="27" spans="1:11" ht="15" customHeight="1">
      <c r="A27" s="358" t="s">
        <v>2189</v>
      </c>
      <c r="B27" s="156" t="s">
        <v>2190</v>
      </c>
      <c r="C27" s="344" t="s">
        <v>2191</v>
      </c>
      <c r="D27" s="350" t="s">
        <v>2192</v>
      </c>
      <c r="E27" s="343" t="s">
        <v>2193</v>
      </c>
      <c r="F27" s="351" t="s">
        <v>2194</v>
      </c>
      <c r="G27" s="351" t="s">
        <v>344</v>
      </c>
      <c r="K27" t="s">
        <v>1448</v>
      </c>
    </row>
    <row r="28" spans="1:11" ht="15" customHeight="1">
      <c r="A28" s="358" t="s">
        <v>2195</v>
      </c>
      <c r="B28" s="156" t="s">
        <v>2196</v>
      </c>
      <c r="C28" s="344" t="s">
        <v>2197</v>
      </c>
      <c r="D28" s="350" t="s">
        <v>2198</v>
      </c>
      <c r="E28" s="343" t="s">
        <v>2199</v>
      </c>
      <c r="F28" s="351" t="s">
        <v>2200</v>
      </c>
      <c r="G28" s="351" t="s">
        <v>344</v>
      </c>
      <c r="K28" t="s">
        <v>1480</v>
      </c>
    </row>
    <row r="29" spans="1:11" ht="15" customHeight="1">
      <c r="A29" s="358" t="s">
        <v>364</v>
      </c>
      <c r="B29" s="156" t="s">
        <v>2078</v>
      </c>
      <c r="C29" s="156" t="s">
        <v>2079</v>
      </c>
      <c r="D29" s="156" t="s">
        <v>2080</v>
      </c>
      <c r="E29" s="156" t="s">
        <v>365</v>
      </c>
      <c r="F29" s="156" t="s">
        <v>2081</v>
      </c>
      <c r="G29" s="301" t="s">
        <v>2603</v>
      </c>
      <c r="K29" t="s">
        <v>1491</v>
      </c>
    </row>
    <row r="30" spans="1:11" ht="15" customHeight="1">
      <c r="A30" s="358" t="s">
        <v>1096</v>
      </c>
      <c r="B30" s="156" t="s">
        <v>2201</v>
      </c>
      <c r="C30" s="344" t="s">
        <v>2202</v>
      </c>
      <c r="D30" s="156" t="s">
        <v>2203</v>
      </c>
      <c r="E30" s="343" t="s">
        <v>1097</v>
      </c>
      <c r="F30" s="344" t="s">
        <v>2204</v>
      </c>
      <c r="G30" s="344" t="s">
        <v>2030</v>
      </c>
      <c r="K30" t="s">
        <v>1529</v>
      </c>
    </row>
    <row r="31" spans="1:11" ht="15" customHeight="1">
      <c r="A31" s="358" t="s">
        <v>1703</v>
      </c>
      <c r="B31" s="156" t="s">
        <v>2205</v>
      </c>
      <c r="C31" s="344" t="s">
        <v>2206</v>
      </c>
      <c r="D31" s="350" t="s">
        <v>2207</v>
      </c>
      <c r="E31" s="343" t="s">
        <v>2208</v>
      </c>
      <c r="F31" s="351" t="s">
        <v>2209</v>
      </c>
      <c r="G31" s="351" t="s">
        <v>344</v>
      </c>
      <c r="K31" t="s">
        <v>1554</v>
      </c>
    </row>
    <row r="32" spans="1:11" ht="15" customHeight="1">
      <c r="A32" s="359" t="s">
        <v>2625</v>
      </c>
      <c r="B32" s="337" t="s">
        <v>2210</v>
      </c>
      <c r="C32" s="337" t="s">
        <v>2211</v>
      </c>
      <c r="D32" s="337" t="s">
        <v>2212</v>
      </c>
      <c r="E32" s="352" t="s">
        <v>92</v>
      </c>
      <c r="F32" s="337" t="s">
        <v>2213</v>
      </c>
      <c r="G32" s="337" t="s">
        <v>455</v>
      </c>
      <c r="K32" t="s">
        <v>1583</v>
      </c>
    </row>
    <row r="33" spans="1:11" ht="15" customHeight="1">
      <c r="A33" s="358" t="s">
        <v>1779</v>
      </c>
      <c r="B33" s="338" t="s">
        <v>2214</v>
      </c>
      <c r="C33" s="339" t="s">
        <v>2215</v>
      </c>
      <c r="D33" s="339" t="s">
        <v>2216</v>
      </c>
      <c r="E33" s="341" t="s">
        <v>1778</v>
      </c>
      <c r="F33" s="342" t="s">
        <v>2217</v>
      </c>
      <c r="G33" s="342" t="s">
        <v>344</v>
      </c>
      <c r="K33" t="s">
        <v>1596</v>
      </c>
    </row>
    <row r="34" spans="1:11" ht="15" customHeight="1">
      <c r="A34" s="358" t="s">
        <v>1661</v>
      </c>
      <c r="B34" s="156" t="s">
        <v>2218</v>
      </c>
      <c r="C34" s="156" t="s">
        <v>2219</v>
      </c>
      <c r="D34" s="156" t="s">
        <v>2220</v>
      </c>
      <c r="E34" s="156" t="s">
        <v>2221</v>
      </c>
      <c r="F34" s="156" t="s">
        <v>2222</v>
      </c>
      <c r="G34" s="301" t="s">
        <v>344</v>
      </c>
      <c r="K34" t="s">
        <v>1619</v>
      </c>
    </row>
    <row r="35" spans="1:11" ht="15" customHeight="1">
      <c r="A35" s="358" t="s">
        <v>2064</v>
      </c>
      <c r="B35" s="156" t="s">
        <v>2065</v>
      </c>
      <c r="C35" s="156" t="s">
        <v>2066</v>
      </c>
      <c r="D35" s="156" t="s">
        <v>2067</v>
      </c>
      <c r="E35" s="156" t="s">
        <v>2068</v>
      </c>
      <c r="F35" s="156" t="s">
        <v>2069</v>
      </c>
      <c r="G35" s="301" t="s">
        <v>2604</v>
      </c>
      <c r="K35" t="s">
        <v>1642</v>
      </c>
    </row>
    <row r="36" spans="1:11" ht="15" customHeight="1">
      <c r="A36" s="358" t="s">
        <v>1819</v>
      </c>
      <c r="B36" s="338" t="s">
        <v>2223</v>
      </c>
      <c r="C36" s="339" t="s">
        <v>2224</v>
      </c>
      <c r="D36" s="340" t="s">
        <v>2225</v>
      </c>
      <c r="E36" s="341" t="s">
        <v>1818</v>
      </c>
      <c r="F36" s="342" t="s">
        <v>2226</v>
      </c>
      <c r="G36" s="342" t="s">
        <v>344</v>
      </c>
      <c r="K36" t="s">
        <v>1661</v>
      </c>
    </row>
    <row r="37" spans="1:11" ht="15" customHeight="1">
      <c r="A37" s="358" t="s">
        <v>1554</v>
      </c>
      <c r="B37" s="156" t="s">
        <v>2227</v>
      </c>
      <c r="C37" s="156" t="s">
        <v>2228</v>
      </c>
      <c r="D37" s="156" t="s">
        <v>2229</v>
      </c>
      <c r="E37" s="156" t="s">
        <v>2230</v>
      </c>
      <c r="F37" s="156" t="s">
        <v>2231</v>
      </c>
      <c r="G37" s="301" t="s">
        <v>344</v>
      </c>
      <c r="K37" t="s">
        <v>1703</v>
      </c>
    </row>
    <row r="38" spans="1:11" ht="15" customHeight="1">
      <c r="A38" s="358" t="s">
        <v>1206</v>
      </c>
      <c r="B38" s="156" t="s">
        <v>2232</v>
      </c>
      <c r="C38" s="344" t="s">
        <v>2233</v>
      </c>
      <c r="D38" s="156" t="s">
        <v>2234</v>
      </c>
      <c r="E38" s="343" t="s">
        <v>1207</v>
      </c>
      <c r="F38" s="344" t="s">
        <v>2235</v>
      </c>
      <c r="G38" s="344" t="s">
        <v>2030</v>
      </c>
      <c r="K38" t="s">
        <v>1881</v>
      </c>
    </row>
    <row r="39" spans="1:11" ht="15" customHeight="1">
      <c r="A39" s="358" t="s">
        <v>1119</v>
      </c>
      <c r="B39" s="156" t="s">
        <v>2236</v>
      </c>
      <c r="C39" s="344" t="s">
        <v>2237</v>
      </c>
      <c r="D39" s="156" t="s">
        <v>2238</v>
      </c>
      <c r="E39" s="343" t="s">
        <v>2239</v>
      </c>
      <c r="F39" s="344" t="s">
        <v>2240</v>
      </c>
      <c r="G39" s="344" t="s">
        <v>2030</v>
      </c>
      <c r="K39" t="s">
        <v>1856</v>
      </c>
    </row>
    <row r="40" spans="1:11" ht="15" customHeight="1">
      <c r="A40" s="358" t="s">
        <v>2241</v>
      </c>
      <c r="B40" s="156" t="s">
        <v>2242</v>
      </c>
      <c r="C40" s="156" t="s">
        <v>2243</v>
      </c>
      <c r="D40" s="156" t="s">
        <v>2244</v>
      </c>
      <c r="E40" s="156" t="s">
        <v>2245</v>
      </c>
      <c r="F40" s="156" t="s">
        <v>2246</v>
      </c>
      <c r="G40" s="301" t="s">
        <v>344</v>
      </c>
      <c r="K40" t="s">
        <v>1836</v>
      </c>
    </row>
    <row r="41" spans="1:11" ht="15" customHeight="1">
      <c r="A41" s="358" t="s">
        <v>496</v>
      </c>
      <c r="B41" s="156" t="s">
        <v>2247</v>
      </c>
      <c r="C41" s="156" t="s">
        <v>2248</v>
      </c>
      <c r="D41" s="156" t="s">
        <v>2249</v>
      </c>
      <c r="E41" s="156" t="s">
        <v>2250</v>
      </c>
      <c r="F41" s="156" t="s">
        <v>2251</v>
      </c>
      <c r="G41" s="301" t="s">
        <v>344</v>
      </c>
      <c r="K41" t="s">
        <v>1828</v>
      </c>
    </row>
    <row r="42" spans="1:11" ht="15" customHeight="1">
      <c r="A42" s="358" t="s">
        <v>2252</v>
      </c>
      <c r="B42" s="156" t="s">
        <v>2253</v>
      </c>
      <c r="C42" s="156" t="s">
        <v>2254</v>
      </c>
      <c r="D42" s="156" t="s">
        <v>2255</v>
      </c>
      <c r="E42" s="156" t="s">
        <v>703</v>
      </c>
      <c r="F42" s="156" t="s">
        <v>2256</v>
      </c>
      <c r="G42" s="301" t="s">
        <v>344</v>
      </c>
      <c r="K42" t="s">
        <v>1819</v>
      </c>
    </row>
    <row r="43" spans="1:11" ht="15" customHeight="1">
      <c r="A43" s="358" t="s">
        <v>1480</v>
      </c>
      <c r="B43" s="156" t="s">
        <v>2257</v>
      </c>
      <c r="C43" s="156" t="s">
        <v>2258</v>
      </c>
      <c r="D43" s="156" t="s">
        <v>2259</v>
      </c>
      <c r="E43" s="156" t="s">
        <v>1481</v>
      </c>
      <c r="F43" s="156" t="s">
        <v>2260</v>
      </c>
      <c r="G43" s="301" t="s">
        <v>344</v>
      </c>
      <c r="K43" t="s">
        <v>1808</v>
      </c>
    </row>
    <row r="44" spans="1:11" ht="15" customHeight="1">
      <c r="A44" s="358" t="s">
        <v>1041</v>
      </c>
      <c r="B44" s="156" t="s">
        <v>2261</v>
      </c>
      <c r="C44" s="344" t="s">
        <v>2262</v>
      </c>
      <c r="D44" s="156" t="s">
        <v>2263</v>
      </c>
      <c r="E44" s="343" t="s">
        <v>1042</v>
      </c>
      <c r="F44" s="344" t="s">
        <v>2264</v>
      </c>
      <c r="G44" s="344" t="s">
        <v>2030</v>
      </c>
      <c r="K44" t="s">
        <v>1793</v>
      </c>
    </row>
    <row r="45" spans="1:11" ht="15" customHeight="1">
      <c r="A45" s="359" t="s">
        <v>170</v>
      </c>
      <c r="B45" s="350" t="s">
        <v>2265</v>
      </c>
      <c r="C45" s="347" t="s">
        <v>2266</v>
      </c>
      <c r="D45" s="350" t="s">
        <v>2267</v>
      </c>
      <c r="E45" s="347" t="s">
        <v>171</v>
      </c>
      <c r="F45" s="347" t="s">
        <v>2268</v>
      </c>
      <c r="G45" s="347" t="s">
        <v>455</v>
      </c>
      <c r="K45" t="s">
        <v>1779</v>
      </c>
    </row>
    <row r="46" spans="1:11" ht="15" customHeight="1">
      <c r="A46" s="358" t="s">
        <v>2610</v>
      </c>
      <c r="B46" s="156" t="s">
        <v>2269</v>
      </c>
      <c r="C46" s="156" t="s">
        <v>2270</v>
      </c>
      <c r="D46" s="156" t="s">
        <v>2271</v>
      </c>
      <c r="E46" s="156" t="s">
        <v>444</v>
      </c>
      <c r="F46" s="156" t="s">
        <v>2272</v>
      </c>
      <c r="G46" s="156" t="s">
        <v>2028</v>
      </c>
      <c r="K46" t="s">
        <v>1737</v>
      </c>
    </row>
    <row r="47" spans="1:11" ht="15" customHeight="1">
      <c r="A47" s="358" t="s">
        <v>2611</v>
      </c>
      <c r="B47" s="338" t="s">
        <v>2274</v>
      </c>
      <c r="C47" s="339" t="s">
        <v>2275</v>
      </c>
      <c r="D47" s="338" t="s">
        <v>2276</v>
      </c>
      <c r="E47" s="341" t="s">
        <v>1938</v>
      </c>
      <c r="F47" s="339" t="s">
        <v>2277</v>
      </c>
      <c r="G47" s="339" t="s">
        <v>2028</v>
      </c>
      <c r="K47" t="s">
        <v>1932</v>
      </c>
    </row>
    <row r="48" spans="1:11" ht="15" customHeight="1">
      <c r="A48" s="358" t="s">
        <v>395</v>
      </c>
      <c r="B48" s="156" t="s">
        <v>2278</v>
      </c>
      <c r="C48" s="156" t="s">
        <v>2279</v>
      </c>
      <c r="D48" s="156" t="s">
        <v>2280</v>
      </c>
      <c r="E48" s="156" t="s">
        <v>396</v>
      </c>
      <c r="F48" s="156" t="s">
        <v>2281</v>
      </c>
      <c r="G48" s="156" t="s">
        <v>2028</v>
      </c>
      <c r="K48" t="s">
        <v>2605</v>
      </c>
    </row>
    <row r="49" spans="1:11" ht="15" customHeight="1">
      <c r="A49" s="358" t="s">
        <v>231</v>
      </c>
      <c r="B49" s="156" t="s">
        <v>2282</v>
      </c>
      <c r="C49" s="156" t="s">
        <v>2283</v>
      </c>
      <c r="D49" s="156" t="s">
        <v>2284</v>
      </c>
      <c r="E49" s="156" t="s">
        <v>233</v>
      </c>
      <c r="F49" s="156" t="s">
        <v>2285</v>
      </c>
      <c r="G49" s="156" t="s">
        <v>2028</v>
      </c>
      <c r="K49" t="s">
        <v>14</v>
      </c>
    </row>
    <row r="50" spans="1:11" ht="15" customHeight="1">
      <c r="A50" s="358" t="s">
        <v>2612</v>
      </c>
      <c r="B50" s="343" t="s">
        <v>2286</v>
      </c>
      <c r="C50" s="156" t="s">
        <v>2287</v>
      </c>
      <c r="D50" s="156" t="s">
        <v>2288</v>
      </c>
      <c r="E50" s="343" t="s">
        <v>2289</v>
      </c>
      <c r="F50" s="344" t="s">
        <v>2290</v>
      </c>
      <c r="G50" s="344" t="s">
        <v>2028</v>
      </c>
      <c r="K50" t="s">
        <v>33</v>
      </c>
    </row>
    <row r="51" spans="1:11" ht="15" customHeight="1">
      <c r="A51" s="359" t="s">
        <v>45</v>
      </c>
      <c r="B51" s="347" t="s">
        <v>2291</v>
      </c>
      <c r="C51" s="347" t="s">
        <v>2292</v>
      </c>
      <c r="D51" s="347" t="s">
        <v>2118</v>
      </c>
      <c r="E51" s="347" t="s">
        <v>46</v>
      </c>
      <c r="F51" s="347" t="s">
        <v>2293</v>
      </c>
      <c r="G51" s="347" t="s">
        <v>455</v>
      </c>
      <c r="K51" t="s">
        <v>39</v>
      </c>
    </row>
    <row r="52" spans="1:11" ht="15" customHeight="1">
      <c r="A52" s="359" t="s">
        <v>50</v>
      </c>
      <c r="B52" s="347" t="s">
        <v>2294</v>
      </c>
      <c r="C52" s="347" t="s">
        <v>2295</v>
      </c>
      <c r="D52" s="347" t="s">
        <v>2118</v>
      </c>
      <c r="E52" s="347" t="s">
        <v>51</v>
      </c>
      <c r="F52" s="347" t="s">
        <v>2296</v>
      </c>
      <c r="G52" s="347" t="s">
        <v>455</v>
      </c>
      <c r="K52" t="s">
        <v>45</v>
      </c>
    </row>
    <row r="53" spans="1:11" ht="15" customHeight="1">
      <c r="A53" s="359" t="s">
        <v>2297</v>
      </c>
      <c r="B53" s="337" t="s">
        <v>2298</v>
      </c>
      <c r="C53" s="337" t="s">
        <v>2299</v>
      </c>
      <c r="D53" s="337" t="s">
        <v>2300</v>
      </c>
      <c r="E53" s="352" t="s">
        <v>70</v>
      </c>
      <c r="F53" s="337" t="s">
        <v>2301</v>
      </c>
      <c r="G53" s="337" t="s">
        <v>455</v>
      </c>
      <c r="K53" t="s">
        <v>50</v>
      </c>
    </row>
    <row r="54" spans="1:11" ht="15" customHeight="1">
      <c r="A54" s="358" t="s">
        <v>347</v>
      </c>
      <c r="B54" s="156" t="s">
        <v>2302</v>
      </c>
      <c r="C54" s="156" t="s">
        <v>2303</v>
      </c>
      <c r="D54" s="156" t="s">
        <v>2304</v>
      </c>
      <c r="E54" s="156" t="s">
        <v>348</v>
      </c>
      <c r="F54" s="156" t="s">
        <v>2305</v>
      </c>
      <c r="G54" s="156" t="s">
        <v>2028</v>
      </c>
      <c r="K54" t="s">
        <v>56</v>
      </c>
    </row>
    <row r="55" spans="1:11" ht="15" customHeight="1">
      <c r="A55" s="359" t="s">
        <v>2613</v>
      </c>
      <c r="B55" s="347" t="s">
        <v>2306</v>
      </c>
      <c r="C55" s="347" t="s">
        <v>2307</v>
      </c>
      <c r="D55" s="347" t="s">
        <v>2308</v>
      </c>
      <c r="E55" s="347" t="s">
        <v>2309</v>
      </c>
      <c r="F55" s="347" t="s">
        <v>2310</v>
      </c>
      <c r="G55" s="347" t="s">
        <v>455</v>
      </c>
      <c r="K55" t="s">
        <v>69</v>
      </c>
    </row>
    <row r="56" spans="1:11" ht="15" customHeight="1">
      <c r="A56" s="358" t="s">
        <v>1491</v>
      </c>
      <c r="B56" s="156" t="s">
        <v>2311</v>
      </c>
      <c r="C56" s="156" t="s">
        <v>2312</v>
      </c>
      <c r="D56" s="156" t="s">
        <v>2313</v>
      </c>
      <c r="E56" s="156" t="s">
        <v>2314</v>
      </c>
      <c r="F56" s="156" t="s">
        <v>2315</v>
      </c>
      <c r="G56" s="301" t="s">
        <v>344</v>
      </c>
      <c r="K56" t="s">
        <v>76</v>
      </c>
    </row>
    <row r="57" spans="1:11" ht="15" customHeight="1">
      <c r="A57" s="358" t="s">
        <v>2316</v>
      </c>
      <c r="B57" s="156" t="s">
        <v>2317</v>
      </c>
      <c r="C57" s="156" t="s">
        <v>2318</v>
      </c>
      <c r="D57" s="156" t="s">
        <v>2319</v>
      </c>
      <c r="E57" s="156" t="s">
        <v>2320</v>
      </c>
      <c r="F57" s="156" t="s">
        <v>2321</v>
      </c>
      <c r="G57" s="301" t="s">
        <v>344</v>
      </c>
      <c r="K57" t="s">
        <v>84</v>
      </c>
    </row>
    <row r="58" spans="1:11" ht="15" customHeight="1">
      <c r="A58" s="360" t="s">
        <v>987</v>
      </c>
      <c r="B58" s="156" t="s">
        <v>2322</v>
      </c>
      <c r="C58" s="344" t="s">
        <v>2323</v>
      </c>
      <c r="D58" s="350" t="s">
        <v>2324</v>
      </c>
      <c r="E58" s="343" t="s">
        <v>989</v>
      </c>
      <c r="F58" s="351" t="s">
        <v>2325</v>
      </c>
      <c r="G58" s="351" t="s">
        <v>344</v>
      </c>
      <c r="K58" t="s">
        <v>91</v>
      </c>
    </row>
    <row r="59" spans="1:11" ht="15" customHeight="1">
      <c r="A59" s="358" t="s">
        <v>242</v>
      </c>
      <c r="B59" s="156" t="s">
        <v>2326</v>
      </c>
      <c r="C59" s="156" t="s">
        <v>2327</v>
      </c>
      <c r="D59" s="156" t="s">
        <v>2328</v>
      </c>
      <c r="E59" s="156" t="s">
        <v>243</v>
      </c>
      <c r="F59" s="156" t="s">
        <v>2329</v>
      </c>
      <c r="G59" s="156" t="s">
        <v>2028</v>
      </c>
      <c r="K59" t="s">
        <v>100</v>
      </c>
    </row>
    <row r="60" spans="1:11" ht="15" customHeight="1">
      <c r="A60" s="358" t="s">
        <v>223</v>
      </c>
      <c r="B60" s="156" t="s">
        <v>2330</v>
      </c>
      <c r="C60" s="156" t="s">
        <v>2331</v>
      </c>
      <c r="D60" s="156" t="s">
        <v>2332</v>
      </c>
      <c r="E60" s="156" t="s">
        <v>224</v>
      </c>
      <c r="F60" s="156" t="s">
        <v>2333</v>
      </c>
      <c r="G60" s="156" t="s">
        <v>2028</v>
      </c>
      <c r="K60" t="s">
        <v>107</v>
      </c>
    </row>
    <row r="61" spans="1:11" ht="15" customHeight="1">
      <c r="A61" s="359" t="s">
        <v>147</v>
      </c>
      <c r="B61" s="334" t="s">
        <v>2334</v>
      </c>
      <c r="C61" s="334" t="s">
        <v>2335</v>
      </c>
      <c r="D61" s="334" t="s">
        <v>2336</v>
      </c>
      <c r="E61" s="334" t="s">
        <v>2337</v>
      </c>
      <c r="F61" s="334" t="s">
        <v>2338</v>
      </c>
      <c r="G61" s="346" t="s">
        <v>455</v>
      </c>
      <c r="K61" t="s">
        <v>2364</v>
      </c>
    </row>
    <row r="62" spans="1:11" ht="15" customHeight="1">
      <c r="A62" s="359" t="s">
        <v>2614</v>
      </c>
      <c r="B62" s="353" t="s">
        <v>2339</v>
      </c>
      <c r="C62" s="353" t="s">
        <v>2340</v>
      </c>
      <c r="D62" s="353" t="s">
        <v>2341</v>
      </c>
      <c r="E62" s="353" t="s">
        <v>1931</v>
      </c>
      <c r="F62" s="353" t="s">
        <v>2342</v>
      </c>
      <c r="G62" s="353" t="s">
        <v>455</v>
      </c>
      <c r="K62" t="s">
        <v>125</v>
      </c>
    </row>
    <row r="63" spans="1:11" ht="15" customHeight="1">
      <c r="A63" s="358" t="s">
        <v>274</v>
      </c>
      <c r="B63" s="156" t="s">
        <v>2343</v>
      </c>
      <c r="C63" s="156" t="s">
        <v>2344</v>
      </c>
      <c r="D63" s="156" t="s">
        <v>2345</v>
      </c>
      <c r="E63" s="156" t="s">
        <v>275</v>
      </c>
      <c r="F63" s="156" t="s">
        <v>2346</v>
      </c>
      <c r="G63" s="156" t="s">
        <v>2028</v>
      </c>
      <c r="K63" t="s">
        <v>135</v>
      </c>
    </row>
    <row r="64" spans="1:11" ht="15" customHeight="1">
      <c r="A64" s="358" t="s">
        <v>403</v>
      </c>
      <c r="B64" s="156" t="s">
        <v>2347</v>
      </c>
      <c r="C64" s="156" t="s">
        <v>2348</v>
      </c>
      <c r="D64" s="156" t="s">
        <v>2345</v>
      </c>
      <c r="E64" s="156" t="s">
        <v>404</v>
      </c>
      <c r="F64" s="156" t="s">
        <v>2349</v>
      </c>
      <c r="G64" s="156" t="s">
        <v>2028</v>
      </c>
      <c r="K64" t="s">
        <v>147</v>
      </c>
    </row>
    <row r="65" spans="1:11" ht="15" customHeight="1">
      <c r="A65" s="358" t="s">
        <v>294</v>
      </c>
      <c r="B65" s="156" t="s">
        <v>2350</v>
      </c>
      <c r="C65" s="156" t="s">
        <v>2351</v>
      </c>
      <c r="D65" s="156" t="s">
        <v>2345</v>
      </c>
      <c r="E65" s="156" t="s">
        <v>299</v>
      </c>
      <c r="F65" s="156" t="s">
        <v>2352</v>
      </c>
      <c r="G65" s="156" t="s">
        <v>2028</v>
      </c>
      <c r="K65" t="s">
        <v>159</v>
      </c>
    </row>
    <row r="66" spans="1:11" ht="15" customHeight="1">
      <c r="A66" s="358" t="s">
        <v>424</v>
      </c>
      <c r="B66" s="156" t="s">
        <v>2353</v>
      </c>
      <c r="C66" s="156" t="s">
        <v>2354</v>
      </c>
      <c r="D66" s="156" t="s">
        <v>2355</v>
      </c>
      <c r="E66" s="156" t="s">
        <v>425</v>
      </c>
      <c r="F66" s="156" t="s">
        <v>2356</v>
      </c>
      <c r="G66" s="156" t="s">
        <v>2028</v>
      </c>
      <c r="K66" t="s">
        <v>170</v>
      </c>
    </row>
    <row r="67" spans="1:11" ht="15" customHeight="1">
      <c r="A67" s="358" t="s">
        <v>388</v>
      </c>
      <c r="B67" s="156" t="s">
        <v>2357</v>
      </c>
      <c r="C67" s="156" t="s">
        <v>2358</v>
      </c>
      <c r="D67" s="156" t="s">
        <v>2359</v>
      </c>
      <c r="E67" s="156" t="s">
        <v>389</v>
      </c>
      <c r="F67" s="156" t="s">
        <v>2360</v>
      </c>
      <c r="G67" s="156" t="s">
        <v>2028</v>
      </c>
      <c r="K67" t="s">
        <v>176</v>
      </c>
    </row>
    <row r="68" spans="1:11" ht="15" customHeight="1">
      <c r="A68" s="358" t="s">
        <v>282</v>
      </c>
      <c r="B68" s="156" t="s">
        <v>2361</v>
      </c>
      <c r="C68" s="156" t="s">
        <v>2362</v>
      </c>
      <c r="D68" s="156" t="s">
        <v>2345</v>
      </c>
      <c r="E68" s="156" t="s">
        <v>283</v>
      </c>
      <c r="F68" s="156" t="s">
        <v>2363</v>
      </c>
      <c r="G68" s="156" t="s">
        <v>2028</v>
      </c>
      <c r="K68" t="s">
        <v>186</v>
      </c>
    </row>
    <row r="69" spans="1:11" ht="15" customHeight="1">
      <c r="A69" s="359" t="s">
        <v>2364</v>
      </c>
      <c r="B69" s="334" t="s">
        <v>2365</v>
      </c>
      <c r="C69" s="334" t="s">
        <v>2366</v>
      </c>
      <c r="D69" s="334" t="s">
        <v>2367</v>
      </c>
      <c r="E69" s="334" t="s">
        <v>116</v>
      </c>
      <c r="F69" s="334" t="s">
        <v>2368</v>
      </c>
      <c r="G69" s="346" t="s">
        <v>455</v>
      </c>
      <c r="K69" t="s">
        <v>62</v>
      </c>
    </row>
    <row r="70" spans="1:11" ht="15" customHeight="1">
      <c r="A70" s="359" t="s">
        <v>135</v>
      </c>
      <c r="B70" s="337" t="s">
        <v>2369</v>
      </c>
      <c r="C70" s="337" t="s">
        <v>2370</v>
      </c>
      <c r="D70" s="337" t="s">
        <v>2371</v>
      </c>
      <c r="E70" s="352" t="s">
        <v>2372</v>
      </c>
      <c r="F70" s="337" t="s">
        <v>2373</v>
      </c>
      <c r="G70" s="337" t="s">
        <v>455</v>
      </c>
      <c r="K70" t="s">
        <v>78</v>
      </c>
    </row>
    <row r="71" spans="1:11" ht="15" customHeight="1">
      <c r="A71" s="360" t="s">
        <v>1737</v>
      </c>
      <c r="B71" s="338" t="s">
        <v>2374</v>
      </c>
      <c r="C71" s="339" t="s">
        <v>2375</v>
      </c>
      <c r="D71" s="340" t="s">
        <v>2376</v>
      </c>
      <c r="E71" s="341" t="s">
        <v>1736</v>
      </c>
      <c r="F71" s="342" t="s">
        <v>2377</v>
      </c>
      <c r="G71" s="342" t="s">
        <v>344</v>
      </c>
      <c r="K71" t="s">
        <v>106</v>
      </c>
    </row>
    <row r="72" spans="1:11" ht="15" customHeight="1">
      <c r="A72" s="358" t="s">
        <v>1415</v>
      </c>
      <c r="B72" s="156" t="s">
        <v>2378</v>
      </c>
      <c r="C72" s="156" t="s">
        <v>2379</v>
      </c>
      <c r="D72" s="156" t="s">
        <v>2380</v>
      </c>
      <c r="E72" s="156" t="s">
        <v>2381</v>
      </c>
      <c r="F72" s="156" t="s">
        <v>2382</v>
      </c>
      <c r="G72" s="301" t="s">
        <v>344</v>
      </c>
      <c r="K72" t="s">
        <v>131</v>
      </c>
    </row>
    <row r="73" spans="1:11" ht="15" customHeight="1">
      <c r="A73" s="358" t="s">
        <v>1401</v>
      </c>
      <c r="B73" s="156" t="s">
        <v>2386</v>
      </c>
      <c r="C73" s="156" t="s">
        <v>2387</v>
      </c>
      <c r="D73" s="357" t="s">
        <v>2388</v>
      </c>
      <c r="E73" s="156" t="s">
        <v>2389</v>
      </c>
      <c r="F73" s="156" t="s">
        <v>2390</v>
      </c>
      <c r="G73" s="301" t="s">
        <v>344</v>
      </c>
      <c r="K73" t="s">
        <v>177</v>
      </c>
    </row>
    <row r="74" spans="1:11" ht="15" customHeight="1">
      <c r="A74" s="358" t="s">
        <v>26</v>
      </c>
      <c r="B74" s="156" t="s">
        <v>2391</v>
      </c>
      <c r="C74" s="156" t="s">
        <v>2383</v>
      </c>
      <c r="D74" s="156" t="s">
        <v>2384</v>
      </c>
      <c r="E74" s="156" t="s">
        <v>1325</v>
      </c>
      <c r="F74" s="156" t="s">
        <v>2385</v>
      </c>
      <c r="G74" s="301" t="s">
        <v>344</v>
      </c>
      <c r="K74" t="s">
        <v>196</v>
      </c>
    </row>
    <row r="75" spans="1:11" ht="15" customHeight="1">
      <c r="A75" s="358" t="s">
        <v>261</v>
      </c>
      <c r="B75" s="156" t="s">
        <v>2392</v>
      </c>
      <c r="C75" s="156" t="s">
        <v>2393</v>
      </c>
      <c r="D75" s="156" t="s">
        <v>2394</v>
      </c>
      <c r="E75" s="156" t="s">
        <v>262</v>
      </c>
      <c r="F75" s="156" t="s">
        <v>2395</v>
      </c>
      <c r="G75" s="156" t="s">
        <v>2028</v>
      </c>
      <c r="K75" t="s">
        <v>1959</v>
      </c>
    </row>
    <row r="76" spans="1:11" ht="15" customHeight="1">
      <c r="A76" s="358" t="s">
        <v>1255</v>
      </c>
      <c r="B76" s="156" t="s">
        <v>2396</v>
      </c>
      <c r="C76" s="344" t="s">
        <v>2397</v>
      </c>
      <c r="D76" s="156" t="s">
        <v>2398</v>
      </c>
      <c r="E76" s="343" t="s">
        <v>1256</v>
      </c>
      <c r="F76" s="344" t="s">
        <v>2399</v>
      </c>
      <c r="G76" s="344" t="s">
        <v>2030</v>
      </c>
      <c r="K76" t="s">
        <v>2273</v>
      </c>
    </row>
    <row r="77" spans="1:11" ht="15" customHeight="1">
      <c r="A77" s="358" t="s">
        <v>305</v>
      </c>
      <c r="B77" s="156" t="s">
        <v>2400</v>
      </c>
      <c r="C77" s="156" t="s">
        <v>2401</v>
      </c>
      <c r="D77" s="156" t="s">
        <v>2345</v>
      </c>
      <c r="E77" s="156" t="s">
        <v>306</v>
      </c>
      <c r="F77" s="156" t="s">
        <v>2402</v>
      </c>
      <c r="G77" s="156" t="s">
        <v>2028</v>
      </c>
      <c r="K77" t="s">
        <v>1948</v>
      </c>
    </row>
    <row r="78" spans="1:11" ht="15" customHeight="1">
      <c r="A78" s="358" t="s">
        <v>870</v>
      </c>
      <c r="B78" s="156" t="s">
        <v>2403</v>
      </c>
      <c r="C78" s="350" t="s">
        <v>2404</v>
      </c>
      <c r="D78" s="350" t="s">
        <v>2405</v>
      </c>
      <c r="E78" s="350" t="s">
        <v>871</v>
      </c>
      <c r="F78" s="350" t="s">
        <v>2406</v>
      </c>
      <c r="G78" s="354" t="s">
        <v>344</v>
      </c>
      <c r="K78" t="s">
        <v>207</v>
      </c>
    </row>
    <row r="79" spans="1:11" ht="15" customHeight="1">
      <c r="A79" s="359" t="s">
        <v>2605</v>
      </c>
      <c r="B79" s="337" t="s">
        <v>2407</v>
      </c>
      <c r="C79" s="337" t="s">
        <v>2408</v>
      </c>
      <c r="D79" s="337" t="s">
        <v>2409</v>
      </c>
      <c r="E79" s="352" t="s">
        <v>9</v>
      </c>
      <c r="F79" s="337" t="s">
        <v>2410</v>
      </c>
      <c r="G79" s="337" t="s">
        <v>455</v>
      </c>
      <c r="K79" t="s">
        <v>214</v>
      </c>
    </row>
    <row r="80" spans="1:11" ht="15" customHeight="1">
      <c r="A80" s="358" t="s">
        <v>2606</v>
      </c>
      <c r="B80" s="338" t="s">
        <v>2411</v>
      </c>
      <c r="C80" s="339" t="s">
        <v>2412</v>
      </c>
      <c r="D80" s="338" t="s">
        <v>2413</v>
      </c>
      <c r="E80" s="341" t="s">
        <v>1958</v>
      </c>
      <c r="F80" s="339" t="s">
        <v>2414</v>
      </c>
      <c r="G80" s="339" t="s">
        <v>2028</v>
      </c>
      <c r="K80" t="s">
        <v>223</v>
      </c>
    </row>
    <row r="81" spans="1:11" ht="15" customHeight="1">
      <c r="A81" s="358" t="s">
        <v>502</v>
      </c>
      <c r="B81" s="156" t="s">
        <v>2415</v>
      </c>
      <c r="C81" s="350" t="s">
        <v>2416</v>
      </c>
      <c r="D81" s="350" t="s">
        <v>2417</v>
      </c>
      <c r="E81" s="350" t="s">
        <v>503</v>
      </c>
      <c r="F81" s="350" t="s">
        <v>2418</v>
      </c>
      <c r="G81" s="354" t="s">
        <v>344</v>
      </c>
      <c r="K81" t="s">
        <v>231</v>
      </c>
    </row>
    <row r="82" spans="1:11" ht="15" customHeight="1">
      <c r="A82" s="358" t="s">
        <v>500</v>
      </c>
      <c r="B82" s="156" t="s">
        <v>2419</v>
      </c>
      <c r="C82" s="156" t="s">
        <v>2420</v>
      </c>
      <c r="D82" s="156" t="s">
        <v>2186</v>
      </c>
      <c r="E82" s="156" t="s">
        <v>501</v>
      </c>
      <c r="F82" s="156" t="s">
        <v>2421</v>
      </c>
      <c r="G82" s="301" t="s">
        <v>344</v>
      </c>
      <c r="K82" t="s">
        <v>242</v>
      </c>
    </row>
    <row r="83" spans="1:11" ht="15" customHeight="1">
      <c r="A83" s="358" t="s">
        <v>465</v>
      </c>
      <c r="B83" s="156" t="s">
        <v>2422</v>
      </c>
      <c r="C83" s="344" t="s">
        <v>2423</v>
      </c>
      <c r="D83" s="156" t="s">
        <v>2267</v>
      </c>
      <c r="E83" s="343" t="s">
        <v>466</v>
      </c>
      <c r="F83" s="344" t="s">
        <v>2424</v>
      </c>
      <c r="G83" s="344" t="s">
        <v>2028</v>
      </c>
      <c r="K83" t="s">
        <v>261</v>
      </c>
    </row>
    <row r="84" spans="1:11" ht="15" customHeight="1">
      <c r="A84" s="358" t="s">
        <v>940</v>
      </c>
      <c r="B84" s="156" t="s">
        <v>2425</v>
      </c>
      <c r="C84" s="344" t="s">
        <v>2426</v>
      </c>
      <c r="D84" s="156" t="s">
        <v>2427</v>
      </c>
      <c r="E84" s="343" t="s">
        <v>483</v>
      </c>
      <c r="F84" s="344" t="s">
        <v>2428</v>
      </c>
      <c r="G84" s="344" t="s">
        <v>2030</v>
      </c>
      <c r="K84" t="s">
        <v>274</v>
      </c>
    </row>
    <row r="85" spans="1:11" ht="15" customHeight="1">
      <c r="A85" s="358" t="s">
        <v>1028</v>
      </c>
      <c r="B85" s="156" t="s">
        <v>2429</v>
      </c>
      <c r="C85" s="344" t="s">
        <v>2430</v>
      </c>
      <c r="D85" s="156" t="s">
        <v>2431</v>
      </c>
      <c r="E85" s="343" t="s">
        <v>1029</v>
      </c>
      <c r="F85" s="344" t="s">
        <v>2432</v>
      </c>
      <c r="G85" s="344" t="s">
        <v>2030</v>
      </c>
      <c r="K85" t="s">
        <v>282</v>
      </c>
    </row>
    <row r="86" spans="1:11" ht="15" customHeight="1">
      <c r="A86" s="358" t="s">
        <v>1808</v>
      </c>
      <c r="B86" s="338" t="s">
        <v>2433</v>
      </c>
      <c r="C86" s="339" t="s">
        <v>2434</v>
      </c>
      <c r="D86" s="340" t="s">
        <v>2435</v>
      </c>
      <c r="E86" s="341" t="s">
        <v>1807</v>
      </c>
      <c r="F86" s="342" t="s">
        <v>2436</v>
      </c>
      <c r="G86" s="342" t="s">
        <v>344</v>
      </c>
      <c r="K86" t="s">
        <v>294</v>
      </c>
    </row>
    <row r="87" spans="1:11" ht="15" customHeight="1">
      <c r="A87" s="358" t="s">
        <v>2437</v>
      </c>
      <c r="B87" s="338" t="s">
        <v>2438</v>
      </c>
      <c r="C87" s="339" t="s">
        <v>2439</v>
      </c>
      <c r="D87" s="340" t="s">
        <v>2440</v>
      </c>
      <c r="E87" s="341" t="s">
        <v>1827</v>
      </c>
      <c r="F87" s="342" t="s">
        <v>2441</v>
      </c>
      <c r="G87" s="342" t="s">
        <v>344</v>
      </c>
      <c r="K87" t="s">
        <v>305</v>
      </c>
    </row>
    <row r="88" spans="1:11" ht="15" customHeight="1">
      <c r="A88" s="358" t="s">
        <v>1793</v>
      </c>
      <c r="B88" s="338" t="s">
        <v>2070</v>
      </c>
      <c r="C88" s="339" t="s">
        <v>2071</v>
      </c>
      <c r="D88" s="340" t="s">
        <v>2072</v>
      </c>
      <c r="E88" s="341" t="s">
        <v>1792</v>
      </c>
      <c r="F88" s="342" t="s">
        <v>2073</v>
      </c>
      <c r="G88" s="342" t="s">
        <v>344</v>
      </c>
      <c r="K88" t="s">
        <v>313</v>
      </c>
    </row>
    <row r="89" spans="1:11" ht="15" customHeight="1">
      <c r="A89" s="359" t="s">
        <v>2618</v>
      </c>
      <c r="B89" s="347" t="s">
        <v>2442</v>
      </c>
      <c r="C89" s="347" t="s">
        <v>2443</v>
      </c>
      <c r="D89" s="347" t="s">
        <v>2444</v>
      </c>
      <c r="E89" s="347" t="s">
        <v>178</v>
      </c>
      <c r="F89" s="347" t="s">
        <v>2445</v>
      </c>
      <c r="G89" s="347" t="s">
        <v>455</v>
      </c>
      <c r="K89" t="s">
        <v>323</v>
      </c>
    </row>
    <row r="90" spans="1:11" ht="15" customHeight="1">
      <c r="A90" s="359" t="s">
        <v>2446</v>
      </c>
      <c r="B90" s="337" t="s">
        <v>2447</v>
      </c>
      <c r="C90" s="337" t="s">
        <v>2448</v>
      </c>
      <c r="D90" s="337" t="s">
        <v>2449</v>
      </c>
      <c r="E90" s="337" t="s">
        <v>15</v>
      </c>
      <c r="F90" s="337" t="s">
        <v>2450</v>
      </c>
      <c r="G90" s="337" t="s">
        <v>455</v>
      </c>
      <c r="K90" t="s">
        <v>337</v>
      </c>
    </row>
    <row r="91" spans="1:11" ht="15" customHeight="1">
      <c r="A91" s="359" t="s">
        <v>76</v>
      </c>
      <c r="B91" s="334" t="s">
        <v>2451</v>
      </c>
      <c r="C91" s="334" t="s">
        <v>2452</v>
      </c>
      <c r="D91" s="334" t="s">
        <v>2453</v>
      </c>
      <c r="E91" s="334" t="s">
        <v>77</v>
      </c>
      <c r="F91" s="334" t="s">
        <v>2454</v>
      </c>
      <c r="G91" s="346" t="s">
        <v>455</v>
      </c>
      <c r="K91" t="s">
        <v>347</v>
      </c>
    </row>
    <row r="92" spans="1:11" ht="15" customHeight="1">
      <c r="A92" s="358" t="s">
        <v>207</v>
      </c>
      <c r="B92" s="156" t="s">
        <v>2455</v>
      </c>
      <c r="C92" s="156" t="s">
        <v>2456</v>
      </c>
      <c r="D92" s="156" t="s">
        <v>2457</v>
      </c>
      <c r="E92" s="156" t="s">
        <v>208</v>
      </c>
      <c r="F92" s="156" t="s">
        <v>2458</v>
      </c>
      <c r="G92" s="156" t="s">
        <v>2028</v>
      </c>
      <c r="K92" t="s">
        <v>372</v>
      </c>
    </row>
    <row r="93" spans="1:11" ht="15" customHeight="1">
      <c r="A93" s="358" t="s">
        <v>131</v>
      </c>
      <c r="B93" s="156" t="s">
        <v>2459</v>
      </c>
      <c r="C93" s="156" t="s">
        <v>2460</v>
      </c>
      <c r="D93" s="156" t="s">
        <v>2461</v>
      </c>
      <c r="E93" s="156" t="s">
        <v>132</v>
      </c>
      <c r="F93" s="156" t="s">
        <v>2462</v>
      </c>
      <c r="G93" s="156" t="s">
        <v>2028</v>
      </c>
      <c r="K93" t="s">
        <v>380</v>
      </c>
    </row>
    <row r="94" spans="1:11" ht="15" customHeight="1">
      <c r="A94" s="359" t="s">
        <v>2463</v>
      </c>
      <c r="B94" s="337" t="s">
        <v>2464</v>
      </c>
      <c r="C94" s="337" t="s">
        <v>2465</v>
      </c>
      <c r="D94" s="355" t="s">
        <v>2466</v>
      </c>
      <c r="E94" s="337" t="s">
        <v>101</v>
      </c>
      <c r="F94" s="337" t="s">
        <v>2467</v>
      </c>
      <c r="G94" s="337" t="s">
        <v>455</v>
      </c>
      <c r="K94" t="s">
        <v>388</v>
      </c>
    </row>
    <row r="95" spans="1:11" ht="15" customHeight="1">
      <c r="A95" s="358" t="s">
        <v>1925</v>
      </c>
      <c r="B95" s="338" t="s">
        <v>2468</v>
      </c>
      <c r="C95" s="339" t="s">
        <v>2469</v>
      </c>
      <c r="D95" s="340" t="s">
        <v>2470</v>
      </c>
      <c r="E95" s="340" t="s">
        <v>1924</v>
      </c>
      <c r="F95" s="341" t="s">
        <v>2471</v>
      </c>
      <c r="G95" s="342" t="s">
        <v>344</v>
      </c>
      <c r="K95" t="s">
        <v>395</v>
      </c>
    </row>
    <row r="96" spans="1:11" ht="15" customHeight="1">
      <c r="A96" s="359" t="s">
        <v>39</v>
      </c>
      <c r="B96" s="348" t="s">
        <v>2472</v>
      </c>
      <c r="C96" s="356" t="s">
        <v>2473</v>
      </c>
      <c r="D96" s="356" t="s">
        <v>2280</v>
      </c>
      <c r="E96" s="356" t="s">
        <v>40</v>
      </c>
      <c r="F96" s="356" t="s">
        <v>2474</v>
      </c>
      <c r="G96" s="337" t="s">
        <v>455</v>
      </c>
      <c r="K96" t="s">
        <v>403</v>
      </c>
    </row>
    <row r="97" spans="1:11" ht="15" customHeight="1">
      <c r="A97" s="358" t="s">
        <v>1084</v>
      </c>
      <c r="B97" s="156" t="s">
        <v>2475</v>
      </c>
      <c r="C97" s="156" t="s">
        <v>2476</v>
      </c>
      <c r="D97" s="156" t="s">
        <v>2477</v>
      </c>
      <c r="E97" s="156" t="s">
        <v>2478</v>
      </c>
      <c r="F97" s="156" t="s">
        <v>2479</v>
      </c>
      <c r="G97" s="344" t="s">
        <v>2030</v>
      </c>
      <c r="K97" t="s">
        <v>410</v>
      </c>
    </row>
    <row r="98" spans="1:11" ht="15" customHeight="1">
      <c r="A98" s="358" t="s">
        <v>966</v>
      </c>
      <c r="B98" s="156" t="s">
        <v>2480</v>
      </c>
      <c r="C98" s="344" t="s">
        <v>2481</v>
      </c>
      <c r="D98" s="156" t="s">
        <v>2482</v>
      </c>
      <c r="E98" s="343" t="s">
        <v>967</v>
      </c>
      <c r="F98" s="344" t="s">
        <v>2483</v>
      </c>
      <c r="G98" s="344" t="s">
        <v>2030</v>
      </c>
      <c r="K98" t="s">
        <v>417</v>
      </c>
    </row>
    <row r="99" spans="1:11" ht="15" customHeight="1">
      <c r="A99" s="358" t="s">
        <v>1058</v>
      </c>
      <c r="B99" s="156" t="s">
        <v>2484</v>
      </c>
      <c r="C99" s="344" t="s">
        <v>2615</v>
      </c>
      <c r="D99" s="156" t="s">
        <v>2485</v>
      </c>
      <c r="E99" s="343" t="s">
        <v>1059</v>
      </c>
      <c r="F99" s="344" t="s">
        <v>2486</v>
      </c>
      <c r="G99" s="344" t="s">
        <v>2030</v>
      </c>
      <c r="K99" t="s">
        <v>424</v>
      </c>
    </row>
    <row r="100" spans="1:11" ht="15" customHeight="1">
      <c r="A100" s="359" t="s">
        <v>2487</v>
      </c>
      <c r="B100" s="337" t="s">
        <v>2488</v>
      </c>
      <c r="C100" s="337" t="s">
        <v>2489</v>
      </c>
      <c r="D100" s="337" t="s">
        <v>2490</v>
      </c>
      <c r="E100" s="352" t="s">
        <v>57</v>
      </c>
      <c r="F100" s="337" t="s">
        <v>2491</v>
      </c>
      <c r="G100" s="337" t="s">
        <v>455</v>
      </c>
      <c r="K100" t="s">
        <v>430</v>
      </c>
    </row>
    <row r="101" spans="1:11" ht="15" customHeight="1">
      <c r="A101" s="358" t="s">
        <v>1272</v>
      </c>
      <c r="B101" s="156" t="s">
        <v>2492</v>
      </c>
      <c r="C101" s="344" t="s">
        <v>2493</v>
      </c>
      <c r="D101" s="156" t="s">
        <v>2494</v>
      </c>
      <c r="E101" s="343" t="s">
        <v>1275</v>
      </c>
      <c r="F101" s="344" t="s">
        <v>2495</v>
      </c>
      <c r="G101" s="344" t="s">
        <v>2030</v>
      </c>
      <c r="K101" t="s">
        <v>436</v>
      </c>
    </row>
    <row r="102" spans="1:11" ht="15" customHeight="1">
      <c r="A102" s="358" t="s">
        <v>1194</v>
      </c>
      <c r="B102" s="156" t="s">
        <v>2496</v>
      </c>
      <c r="C102" s="344" t="s">
        <v>2497</v>
      </c>
      <c r="D102" s="156" t="s">
        <v>2498</v>
      </c>
      <c r="E102" s="343" t="s">
        <v>1195</v>
      </c>
      <c r="F102" s="344" t="s">
        <v>2499</v>
      </c>
      <c r="G102" s="344" t="s">
        <v>2030</v>
      </c>
      <c r="K102" t="s">
        <v>443</v>
      </c>
    </row>
    <row r="103" spans="1:11" ht="15" customHeight="1">
      <c r="A103" s="358" t="s">
        <v>927</v>
      </c>
      <c r="B103" s="156" t="s">
        <v>2500</v>
      </c>
      <c r="C103" s="344" t="s">
        <v>2501</v>
      </c>
      <c r="D103" s="350" t="s">
        <v>2502</v>
      </c>
      <c r="E103" s="343" t="s">
        <v>928</v>
      </c>
      <c r="F103" s="351" t="s">
        <v>2503</v>
      </c>
      <c r="G103" s="351" t="s">
        <v>344</v>
      </c>
      <c r="K103" t="s">
        <v>449</v>
      </c>
    </row>
    <row r="104" spans="1:11" ht="15" customHeight="1">
      <c r="A104" s="358" t="s">
        <v>410</v>
      </c>
      <c r="B104" s="156" t="s">
        <v>2504</v>
      </c>
      <c r="C104" s="156" t="s">
        <v>2505</v>
      </c>
      <c r="D104" s="156" t="s">
        <v>2506</v>
      </c>
      <c r="E104" s="156" t="s">
        <v>2507</v>
      </c>
      <c r="F104" s="156" t="s">
        <v>2508</v>
      </c>
      <c r="G104" s="156" t="s">
        <v>2028</v>
      </c>
      <c r="K104" t="s">
        <v>453</v>
      </c>
    </row>
    <row r="105" spans="1:11" ht="15" customHeight="1">
      <c r="A105" s="358" t="s">
        <v>1448</v>
      </c>
      <c r="B105" s="156" t="s">
        <v>2509</v>
      </c>
      <c r="C105" s="344" t="s">
        <v>2510</v>
      </c>
      <c r="D105" s="350" t="s">
        <v>2511</v>
      </c>
      <c r="E105" s="343" t="s">
        <v>1449</v>
      </c>
      <c r="F105" s="351" t="s">
        <v>2512</v>
      </c>
      <c r="G105" s="351" t="s">
        <v>344</v>
      </c>
      <c r="K105" t="s">
        <v>460</v>
      </c>
    </row>
    <row r="106" spans="1:11" ht="15" customHeight="1">
      <c r="A106" s="359" t="s">
        <v>33</v>
      </c>
      <c r="B106" s="337" t="s">
        <v>2513</v>
      </c>
      <c r="C106" s="337" t="s">
        <v>2514</v>
      </c>
      <c r="D106" s="337" t="s">
        <v>2515</v>
      </c>
      <c r="E106" s="337" t="s">
        <v>34</v>
      </c>
      <c r="F106" s="337" t="s">
        <v>2516</v>
      </c>
      <c r="G106" s="337" t="s">
        <v>455</v>
      </c>
      <c r="K106" t="s">
        <v>465</v>
      </c>
    </row>
    <row r="107" spans="1:11" ht="15" customHeight="1">
      <c r="A107" s="358" t="s">
        <v>507</v>
      </c>
      <c r="B107" s="156" t="s">
        <v>2517</v>
      </c>
      <c r="C107" s="350" t="s">
        <v>2518</v>
      </c>
      <c r="D107" s="350" t="s">
        <v>2519</v>
      </c>
      <c r="E107" s="350" t="s">
        <v>508</v>
      </c>
      <c r="F107" s="350" t="s">
        <v>2520</v>
      </c>
      <c r="G107" s="354" t="s">
        <v>344</v>
      </c>
      <c r="K107" t="s">
        <v>472</v>
      </c>
    </row>
    <row r="108" spans="1:11" ht="15" customHeight="1">
      <c r="A108" s="358" t="s">
        <v>2521</v>
      </c>
      <c r="B108" s="156" t="s">
        <v>2522</v>
      </c>
      <c r="C108" s="156" t="s">
        <v>2523</v>
      </c>
      <c r="D108" s="156" t="s">
        <v>2524</v>
      </c>
      <c r="E108" s="156" t="s">
        <v>2525</v>
      </c>
      <c r="F108" s="156" t="s">
        <v>2526</v>
      </c>
      <c r="G108" s="301" t="s">
        <v>344</v>
      </c>
      <c r="K108" t="s">
        <v>477</v>
      </c>
    </row>
    <row r="109" spans="1:11" ht="15" customHeight="1">
      <c r="A109" s="358" t="s">
        <v>250</v>
      </c>
      <c r="B109" s="156" t="s">
        <v>2074</v>
      </c>
      <c r="C109" s="156" t="s">
        <v>2075</v>
      </c>
      <c r="D109" s="156" t="s">
        <v>2076</v>
      </c>
      <c r="E109" s="156" t="s">
        <v>251</v>
      </c>
      <c r="F109" s="156" t="s">
        <v>2077</v>
      </c>
      <c r="G109" s="301" t="s">
        <v>2603</v>
      </c>
      <c r="K109" t="s">
        <v>940</v>
      </c>
    </row>
    <row r="110" spans="1:11" ht="15" customHeight="1">
      <c r="A110" s="358" t="s">
        <v>1421</v>
      </c>
      <c r="B110" s="156" t="s">
        <v>2527</v>
      </c>
      <c r="C110" s="344" t="s">
        <v>2528</v>
      </c>
      <c r="D110" s="350" t="s">
        <v>2529</v>
      </c>
      <c r="E110" s="343" t="s">
        <v>1422</v>
      </c>
      <c r="F110" s="351" t="s">
        <v>2530</v>
      </c>
      <c r="G110" s="351" t="s">
        <v>344</v>
      </c>
      <c r="K110" t="s">
        <v>958</v>
      </c>
    </row>
    <row r="111" spans="1:11" ht="15" customHeight="1">
      <c r="A111" s="358" t="s">
        <v>498</v>
      </c>
      <c r="B111" s="156" t="s">
        <v>2531</v>
      </c>
      <c r="C111" s="156" t="s">
        <v>2532</v>
      </c>
      <c r="D111" s="156" t="s">
        <v>2533</v>
      </c>
      <c r="E111" s="156" t="s">
        <v>784</v>
      </c>
      <c r="F111" s="156" t="s">
        <v>2534</v>
      </c>
      <c r="G111" s="301" t="s">
        <v>344</v>
      </c>
      <c r="K111" t="s">
        <v>966</v>
      </c>
    </row>
    <row r="112" spans="1:11" ht="15" customHeight="1">
      <c r="A112" s="358" t="s">
        <v>1225</v>
      </c>
      <c r="B112" s="156" t="s">
        <v>2535</v>
      </c>
      <c r="C112" s="344" t="s">
        <v>2536</v>
      </c>
      <c r="D112" s="156" t="s">
        <v>2537</v>
      </c>
      <c r="E112" s="343" t="s">
        <v>1226</v>
      </c>
      <c r="F112" s="344" t="s">
        <v>2538</v>
      </c>
      <c r="G112" s="344" t="s">
        <v>2030</v>
      </c>
      <c r="K112" t="s">
        <v>982</v>
      </c>
    </row>
    <row r="113" spans="1:11" ht="15" customHeight="1">
      <c r="A113" s="358" t="s">
        <v>1147</v>
      </c>
      <c r="B113" s="156" t="s">
        <v>2539</v>
      </c>
      <c r="C113" s="344" t="s">
        <v>2540</v>
      </c>
      <c r="D113" s="156" t="s">
        <v>2541</v>
      </c>
      <c r="E113" s="343" t="s">
        <v>1148</v>
      </c>
      <c r="F113" s="344" t="s">
        <v>2542</v>
      </c>
      <c r="G113" s="344" t="s">
        <v>2030</v>
      </c>
      <c r="K113" t="s">
        <v>996</v>
      </c>
    </row>
    <row r="114" spans="1:11" ht="15" customHeight="1">
      <c r="A114" s="358" t="s">
        <v>449</v>
      </c>
      <c r="B114" s="156" t="s">
        <v>2543</v>
      </c>
      <c r="C114" s="156" t="s">
        <v>2544</v>
      </c>
      <c r="D114" s="156" t="s">
        <v>2345</v>
      </c>
      <c r="E114" s="156" t="s">
        <v>450</v>
      </c>
      <c r="F114" s="156" t="s">
        <v>2545</v>
      </c>
      <c r="G114" s="156" t="s">
        <v>2028</v>
      </c>
      <c r="K114" t="s">
        <v>1013</v>
      </c>
    </row>
    <row r="115" spans="1:11" ht="15" customHeight="1">
      <c r="A115" s="358" t="s">
        <v>152</v>
      </c>
      <c r="B115" s="156" t="s">
        <v>2546</v>
      </c>
      <c r="C115" s="156" t="s">
        <v>2547</v>
      </c>
      <c r="D115" s="156" t="s">
        <v>2548</v>
      </c>
      <c r="E115" s="156" t="s">
        <v>154</v>
      </c>
      <c r="F115" s="156" t="s">
        <v>2549</v>
      </c>
      <c r="G115" s="156" t="s">
        <v>2028</v>
      </c>
      <c r="K115" t="s">
        <v>1028</v>
      </c>
    </row>
    <row r="116" spans="1:11" ht="15" customHeight="1">
      <c r="A116" s="358" t="s">
        <v>2619</v>
      </c>
      <c r="B116" s="343" t="s">
        <v>2550</v>
      </c>
      <c r="C116" s="156" t="s">
        <v>2551</v>
      </c>
      <c r="D116" s="156" t="s">
        <v>2552</v>
      </c>
      <c r="E116" s="343" t="s">
        <v>182</v>
      </c>
      <c r="F116" s="344" t="s">
        <v>2553</v>
      </c>
      <c r="G116" s="344" t="s">
        <v>2028</v>
      </c>
      <c r="K116" t="s">
        <v>1041</v>
      </c>
    </row>
    <row r="117" spans="1:11" ht="15" customHeight="1">
      <c r="A117" s="358" t="s">
        <v>2620</v>
      </c>
      <c r="B117" s="343" t="s">
        <v>2554</v>
      </c>
      <c r="C117" s="156" t="s">
        <v>2555</v>
      </c>
      <c r="D117" s="156" t="s">
        <v>2556</v>
      </c>
      <c r="E117" s="343" t="s">
        <v>454</v>
      </c>
      <c r="F117" s="344" t="s">
        <v>2557</v>
      </c>
      <c r="G117" s="344" t="s">
        <v>2028</v>
      </c>
      <c r="K117" t="s">
        <v>1058</v>
      </c>
    </row>
    <row r="118" spans="1:11" ht="15" customHeight="1">
      <c r="A118" s="358" t="s">
        <v>1243</v>
      </c>
      <c r="B118" s="156" t="s">
        <v>2558</v>
      </c>
      <c r="C118" s="344" t="s">
        <v>2559</v>
      </c>
      <c r="D118" s="156" t="s">
        <v>2560</v>
      </c>
      <c r="E118" s="343" t="s">
        <v>1244</v>
      </c>
      <c r="F118" s="344" t="s">
        <v>2561</v>
      </c>
      <c r="G118" s="344" t="s">
        <v>2030</v>
      </c>
      <c r="K118" t="s">
        <v>1068</v>
      </c>
    </row>
    <row r="119" spans="1:11" ht="15" customHeight="1">
      <c r="A119" s="358" t="s">
        <v>1068</v>
      </c>
      <c r="B119" s="156" t="s">
        <v>2562</v>
      </c>
      <c r="C119" s="344" t="s">
        <v>2563</v>
      </c>
      <c r="D119" s="156" t="s">
        <v>2564</v>
      </c>
      <c r="E119" s="343" t="s">
        <v>1069</v>
      </c>
      <c r="F119" s="344" t="s">
        <v>2565</v>
      </c>
      <c r="G119" s="344" t="s">
        <v>2030</v>
      </c>
      <c r="K119" t="s">
        <v>1084</v>
      </c>
    </row>
    <row r="120" spans="1:11" ht="15" customHeight="1">
      <c r="A120" s="358" t="s">
        <v>2621</v>
      </c>
      <c r="B120" s="343" t="s">
        <v>2566</v>
      </c>
      <c r="C120" s="156" t="s">
        <v>2567</v>
      </c>
      <c r="D120" s="156" t="s">
        <v>2568</v>
      </c>
      <c r="E120" s="343" t="s">
        <v>83</v>
      </c>
      <c r="F120" s="344" t="s">
        <v>2569</v>
      </c>
      <c r="G120" s="344" t="s">
        <v>2028</v>
      </c>
      <c r="K120" t="s">
        <v>1096</v>
      </c>
    </row>
    <row r="121" spans="1:11" ht="15" customHeight="1">
      <c r="A121" s="358" t="s">
        <v>417</v>
      </c>
      <c r="B121" s="156" t="s">
        <v>2570</v>
      </c>
      <c r="C121" s="156" t="s">
        <v>2571</v>
      </c>
      <c r="D121" s="156" t="s">
        <v>2572</v>
      </c>
      <c r="E121" s="156" t="s">
        <v>418</v>
      </c>
      <c r="F121" s="156" t="s">
        <v>2573</v>
      </c>
      <c r="G121" s="156" t="s">
        <v>2028</v>
      </c>
      <c r="K121" t="s">
        <v>1119</v>
      </c>
    </row>
    <row r="122" spans="1:11" ht="15" customHeight="1">
      <c r="A122" s="358" t="s">
        <v>958</v>
      </c>
      <c r="B122" s="156" t="s">
        <v>2574</v>
      </c>
      <c r="C122" s="344" t="s">
        <v>2616</v>
      </c>
      <c r="D122" s="156" t="s">
        <v>2575</v>
      </c>
      <c r="E122" s="343" t="s">
        <v>959</v>
      </c>
      <c r="F122" s="344" t="s">
        <v>2576</v>
      </c>
      <c r="G122" s="344" t="s">
        <v>2030</v>
      </c>
      <c r="K122" t="s">
        <v>1147</v>
      </c>
    </row>
    <row r="123" spans="1:11" ht="15" customHeight="1">
      <c r="A123" s="358" t="s">
        <v>436</v>
      </c>
      <c r="B123" s="156" t="s">
        <v>2577</v>
      </c>
      <c r="C123" s="156" t="s">
        <v>2578</v>
      </c>
      <c r="D123" s="156" t="s">
        <v>2118</v>
      </c>
      <c r="E123" s="343" t="s">
        <v>437</v>
      </c>
      <c r="F123" s="344" t="s">
        <v>2579</v>
      </c>
      <c r="G123" s="344" t="s">
        <v>2028</v>
      </c>
      <c r="K123" t="s">
        <v>1167</v>
      </c>
    </row>
    <row r="124" spans="1:11" ht="15" customHeight="1">
      <c r="A124" s="358" t="s">
        <v>2622</v>
      </c>
      <c r="B124" s="343" t="s">
        <v>2580</v>
      </c>
      <c r="C124" s="156" t="s">
        <v>2581</v>
      </c>
      <c r="D124" s="156" t="s">
        <v>2582</v>
      </c>
      <c r="E124" s="343" t="s">
        <v>473</v>
      </c>
      <c r="F124" s="344" t="s">
        <v>2583</v>
      </c>
      <c r="G124" s="344" t="s">
        <v>2028</v>
      </c>
      <c r="K124" t="s">
        <v>1187</v>
      </c>
    </row>
    <row r="125" spans="1:11" ht="15" customHeight="1">
      <c r="A125" s="358" t="s">
        <v>1137</v>
      </c>
      <c r="B125" s="156" t="s">
        <v>2584</v>
      </c>
      <c r="C125" s="344" t="s">
        <v>2585</v>
      </c>
      <c r="D125" s="350" t="s">
        <v>2586</v>
      </c>
      <c r="E125" s="343" t="s">
        <v>1139</v>
      </c>
      <c r="F125" s="351" t="s">
        <v>52</v>
      </c>
      <c r="G125" s="351" t="s">
        <v>344</v>
      </c>
      <c r="K125" t="s">
        <v>1194</v>
      </c>
    </row>
    <row r="126" spans="1:11" ht="15" customHeight="1">
      <c r="A126" s="359" t="s">
        <v>2587</v>
      </c>
      <c r="B126" s="334" t="s">
        <v>2588</v>
      </c>
      <c r="C126" s="334" t="s">
        <v>2589</v>
      </c>
      <c r="D126" s="334" t="s">
        <v>2590</v>
      </c>
      <c r="E126" s="334" t="s">
        <v>127</v>
      </c>
      <c r="F126" s="334" t="s">
        <v>2591</v>
      </c>
      <c r="G126" s="346" t="s">
        <v>455</v>
      </c>
      <c r="K126" t="s">
        <v>1206</v>
      </c>
    </row>
    <row r="127" spans="1:11" ht="15" customHeight="1">
      <c r="A127" s="358" t="s">
        <v>2617</v>
      </c>
      <c r="B127" s="338" t="s">
        <v>2592</v>
      </c>
      <c r="C127" s="338" t="s">
        <v>2593</v>
      </c>
      <c r="D127" s="340" t="s">
        <v>2341</v>
      </c>
      <c r="E127" s="340" t="s">
        <v>1907</v>
      </c>
      <c r="F127" s="340" t="s">
        <v>2594</v>
      </c>
      <c r="G127" s="345" t="s">
        <v>344</v>
      </c>
      <c r="K127" t="s">
        <v>1225</v>
      </c>
    </row>
    <row r="128" spans="1:11" ht="15" customHeight="1">
      <c r="A128" s="358" t="s">
        <v>372</v>
      </c>
      <c r="B128" s="156" t="s">
        <v>2595</v>
      </c>
      <c r="C128" s="156" t="s">
        <v>2596</v>
      </c>
      <c r="D128" s="156" t="s">
        <v>2597</v>
      </c>
      <c r="E128" s="156" t="s">
        <v>373</v>
      </c>
      <c r="F128" s="156" t="s">
        <v>2598</v>
      </c>
      <c r="G128" s="156" t="s">
        <v>2028</v>
      </c>
      <c r="K128" t="s">
        <v>1243</v>
      </c>
    </row>
    <row r="129" spans="1:11" ht="15" customHeight="1">
      <c r="A129" s="358" t="s">
        <v>1642</v>
      </c>
      <c r="B129" s="121" t="s">
        <v>2599</v>
      </c>
      <c r="C129" s="121" t="s">
        <v>2600</v>
      </c>
      <c r="D129" s="121" t="s">
        <v>2601</v>
      </c>
      <c r="E129" s="121" t="s">
        <v>1643</v>
      </c>
      <c r="F129" s="121" t="s">
        <v>2602</v>
      </c>
      <c r="G129" s="301" t="s">
        <v>344</v>
      </c>
      <c r="K129" t="s">
        <v>1255</v>
      </c>
    </row>
    <row r="130" spans="1:11" ht="15" customHeight="1">
      <c r="A130" t="s">
        <v>356</v>
      </c>
      <c r="K130" t="s">
        <v>1272</v>
      </c>
    </row>
    <row r="131" spans="1:11" ht="15" customHeight="1">
      <c r="A131" t="s">
        <v>2607</v>
      </c>
    </row>
    <row r="132" spans="1:11" ht="15" customHeight="1">
      <c r="A132" t="s">
        <v>1856</v>
      </c>
    </row>
    <row r="133" spans="1:11" ht="15" customHeight="1">
      <c r="A133" t="s">
        <v>1881</v>
      </c>
    </row>
    <row r="134" spans="1:11" ht="15" customHeight="1">
      <c r="A134" t="s">
        <v>1167</v>
      </c>
    </row>
    <row r="135" spans="1:11" ht="15" customHeight="1">
      <c r="A135" t="s">
        <v>982</v>
      </c>
    </row>
    <row r="136" spans="1:11" ht="15" customHeight="1">
      <c r="A136" t="s">
        <v>106</v>
      </c>
    </row>
    <row r="137" spans="1:11" ht="15" customHeight="1">
      <c r="A137" t="s">
        <v>996</v>
      </c>
    </row>
    <row r="138" spans="1:11" ht="15" customHeight="1">
      <c r="A138" t="s">
        <v>1187</v>
      </c>
    </row>
    <row r="139" spans="1:11" ht="15" customHeight="1">
      <c r="A139" t="s">
        <v>313</v>
      </c>
    </row>
    <row r="140" spans="1:11" ht="15" customHeight="1">
      <c r="A140" t="s">
        <v>1529</v>
      </c>
    </row>
    <row r="141" spans="1:11" ht="15" customHeight="1">
      <c r="A141" t="s">
        <v>1619</v>
      </c>
    </row>
    <row r="142" spans="1:11" ht="15" customHeight="1">
      <c r="A142" t="s">
        <v>1596</v>
      </c>
    </row>
    <row r="143" spans="1:11" ht="15" customHeight="1">
      <c r="A143" t="s">
        <v>214</v>
      </c>
    </row>
    <row r="144" spans="1:11" ht="15" customHeight="1">
      <c r="A144" t="s">
        <v>62</v>
      </c>
    </row>
    <row r="145" spans="1:1" ht="15" customHeight="1">
      <c r="A145" t="s">
        <v>380</v>
      </c>
    </row>
    <row r="146" spans="1:1" ht="15" customHeight="1">
      <c r="A146" t="s">
        <v>84</v>
      </c>
    </row>
    <row r="147" spans="1:1" ht="15" customHeight="1">
      <c r="A147" t="s">
        <v>2623</v>
      </c>
    </row>
    <row r="148" spans="1:1" ht="15" customHeight="1">
      <c r="A148" t="s">
        <v>159</v>
      </c>
    </row>
    <row r="149" spans="1:1" ht="15" customHeight="1">
      <c r="A149" t="s">
        <v>477</v>
      </c>
    </row>
    <row r="150" spans="1:1" ht="15" customHeight="1">
      <c r="A150" t="s">
        <v>107</v>
      </c>
    </row>
    <row r="151" spans="1:1" ht="15" customHeight="1">
      <c r="A151" t="s">
        <v>2168</v>
      </c>
    </row>
    <row r="152" spans="1:1" ht="15" customHeight="1">
      <c r="A152" t="s">
        <v>323</v>
      </c>
    </row>
    <row r="153" spans="1:1" ht="15" customHeight="1">
      <c r="A153" t="s">
        <v>2609</v>
      </c>
    </row>
    <row r="154" spans="1:1" ht="15" customHeight="1">
      <c r="A154" t="s">
        <v>2195</v>
      </c>
    </row>
    <row r="155" spans="1:1" ht="15" customHeight="1">
      <c r="A155" t="s">
        <v>2183</v>
      </c>
    </row>
    <row r="156" spans="1:1" ht="15" customHeight="1">
      <c r="A156" t="s">
        <v>2624</v>
      </c>
    </row>
    <row r="157" spans="1:1" ht="15" customHeight="1">
      <c r="A157" t="s">
        <v>364</v>
      </c>
    </row>
    <row r="158" spans="1:1" ht="15" customHeight="1">
      <c r="A158" t="s">
        <v>1096</v>
      </c>
    </row>
    <row r="159" spans="1:1" ht="15" customHeight="1">
      <c r="A159" t="s">
        <v>1703</v>
      </c>
    </row>
    <row r="160" spans="1:1" ht="15" customHeight="1">
      <c r="A160" t="s">
        <v>2625</v>
      </c>
    </row>
    <row r="161" spans="1:1" ht="15" customHeight="1">
      <c r="A161" t="s">
        <v>1779</v>
      </c>
    </row>
    <row r="162" spans="1:1" ht="15" customHeight="1">
      <c r="A162" t="s">
        <v>1661</v>
      </c>
    </row>
    <row r="163" spans="1:1" ht="15" customHeight="1">
      <c r="A163" t="s">
        <v>2064</v>
      </c>
    </row>
    <row r="164" spans="1:1" ht="15" customHeight="1">
      <c r="A164" t="s">
        <v>1819</v>
      </c>
    </row>
    <row r="165" spans="1:1" ht="15" customHeight="1">
      <c r="A165" t="s">
        <v>1554</v>
      </c>
    </row>
    <row r="166" spans="1:1" ht="15" customHeight="1">
      <c r="A166" t="s">
        <v>1206</v>
      </c>
    </row>
    <row r="167" spans="1:1" ht="15" customHeight="1">
      <c r="A167" t="s">
        <v>1119</v>
      </c>
    </row>
    <row r="168" spans="1:1" ht="15" customHeight="1">
      <c r="A168" t="s">
        <v>2241</v>
      </c>
    </row>
    <row r="169" spans="1:1" ht="15" customHeight="1">
      <c r="A169" t="s">
        <v>496</v>
      </c>
    </row>
    <row r="170" spans="1:1" ht="15" customHeight="1">
      <c r="A170" t="s">
        <v>2252</v>
      </c>
    </row>
    <row r="171" spans="1:1" ht="15" customHeight="1">
      <c r="A171" t="s">
        <v>1480</v>
      </c>
    </row>
    <row r="172" spans="1:1" ht="15" customHeight="1">
      <c r="A172" t="s">
        <v>1041</v>
      </c>
    </row>
    <row r="173" spans="1:1" ht="15" customHeight="1">
      <c r="A173" t="s">
        <v>170</v>
      </c>
    </row>
    <row r="174" spans="1:1" ht="15" customHeight="1">
      <c r="A174" t="s">
        <v>2610</v>
      </c>
    </row>
    <row r="175" spans="1:1" ht="15" customHeight="1">
      <c r="A175" t="s">
        <v>2611</v>
      </c>
    </row>
    <row r="176" spans="1:1" ht="15" customHeight="1">
      <c r="A176" t="s">
        <v>395</v>
      </c>
    </row>
    <row r="177" spans="1:1" ht="15" customHeight="1">
      <c r="A177" t="s">
        <v>231</v>
      </c>
    </row>
    <row r="178" spans="1:1" ht="15" customHeight="1">
      <c r="A178" t="s">
        <v>2612</v>
      </c>
    </row>
    <row r="179" spans="1:1" ht="15" customHeight="1">
      <c r="A179" t="s">
        <v>45</v>
      </c>
    </row>
    <row r="180" spans="1:1" ht="15" customHeight="1">
      <c r="A180" t="s">
        <v>50</v>
      </c>
    </row>
    <row r="181" spans="1:1" ht="15" customHeight="1">
      <c r="A181" t="s">
        <v>2297</v>
      </c>
    </row>
    <row r="182" spans="1:1" ht="15" customHeight="1">
      <c r="A182" t="s">
        <v>347</v>
      </c>
    </row>
    <row r="183" spans="1:1" ht="15" customHeight="1">
      <c r="A183" t="s">
        <v>2613</v>
      </c>
    </row>
    <row r="184" spans="1:1" ht="15" customHeight="1">
      <c r="A184" t="s">
        <v>1491</v>
      </c>
    </row>
    <row r="185" spans="1:1" ht="15" customHeight="1">
      <c r="A185" t="s">
        <v>2316</v>
      </c>
    </row>
    <row r="186" spans="1:1" ht="15" customHeight="1">
      <c r="A186" t="s">
        <v>987</v>
      </c>
    </row>
    <row r="187" spans="1:1" ht="15" customHeight="1">
      <c r="A187" t="s">
        <v>242</v>
      </c>
    </row>
    <row r="188" spans="1:1" ht="15" customHeight="1">
      <c r="A188" t="s">
        <v>223</v>
      </c>
    </row>
    <row r="189" spans="1:1" ht="15" customHeight="1">
      <c r="A189" t="s">
        <v>147</v>
      </c>
    </row>
    <row r="190" spans="1:1" ht="15" customHeight="1">
      <c r="A190" t="s">
        <v>274</v>
      </c>
    </row>
    <row r="191" spans="1:1" ht="15" customHeight="1">
      <c r="A191" t="s">
        <v>2614</v>
      </c>
    </row>
    <row r="192" spans="1:1" ht="15" customHeight="1">
      <c r="A192" t="s">
        <v>403</v>
      </c>
    </row>
    <row r="193" spans="1:1" ht="15" customHeight="1">
      <c r="A193" t="s">
        <v>294</v>
      </c>
    </row>
    <row r="194" spans="1:1" ht="15" customHeight="1">
      <c r="A194" t="s">
        <v>424</v>
      </c>
    </row>
    <row r="195" spans="1:1" ht="15" customHeight="1">
      <c r="A195" t="s">
        <v>388</v>
      </c>
    </row>
    <row r="196" spans="1:1" ht="15" customHeight="1">
      <c r="A196" t="s">
        <v>282</v>
      </c>
    </row>
    <row r="197" spans="1:1" ht="15" customHeight="1">
      <c r="A197" t="s">
        <v>2364</v>
      </c>
    </row>
    <row r="198" spans="1:1" ht="15" customHeight="1">
      <c r="A198" t="s">
        <v>135</v>
      </c>
    </row>
    <row r="199" spans="1:1" ht="15" customHeight="1">
      <c r="A199" t="s">
        <v>1737</v>
      </c>
    </row>
    <row r="200" spans="1:1" ht="15" customHeight="1">
      <c r="A200" t="s">
        <v>2626</v>
      </c>
    </row>
    <row r="201" spans="1:1" ht="15" customHeight="1">
      <c r="A201" t="s">
        <v>1401</v>
      </c>
    </row>
    <row r="202" spans="1:1" ht="15" customHeight="1">
      <c r="A202" t="s">
        <v>26</v>
      </c>
    </row>
    <row r="203" spans="1:1" ht="15" customHeight="1">
      <c r="A203" t="s">
        <v>261</v>
      </c>
    </row>
    <row r="204" spans="1:1" ht="15" customHeight="1">
      <c r="A204" t="s">
        <v>1255</v>
      </c>
    </row>
    <row r="205" spans="1:1" ht="15" customHeight="1">
      <c r="A205" t="s">
        <v>2627</v>
      </c>
    </row>
    <row r="206" spans="1:1" ht="15" customHeight="1">
      <c r="A206" t="s">
        <v>870</v>
      </c>
    </row>
    <row r="207" spans="1:1" ht="15" customHeight="1">
      <c r="A207" t="s">
        <v>2605</v>
      </c>
    </row>
    <row r="208" spans="1:1" ht="15" customHeight="1">
      <c r="A208" t="s">
        <v>1959</v>
      </c>
    </row>
    <row r="209" spans="1:1" ht="15" customHeight="1">
      <c r="A209" t="s">
        <v>502</v>
      </c>
    </row>
    <row r="210" spans="1:1" ht="15" customHeight="1">
      <c r="A210" t="s">
        <v>2628</v>
      </c>
    </row>
    <row r="211" spans="1:1" ht="15" customHeight="1">
      <c r="A211" t="s">
        <v>465</v>
      </c>
    </row>
    <row r="212" spans="1:1" ht="15" customHeight="1">
      <c r="A212" t="s">
        <v>940</v>
      </c>
    </row>
    <row r="213" spans="1:1" ht="15" customHeight="1">
      <c r="A213" t="s">
        <v>1028</v>
      </c>
    </row>
    <row r="214" spans="1:1" ht="15" customHeight="1">
      <c r="A214" t="s">
        <v>1808</v>
      </c>
    </row>
    <row r="215" spans="1:1" ht="15" customHeight="1">
      <c r="A215" t="s">
        <v>2437</v>
      </c>
    </row>
    <row r="216" spans="1:1" ht="15" customHeight="1">
      <c r="A216" t="s">
        <v>1793</v>
      </c>
    </row>
    <row r="217" spans="1:1" ht="15" customHeight="1">
      <c r="A217" t="s">
        <v>2618</v>
      </c>
    </row>
    <row r="218" spans="1:1" ht="15" customHeight="1">
      <c r="A218" t="s">
        <v>2446</v>
      </c>
    </row>
    <row r="219" spans="1:1" ht="15" customHeight="1">
      <c r="A219" t="s">
        <v>76</v>
      </c>
    </row>
    <row r="220" spans="1:1" ht="15" customHeight="1">
      <c r="A220" t="s">
        <v>207</v>
      </c>
    </row>
    <row r="221" spans="1:1" ht="15" customHeight="1">
      <c r="A221" t="s">
        <v>131</v>
      </c>
    </row>
    <row r="222" spans="1:1" ht="15" customHeight="1">
      <c r="A222" t="s">
        <v>2463</v>
      </c>
    </row>
    <row r="223" spans="1:1" ht="15" customHeight="1">
      <c r="A223" t="s">
        <v>1925</v>
      </c>
    </row>
    <row r="224" spans="1:1" ht="15" customHeight="1">
      <c r="A224" t="s">
        <v>39</v>
      </c>
    </row>
    <row r="225" spans="1:1" ht="15" customHeight="1">
      <c r="A225" t="s">
        <v>1084</v>
      </c>
    </row>
    <row r="226" spans="1:1" ht="15" customHeight="1">
      <c r="A226" t="s">
        <v>966</v>
      </c>
    </row>
    <row r="227" spans="1:1" ht="15" customHeight="1">
      <c r="A227" t="s">
        <v>1058</v>
      </c>
    </row>
    <row r="228" spans="1:1" ht="15" customHeight="1">
      <c r="A228" t="s">
        <v>2487</v>
      </c>
    </row>
    <row r="229" spans="1:1" ht="15" customHeight="1">
      <c r="A229" t="s">
        <v>1272</v>
      </c>
    </row>
    <row r="230" spans="1:1" ht="15" customHeight="1">
      <c r="A230" t="s">
        <v>1194</v>
      </c>
    </row>
    <row r="231" spans="1:1" ht="15" customHeight="1">
      <c r="A231" t="s">
        <v>927</v>
      </c>
    </row>
    <row r="232" spans="1:1" ht="15" customHeight="1">
      <c r="A232" t="s">
        <v>410</v>
      </c>
    </row>
    <row r="233" spans="1:1" ht="15" customHeight="1">
      <c r="A233" t="s">
        <v>1448</v>
      </c>
    </row>
    <row r="234" spans="1:1" ht="15" customHeight="1">
      <c r="A234" t="s">
        <v>33</v>
      </c>
    </row>
    <row r="235" spans="1:1" ht="15" customHeight="1">
      <c r="A235" t="s">
        <v>507</v>
      </c>
    </row>
    <row r="236" spans="1:1" ht="15" customHeight="1">
      <c r="A236" t="s">
        <v>2521</v>
      </c>
    </row>
    <row r="237" spans="1:1" ht="15" customHeight="1">
      <c r="A237" t="s">
        <v>250</v>
      </c>
    </row>
    <row r="238" spans="1:1" ht="15" customHeight="1">
      <c r="A238" t="s">
        <v>1421</v>
      </c>
    </row>
    <row r="239" spans="1:1" ht="15" customHeight="1">
      <c r="A239" t="s">
        <v>498</v>
      </c>
    </row>
    <row r="240" spans="1:1" ht="15" customHeight="1">
      <c r="A240" t="s">
        <v>1147</v>
      </c>
    </row>
    <row r="241" spans="1:1" ht="15" customHeight="1">
      <c r="A241" t="s">
        <v>449</v>
      </c>
    </row>
    <row r="242" spans="1:1" ht="15" customHeight="1">
      <c r="A242" t="s">
        <v>152</v>
      </c>
    </row>
    <row r="243" spans="1:1" ht="15" customHeight="1">
      <c r="A243" t="s">
        <v>2619</v>
      </c>
    </row>
    <row r="244" spans="1:1" ht="15" customHeight="1">
      <c r="A244" t="s">
        <v>2620</v>
      </c>
    </row>
    <row r="245" spans="1:1" ht="15" customHeight="1">
      <c r="A245" t="s">
        <v>1243</v>
      </c>
    </row>
    <row r="246" spans="1:1" ht="15" customHeight="1">
      <c r="A246" t="s">
        <v>1068</v>
      </c>
    </row>
    <row r="247" spans="1:1" ht="15" customHeight="1">
      <c r="A247" t="s">
        <v>2621</v>
      </c>
    </row>
    <row r="248" spans="1:1" ht="15" customHeight="1">
      <c r="A248" t="s">
        <v>417</v>
      </c>
    </row>
    <row r="249" spans="1:1" ht="15" customHeight="1">
      <c r="A249" t="s">
        <v>958</v>
      </c>
    </row>
    <row r="250" spans="1:1" ht="15" customHeight="1">
      <c r="A250" t="s">
        <v>436</v>
      </c>
    </row>
    <row r="251" spans="1:1" ht="15" customHeight="1">
      <c r="A251" t="s">
        <v>2622</v>
      </c>
    </row>
    <row r="252" spans="1:1" ht="15" customHeight="1">
      <c r="A252" t="s">
        <v>1137</v>
      </c>
    </row>
    <row r="253" spans="1:1" ht="15" customHeight="1">
      <c r="A253" t="s">
        <v>2587</v>
      </c>
    </row>
    <row r="254" spans="1:1" ht="15" customHeight="1">
      <c r="A254" t="s">
        <v>2617</v>
      </c>
    </row>
    <row r="255" spans="1:1" ht="15" customHeight="1">
      <c r="A255" t="s">
        <v>372</v>
      </c>
    </row>
    <row r="256" spans="1:1" ht="15" customHeight="1">
      <c r="A256" t="s">
        <v>1642</v>
      </c>
    </row>
    <row r="257" spans="1:1" ht="15" customHeight="1">
      <c r="A257" t="s">
        <v>1225</v>
      </c>
    </row>
  </sheetData>
  <autoFilter ref="A1:G129" xr:uid="{9DAEEC0D-AE1B-4788-B28A-281F3649A2B2}">
    <sortState xmlns:xlrd2="http://schemas.microsoft.com/office/spreadsheetml/2017/richdata2" ref="A2:G129">
      <sortCondition ref="A1:A129"/>
    </sortState>
  </autoFilter>
  <conditionalFormatting sqref="E41">
    <cfRule type="duplicateValues" dxfId="8" priority="7"/>
  </conditionalFormatting>
  <conditionalFormatting sqref="E6">
    <cfRule type="duplicateValues" dxfId="7" priority="6"/>
  </conditionalFormatting>
  <conditionalFormatting sqref="E40">
    <cfRule type="duplicateValues" dxfId="6" priority="5"/>
  </conditionalFormatting>
  <conditionalFormatting sqref="E42:E129 E1:E5 E7:E39">
    <cfRule type="duplicateValues" dxfId="5" priority="36"/>
  </conditionalFormatting>
  <conditionalFormatting sqref="E1:E129">
    <cfRule type="duplicateValues" dxfId="4" priority="40"/>
  </conditionalFormatting>
  <conditionalFormatting sqref="A1:A129">
    <cfRule type="duplicateValues" dxfId="3" priority="42"/>
  </conditionalFormatting>
  <conditionalFormatting sqref="A73:A74">
    <cfRule type="duplicateValues" dxfId="2" priority="44"/>
  </conditionalFormatting>
  <conditionalFormatting sqref="A1:A1048576">
    <cfRule type="duplicateValues" dxfId="1"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93AAC-0780-4193-B2F5-B1E8078C3B64}">
  <sheetPr>
    <tabColor rgb="FF4B277B"/>
  </sheetPr>
  <dimension ref="A1:BP33"/>
  <sheetViews>
    <sheetView showGridLines="0" zoomScale="55" zoomScaleNormal="55" workbookViewId="0">
      <pane ySplit="9" topLeftCell="A10" activePane="bottomLeft" state="frozen"/>
      <selection activeCell="BJ9" sqref="BJ9"/>
      <selection pane="bottomLeft" activeCell="AD23" sqref="A11:AD23"/>
    </sheetView>
  </sheetViews>
  <sheetFormatPr defaultColWidth="10.69921875" defaultRowHeight="15"/>
  <cols>
    <col min="1" max="1" width="22.5" style="1" customWidth="1"/>
    <col min="2" max="2" width="31.69921875" style="4" customWidth="1"/>
    <col min="3" max="4" width="16.19921875" style="1" customWidth="1"/>
    <col min="5" max="6" width="25.19921875" style="1" customWidth="1"/>
    <col min="7" max="7" width="23.69921875" style="1" customWidth="1"/>
    <col min="8" max="9" width="22" style="3" customWidth="1"/>
    <col min="10" max="10" width="18.69921875" style="2" customWidth="1"/>
    <col min="11" max="11" width="13.19921875" style="2" customWidth="1"/>
    <col min="12" max="13" width="12.69921875" style="2" customWidth="1"/>
    <col min="14" max="14" width="12.69921875" style="278" customWidth="1"/>
    <col min="15" max="15" width="11.69921875" style="1" customWidth="1"/>
    <col min="16" max="17" width="11.19921875" style="1" customWidth="1"/>
    <col min="18" max="18" width="18.19921875" style="1" customWidth="1"/>
    <col min="19" max="19" width="22" style="1" customWidth="1"/>
    <col min="20" max="20" width="22.19921875" style="1" customWidth="1"/>
    <col min="21" max="21" width="19.19921875" style="1" customWidth="1"/>
    <col min="22" max="22" width="18.5" style="1" customWidth="1"/>
    <col min="23" max="24" width="20.19921875" style="1" customWidth="1"/>
    <col min="25" max="25" width="14.69921875" style="1" customWidth="1"/>
    <col min="26" max="27" width="12.69921875" style="1" customWidth="1"/>
    <col min="28" max="28" width="12.19921875" style="1" customWidth="1"/>
    <col min="29" max="31" width="10.69921875" style="1" customWidth="1"/>
    <col min="32" max="32" width="28.69921875" style="1" customWidth="1"/>
    <col min="33" max="36" width="10.69921875" style="1" customWidth="1"/>
    <col min="37" max="37" width="14.19921875" style="1" customWidth="1"/>
    <col min="38" max="38" width="10.69921875" style="1" customWidth="1"/>
    <col min="39" max="39" width="28.69921875" style="1" customWidth="1"/>
    <col min="40" max="40" width="10.69921875" style="1" customWidth="1"/>
    <col min="41" max="41" width="12.19921875" style="1" customWidth="1"/>
    <col min="42" max="45" width="10.69921875" style="1" customWidth="1"/>
    <col min="46" max="46" width="28.69921875" style="1" customWidth="1"/>
    <col min="47" max="47" width="10.69921875" style="1" customWidth="1"/>
    <col min="48" max="48" width="28.69921875" style="1" customWidth="1"/>
    <col min="49" max="49" width="10.69921875" style="1" customWidth="1"/>
    <col min="50" max="50" width="12.19921875" style="1" customWidth="1"/>
    <col min="51" max="52" width="10.69921875" style="1" customWidth="1"/>
    <col min="53" max="53" width="11.69921875" style="1" customWidth="1"/>
    <col min="54" max="56" width="10.69921875" style="1" customWidth="1"/>
    <col min="57" max="57" width="10.69921875" style="1" hidden="1" customWidth="1"/>
    <col min="58" max="58" width="13.19921875" style="1" hidden="1" customWidth="1"/>
    <col min="59" max="59" width="15" style="1" hidden="1" customWidth="1"/>
    <col min="60" max="61" width="12.69921875" style="1" hidden="1" customWidth="1"/>
    <col min="62" max="62" width="20" style="1" customWidth="1"/>
    <col min="63" max="67" width="15.69921875" style="1" customWidth="1"/>
    <col min="68" max="68" width="3.19921875" style="1" customWidth="1"/>
    <col min="69" max="16384" width="10.69921875" style="1"/>
  </cols>
  <sheetData>
    <row r="1" spans="1:68" ht="45.75" customHeight="1">
      <c r="A1" s="112" t="s">
        <v>908</v>
      </c>
      <c r="B1" s="111"/>
      <c r="C1" s="109"/>
      <c r="D1" s="109"/>
      <c r="E1" s="109"/>
      <c r="F1" s="109"/>
      <c r="G1" s="109"/>
      <c r="H1" s="110"/>
      <c r="I1" s="110"/>
      <c r="J1" s="109"/>
      <c r="K1" s="109"/>
      <c r="L1" s="109"/>
      <c r="M1" s="109"/>
      <c r="N1" s="257"/>
      <c r="O1" s="109"/>
      <c r="P1" s="109"/>
      <c r="Q1" s="109"/>
      <c r="R1" s="109"/>
      <c r="S1" s="109"/>
      <c r="T1" s="109"/>
      <c r="U1" s="109"/>
      <c r="V1" s="109"/>
      <c r="W1" s="109"/>
      <c r="X1" s="109"/>
      <c r="Y1" s="109"/>
      <c r="Z1" s="109"/>
      <c r="AA1" s="109"/>
      <c r="AB1" s="109"/>
      <c r="AC1" s="109"/>
      <c r="AD1" s="109"/>
      <c r="AE1" s="109"/>
      <c r="AF1" s="108"/>
      <c r="AG1" s="108"/>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6"/>
    </row>
    <row r="2" spans="1:68" ht="15" customHeight="1">
      <c r="A2" s="230"/>
      <c r="B2" s="105"/>
      <c r="C2" s="103"/>
      <c r="D2" s="103"/>
      <c r="E2" s="103"/>
      <c r="F2" s="103"/>
      <c r="G2" s="103"/>
      <c r="H2" s="104"/>
      <c r="I2" s="104"/>
      <c r="J2" s="103"/>
      <c r="K2" s="103"/>
      <c r="L2" s="103"/>
      <c r="M2" s="103"/>
      <c r="N2" s="258"/>
      <c r="O2" s="103"/>
      <c r="P2" s="103"/>
      <c r="Q2" s="103"/>
      <c r="R2" s="103"/>
      <c r="S2" s="103"/>
      <c r="T2" s="103"/>
      <c r="U2" s="103"/>
      <c r="V2" s="103"/>
      <c r="W2" s="103"/>
      <c r="X2" s="103"/>
      <c r="Y2" s="103"/>
      <c r="Z2" s="103"/>
      <c r="AA2" s="103"/>
      <c r="AB2" s="103"/>
      <c r="AC2" s="103"/>
      <c r="AD2" s="103"/>
      <c r="AE2" s="103"/>
      <c r="AF2" s="102"/>
      <c r="AG2" s="102"/>
      <c r="BP2" s="53"/>
    </row>
    <row r="3" spans="1:68" s="222" customFormat="1" ht="15.45" customHeight="1">
      <c r="A3" s="229" t="s">
        <v>1966</v>
      </c>
      <c r="B3" s="228"/>
      <c r="C3" s="158"/>
      <c r="D3" s="158"/>
      <c r="E3" s="158"/>
      <c r="F3" s="158"/>
      <c r="G3" s="158"/>
      <c r="H3" s="223"/>
      <c r="I3" s="223"/>
      <c r="J3" s="158"/>
      <c r="K3" s="158"/>
      <c r="L3" s="158"/>
      <c r="M3" s="158"/>
      <c r="N3" s="321"/>
      <c r="O3" s="158"/>
      <c r="P3" s="158"/>
      <c r="Q3" s="158"/>
      <c r="R3" s="158"/>
      <c r="S3" s="216"/>
      <c r="BP3" s="53"/>
    </row>
    <row r="4" spans="1:68" s="222" customFormat="1" ht="15.45" customHeight="1">
      <c r="A4" s="227" t="s">
        <v>1965</v>
      </c>
      <c r="B4" s="226"/>
      <c r="C4" s="158"/>
      <c r="D4" s="158"/>
      <c r="E4" s="158"/>
      <c r="F4" s="158"/>
      <c r="G4" s="158"/>
      <c r="H4" s="223"/>
      <c r="I4" s="223"/>
      <c r="J4" s="158"/>
      <c r="K4" s="158"/>
      <c r="L4" s="158"/>
      <c r="M4" s="158"/>
      <c r="N4" s="321"/>
      <c r="O4" s="158"/>
      <c r="P4" s="158"/>
      <c r="Q4" s="158"/>
      <c r="R4" s="158"/>
      <c r="S4" s="216"/>
      <c r="BP4" s="53"/>
    </row>
    <row r="5" spans="1:68" s="222" customFormat="1" ht="15.45" customHeight="1">
      <c r="A5" s="225" t="s">
        <v>1964</v>
      </c>
      <c r="B5" s="224"/>
      <c r="C5" s="158"/>
      <c r="D5" s="158"/>
      <c r="E5" s="158"/>
      <c r="F5" s="158"/>
      <c r="G5" s="158"/>
      <c r="H5" s="223"/>
      <c r="I5" s="223"/>
      <c r="J5" s="158"/>
      <c r="K5" s="158"/>
      <c r="L5" s="158"/>
      <c r="M5" s="158"/>
      <c r="N5" s="321"/>
      <c r="O5" s="158"/>
      <c r="P5" s="158"/>
      <c r="Q5" s="158"/>
      <c r="R5" s="158"/>
      <c r="S5" s="216"/>
      <c r="BP5" s="53"/>
    </row>
    <row r="6" spans="1:68" s="216" customFormat="1" ht="15.45" customHeight="1" thickBot="1">
      <c r="A6" s="221"/>
      <c r="B6" s="220"/>
      <c r="C6" s="219"/>
      <c r="D6" s="219"/>
      <c r="E6" s="219"/>
      <c r="F6" s="219"/>
      <c r="H6" s="218"/>
      <c r="I6" s="218"/>
      <c r="J6" s="217"/>
      <c r="K6" s="217"/>
      <c r="L6" s="217"/>
      <c r="M6" s="217"/>
      <c r="N6" s="322"/>
      <c r="O6" s="217"/>
      <c r="BP6" s="53"/>
    </row>
    <row r="7" spans="1:68" s="91" customFormat="1" ht="15" customHeight="1" thickBot="1">
      <c r="A7" s="99" t="s">
        <v>511</v>
      </c>
      <c r="B7" s="101"/>
      <c r="C7" s="98"/>
      <c r="D7" s="98"/>
      <c r="E7" s="98"/>
      <c r="F7" s="98"/>
      <c r="G7" s="98"/>
      <c r="H7" s="100"/>
      <c r="I7" s="320"/>
      <c r="J7" s="99" t="s">
        <v>512</v>
      </c>
      <c r="K7" s="98"/>
      <c r="L7" s="98"/>
      <c r="M7" s="98"/>
      <c r="N7" s="259"/>
      <c r="O7" s="98"/>
      <c r="P7" s="98"/>
      <c r="Q7" s="98"/>
      <c r="R7" s="97"/>
      <c r="S7" s="99" t="s">
        <v>222</v>
      </c>
      <c r="T7" s="98"/>
      <c r="U7" s="98"/>
      <c r="V7" s="98"/>
      <c r="W7" s="97"/>
      <c r="X7" s="328"/>
      <c r="Y7" s="96"/>
      <c r="Z7" s="95" t="s">
        <v>513</v>
      </c>
      <c r="AA7" s="94"/>
      <c r="AB7" s="94"/>
      <c r="AC7" s="94"/>
      <c r="AD7" s="94"/>
      <c r="AE7" s="94"/>
      <c r="AF7" s="93"/>
      <c r="AG7" s="95" t="s">
        <v>514</v>
      </c>
      <c r="AH7" s="94"/>
      <c r="AI7" s="94"/>
      <c r="AJ7" s="94"/>
      <c r="AK7" s="94"/>
      <c r="AL7" s="94"/>
      <c r="AM7" s="93"/>
      <c r="AN7" s="95" t="s">
        <v>515</v>
      </c>
      <c r="AO7" s="94"/>
      <c r="AP7" s="94"/>
      <c r="AQ7" s="94"/>
      <c r="AR7" s="94"/>
      <c r="AS7" s="94"/>
      <c r="AT7" s="93"/>
      <c r="AU7" s="95" t="s">
        <v>516</v>
      </c>
      <c r="AV7" s="94"/>
      <c r="AW7" s="95" t="s">
        <v>517</v>
      </c>
      <c r="AX7" s="94"/>
      <c r="AY7" s="94"/>
      <c r="AZ7" s="93"/>
      <c r="BA7" s="95" t="s">
        <v>518</v>
      </c>
      <c r="BB7" s="94"/>
      <c r="BC7" s="94"/>
      <c r="BD7" s="93"/>
      <c r="BE7" s="95" t="s">
        <v>519</v>
      </c>
      <c r="BF7" s="94"/>
      <c r="BG7" s="94"/>
      <c r="BH7" s="94"/>
      <c r="BI7" s="93"/>
      <c r="BJ7" s="95" t="s">
        <v>520</v>
      </c>
      <c r="BK7" s="94"/>
      <c r="BL7" s="93"/>
      <c r="BM7" s="329"/>
      <c r="BN7" s="329"/>
      <c r="BO7" s="329"/>
      <c r="BP7" s="92"/>
    </row>
    <row r="8" spans="1:68" s="87" customFormat="1" ht="15" customHeight="1">
      <c r="A8" s="89">
        <v>1</v>
      </c>
      <c r="B8" s="90">
        <v>2</v>
      </c>
      <c r="C8" s="89">
        <v>3</v>
      </c>
      <c r="D8" s="89">
        <v>4</v>
      </c>
      <c r="E8" s="89">
        <v>5</v>
      </c>
      <c r="F8" s="89">
        <v>6</v>
      </c>
      <c r="G8" s="89">
        <v>7</v>
      </c>
      <c r="H8" s="90">
        <v>8</v>
      </c>
      <c r="I8" s="90"/>
      <c r="J8" s="89">
        <v>9</v>
      </c>
      <c r="K8" s="89">
        <v>10</v>
      </c>
      <c r="L8" s="89">
        <v>11</v>
      </c>
      <c r="M8" s="89">
        <v>12</v>
      </c>
      <c r="N8" s="260"/>
      <c r="O8" s="89">
        <v>13</v>
      </c>
      <c r="P8" s="89">
        <v>14</v>
      </c>
      <c r="Q8" s="89">
        <v>15</v>
      </c>
      <c r="R8" s="89">
        <v>16</v>
      </c>
      <c r="S8" s="89">
        <v>17</v>
      </c>
      <c r="T8" s="89">
        <v>18</v>
      </c>
      <c r="U8" s="89">
        <v>19</v>
      </c>
      <c r="V8" s="89">
        <v>20</v>
      </c>
      <c r="W8" s="89">
        <v>21</v>
      </c>
      <c r="X8" s="89"/>
      <c r="Y8" s="89">
        <v>22</v>
      </c>
      <c r="Z8" s="89">
        <v>23</v>
      </c>
      <c r="AA8" s="89">
        <v>24</v>
      </c>
      <c r="AB8" s="89">
        <v>25</v>
      </c>
      <c r="AC8" s="89">
        <v>26</v>
      </c>
      <c r="AD8" s="89">
        <v>27</v>
      </c>
      <c r="AE8" s="89">
        <v>28</v>
      </c>
      <c r="AF8" s="89">
        <v>29</v>
      </c>
      <c r="AG8" s="89">
        <v>30</v>
      </c>
      <c r="AH8" s="89">
        <v>31</v>
      </c>
      <c r="AI8" s="89">
        <v>32</v>
      </c>
      <c r="AJ8" s="89">
        <v>33</v>
      </c>
      <c r="AK8" s="89">
        <v>34</v>
      </c>
      <c r="AL8" s="89">
        <v>35</v>
      </c>
      <c r="AM8" s="89">
        <v>36</v>
      </c>
      <c r="AN8" s="89">
        <v>37</v>
      </c>
      <c r="AO8" s="89">
        <v>38</v>
      </c>
      <c r="AP8" s="89">
        <v>39</v>
      </c>
      <c r="AQ8" s="89">
        <v>40</v>
      </c>
      <c r="AR8" s="89">
        <v>41</v>
      </c>
      <c r="AS8" s="89">
        <v>42</v>
      </c>
      <c r="AT8" s="89">
        <v>43</v>
      </c>
      <c r="AU8" s="89">
        <v>44</v>
      </c>
      <c r="AV8" s="89">
        <v>45</v>
      </c>
      <c r="AW8" s="89">
        <v>46</v>
      </c>
      <c r="AX8" s="89">
        <v>47</v>
      </c>
      <c r="AY8" s="89">
        <v>48</v>
      </c>
      <c r="AZ8" s="89">
        <v>49</v>
      </c>
      <c r="BA8" s="89">
        <v>50</v>
      </c>
      <c r="BB8" s="89">
        <v>51</v>
      </c>
      <c r="BC8" s="89">
        <v>52</v>
      </c>
      <c r="BD8" s="89">
        <v>53</v>
      </c>
      <c r="BE8" s="89">
        <v>54</v>
      </c>
      <c r="BF8" s="89">
        <v>55</v>
      </c>
      <c r="BG8" s="89">
        <v>56</v>
      </c>
      <c r="BH8" s="89">
        <v>57</v>
      </c>
      <c r="BI8" s="89">
        <v>58</v>
      </c>
      <c r="BJ8" s="89">
        <v>59</v>
      </c>
      <c r="BK8" s="89">
        <v>60</v>
      </c>
      <c r="BL8" s="89">
        <v>61</v>
      </c>
      <c r="BM8" s="89"/>
      <c r="BN8" s="89"/>
      <c r="BO8" s="89"/>
      <c r="BP8" s="88"/>
    </row>
    <row r="9" spans="1:68" s="75" customFormat="1" ht="70.95" customHeight="1">
      <c r="A9" s="77" t="s">
        <v>257</v>
      </c>
      <c r="B9" s="77" t="s">
        <v>521</v>
      </c>
      <c r="C9" s="77" t="s">
        <v>522</v>
      </c>
      <c r="D9" s="77" t="s">
        <v>5</v>
      </c>
      <c r="E9" s="77" t="s">
        <v>4</v>
      </c>
      <c r="F9" s="77" t="s">
        <v>523</v>
      </c>
      <c r="G9" s="77" t="s">
        <v>21</v>
      </c>
      <c r="H9" s="77" t="s">
        <v>524</v>
      </c>
      <c r="I9" s="77"/>
      <c r="J9" s="84" t="s">
        <v>525</v>
      </c>
      <c r="K9" s="84" t="s">
        <v>526</v>
      </c>
      <c r="L9" s="84" t="s">
        <v>527</v>
      </c>
      <c r="M9" s="84" t="s">
        <v>528</v>
      </c>
      <c r="N9" s="261"/>
      <c r="O9" s="84" t="s">
        <v>529</v>
      </c>
      <c r="P9" s="84" t="s">
        <v>530</v>
      </c>
      <c r="Q9" s="84" t="s">
        <v>531</v>
      </c>
      <c r="R9" s="84" t="s">
        <v>532</v>
      </c>
      <c r="S9" s="85" t="s">
        <v>937</v>
      </c>
      <c r="T9" s="85" t="s">
        <v>534</v>
      </c>
      <c r="U9" s="85" t="s">
        <v>535</v>
      </c>
      <c r="V9" s="85" t="s">
        <v>536</v>
      </c>
      <c r="W9" s="85" t="s">
        <v>537</v>
      </c>
      <c r="X9" s="85"/>
      <c r="Y9" s="84" t="s">
        <v>538</v>
      </c>
      <c r="Z9" s="81" t="s">
        <v>539</v>
      </c>
      <c r="AA9" s="81" t="s">
        <v>540</v>
      </c>
      <c r="AB9" s="81" t="s">
        <v>541</v>
      </c>
      <c r="AC9" s="81" t="s">
        <v>542</v>
      </c>
      <c r="AD9" s="81" t="s">
        <v>543</v>
      </c>
      <c r="AE9" s="81" t="s">
        <v>544</v>
      </c>
      <c r="AF9" s="81" t="s">
        <v>545</v>
      </c>
      <c r="AG9" s="83" t="s">
        <v>539</v>
      </c>
      <c r="AH9" s="83" t="s">
        <v>540</v>
      </c>
      <c r="AI9" s="83" t="s">
        <v>541</v>
      </c>
      <c r="AJ9" s="83" t="s">
        <v>542</v>
      </c>
      <c r="AK9" s="83" t="s">
        <v>543</v>
      </c>
      <c r="AL9" s="83" t="s">
        <v>544</v>
      </c>
      <c r="AM9" s="83" t="s">
        <v>545</v>
      </c>
      <c r="AN9" s="82" t="s">
        <v>539</v>
      </c>
      <c r="AO9" s="82" t="s">
        <v>540</v>
      </c>
      <c r="AP9" s="82" t="s">
        <v>541</v>
      </c>
      <c r="AQ9" s="82" t="s">
        <v>542</v>
      </c>
      <c r="AR9" s="82" t="s">
        <v>543</v>
      </c>
      <c r="AS9" s="82" t="s">
        <v>544</v>
      </c>
      <c r="AT9" s="82" t="s">
        <v>545</v>
      </c>
      <c r="AU9" s="81" t="s">
        <v>539</v>
      </c>
      <c r="AV9" s="81" t="s">
        <v>546</v>
      </c>
      <c r="AW9" s="83" t="s">
        <v>539</v>
      </c>
      <c r="AX9" s="83" t="s">
        <v>546</v>
      </c>
      <c r="AY9" s="83" t="s">
        <v>548</v>
      </c>
      <c r="AZ9" s="83" t="s">
        <v>547</v>
      </c>
      <c r="BA9" s="82" t="s">
        <v>539</v>
      </c>
      <c r="BB9" s="82" t="s">
        <v>548</v>
      </c>
      <c r="BC9" s="82" t="s">
        <v>549</v>
      </c>
      <c r="BD9" s="82" t="s">
        <v>550</v>
      </c>
      <c r="BE9" s="81" t="s">
        <v>539</v>
      </c>
      <c r="BF9" s="81" t="s">
        <v>551</v>
      </c>
      <c r="BG9" s="81" t="s">
        <v>552</v>
      </c>
      <c r="BH9" s="81" t="s">
        <v>553</v>
      </c>
      <c r="BI9" s="81" t="s">
        <v>554</v>
      </c>
      <c r="BJ9" s="80" t="s">
        <v>555</v>
      </c>
      <c r="BK9" s="80" t="s">
        <v>556</v>
      </c>
      <c r="BL9" s="80" t="s">
        <v>557</v>
      </c>
      <c r="BM9" s="330"/>
      <c r="BN9" s="330"/>
      <c r="BO9" s="330"/>
      <c r="BP9" s="76" t="s">
        <v>32</v>
      </c>
    </row>
    <row r="10" spans="1:68" s="5" customFormat="1" ht="40.200000000000003" customHeight="1">
      <c r="A10" s="180" t="s">
        <v>940</v>
      </c>
      <c r="B10" s="179" t="s">
        <v>483</v>
      </c>
      <c r="C10" s="167" t="s">
        <v>52</v>
      </c>
      <c r="D10" s="167" t="s">
        <v>485</v>
      </c>
      <c r="E10" s="176" t="s">
        <v>482</v>
      </c>
      <c r="F10" s="176" t="s">
        <v>809</v>
      </c>
      <c r="G10" s="209" t="s">
        <v>484</v>
      </c>
      <c r="H10" s="167" t="s">
        <v>942</v>
      </c>
      <c r="I10" s="176" t="s">
        <v>2031</v>
      </c>
      <c r="J10" s="203">
        <f>K10</f>
        <v>1101</v>
      </c>
      <c r="K10" s="167">
        <v>1101</v>
      </c>
      <c r="L10" s="176">
        <v>74</v>
      </c>
      <c r="M10" s="167" t="s">
        <v>52</v>
      </c>
      <c r="N10" s="323">
        <v>718</v>
      </c>
      <c r="O10" s="176" t="s">
        <v>946</v>
      </c>
      <c r="P10" s="211" t="str">
        <f>"276, ("&amp;TEXT(276/K10,"0.0%")&amp;")"</f>
        <v>276, (25.1%)</v>
      </c>
      <c r="Q10" s="211" t="str">
        <f>"825, ("&amp;TEXT(825/K10,"0.0%")&amp;")"</f>
        <v>825, (74.9%)</v>
      </c>
      <c r="R10" s="167" t="s">
        <v>950</v>
      </c>
      <c r="S10" s="167" t="s">
        <v>951</v>
      </c>
      <c r="T10" s="167" t="s">
        <v>52</v>
      </c>
      <c r="U10" s="167" t="s">
        <v>52</v>
      </c>
      <c r="V10" s="170">
        <v>0.39900000000000002</v>
      </c>
      <c r="W10" s="170">
        <v>0.38300000000000001</v>
      </c>
      <c r="X10" s="170" t="str">
        <f>"De novo, n (%) / Secondary, n (%): "&amp;R10&amp;
"
Bone marrow blasts median % (range): "&amp;S10&amp;
"
Baseline HgB, median g/dL (range): "&amp;T10&amp;
"
ECOG PS 0/1, N (%): "&amp;U10&amp;
"
Cytogenic risk (good/intermediate): "&amp;V10&amp;
"
Cytogenic risk (poor): "&amp;W10</f>
        <v>De novo, n (%) / Secondary, n (%): Secondary, 168 (15.3%)
Bone marrow blasts median % (range): NR (21% - 30%)
Baseline HgB, median g/dL (range): NR
ECOG PS 0/1, N (%): NR
Cytogenic risk (good/intermediate): 0.399
Cytogenic risk (poor): 0.383</v>
      </c>
      <c r="Y10" s="167" t="s">
        <v>52</v>
      </c>
      <c r="Z10" s="176">
        <v>1101</v>
      </c>
      <c r="AA10" s="176">
        <v>11.6</v>
      </c>
      <c r="AB10" s="215" t="s">
        <v>952</v>
      </c>
      <c r="AC10" s="176" t="s">
        <v>52</v>
      </c>
      <c r="AD10" s="176" t="s">
        <v>52</v>
      </c>
      <c r="AE10" s="176" t="s">
        <v>52</v>
      </c>
      <c r="AF10" s="173" t="str">
        <f>"Overall survival for all patients is "&amp;AA10&amp;" months, Cl="&amp;AB10&amp;", p="&amp;AE10</f>
        <v>Overall survival for all patients is 11.6 months, Cl=10.7 - 12.4 , p=NR</v>
      </c>
      <c r="AG10" s="171">
        <v>276</v>
      </c>
      <c r="AH10" s="171">
        <v>9.6</v>
      </c>
      <c r="AI10" s="167" t="s">
        <v>953</v>
      </c>
      <c r="AJ10" s="167" t="s">
        <v>52</v>
      </c>
      <c r="AK10" s="167" t="s">
        <v>52</v>
      </c>
      <c r="AL10" s="174" t="s">
        <v>52</v>
      </c>
      <c r="AM10" s="173" t="str">
        <f>"Overall survival for AML patients is "&amp;AH10&amp;" months, Cl="&amp;AI10&amp;", p="&amp;AL10</f>
        <v>Overall survival for AML patients is 9.6 months, Cl=8.2 - 11.3, p=NR</v>
      </c>
      <c r="AN10" s="171">
        <v>825</v>
      </c>
      <c r="AO10" s="171">
        <v>12.4</v>
      </c>
      <c r="AP10" s="171" t="s">
        <v>954</v>
      </c>
      <c r="AQ10" s="171" t="s">
        <v>52</v>
      </c>
      <c r="AR10" s="171" t="s">
        <v>52</v>
      </c>
      <c r="AS10" s="174" t="s">
        <v>52</v>
      </c>
      <c r="AT10" s="173" t="str">
        <f>"Overall survival for MDS patients is "&amp;AO10&amp;" months, Cl="&amp;AP10&amp;", p="&amp;AS10</f>
        <v>Overall survival for MDS patients is 12.4 months, Cl=11.3 - 13.8, p=NR</v>
      </c>
      <c r="AU10" s="176">
        <v>293</v>
      </c>
      <c r="AV10" s="69" t="s">
        <v>956</v>
      </c>
      <c r="AW10" s="167" t="s">
        <v>52</v>
      </c>
      <c r="AX10" s="14" t="s">
        <v>52</v>
      </c>
      <c r="AY10" s="14" t="s">
        <v>52</v>
      </c>
      <c r="AZ10" s="167" t="s">
        <v>52</v>
      </c>
      <c r="BA10" s="167" t="s">
        <v>52</v>
      </c>
      <c r="BB10" s="170" t="s">
        <v>52</v>
      </c>
      <c r="BC10" s="170" t="s">
        <v>52</v>
      </c>
      <c r="BD10" s="167" t="s">
        <v>52</v>
      </c>
      <c r="BE10" s="167" t="s">
        <v>52</v>
      </c>
      <c r="BF10" s="167" t="s">
        <v>52</v>
      </c>
      <c r="BG10" s="167" t="s">
        <v>52</v>
      </c>
      <c r="BH10" s="167" t="s">
        <v>52</v>
      </c>
      <c r="BI10" s="167" t="s">
        <v>52</v>
      </c>
      <c r="BJ10" s="167" t="s">
        <v>52</v>
      </c>
      <c r="BK10" s="167" t="s">
        <v>52</v>
      </c>
      <c r="BL10" s="167" t="s">
        <v>52</v>
      </c>
      <c r="BM10" s="331" t="s">
        <v>2054</v>
      </c>
      <c r="BN10" s="331"/>
      <c r="BO10" s="331"/>
      <c r="BP10" s="50" t="str">
        <f>BM10&amp;", "&amp;BN10&amp;", "&amp;BO10</f>
        <v xml:space="preserve">OS, , </v>
      </c>
    </row>
    <row r="11" spans="1:68" s="5" customFormat="1" ht="40.200000000000003" customHeight="1">
      <c r="A11" s="180" t="s">
        <v>958</v>
      </c>
      <c r="B11" s="179" t="s">
        <v>959</v>
      </c>
      <c r="C11" s="167" t="s">
        <v>52</v>
      </c>
      <c r="D11" s="167" t="s">
        <v>485</v>
      </c>
      <c r="E11" s="176" t="s">
        <v>482</v>
      </c>
      <c r="F11" s="176" t="s">
        <v>809</v>
      </c>
      <c r="G11" s="209" t="s">
        <v>960</v>
      </c>
      <c r="H11" s="167" t="s">
        <v>52</v>
      </c>
      <c r="I11" s="176" t="s">
        <v>2032</v>
      </c>
      <c r="J11" s="203">
        <f>K11</f>
        <v>145</v>
      </c>
      <c r="K11" s="167">
        <v>145</v>
      </c>
      <c r="L11" s="167" t="s">
        <v>52</v>
      </c>
      <c r="M11" s="167" t="s">
        <v>52</v>
      </c>
      <c r="N11" s="324" t="s">
        <v>52</v>
      </c>
      <c r="O11" s="167" t="s">
        <v>52</v>
      </c>
      <c r="P11" s="167" t="s">
        <v>52</v>
      </c>
      <c r="Q11" s="167" t="s">
        <v>52</v>
      </c>
      <c r="R11" s="167" t="s">
        <v>963</v>
      </c>
      <c r="S11" s="167" t="s">
        <v>964</v>
      </c>
      <c r="T11" s="167" t="s">
        <v>52</v>
      </c>
      <c r="U11" s="167" t="s">
        <v>52</v>
      </c>
      <c r="V11" s="167" t="s">
        <v>52</v>
      </c>
      <c r="W11" s="167" t="s">
        <v>52</v>
      </c>
      <c r="X11" s="170" t="str">
        <f t="shared" ref="X11:X33" si="0">"De novo, n (%) / Secondary, n (%): "&amp;R11&amp;
"
Bone marrow blasts median % (range): "&amp;S11&amp;
"
Baseline HgB, median g/dL (range): "&amp;T11&amp;
"
ECOG PS 0/1, N (%): "&amp;U11&amp;
"
Cytogenic risk (good/intermediate): "&amp;V11&amp;
"
Cytogenic risk (poor): "&amp;W11</f>
        <v>De novo, n (%) / Secondary, n (%): Primary MDS, 83 (57.2%) 
Secondary MDS, 5 (3.4%)
AML/CMML, 57 (39.3%) 
Bone marrow blasts median % (range): NR (20% - 30%)
Baseline HgB, median g/dL (range): NR
ECOG PS 0/1, N (%): NR
Cytogenic risk (good/intermediate): NR
Cytogenic risk (poor): NR</v>
      </c>
      <c r="Y11" s="167" t="s">
        <v>52</v>
      </c>
      <c r="Z11" s="167" t="s">
        <v>52</v>
      </c>
      <c r="AA11" s="167" t="s">
        <v>52</v>
      </c>
      <c r="AB11" s="167" t="s">
        <v>52</v>
      </c>
      <c r="AC11" s="167" t="s">
        <v>52</v>
      </c>
      <c r="AD11" s="167" t="s">
        <v>52</v>
      </c>
      <c r="AE11" s="167" t="s">
        <v>52</v>
      </c>
      <c r="AF11" s="207" t="s">
        <v>52</v>
      </c>
      <c r="AG11" s="167" t="s">
        <v>52</v>
      </c>
      <c r="AH11" s="167" t="s">
        <v>52</v>
      </c>
      <c r="AI11" s="167" t="s">
        <v>52</v>
      </c>
      <c r="AJ11" s="167" t="s">
        <v>52</v>
      </c>
      <c r="AK11" s="167" t="s">
        <v>52</v>
      </c>
      <c r="AL11" s="167" t="s">
        <v>52</v>
      </c>
      <c r="AM11" s="172" t="s">
        <v>52</v>
      </c>
      <c r="AN11" s="167" t="s">
        <v>52</v>
      </c>
      <c r="AO11" s="167" t="s">
        <v>52</v>
      </c>
      <c r="AP11" s="167" t="s">
        <v>52</v>
      </c>
      <c r="AQ11" s="167" t="s">
        <v>52</v>
      </c>
      <c r="AR11" s="167" t="s">
        <v>52</v>
      </c>
      <c r="AS11" s="167" t="s">
        <v>52</v>
      </c>
      <c r="AT11" s="172" t="s">
        <v>52</v>
      </c>
      <c r="AU11" s="167" t="s">
        <v>52</v>
      </c>
      <c r="AV11" s="69" t="s">
        <v>52</v>
      </c>
      <c r="AW11" s="167" t="s">
        <v>52</v>
      </c>
      <c r="AX11" s="14" t="s">
        <v>52</v>
      </c>
      <c r="AY11" s="14" t="s">
        <v>52</v>
      </c>
      <c r="AZ11" s="167" t="s">
        <v>52</v>
      </c>
      <c r="BA11" s="167" t="s">
        <v>52</v>
      </c>
      <c r="BB11" s="170" t="s">
        <v>52</v>
      </c>
      <c r="BC11" s="170" t="s">
        <v>52</v>
      </c>
      <c r="BD11" s="167" t="s">
        <v>52</v>
      </c>
      <c r="BE11" s="167" t="s">
        <v>52</v>
      </c>
      <c r="BF11" s="167" t="s">
        <v>52</v>
      </c>
      <c r="BG11" s="167" t="s">
        <v>52</v>
      </c>
      <c r="BH11" s="167" t="s">
        <v>52</v>
      </c>
      <c r="BI11" s="167" t="s">
        <v>52</v>
      </c>
      <c r="BJ11" s="167" t="s">
        <v>52</v>
      </c>
      <c r="BK11" s="167" t="s">
        <v>52</v>
      </c>
      <c r="BL11" s="167" t="s">
        <v>52</v>
      </c>
      <c r="BM11" s="331"/>
      <c r="BN11" s="331"/>
      <c r="BO11" s="331"/>
      <c r="BP11" s="50" t="str">
        <f>BM11&amp;", "&amp;BN11&amp;", "&amp;BO11</f>
        <v xml:space="preserve">, , </v>
      </c>
    </row>
    <row r="12" spans="1:68" s="5" customFormat="1" ht="40.200000000000003" customHeight="1">
      <c r="A12" s="180" t="s">
        <v>966</v>
      </c>
      <c r="B12" s="179" t="s">
        <v>967</v>
      </c>
      <c r="C12" s="167" t="s">
        <v>52</v>
      </c>
      <c r="D12" s="167" t="s">
        <v>485</v>
      </c>
      <c r="E12" s="176" t="s">
        <v>482</v>
      </c>
      <c r="F12" s="176" t="s">
        <v>809</v>
      </c>
      <c r="G12" s="214" t="s">
        <v>968</v>
      </c>
      <c r="H12" s="167" t="s">
        <v>52</v>
      </c>
      <c r="I12" s="176" t="s">
        <v>2033</v>
      </c>
      <c r="J12" s="177">
        <v>79</v>
      </c>
      <c r="K12" s="167">
        <v>79</v>
      </c>
      <c r="L12" s="167">
        <v>77</v>
      </c>
      <c r="M12" s="167">
        <v>77</v>
      </c>
      <c r="N12" s="324">
        <f>0.656*K12</f>
        <v>51.824000000000005</v>
      </c>
      <c r="O12" s="170">
        <v>0.65600000000000003</v>
      </c>
      <c r="P12" s="176" t="s">
        <v>972</v>
      </c>
      <c r="Q12" s="176" t="s">
        <v>973</v>
      </c>
      <c r="R12" s="167" t="s">
        <v>52</v>
      </c>
      <c r="S12" s="167" t="s">
        <v>964</v>
      </c>
      <c r="T12" s="167" t="s">
        <v>974</v>
      </c>
      <c r="U12" s="175" t="s">
        <v>975</v>
      </c>
      <c r="V12" s="170">
        <v>0.68</v>
      </c>
      <c r="W12" s="185">
        <v>0.20499999999999999</v>
      </c>
      <c r="X12" s="170" t="str">
        <f t="shared" si="0"/>
        <v>De novo, n (%) / Secondary, n (%): NR
Bone marrow blasts median % (range): NR (20% - 30%)
Baseline HgB, median g/dL (range): 9.1g/dL (6.3g/dL - 13.4g/dL)
ECOG PS 0/1, N (%): 55 (69.6%)
Cytogenic risk (good/intermediate): 0.68
Cytogenic risk (poor): 0.205</v>
      </c>
      <c r="Y12" s="167" t="s">
        <v>978</v>
      </c>
      <c r="Z12" s="167">
        <v>79</v>
      </c>
      <c r="AA12" s="167">
        <v>13.1</v>
      </c>
      <c r="AB12" s="167" t="s">
        <v>52</v>
      </c>
      <c r="AC12" s="167" t="s">
        <v>52</v>
      </c>
      <c r="AD12" s="167" t="s">
        <v>52</v>
      </c>
      <c r="AE12" s="167" t="s">
        <v>52</v>
      </c>
      <c r="AF12" s="173" t="str">
        <f>"Overall survival for all patients is "&amp;AA12&amp;" months, Cl="&amp;AB12&amp;", p="&amp;AE12</f>
        <v>Overall survival for all patients is 13.1 months, Cl=NR, p=NR</v>
      </c>
      <c r="AG12" s="167">
        <v>79</v>
      </c>
      <c r="AH12" s="167">
        <v>13.1</v>
      </c>
      <c r="AI12" s="167" t="s">
        <v>52</v>
      </c>
      <c r="AJ12" s="167" t="s">
        <v>52</v>
      </c>
      <c r="AK12" s="167" t="s">
        <v>52</v>
      </c>
      <c r="AL12" s="174" t="s">
        <v>52</v>
      </c>
      <c r="AM12" s="173" t="str">
        <f>"Overall survival for all patients is "&amp;AH12&amp;" months, Cl="&amp;AI12&amp;", p="&amp;AL12</f>
        <v>Overall survival for all patients is 13.1 months, Cl=NR, p=NR</v>
      </c>
      <c r="AN12" s="167" t="s">
        <v>52</v>
      </c>
      <c r="AO12" s="167" t="s">
        <v>52</v>
      </c>
      <c r="AP12" s="167" t="s">
        <v>52</v>
      </c>
      <c r="AQ12" s="167" t="s">
        <v>52</v>
      </c>
      <c r="AR12" s="167" t="s">
        <v>52</v>
      </c>
      <c r="AS12" s="167" t="s">
        <v>52</v>
      </c>
      <c r="AT12" s="172" t="s">
        <v>52</v>
      </c>
      <c r="AU12" s="167">
        <v>79</v>
      </c>
      <c r="AV12" s="69">
        <f>16.5%+3.8%</f>
        <v>0.20300000000000001</v>
      </c>
      <c r="AW12" s="167">
        <v>79</v>
      </c>
      <c r="AX12" s="61">
        <f>16.5%+3.8%</f>
        <v>0.20300000000000001</v>
      </c>
      <c r="AY12" s="14">
        <v>0.16500000000000001</v>
      </c>
      <c r="AZ12" s="171" t="str">
        <f>AW12 &amp;" patients had "&amp;TEXT(AX12,"0.0%")&amp;" CR and "&amp;TEXT(AY12,"0.0%")&amp;" CRi"</f>
        <v>79 patients had 20.3% CR and 16.5% CRi</v>
      </c>
      <c r="BA12" s="167" t="s">
        <v>52</v>
      </c>
      <c r="BB12" s="170" t="s">
        <v>52</v>
      </c>
      <c r="BC12" s="170" t="s">
        <v>52</v>
      </c>
      <c r="BD12" s="167" t="s">
        <v>52</v>
      </c>
      <c r="BE12" s="169" t="s">
        <v>52</v>
      </c>
      <c r="BF12" s="169" t="s">
        <v>52</v>
      </c>
      <c r="BG12" s="169" t="s">
        <v>52</v>
      </c>
      <c r="BH12" s="169" t="s">
        <v>52</v>
      </c>
      <c r="BI12" s="169" t="s">
        <v>52</v>
      </c>
      <c r="BJ12" s="168" t="s">
        <v>981</v>
      </c>
      <c r="BK12" s="167" t="s">
        <v>52</v>
      </c>
      <c r="BL12" s="167" t="s">
        <v>52</v>
      </c>
      <c r="BM12" s="331" t="s">
        <v>2054</v>
      </c>
      <c r="BN12" s="331" t="s">
        <v>2055</v>
      </c>
      <c r="BO12" s="331" t="s">
        <v>2056</v>
      </c>
      <c r="BP12" s="50" t="str">
        <f t="shared" ref="BP12:BP33" si="1">BM12&amp;", "&amp;BN12&amp;", "&amp;BO12</f>
        <v>OS, Response, Treatment Pattern</v>
      </c>
    </row>
    <row r="13" spans="1:68" s="5" customFormat="1" ht="40.200000000000003" customHeight="1">
      <c r="A13" s="180" t="s">
        <v>982</v>
      </c>
      <c r="B13" s="179" t="s">
        <v>983</v>
      </c>
      <c r="C13" s="167" t="s">
        <v>52</v>
      </c>
      <c r="D13" s="186" t="s">
        <v>485</v>
      </c>
      <c r="E13" s="176" t="s">
        <v>482</v>
      </c>
      <c r="F13" s="176" t="s">
        <v>809</v>
      </c>
      <c r="G13" s="209" t="s">
        <v>984</v>
      </c>
      <c r="H13" s="167" t="s">
        <v>52</v>
      </c>
      <c r="I13" s="176" t="s">
        <v>2034</v>
      </c>
      <c r="J13" s="203">
        <f>K13</f>
        <v>54</v>
      </c>
      <c r="K13" s="167">
        <v>54</v>
      </c>
      <c r="L13" s="167">
        <v>68.5</v>
      </c>
      <c r="M13" s="167" t="s">
        <v>52</v>
      </c>
      <c r="N13" s="324">
        <v>21</v>
      </c>
      <c r="O13" s="167" t="str">
        <f>"21, ("&amp;TEXT(21/54,"0.0%")&amp;")"</f>
        <v>21, (38.9%)</v>
      </c>
      <c r="P13" s="167" t="s">
        <v>52</v>
      </c>
      <c r="Q13" s="167" t="s">
        <v>52</v>
      </c>
      <c r="R13" s="167" t="s">
        <v>52</v>
      </c>
      <c r="S13" s="167" t="s">
        <v>988</v>
      </c>
      <c r="T13" s="167" t="s">
        <v>52</v>
      </c>
      <c r="U13" s="167" t="s">
        <v>52</v>
      </c>
      <c r="V13" s="167" t="s">
        <v>52</v>
      </c>
      <c r="W13" s="167" t="s">
        <v>52</v>
      </c>
      <c r="X13" s="170" t="str">
        <f t="shared" si="0"/>
        <v>De novo, n (%) / Secondary, n (%): NR
Bone marrow blasts median % (range): 15% (1% - 19%)
Baseline HgB, median g/dL (range): NR
ECOG PS 0/1, N (%): NR
Cytogenic risk (good/intermediate): NR
Cytogenic risk (poor): NR</v>
      </c>
      <c r="Y13" s="167" t="s">
        <v>52</v>
      </c>
      <c r="Z13" s="167">
        <v>54</v>
      </c>
      <c r="AA13" s="167" t="s">
        <v>52</v>
      </c>
      <c r="AB13" s="167" t="s">
        <v>52</v>
      </c>
      <c r="AC13" s="167" t="s">
        <v>52</v>
      </c>
      <c r="AD13" s="167" t="s">
        <v>52</v>
      </c>
      <c r="AE13" s="167" t="s">
        <v>52</v>
      </c>
      <c r="AF13" s="207" t="s">
        <v>990</v>
      </c>
      <c r="AG13" s="167" t="s">
        <v>52</v>
      </c>
      <c r="AH13" s="167" t="s">
        <v>52</v>
      </c>
      <c r="AI13" s="167" t="s">
        <v>52</v>
      </c>
      <c r="AJ13" s="167" t="s">
        <v>52</v>
      </c>
      <c r="AK13" s="167" t="s">
        <v>52</v>
      </c>
      <c r="AL13" s="167" t="s">
        <v>52</v>
      </c>
      <c r="AM13" s="172" t="s">
        <v>52</v>
      </c>
      <c r="AN13" s="167" t="s">
        <v>52</v>
      </c>
      <c r="AO13" s="167" t="s">
        <v>52</v>
      </c>
      <c r="AP13" s="167" t="s">
        <v>52</v>
      </c>
      <c r="AQ13" s="167" t="s">
        <v>52</v>
      </c>
      <c r="AR13" s="167" t="s">
        <v>52</v>
      </c>
      <c r="AS13" s="167" t="s">
        <v>52</v>
      </c>
      <c r="AT13" s="172" t="s">
        <v>52</v>
      </c>
      <c r="AU13" s="167">
        <v>54</v>
      </c>
      <c r="AV13" s="69" t="s">
        <v>992</v>
      </c>
      <c r="AW13" s="167" t="s">
        <v>52</v>
      </c>
      <c r="AX13" s="14" t="s">
        <v>52</v>
      </c>
      <c r="AY13" s="14" t="s">
        <v>52</v>
      </c>
      <c r="AZ13" s="167" t="s">
        <v>52</v>
      </c>
      <c r="BA13" s="167" t="s">
        <v>52</v>
      </c>
      <c r="BB13" s="170" t="s">
        <v>52</v>
      </c>
      <c r="BC13" s="170" t="s">
        <v>52</v>
      </c>
      <c r="BD13" s="167" t="s">
        <v>52</v>
      </c>
      <c r="BE13" s="167" t="s">
        <v>52</v>
      </c>
      <c r="BF13" s="167" t="s">
        <v>52</v>
      </c>
      <c r="BG13" s="167" t="s">
        <v>52</v>
      </c>
      <c r="BH13" s="167" t="s">
        <v>52</v>
      </c>
      <c r="BI13" s="167" t="s">
        <v>52</v>
      </c>
      <c r="BJ13" s="167" t="s">
        <v>52</v>
      </c>
      <c r="BK13" s="167" t="s">
        <v>52</v>
      </c>
      <c r="BL13" s="167" t="s">
        <v>52</v>
      </c>
      <c r="BM13" s="331" t="s">
        <v>2054</v>
      </c>
      <c r="BN13" s="331"/>
      <c r="BO13" s="331"/>
      <c r="BP13" s="50" t="str">
        <f t="shared" si="1"/>
        <v xml:space="preserve">OS, , </v>
      </c>
    </row>
    <row r="14" spans="1:68" s="5" customFormat="1" ht="40.200000000000003" customHeight="1">
      <c r="A14" s="180" t="s">
        <v>996</v>
      </c>
      <c r="B14" s="179" t="s">
        <v>997</v>
      </c>
      <c r="C14" s="167" t="s">
        <v>52</v>
      </c>
      <c r="D14" s="186" t="s">
        <v>998</v>
      </c>
      <c r="E14" s="176" t="s">
        <v>482</v>
      </c>
      <c r="F14" s="176" t="s">
        <v>809</v>
      </c>
      <c r="G14" s="209" t="s">
        <v>999</v>
      </c>
      <c r="H14" s="167" t="s">
        <v>52</v>
      </c>
      <c r="I14" s="176" t="s">
        <v>2035</v>
      </c>
      <c r="J14" s="177">
        <v>49</v>
      </c>
      <c r="K14" s="167">
        <v>49</v>
      </c>
      <c r="L14" s="167">
        <v>74.7</v>
      </c>
      <c r="M14" s="167" t="s">
        <v>52</v>
      </c>
      <c r="N14" s="324">
        <v>34</v>
      </c>
      <c r="O14" s="167" t="s">
        <v>1002</v>
      </c>
      <c r="P14" s="211">
        <v>0.26500000000000001</v>
      </c>
      <c r="Q14" s="211">
        <v>0.69399999999999995</v>
      </c>
      <c r="R14" s="167" t="s">
        <v>52</v>
      </c>
      <c r="S14" s="186" t="s">
        <v>1004</v>
      </c>
      <c r="T14" s="167" t="s">
        <v>52</v>
      </c>
      <c r="U14" s="213" t="s">
        <v>1005</v>
      </c>
      <c r="V14" s="167" t="s">
        <v>52</v>
      </c>
      <c r="W14" s="167" t="s">
        <v>52</v>
      </c>
      <c r="X14" s="170" t="str">
        <f t="shared" si="0"/>
        <v>De novo, n (%) / Secondary, n (%): NR
Bone marrow blasts median % (range): NR (20%-30%)
Baseline HgB, median g/dL (range): NR
ECOG PS 0/1, N (%): 34 (69.4%)
Cytogenic risk (good/intermediate): NR
Cytogenic risk (poor): NR</v>
      </c>
      <c r="Y14" s="167" t="s">
        <v>52</v>
      </c>
      <c r="Z14" s="167">
        <v>49</v>
      </c>
      <c r="AA14" s="212">
        <f>490/30.4</f>
        <v>16.118421052631579</v>
      </c>
      <c r="AB14" s="167" t="str">
        <f>TEXT(326/30.4,"0.0")&amp;" - "&amp;TEXT(555/30.4, "0.0")</f>
        <v>10.7 - 18.3</v>
      </c>
      <c r="AC14" s="167" t="s">
        <v>52</v>
      </c>
      <c r="AD14" s="167" t="s">
        <v>52</v>
      </c>
      <c r="AE14" s="167" t="s">
        <v>52</v>
      </c>
      <c r="AF14" s="173" t="str">
        <f>"Overall survival for all patients is "&amp;TEXT(AA14,"0.0")&amp;" months, Cl="&amp;AB14&amp;", p="&amp;AE14</f>
        <v>Overall survival for all patients is 16.1 months, Cl=10.7 - 18.3, p=NR</v>
      </c>
      <c r="AG14" s="168">
        <v>13</v>
      </c>
      <c r="AH14" s="174">
        <f>363/30.4</f>
        <v>11.940789473684211</v>
      </c>
      <c r="AI14" s="167" t="str">
        <f>TEXT(115/30.4,"0.0")&amp;" - "&amp;TEXT(576/30.4, "0.0")</f>
        <v>3.8 - 18.9</v>
      </c>
      <c r="AJ14" s="167" t="s">
        <v>52</v>
      </c>
      <c r="AK14" s="167" t="s">
        <v>52</v>
      </c>
      <c r="AL14" s="167" t="s">
        <v>52</v>
      </c>
      <c r="AM14" s="173" t="str">
        <f>"Overall survival for AML patients is "&amp;TEXT(AH14,"0.0")&amp;" months, Cl="&amp;AI14&amp;", p="&amp;AL14</f>
        <v>Overall survival for AML patients is 11.9 months, Cl=3.8 - 18.9, p=NR</v>
      </c>
      <c r="AN14" s="167">
        <v>34</v>
      </c>
      <c r="AO14" s="174">
        <f>501/30.4</f>
        <v>16.480263157894736</v>
      </c>
      <c r="AP14" s="167" t="str">
        <f>TEXT(317/30.4,"0.0")&amp;" - "&amp;TEXT(665/30.4, "0.0")</f>
        <v>10.4 - 21.9</v>
      </c>
      <c r="AQ14" s="167" t="s">
        <v>52</v>
      </c>
      <c r="AR14" s="167" t="s">
        <v>52</v>
      </c>
      <c r="AS14" s="167" t="s">
        <v>52</v>
      </c>
      <c r="AT14" s="173" t="str">
        <f>"Overall survival for MDS patients is "&amp;TEXT(AO14,"0.0")&amp;" months, Cl="&amp;AP14&amp;", p="&amp;AS14</f>
        <v>Overall survival for MDS patients is 16.5 months, Cl=10.4 - 21.9, p=NR</v>
      </c>
      <c r="AU14" s="167">
        <v>38</v>
      </c>
      <c r="AV14" s="69">
        <v>0.184</v>
      </c>
      <c r="AW14" s="168">
        <v>9</v>
      </c>
      <c r="AX14" s="61">
        <f>44.4%</f>
        <v>0.44400000000000001</v>
      </c>
      <c r="AY14" s="14" t="s">
        <v>52</v>
      </c>
      <c r="AZ14" s="168" t="s">
        <v>1010</v>
      </c>
      <c r="BA14" s="167" t="s">
        <v>52</v>
      </c>
      <c r="BB14" s="170" t="s">
        <v>52</v>
      </c>
      <c r="BC14" s="170" t="s">
        <v>52</v>
      </c>
      <c r="BD14" s="167" t="s">
        <v>52</v>
      </c>
      <c r="BE14" s="167" t="s">
        <v>52</v>
      </c>
      <c r="BF14" s="167" t="s">
        <v>52</v>
      </c>
      <c r="BG14" s="167" t="s">
        <v>52</v>
      </c>
      <c r="BH14" s="167" t="s">
        <v>52</v>
      </c>
      <c r="BI14" s="167" t="s">
        <v>52</v>
      </c>
      <c r="BJ14" s="194">
        <f>(32*0.438)/49</f>
        <v>0.28604081632653061</v>
      </c>
      <c r="BK14" s="167" t="s">
        <v>52</v>
      </c>
      <c r="BL14" s="167" t="s">
        <v>52</v>
      </c>
      <c r="BM14" s="331" t="s">
        <v>2054</v>
      </c>
      <c r="BN14" s="331" t="s">
        <v>2055</v>
      </c>
      <c r="BO14" s="331" t="s">
        <v>2056</v>
      </c>
      <c r="BP14" s="50" t="str">
        <f t="shared" si="1"/>
        <v>OS, Response, Treatment Pattern</v>
      </c>
    </row>
    <row r="15" spans="1:68" s="5" customFormat="1" ht="40.200000000000003" customHeight="1">
      <c r="A15" s="180" t="s">
        <v>1013</v>
      </c>
      <c r="B15" s="179" t="s">
        <v>1014</v>
      </c>
      <c r="C15" s="167" t="s">
        <v>52</v>
      </c>
      <c r="D15" s="167" t="s">
        <v>1015</v>
      </c>
      <c r="E15" s="176" t="s">
        <v>482</v>
      </c>
      <c r="F15" s="176" t="s">
        <v>809</v>
      </c>
      <c r="G15" s="209" t="s">
        <v>999</v>
      </c>
      <c r="H15" s="167" t="s">
        <v>1016</v>
      </c>
      <c r="I15" s="176" t="s">
        <v>2036</v>
      </c>
      <c r="J15" s="177">
        <v>33</v>
      </c>
      <c r="K15" s="167">
        <v>33</v>
      </c>
      <c r="L15" s="167">
        <v>70</v>
      </c>
      <c r="M15" s="167" t="s">
        <v>52</v>
      </c>
      <c r="N15" s="324" t="s">
        <v>52</v>
      </c>
      <c r="O15" s="167" t="s">
        <v>52</v>
      </c>
      <c r="P15" s="211" t="str">
        <f>"18, ("&amp;TEXT(18/K15,"0.0%")&amp;")"</f>
        <v>18, (54.5%)</v>
      </c>
      <c r="Q15" s="211" t="str">
        <f>"13, ("&amp;TEXT(13/K15,"0.0%")&amp;")"</f>
        <v>13, (39.4%)</v>
      </c>
      <c r="R15" s="167" t="s">
        <v>52</v>
      </c>
      <c r="S15" s="186" t="s">
        <v>52</v>
      </c>
      <c r="T15" s="167" t="s">
        <v>52</v>
      </c>
      <c r="U15" s="167" t="s">
        <v>52</v>
      </c>
      <c r="V15" s="167" t="s">
        <v>52</v>
      </c>
      <c r="W15" s="167" t="s">
        <v>52</v>
      </c>
      <c r="X15" s="170" t="str">
        <f t="shared" si="0"/>
        <v>De novo, n (%) / Secondary, n (%): NR
Bone marrow blasts median % (range): NR
Baseline HgB, median g/dL (range): NR
ECOG PS 0/1, N (%): NR
Cytogenic risk (good/intermediate): NR
Cytogenic risk (poor): NR</v>
      </c>
      <c r="Y15" s="167" t="s">
        <v>1018</v>
      </c>
      <c r="Z15" s="167">
        <v>13</v>
      </c>
      <c r="AA15" s="167">
        <v>14</v>
      </c>
      <c r="AB15" s="167" t="s">
        <v>52</v>
      </c>
      <c r="AC15" s="167" t="s">
        <v>52</v>
      </c>
      <c r="AD15" s="167" t="s">
        <v>52</v>
      </c>
      <c r="AE15" s="167" t="s">
        <v>52</v>
      </c>
      <c r="AF15" s="207" t="s">
        <v>1021</v>
      </c>
      <c r="AG15" s="167" t="s">
        <v>52</v>
      </c>
      <c r="AH15" s="167" t="s">
        <v>52</v>
      </c>
      <c r="AI15" s="167" t="s">
        <v>52</v>
      </c>
      <c r="AJ15" s="167" t="s">
        <v>52</v>
      </c>
      <c r="AK15" s="167" t="s">
        <v>52</v>
      </c>
      <c r="AL15" s="167" t="s">
        <v>52</v>
      </c>
      <c r="AM15" s="172" t="s">
        <v>52</v>
      </c>
      <c r="AN15" s="167" t="s">
        <v>52</v>
      </c>
      <c r="AO15" s="167" t="s">
        <v>52</v>
      </c>
      <c r="AP15" s="167" t="s">
        <v>52</v>
      </c>
      <c r="AQ15" s="167" t="s">
        <v>52</v>
      </c>
      <c r="AR15" s="167" t="s">
        <v>52</v>
      </c>
      <c r="AS15" s="167" t="s">
        <v>52</v>
      </c>
      <c r="AT15" s="172" t="s">
        <v>52</v>
      </c>
      <c r="AU15" s="167" t="s">
        <v>52</v>
      </c>
      <c r="AV15" s="69" t="s">
        <v>52</v>
      </c>
      <c r="AW15" s="168">
        <v>18</v>
      </c>
      <c r="AX15" s="61" t="s">
        <v>1024</v>
      </c>
      <c r="AY15" s="14">
        <v>0.05</v>
      </c>
      <c r="AZ15" s="168" t="s">
        <v>1025</v>
      </c>
      <c r="BA15" s="167">
        <v>13</v>
      </c>
      <c r="BB15" s="170">
        <v>0.31</v>
      </c>
      <c r="BC15" s="170" t="s">
        <v>52</v>
      </c>
      <c r="BD15" s="168" t="s">
        <v>1027</v>
      </c>
      <c r="BE15" s="186" t="s">
        <v>52</v>
      </c>
      <c r="BF15" s="186" t="s">
        <v>52</v>
      </c>
      <c r="BG15" s="186" t="s">
        <v>52</v>
      </c>
      <c r="BH15" s="186" t="s">
        <v>52</v>
      </c>
      <c r="BI15" s="186" t="s">
        <v>52</v>
      </c>
      <c r="BJ15" s="167" t="s">
        <v>52</v>
      </c>
      <c r="BK15" s="167" t="s">
        <v>52</v>
      </c>
      <c r="BL15" s="167" t="s">
        <v>52</v>
      </c>
      <c r="BM15" s="331" t="s">
        <v>2054</v>
      </c>
      <c r="BN15" s="331" t="s">
        <v>2055</v>
      </c>
      <c r="BO15" s="331"/>
      <c r="BP15" s="50" t="str">
        <f t="shared" si="1"/>
        <v xml:space="preserve">OS, Response, </v>
      </c>
    </row>
    <row r="16" spans="1:68" s="5" customFormat="1" ht="40.200000000000003" customHeight="1">
      <c r="A16" s="180" t="s">
        <v>1028</v>
      </c>
      <c r="B16" s="179" t="s">
        <v>1029</v>
      </c>
      <c r="C16" s="186" t="s">
        <v>52</v>
      </c>
      <c r="D16" s="186" t="s">
        <v>1030</v>
      </c>
      <c r="E16" s="210" t="s">
        <v>1963</v>
      </c>
      <c r="F16" s="210" t="s">
        <v>809</v>
      </c>
      <c r="G16" s="209" t="s">
        <v>484</v>
      </c>
      <c r="H16" s="167" t="s">
        <v>1034</v>
      </c>
      <c r="I16" s="176" t="s">
        <v>2037</v>
      </c>
      <c r="J16" s="177">
        <v>225</v>
      </c>
      <c r="K16" s="186">
        <v>877</v>
      </c>
      <c r="L16" s="186">
        <v>73</v>
      </c>
      <c r="M16" s="186">
        <v>73</v>
      </c>
      <c r="N16" s="325">
        <v>579</v>
      </c>
      <c r="O16" s="186" t="s">
        <v>1035</v>
      </c>
      <c r="P16" s="208" t="s">
        <v>1036</v>
      </c>
      <c r="Q16" s="208" t="s">
        <v>1037</v>
      </c>
      <c r="R16" s="186" t="s">
        <v>52</v>
      </c>
      <c r="S16" s="186" t="s">
        <v>951</v>
      </c>
      <c r="T16" s="167" t="s">
        <v>52</v>
      </c>
      <c r="U16" s="167" t="s">
        <v>52</v>
      </c>
      <c r="V16" s="167" t="s">
        <v>52</v>
      </c>
      <c r="W16" s="167" t="s">
        <v>52</v>
      </c>
      <c r="X16" s="170" t="str">
        <f t="shared" si="0"/>
        <v>De novo, n (%) / Secondary, n (%): NR
Bone marrow blasts median % (range): NR (21% - 30%)
Baseline HgB, median g/dL (range): NR
ECOG PS 0/1, N (%): NR
Cytogenic risk (good/intermediate): NR
Cytogenic risk (poor): NR</v>
      </c>
      <c r="Y16" s="186" t="s">
        <v>52</v>
      </c>
      <c r="Z16" s="186">
        <v>877</v>
      </c>
      <c r="AA16" s="186">
        <v>16.100000000000001</v>
      </c>
      <c r="AB16" s="167" t="s">
        <v>52</v>
      </c>
      <c r="AC16" s="167" t="s">
        <v>52</v>
      </c>
      <c r="AD16" s="167" t="s">
        <v>52</v>
      </c>
      <c r="AE16" s="167" t="s">
        <v>52</v>
      </c>
      <c r="AF16" s="173" t="str">
        <f>"Overall survival for all patients is "&amp;AA16&amp;" months, Cl="&amp;AB16&amp;", p="&amp;AE16</f>
        <v>Overall survival for all patients is 16.1 months, Cl=NR, p=NR</v>
      </c>
      <c r="AG16" s="168" t="s">
        <v>52</v>
      </c>
      <c r="AH16" s="168" t="s">
        <v>52</v>
      </c>
      <c r="AI16" s="168" t="s">
        <v>52</v>
      </c>
      <c r="AJ16" s="168" t="s">
        <v>52</v>
      </c>
      <c r="AK16" s="168" t="s">
        <v>52</v>
      </c>
      <c r="AL16" s="168" t="s">
        <v>52</v>
      </c>
      <c r="AM16" s="187" t="s">
        <v>52</v>
      </c>
      <c r="AN16" s="168" t="s">
        <v>52</v>
      </c>
      <c r="AO16" s="168" t="s">
        <v>52</v>
      </c>
      <c r="AP16" s="168" t="s">
        <v>52</v>
      </c>
      <c r="AQ16" s="168" t="s">
        <v>52</v>
      </c>
      <c r="AR16" s="168" t="s">
        <v>52</v>
      </c>
      <c r="AS16" s="168" t="s">
        <v>52</v>
      </c>
      <c r="AT16" s="187" t="s">
        <v>52</v>
      </c>
      <c r="AU16" s="186" t="s">
        <v>52</v>
      </c>
      <c r="AV16" s="183" t="s">
        <v>52</v>
      </c>
      <c r="AW16" s="186" t="s">
        <v>52</v>
      </c>
      <c r="AX16" s="182" t="s">
        <v>52</v>
      </c>
      <c r="AY16" s="181" t="s">
        <v>52</v>
      </c>
      <c r="AZ16" s="176" t="s">
        <v>52</v>
      </c>
      <c r="BA16" s="186" t="s">
        <v>52</v>
      </c>
      <c r="BB16" s="175" t="s">
        <v>52</v>
      </c>
      <c r="BC16" s="175" t="s">
        <v>52</v>
      </c>
      <c r="BD16" s="186" t="s">
        <v>52</v>
      </c>
      <c r="BE16" s="169" t="s">
        <v>52</v>
      </c>
      <c r="BF16" s="169" t="s">
        <v>52</v>
      </c>
      <c r="BG16" s="169" t="s">
        <v>52</v>
      </c>
      <c r="BH16" s="169" t="s">
        <v>52</v>
      </c>
      <c r="BI16" s="169" t="s">
        <v>52</v>
      </c>
      <c r="BJ16" s="186" t="s">
        <v>52</v>
      </c>
      <c r="BK16" s="186" t="s">
        <v>52</v>
      </c>
      <c r="BL16" s="186" t="s">
        <v>52</v>
      </c>
      <c r="BM16" s="332" t="s">
        <v>2054</v>
      </c>
      <c r="BN16" s="332"/>
      <c r="BO16" s="332"/>
      <c r="BP16" s="50" t="str">
        <f t="shared" si="1"/>
        <v xml:space="preserve">OS, , </v>
      </c>
    </row>
    <row r="17" spans="1:68" s="5" customFormat="1" ht="40.200000000000003" customHeight="1">
      <c r="A17" s="180" t="s">
        <v>1041</v>
      </c>
      <c r="B17" s="179" t="s">
        <v>1042</v>
      </c>
      <c r="C17" s="167" t="s">
        <v>52</v>
      </c>
      <c r="D17" s="167" t="s">
        <v>998</v>
      </c>
      <c r="E17" s="176" t="s">
        <v>482</v>
      </c>
      <c r="F17" s="176" t="s">
        <v>809</v>
      </c>
      <c r="G17" s="190" t="s">
        <v>1043</v>
      </c>
      <c r="H17" s="167" t="s">
        <v>1044</v>
      </c>
      <c r="I17" s="176" t="s">
        <v>2038</v>
      </c>
      <c r="J17" s="177">
        <v>50</v>
      </c>
      <c r="K17" s="167">
        <v>50</v>
      </c>
      <c r="L17" s="167">
        <v>66</v>
      </c>
      <c r="M17" s="167">
        <v>66</v>
      </c>
      <c r="N17" s="324">
        <v>50</v>
      </c>
      <c r="O17" s="167" t="str">
        <f>"50, ("&amp;TEXT(28/50,"0.0%")&amp;")"</f>
        <v>50, (56.0%)</v>
      </c>
      <c r="P17" s="167" t="str">
        <f>"16, ("&amp;TEXT(16/50,"0.0%")&amp;")"</f>
        <v>16, (32.0%)</v>
      </c>
      <c r="Q17" s="167" t="str">
        <f>"34, ("&amp;TEXT(34/50,"0.0%")&amp;")"</f>
        <v>34, (68.0%)</v>
      </c>
      <c r="R17" s="167" t="s">
        <v>1045</v>
      </c>
      <c r="S17" s="167" t="s">
        <v>1046</v>
      </c>
      <c r="T17" s="167" t="s">
        <v>52</v>
      </c>
      <c r="U17" s="186" t="s">
        <v>1047</v>
      </c>
      <c r="V17" s="167" t="s">
        <v>52</v>
      </c>
      <c r="W17" s="167" t="s">
        <v>52</v>
      </c>
      <c r="X17" s="170" t="str">
        <f t="shared" si="0"/>
        <v>De novo, n (%) / Secondary, n (%): Secondary, 50 (100%)
Bone marrow blasts median % (range): 13% (1% - 90%)
Baseline HgB, median g/dL (range): NR
ECOG PS 0/1, N (%): 46 (92.0%)
Cytogenic risk (good/intermediate): NR
Cytogenic risk (poor): NR</v>
      </c>
      <c r="Y17" s="167">
        <f>4*28</f>
        <v>112</v>
      </c>
      <c r="Z17" s="167">
        <v>48</v>
      </c>
      <c r="AA17" s="186">
        <v>21</v>
      </c>
      <c r="AB17" s="167" t="s">
        <v>1049</v>
      </c>
      <c r="AC17" s="167" t="s">
        <v>52</v>
      </c>
      <c r="AD17" s="167" t="s">
        <v>52</v>
      </c>
      <c r="AE17" s="167" t="s">
        <v>52</v>
      </c>
      <c r="AF17" s="173" t="str">
        <f>"Overall survival for all patients is "&amp;AA17&amp;" months, Cl="&amp;AB17&amp;", p="&amp;AE17</f>
        <v>Overall survival for all patients is 21 months, Cl=1-53.6, p=NR</v>
      </c>
      <c r="AG17" s="168">
        <v>16</v>
      </c>
      <c r="AH17" s="168">
        <v>8.5</v>
      </c>
      <c r="AI17" s="167" t="s">
        <v>52</v>
      </c>
      <c r="AJ17" s="167" t="s">
        <v>52</v>
      </c>
      <c r="AK17" s="167" t="s">
        <v>52</v>
      </c>
      <c r="AL17" s="174" t="s">
        <v>52</v>
      </c>
      <c r="AM17" s="173" t="str">
        <f>"Overall survival for AML patients is "&amp;AH17&amp;" months, Cl="&amp;AI17&amp;", p="&amp;AL17</f>
        <v>Overall survival for AML patients is 8.5 months, Cl=NR, p=NR</v>
      </c>
      <c r="AN17" s="167">
        <v>34</v>
      </c>
      <c r="AO17" s="167">
        <v>21.78</v>
      </c>
      <c r="AP17" s="167" t="s">
        <v>52</v>
      </c>
      <c r="AQ17" s="167" t="s">
        <v>52</v>
      </c>
      <c r="AR17" s="167" t="s">
        <v>52</v>
      </c>
      <c r="AS17" s="174" t="s">
        <v>52</v>
      </c>
      <c r="AT17" s="173" t="str">
        <f>"Overall survival for MDS patients is "&amp;TEXT(AO17,"0.0")&amp;" months, Cl="&amp;AP17&amp;", p="&amp;AS17</f>
        <v>Overall survival for MDS patients is 21.8 months, Cl=NR, p=NR</v>
      </c>
      <c r="AU17" s="167">
        <v>48</v>
      </c>
      <c r="AV17" s="69">
        <f>20.8%+4.2%</f>
        <v>0.25</v>
      </c>
      <c r="AW17" s="168" t="s">
        <v>52</v>
      </c>
      <c r="AX17" s="14" t="s">
        <v>52</v>
      </c>
      <c r="AY17" s="14" t="s">
        <v>52</v>
      </c>
      <c r="AZ17" s="168" t="s">
        <v>52</v>
      </c>
      <c r="BA17" s="168" t="s">
        <v>52</v>
      </c>
      <c r="BB17" s="194" t="s">
        <v>52</v>
      </c>
      <c r="BC17" s="194" t="s">
        <v>52</v>
      </c>
      <c r="BD17" s="168" t="s">
        <v>52</v>
      </c>
      <c r="BE17" s="168" t="s">
        <v>52</v>
      </c>
      <c r="BF17" s="168" t="s">
        <v>52</v>
      </c>
      <c r="BG17" s="168" t="s">
        <v>52</v>
      </c>
      <c r="BH17" s="168" t="s">
        <v>52</v>
      </c>
      <c r="BI17" s="168" t="s">
        <v>52</v>
      </c>
      <c r="BJ17" s="168" t="s">
        <v>52</v>
      </c>
      <c r="BK17" s="168" t="s">
        <v>52</v>
      </c>
      <c r="BL17" s="168" t="s">
        <v>52</v>
      </c>
      <c r="BM17" s="331" t="s">
        <v>2054</v>
      </c>
      <c r="BN17" s="333"/>
      <c r="BO17" s="333"/>
      <c r="BP17" s="50" t="str">
        <f t="shared" si="1"/>
        <v xml:space="preserve">OS, , </v>
      </c>
    </row>
    <row r="18" spans="1:68" s="5" customFormat="1" ht="40.200000000000003" customHeight="1">
      <c r="A18" s="180" t="s">
        <v>1058</v>
      </c>
      <c r="B18" s="179" t="s">
        <v>1059</v>
      </c>
      <c r="C18" s="167" t="s">
        <v>52</v>
      </c>
      <c r="D18" s="167" t="s">
        <v>485</v>
      </c>
      <c r="E18" s="176" t="s">
        <v>482</v>
      </c>
      <c r="F18" s="176" t="s">
        <v>809</v>
      </c>
      <c r="G18" s="190" t="s">
        <v>1060</v>
      </c>
      <c r="H18" s="167" t="s">
        <v>1061</v>
      </c>
      <c r="I18" s="176" t="s">
        <v>2039</v>
      </c>
      <c r="J18" s="203">
        <f>K18</f>
        <v>133</v>
      </c>
      <c r="K18" s="167">
        <v>133</v>
      </c>
      <c r="L18" s="167">
        <v>76</v>
      </c>
      <c r="M18" s="167" t="s">
        <v>52</v>
      </c>
      <c r="N18" s="324" t="s">
        <v>52</v>
      </c>
      <c r="O18" s="167" t="s">
        <v>52</v>
      </c>
      <c r="P18" s="167" t="s">
        <v>52</v>
      </c>
      <c r="Q18" s="167" t="s">
        <v>52</v>
      </c>
      <c r="R18" s="167" t="s">
        <v>52</v>
      </c>
      <c r="S18" s="167" t="s">
        <v>1063</v>
      </c>
      <c r="T18" s="167" t="s">
        <v>52</v>
      </c>
      <c r="U18" s="167" t="s">
        <v>52</v>
      </c>
      <c r="V18" s="167" t="s">
        <v>52</v>
      </c>
      <c r="W18" s="167" t="s">
        <v>52</v>
      </c>
      <c r="X18" s="170" t="str">
        <f t="shared" si="0"/>
        <v>De novo, n (%) / Secondary, n (%): NR
Bone marrow blasts median % (range): 25.0% (10% - 90%)
Baseline HgB, median g/dL (range): NR
ECOG PS 0/1, N (%): NR
Cytogenic risk (good/intermediate): NR
Cytogenic risk (poor): NR</v>
      </c>
      <c r="Y18" s="167" t="s">
        <v>52</v>
      </c>
      <c r="Z18" s="167">
        <v>133</v>
      </c>
      <c r="AA18" s="167">
        <v>12.2</v>
      </c>
      <c r="AB18" s="174" t="s">
        <v>52</v>
      </c>
      <c r="AC18" s="174" t="s">
        <v>52</v>
      </c>
      <c r="AD18" s="174" t="s">
        <v>52</v>
      </c>
      <c r="AE18" s="174" t="s">
        <v>52</v>
      </c>
      <c r="AF18" s="207" t="s">
        <v>1064</v>
      </c>
      <c r="AG18" s="167">
        <v>133</v>
      </c>
      <c r="AH18" s="167">
        <v>12.2</v>
      </c>
      <c r="AI18" s="174" t="s">
        <v>52</v>
      </c>
      <c r="AJ18" s="174" t="s">
        <v>52</v>
      </c>
      <c r="AK18" s="174" t="s">
        <v>52</v>
      </c>
      <c r="AL18" s="174" t="s">
        <v>52</v>
      </c>
      <c r="AM18" s="207" t="s">
        <v>1064</v>
      </c>
      <c r="AN18" s="167" t="s">
        <v>52</v>
      </c>
      <c r="AO18" s="167" t="s">
        <v>52</v>
      </c>
      <c r="AP18" s="167" t="s">
        <v>52</v>
      </c>
      <c r="AQ18" s="167" t="s">
        <v>52</v>
      </c>
      <c r="AR18" s="167" t="s">
        <v>52</v>
      </c>
      <c r="AS18" s="167" t="s">
        <v>52</v>
      </c>
      <c r="AT18" s="172" t="s">
        <v>52</v>
      </c>
      <c r="AU18" s="167">
        <v>113</v>
      </c>
      <c r="AV18" s="69">
        <v>0.106</v>
      </c>
      <c r="AW18" s="168" t="s">
        <v>52</v>
      </c>
      <c r="AX18" s="14" t="s">
        <v>52</v>
      </c>
      <c r="AY18" s="14" t="s">
        <v>52</v>
      </c>
      <c r="AZ18" s="168" t="s">
        <v>52</v>
      </c>
      <c r="BA18" s="168" t="s">
        <v>52</v>
      </c>
      <c r="BB18" s="194" t="s">
        <v>52</v>
      </c>
      <c r="BC18" s="194" t="s">
        <v>52</v>
      </c>
      <c r="BD18" s="168" t="s">
        <v>52</v>
      </c>
      <c r="BE18" s="206" t="s">
        <v>52</v>
      </c>
      <c r="BF18" s="167" t="s">
        <v>52</v>
      </c>
      <c r="BG18" s="167" t="s">
        <v>52</v>
      </c>
      <c r="BH18" s="167" t="s">
        <v>52</v>
      </c>
      <c r="BI18" s="167" t="s">
        <v>52</v>
      </c>
      <c r="BJ18" s="167" t="s">
        <v>52</v>
      </c>
      <c r="BK18" s="167" t="s">
        <v>52</v>
      </c>
      <c r="BL18" s="167" t="s">
        <v>52</v>
      </c>
      <c r="BM18" s="331" t="s">
        <v>2054</v>
      </c>
      <c r="BN18" s="331"/>
      <c r="BO18" s="331"/>
      <c r="BP18" s="50" t="str">
        <f t="shared" si="1"/>
        <v xml:space="preserve">OS, , </v>
      </c>
    </row>
    <row r="19" spans="1:68" s="5" customFormat="1" ht="40.200000000000003" customHeight="1">
      <c r="A19" s="180" t="s">
        <v>1068</v>
      </c>
      <c r="B19" s="179" t="s">
        <v>1069</v>
      </c>
      <c r="C19" s="167" t="s">
        <v>52</v>
      </c>
      <c r="D19" s="167" t="s">
        <v>998</v>
      </c>
      <c r="E19" s="176" t="s">
        <v>482</v>
      </c>
      <c r="F19" s="176" t="s">
        <v>809</v>
      </c>
      <c r="G19" s="190" t="s">
        <v>1060</v>
      </c>
      <c r="H19" s="167" t="s">
        <v>1070</v>
      </c>
      <c r="I19" s="176" t="s">
        <v>2040</v>
      </c>
      <c r="J19" s="203">
        <f>K19</f>
        <v>55</v>
      </c>
      <c r="K19" s="167">
        <v>55</v>
      </c>
      <c r="L19" s="167">
        <v>73</v>
      </c>
      <c r="M19" s="167">
        <v>73</v>
      </c>
      <c r="N19" s="324">
        <v>41</v>
      </c>
      <c r="O19" s="170" t="str">
        <f>TEXT(55-14,0)&amp;", ("&amp;TEXT((55-14)/55,"0.0%")&amp;")"</f>
        <v>41, (74.5%)</v>
      </c>
      <c r="P19" s="167" t="s">
        <v>1071</v>
      </c>
      <c r="Q19" s="167" t="s">
        <v>608</v>
      </c>
      <c r="R19" s="167" t="s">
        <v>1072</v>
      </c>
      <c r="S19" s="167" t="s">
        <v>1073</v>
      </c>
      <c r="T19" s="167" t="s">
        <v>52</v>
      </c>
      <c r="U19" s="167" t="s">
        <v>52</v>
      </c>
      <c r="V19" s="167" t="s">
        <v>52</v>
      </c>
      <c r="W19" s="167" t="s">
        <v>52</v>
      </c>
      <c r="X19" s="170" t="str">
        <f t="shared" si="0"/>
        <v>De novo, n (%) / Secondary, n (%): De novo, 34 (62%)
Therapy related, 10 (18%)
Bone marrow blasts median % (range): 25% (14% - 85%)
Baseline HgB, median g/dL (range): NR
ECOG PS 0/1, N (%): NR
Cytogenic risk (good/intermediate): NR
Cytogenic risk (poor): NR</v>
      </c>
      <c r="Y19" s="167" t="s">
        <v>52</v>
      </c>
      <c r="Z19" s="167">
        <v>55</v>
      </c>
      <c r="AA19" s="167">
        <v>12.3</v>
      </c>
      <c r="AB19" s="174" t="s">
        <v>1076</v>
      </c>
      <c r="AC19" s="174" t="s">
        <v>52</v>
      </c>
      <c r="AD19" s="174" t="s">
        <v>52</v>
      </c>
      <c r="AE19" s="167" t="s">
        <v>52</v>
      </c>
      <c r="AF19" s="173" t="str">
        <f t="shared" ref="AF19:AF30" si="2">"Overall survival for all patients is "&amp;AA19&amp;" months, Cl="&amp;AB19&amp;", p="&amp;AE19</f>
        <v>Overall survival for all patients is 12.3 months, Cl=7.8 - 18.0, p=NR</v>
      </c>
      <c r="AG19" s="167">
        <v>55</v>
      </c>
      <c r="AH19" s="167">
        <v>12.3</v>
      </c>
      <c r="AI19" s="174" t="s">
        <v>1076</v>
      </c>
      <c r="AJ19" s="174" t="s">
        <v>52</v>
      </c>
      <c r="AK19" s="174" t="s">
        <v>52</v>
      </c>
      <c r="AL19" s="174" t="s">
        <v>52</v>
      </c>
      <c r="AM19" s="173" t="str">
        <f>"Overall survival for AML patients is "&amp;AH19&amp;" months, Cl="&amp;AI19&amp;", p="&amp;AL19</f>
        <v>Overall survival for AML patients is 12.3 months, Cl=7.8 - 18.0, p=NR</v>
      </c>
      <c r="AN19" s="167" t="s">
        <v>52</v>
      </c>
      <c r="AO19" s="167" t="s">
        <v>52</v>
      </c>
      <c r="AP19" s="167" t="s">
        <v>52</v>
      </c>
      <c r="AQ19" s="167" t="s">
        <v>52</v>
      </c>
      <c r="AR19" s="167" t="s">
        <v>52</v>
      </c>
      <c r="AS19" s="167" t="s">
        <v>52</v>
      </c>
      <c r="AT19" s="172" t="s">
        <v>52</v>
      </c>
      <c r="AU19" s="167">
        <v>55</v>
      </c>
      <c r="AV19" s="69">
        <f>23.6%+7.3%</f>
        <v>0.309</v>
      </c>
      <c r="AW19" s="167">
        <v>55</v>
      </c>
      <c r="AX19" s="61">
        <f>23.6%+7.3%</f>
        <v>0.309</v>
      </c>
      <c r="AY19" s="14">
        <v>0.23636363636363636</v>
      </c>
      <c r="AZ19" s="168" t="s">
        <v>1083</v>
      </c>
      <c r="BA19" s="168" t="s">
        <v>52</v>
      </c>
      <c r="BB19" s="194" t="s">
        <v>52</v>
      </c>
      <c r="BC19" s="194" t="s">
        <v>52</v>
      </c>
      <c r="BD19" s="168" t="s">
        <v>52</v>
      </c>
      <c r="BE19" s="167" t="s">
        <v>52</v>
      </c>
      <c r="BF19" s="167" t="s">
        <v>52</v>
      </c>
      <c r="BG19" s="167" t="s">
        <v>52</v>
      </c>
      <c r="BH19" s="167" t="s">
        <v>52</v>
      </c>
      <c r="BI19" s="167" t="s">
        <v>52</v>
      </c>
      <c r="BJ19" s="205">
        <f>22/55</f>
        <v>0.4</v>
      </c>
      <c r="BK19" s="167" t="s">
        <v>52</v>
      </c>
      <c r="BL19" s="167" t="s">
        <v>52</v>
      </c>
      <c r="BM19" s="331" t="s">
        <v>2054</v>
      </c>
      <c r="BN19" s="331" t="s">
        <v>2055</v>
      </c>
      <c r="BO19" s="331" t="s">
        <v>2056</v>
      </c>
      <c r="BP19" s="50" t="str">
        <f t="shared" si="1"/>
        <v>OS, Response, Treatment Pattern</v>
      </c>
    </row>
    <row r="20" spans="1:68" s="5" customFormat="1" ht="40.200000000000003" customHeight="1">
      <c r="A20" s="180" t="s">
        <v>1084</v>
      </c>
      <c r="B20" s="179" t="s">
        <v>1085</v>
      </c>
      <c r="C20" s="167" t="s">
        <v>52</v>
      </c>
      <c r="D20" s="167" t="s">
        <v>998</v>
      </c>
      <c r="E20" s="176" t="s">
        <v>482</v>
      </c>
      <c r="F20" s="176" t="s">
        <v>809</v>
      </c>
      <c r="G20" s="190" t="s">
        <v>1086</v>
      </c>
      <c r="H20" s="167" t="s">
        <v>1087</v>
      </c>
      <c r="I20" s="176" t="s">
        <v>2041</v>
      </c>
      <c r="J20" s="177">
        <v>302</v>
      </c>
      <c r="K20" s="167">
        <v>302</v>
      </c>
      <c r="L20" s="167">
        <v>73</v>
      </c>
      <c r="M20" s="167" t="s">
        <v>52</v>
      </c>
      <c r="N20" s="324">
        <v>175</v>
      </c>
      <c r="O20" s="167" t="s">
        <v>1088</v>
      </c>
      <c r="P20" s="176" t="s">
        <v>1089</v>
      </c>
      <c r="Q20" s="167" t="s">
        <v>973</v>
      </c>
      <c r="R20" s="167" t="s">
        <v>52</v>
      </c>
      <c r="S20" s="167" t="s">
        <v>1090</v>
      </c>
      <c r="T20" s="167" t="s">
        <v>52</v>
      </c>
      <c r="U20" s="167" t="s">
        <v>52</v>
      </c>
      <c r="V20" s="170">
        <f>53.3%+18.2%</f>
        <v>0.71499999999999986</v>
      </c>
      <c r="W20" s="170">
        <v>0.17499999999999999</v>
      </c>
      <c r="X20" s="170" t="str">
        <f t="shared" si="0"/>
        <v>De novo, n (%) / Secondary, n (%): NR
Bone marrow blasts median % (range): 32% (0% - 98%)
Baseline HgB, median g/dL (range): NR
ECOG PS 0/1, N (%): NR
Cytogenic risk (good/intermediate): 0.715
Cytogenic risk (poor): 0.175</v>
      </c>
      <c r="Y20" s="167" t="s">
        <v>52</v>
      </c>
      <c r="Z20" s="167">
        <v>302</v>
      </c>
      <c r="AA20" s="167">
        <v>9.6</v>
      </c>
      <c r="AB20" s="167" t="s">
        <v>1091</v>
      </c>
      <c r="AC20" s="167" t="s">
        <v>52</v>
      </c>
      <c r="AD20" s="167" t="s">
        <v>52</v>
      </c>
      <c r="AE20" s="167" t="s">
        <v>52</v>
      </c>
      <c r="AF20" s="173" t="str">
        <f t="shared" si="2"/>
        <v>Overall survival for all patients is 9.6 months, Cl=8.53 - 10.7, p=NR</v>
      </c>
      <c r="AG20" s="167">
        <v>302</v>
      </c>
      <c r="AH20" s="167">
        <v>9.6</v>
      </c>
      <c r="AI20" s="167" t="s">
        <v>1091</v>
      </c>
      <c r="AJ20" s="167" t="s">
        <v>52</v>
      </c>
      <c r="AK20" s="167" t="s">
        <v>52</v>
      </c>
      <c r="AL20" s="167" t="s">
        <v>52</v>
      </c>
      <c r="AM20" s="173" t="str">
        <f>"Overall survival for AML patients is "&amp;AH20&amp;" months, Cl="&amp;AI20&amp;", p="&amp;AL20</f>
        <v>Overall survival for AML patients is 9.6 months, Cl=8.53 - 10.7, p=NR</v>
      </c>
      <c r="AN20" s="167" t="s">
        <v>52</v>
      </c>
      <c r="AO20" s="167" t="s">
        <v>52</v>
      </c>
      <c r="AP20" s="167" t="s">
        <v>52</v>
      </c>
      <c r="AQ20" s="167" t="s">
        <v>52</v>
      </c>
      <c r="AR20" s="167" t="s">
        <v>52</v>
      </c>
      <c r="AS20" s="167" t="s">
        <v>52</v>
      </c>
      <c r="AT20" s="172" t="s">
        <v>52</v>
      </c>
      <c r="AU20" s="167">
        <v>302</v>
      </c>
      <c r="AV20" s="69" t="s">
        <v>1093</v>
      </c>
      <c r="AW20" s="167" t="s">
        <v>52</v>
      </c>
      <c r="AX20" s="14" t="s">
        <v>52</v>
      </c>
      <c r="AY20" s="14" t="s">
        <v>52</v>
      </c>
      <c r="AZ20" s="167" t="s">
        <v>52</v>
      </c>
      <c r="BA20" s="167" t="s">
        <v>52</v>
      </c>
      <c r="BB20" s="170" t="s">
        <v>52</v>
      </c>
      <c r="BC20" s="170" t="s">
        <v>52</v>
      </c>
      <c r="BD20" s="167" t="s">
        <v>52</v>
      </c>
      <c r="BE20" s="167" t="s">
        <v>52</v>
      </c>
      <c r="BF20" s="167" t="s">
        <v>52</v>
      </c>
      <c r="BG20" s="167" t="s">
        <v>52</v>
      </c>
      <c r="BH20" s="167" t="s">
        <v>52</v>
      </c>
      <c r="BI20" s="167" t="s">
        <v>52</v>
      </c>
      <c r="BJ20" s="167" t="s">
        <v>52</v>
      </c>
      <c r="BK20" s="167" t="s">
        <v>52</v>
      </c>
      <c r="BL20" s="167" t="s">
        <v>52</v>
      </c>
      <c r="BM20" s="331" t="s">
        <v>2054</v>
      </c>
      <c r="BN20" s="331"/>
      <c r="BO20" s="331"/>
      <c r="BP20" s="50" t="str">
        <f t="shared" si="1"/>
        <v xml:space="preserve">OS, , </v>
      </c>
    </row>
    <row r="21" spans="1:68" s="5" customFormat="1" ht="40.200000000000003" customHeight="1">
      <c r="A21" s="180" t="s">
        <v>1096</v>
      </c>
      <c r="B21" s="179" t="s">
        <v>1097</v>
      </c>
      <c r="C21" s="167" t="s">
        <v>52</v>
      </c>
      <c r="D21" s="167" t="s">
        <v>998</v>
      </c>
      <c r="E21" s="176" t="s">
        <v>482</v>
      </c>
      <c r="F21" s="176" t="s">
        <v>809</v>
      </c>
      <c r="G21" s="190" t="s">
        <v>1086</v>
      </c>
      <c r="H21" s="167" t="s">
        <v>1098</v>
      </c>
      <c r="I21" s="176" t="s">
        <v>2042</v>
      </c>
      <c r="J21" s="177">
        <v>90</v>
      </c>
      <c r="K21" s="167">
        <v>90</v>
      </c>
      <c r="L21" s="167">
        <v>75</v>
      </c>
      <c r="M21" s="167" t="s">
        <v>52</v>
      </c>
      <c r="N21" s="324">
        <v>48</v>
      </c>
      <c r="O21" s="167" t="str">
        <f>"48, ("&amp;TEXT(48/90,"0.0%")&amp;")"</f>
        <v>48, (53.3%)</v>
      </c>
      <c r="P21" s="176" t="s">
        <v>1099</v>
      </c>
      <c r="Q21" s="167" t="s">
        <v>973</v>
      </c>
      <c r="R21" s="167" t="s">
        <v>52</v>
      </c>
      <c r="S21" s="167" t="s">
        <v>1100</v>
      </c>
      <c r="T21" s="167" t="s">
        <v>1101</v>
      </c>
      <c r="U21" s="167" t="s">
        <v>52</v>
      </c>
      <c r="V21" s="167" t="s">
        <v>52</v>
      </c>
      <c r="W21" s="167" t="s">
        <v>52</v>
      </c>
      <c r="X21" s="170" t="str">
        <f t="shared" si="0"/>
        <v>De novo, n (%) / Secondary, n (%): NR
Bone marrow blasts median % (range): 35% (20% - 90%)
Baseline HgB, median g/dL (range): 8.4g/dL (5.4g/dL - 9.3g/dL)
ECOG PS 0/1, N (%): NR
Cytogenic risk (good/intermediate): NR
Cytogenic risk (poor): NR</v>
      </c>
      <c r="Y21" s="167">
        <f>9*28</f>
        <v>252</v>
      </c>
      <c r="Z21" s="167">
        <v>90</v>
      </c>
      <c r="AA21" s="167">
        <v>12</v>
      </c>
      <c r="AB21" s="167" t="s">
        <v>52</v>
      </c>
      <c r="AC21" s="167" t="s">
        <v>52</v>
      </c>
      <c r="AD21" s="167" t="s">
        <v>52</v>
      </c>
      <c r="AE21" s="167" t="s">
        <v>52</v>
      </c>
      <c r="AF21" s="173" t="str">
        <f t="shared" si="2"/>
        <v>Overall survival for all patients is 12 months, Cl=NR, p=NR</v>
      </c>
      <c r="AG21" s="168">
        <v>90</v>
      </c>
      <c r="AH21" s="168">
        <v>12</v>
      </c>
      <c r="AI21" s="167" t="s">
        <v>52</v>
      </c>
      <c r="AJ21" s="167" t="s">
        <v>52</v>
      </c>
      <c r="AK21" s="167" t="s">
        <v>52</v>
      </c>
      <c r="AL21" s="167" t="s">
        <v>52</v>
      </c>
      <c r="AM21" s="173" t="str">
        <f>"Overall survival for AML patients is "&amp;TEXT(AH21,"0")&amp;" months, Cl="&amp;AI21&amp;", p="&amp;AL21</f>
        <v>Overall survival for AML patients is 12 months, Cl=NR, p=NR</v>
      </c>
      <c r="AN21" s="167" t="s">
        <v>52</v>
      </c>
      <c r="AO21" s="167" t="s">
        <v>52</v>
      </c>
      <c r="AP21" s="167" t="s">
        <v>52</v>
      </c>
      <c r="AQ21" s="167" t="s">
        <v>52</v>
      </c>
      <c r="AR21" s="167" t="s">
        <v>52</v>
      </c>
      <c r="AS21" s="167" t="s">
        <v>52</v>
      </c>
      <c r="AT21" s="172" t="s">
        <v>52</v>
      </c>
      <c r="AU21" s="167">
        <v>90</v>
      </c>
      <c r="AV21" s="69">
        <f>18%+3%</f>
        <v>0.21</v>
      </c>
      <c r="AW21" s="167">
        <v>90</v>
      </c>
      <c r="AX21" s="61">
        <f>18%+3%</f>
        <v>0.21</v>
      </c>
      <c r="AY21" s="14">
        <v>0.18</v>
      </c>
      <c r="AZ21" s="171" t="str">
        <f>AW21 &amp;" patients had "&amp;TEXT(AX21,"0%")&amp;" CR and "&amp;TEXT(AY21,"0%")&amp;" CRi"</f>
        <v>90 patients had 21% CR and 18% CRi</v>
      </c>
      <c r="BA21" s="167" t="s">
        <v>52</v>
      </c>
      <c r="BB21" s="170" t="s">
        <v>52</v>
      </c>
      <c r="BC21" s="170" t="s">
        <v>52</v>
      </c>
      <c r="BD21" s="167" t="s">
        <v>52</v>
      </c>
      <c r="BE21" s="167" t="s">
        <v>52</v>
      </c>
      <c r="BF21" s="167" t="s">
        <v>52</v>
      </c>
      <c r="BG21" s="167" t="s">
        <v>52</v>
      </c>
      <c r="BH21" s="167" t="s">
        <v>52</v>
      </c>
      <c r="BI21" s="167" t="s">
        <v>52</v>
      </c>
      <c r="BJ21" s="204">
        <v>0.14000000000000001</v>
      </c>
      <c r="BK21" s="167" t="s">
        <v>52</v>
      </c>
      <c r="BL21" s="167" t="s">
        <v>52</v>
      </c>
      <c r="BM21" s="331" t="s">
        <v>2054</v>
      </c>
      <c r="BN21" s="331" t="s">
        <v>2055</v>
      </c>
      <c r="BO21" s="331" t="s">
        <v>2056</v>
      </c>
      <c r="BP21" s="50" t="str">
        <f t="shared" si="1"/>
        <v>OS, Response, Treatment Pattern</v>
      </c>
    </row>
    <row r="22" spans="1:68" s="5" customFormat="1" ht="40.200000000000003" customHeight="1">
      <c r="A22" s="180" t="s">
        <v>1119</v>
      </c>
      <c r="B22" s="179" t="s">
        <v>1120</v>
      </c>
      <c r="C22" s="167" t="s">
        <v>52</v>
      </c>
      <c r="D22" s="167" t="s">
        <v>998</v>
      </c>
      <c r="E22" s="176" t="s">
        <v>482</v>
      </c>
      <c r="F22" s="176" t="s">
        <v>809</v>
      </c>
      <c r="G22" s="190" t="s">
        <v>1086</v>
      </c>
      <c r="H22" s="167" t="s">
        <v>1121</v>
      </c>
      <c r="I22" s="176" t="s">
        <v>2043</v>
      </c>
      <c r="J22" s="203">
        <f>K22</f>
        <v>710</v>
      </c>
      <c r="K22" s="167">
        <v>710</v>
      </c>
      <c r="L22" s="167">
        <v>75</v>
      </c>
      <c r="M22" s="167" t="s">
        <v>52</v>
      </c>
      <c r="N22" s="324">
        <v>448</v>
      </c>
      <c r="O22" s="167" t="s">
        <v>1123</v>
      </c>
      <c r="P22" s="167" t="s">
        <v>1124</v>
      </c>
      <c r="Q22" s="167" t="s">
        <v>608</v>
      </c>
      <c r="R22" s="167" t="s">
        <v>1125</v>
      </c>
      <c r="S22" s="167" t="s">
        <v>1126</v>
      </c>
      <c r="T22" s="167" t="s">
        <v>52</v>
      </c>
      <c r="U22" s="186" t="s">
        <v>1130</v>
      </c>
      <c r="V22" s="167" t="s">
        <v>52</v>
      </c>
      <c r="W22" s="167" t="s">
        <v>52</v>
      </c>
      <c r="X22" s="170" t="str">
        <f t="shared" si="0"/>
        <v>De novo, n (%) / Secondary, n (%): De novo, 312 (44%)
Secondary, 398 (56%)
Bone marrow blasts median % (range): 38% (1%–98%)
Baseline HgB, median g/dL (range): NR
ECOG PS 0/1, N (%): 462 (65.0%)
Cytogenic risk (good/intermediate): NR
Cytogenic risk (poor): NR</v>
      </c>
      <c r="Y22" s="167" t="s">
        <v>52</v>
      </c>
      <c r="Z22" s="167">
        <v>710</v>
      </c>
      <c r="AA22" s="174">
        <v>9</v>
      </c>
      <c r="AB22" s="174" t="s">
        <v>1134</v>
      </c>
      <c r="AC22" s="174" t="s">
        <v>52</v>
      </c>
      <c r="AD22" s="174" t="s">
        <v>52</v>
      </c>
      <c r="AE22" s="167" t="s">
        <v>52</v>
      </c>
      <c r="AF22" s="173" t="str">
        <f t="shared" si="2"/>
        <v>Overall survival for all patients is 9 months, Cl=29.9 - 36.7, p=NR</v>
      </c>
      <c r="AG22" s="167">
        <v>710</v>
      </c>
      <c r="AH22" s="174">
        <v>9</v>
      </c>
      <c r="AI22" s="174" t="s">
        <v>1134</v>
      </c>
      <c r="AJ22" s="174" t="s">
        <v>52</v>
      </c>
      <c r="AK22" s="174" t="s">
        <v>52</v>
      </c>
      <c r="AL22" s="174" t="s">
        <v>52</v>
      </c>
      <c r="AM22" s="173" t="str">
        <f>"Overall survival for AML patients is "&amp;AH22&amp;" months, Cl="&amp;AI22&amp;", p="&amp;AL22</f>
        <v>Overall survival for AML patients is 9 months, Cl=29.9 - 36.7, p=NR</v>
      </c>
      <c r="AN22" s="167" t="s">
        <v>52</v>
      </c>
      <c r="AO22" s="167" t="s">
        <v>52</v>
      </c>
      <c r="AP22" s="167" t="s">
        <v>52</v>
      </c>
      <c r="AQ22" s="167" t="s">
        <v>52</v>
      </c>
      <c r="AR22" s="167" t="s">
        <v>52</v>
      </c>
      <c r="AS22" s="167" t="s">
        <v>52</v>
      </c>
      <c r="AT22" s="172" t="s">
        <v>52</v>
      </c>
      <c r="AU22" s="167">
        <v>710</v>
      </c>
      <c r="AV22" s="69" t="s">
        <v>52</v>
      </c>
      <c r="AW22" s="167">
        <v>710</v>
      </c>
      <c r="AX22" s="14" t="s">
        <v>52</v>
      </c>
      <c r="AY22" s="14" t="s">
        <v>52</v>
      </c>
      <c r="AZ22" s="168" t="s">
        <v>1140</v>
      </c>
      <c r="BA22" s="168" t="s">
        <v>52</v>
      </c>
      <c r="BB22" s="194" t="s">
        <v>52</v>
      </c>
      <c r="BC22" s="194" t="s">
        <v>52</v>
      </c>
      <c r="BD22" s="168" t="s">
        <v>52</v>
      </c>
      <c r="BE22" s="167" t="s">
        <v>52</v>
      </c>
      <c r="BF22" s="167" t="s">
        <v>52</v>
      </c>
      <c r="BG22" s="167" t="s">
        <v>52</v>
      </c>
      <c r="BH22" s="167" t="s">
        <v>52</v>
      </c>
      <c r="BI22" s="167" t="s">
        <v>52</v>
      </c>
      <c r="BJ22" s="167" t="s">
        <v>52</v>
      </c>
      <c r="BK22" s="167" t="s">
        <v>52</v>
      </c>
      <c r="BL22" s="167" t="s">
        <v>52</v>
      </c>
      <c r="BM22" s="331" t="s">
        <v>2054</v>
      </c>
      <c r="BN22" s="331" t="s">
        <v>2055</v>
      </c>
      <c r="BO22" s="331"/>
      <c r="BP22" s="50" t="str">
        <f t="shared" si="1"/>
        <v xml:space="preserve">OS, Response, </v>
      </c>
    </row>
    <row r="23" spans="1:68" s="5" customFormat="1" ht="40.200000000000003" customHeight="1">
      <c r="A23" s="180" t="s">
        <v>1147</v>
      </c>
      <c r="B23" s="179" t="s">
        <v>1148</v>
      </c>
      <c r="C23" s="167" t="s">
        <v>52</v>
      </c>
      <c r="D23" s="167" t="s">
        <v>998</v>
      </c>
      <c r="E23" s="176" t="s">
        <v>482</v>
      </c>
      <c r="F23" s="176" t="s">
        <v>809</v>
      </c>
      <c r="G23" s="190" t="s">
        <v>1086</v>
      </c>
      <c r="H23" s="167" t="s">
        <v>1150</v>
      </c>
      <c r="I23" s="176" t="s">
        <v>2044</v>
      </c>
      <c r="J23" s="203">
        <f>K23</f>
        <v>130</v>
      </c>
      <c r="K23" s="167">
        <v>130</v>
      </c>
      <c r="L23" s="167">
        <v>73</v>
      </c>
      <c r="M23" s="167" t="s">
        <v>52</v>
      </c>
      <c r="N23" s="324">
        <v>72</v>
      </c>
      <c r="O23" s="167" t="s">
        <v>1151</v>
      </c>
      <c r="P23" s="167" t="s">
        <v>1152</v>
      </c>
      <c r="Q23" s="167" t="s">
        <v>608</v>
      </c>
      <c r="R23" s="167" t="s">
        <v>1153</v>
      </c>
      <c r="S23" s="167" t="s">
        <v>1154</v>
      </c>
      <c r="T23" s="167" t="s">
        <v>1155</v>
      </c>
      <c r="U23" s="186" t="s">
        <v>1156</v>
      </c>
      <c r="V23" s="167" t="s">
        <v>52</v>
      </c>
      <c r="W23" s="167" t="s">
        <v>52</v>
      </c>
      <c r="X23" s="170" t="str">
        <f t="shared" si="0"/>
        <v>De novo, n (%) / Secondary, n (%): t-AML, 6 (4.6%)
AML-RCA, 9 (6.9%)
AML-MRF, 47 (36.2%)
AML-NOS, 68 (52.3%)
Bone marrow blasts median % (range): 49.5% (20% - 97%)
Baseline HgB, median g/dL (range): 8.7g/dL (4.2g/dL -14g/dL)
ECOG PS 0/1, N (%): 9 (10.5%)
Cytogenic risk (good/intermediate): NR
Cytogenic risk (poor): NR</v>
      </c>
      <c r="Y23" s="167" t="s">
        <v>52</v>
      </c>
      <c r="Z23" s="167">
        <v>130</v>
      </c>
      <c r="AA23" s="167">
        <v>12.3</v>
      </c>
      <c r="AB23" s="174" t="s">
        <v>1157</v>
      </c>
      <c r="AC23" s="174" t="s">
        <v>52</v>
      </c>
      <c r="AD23" s="174" t="s">
        <v>52</v>
      </c>
      <c r="AE23" s="174" t="s">
        <v>52</v>
      </c>
      <c r="AF23" s="173" t="str">
        <f t="shared" si="2"/>
        <v>Overall survival for all patients is 12.3 months, Cl=10.1 - 14.6, p=NR</v>
      </c>
      <c r="AG23" s="167">
        <v>130</v>
      </c>
      <c r="AH23" s="167">
        <v>12.3</v>
      </c>
      <c r="AI23" s="174" t="s">
        <v>1157</v>
      </c>
      <c r="AJ23" s="174" t="s">
        <v>52</v>
      </c>
      <c r="AK23" s="174" t="s">
        <v>52</v>
      </c>
      <c r="AL23" s="174" t="s">
        <v>52</v>
      </c>
      <c r="AM23" s="173" t="str">
        <f>"Overall survival for AML patients is "&amp;AH23&amp;" months, Cl="&amp;AI23&amp;", p="&amp;AL23</f>
        <v>Overall survival for AML patients is 12.3 months, Cl=10.1 - 14.6, p=NR</v>
      </c>
      <c r="AN23" s="167" t="s">
        <v>52</v>
      </c>
      <c r="AO23" s="167" t="s">
        <v>52</v>
      </c>
      <c r="AP23" s="167" t="s">
        <v>52</v>
      </c>
      <c r="AQ23" s="167" t="s">
        <v>52</v>
      </c>
      <c r="AR23" s="167" t="s">
        <v>52</v>
      </c>
      <c r="AS23" s="167" t="s">
        <v>52</v>
      </c>
      <c r="AT23" s="172" t="s">
        <v>52</v>
      </c>
      <c r="AU23" s="167">
        <v>130</v>
      </c>
      <c r="AV23" s="69">
        <f>13.1%+6.2%</f>
        <v>0.193</v>
      </c>
      <c r="AW23" s="167">
        <v>130</v>
      </c>
      <c r="AX23" s="61">
        <f>13.1%+6.2%</f>
        <v>0.193</v>
      </c>
      <c r="AY23" s="14">
        <v>0.13100000000000001</v>
      </c>
      <c r="AZ23" s="168" t="s">
        <v>1165</v>
      </c>
      <c r="BA23" s="168" t="s">
        <v>52</v>
      </c>
      <c r="BB23" s="194" t="s">
        <v>52</v>
      </c>
      <c r="BC23" s="194" t="s">
        <v>52</v>
      </c>
      <c r="BD23" s="168" t="s">
        <v>52</v>
      </c>
      <c r="BE23" s="167" t="s">
        <v>52</v>
      </c>
      <c r="BF23" s="167" t="s">
        <v>52</v>
      </c>
      <c r="BG23" s="167" t="s">
        <v>52</v>
      </c>
      <c r="BH23" s="167" t="s">
        <v>52</v>
      </c>
      <c r="BI23" s="167" t="s">
        <v>52</v>
      </c>
      <c r="BJ23" s="170">
        <v>0.66700000000000004</v>
      </c>
      <c r="BK23" s="167" t="s">
        <v>52</v>
      </c>
      <c r="BL23" s="167" t="s">
        <v>52</v>
      </c>
      <c r="BM23" s="331" t="s">
        <v>2054</v>
      </c>
      <c r="BN23" s="331" t="s">
        <v>2055</v>
      </c>
      <c r="BO23" s="331" t="s">
        <v>2056</v>
      </c>
      <c r="BP23" s="50" t="str">
        <f t="shared" si="1"/>
        <v>OS, Response, Treatment Pattern</v>
      </c>
    </row>
    <row r="24" spans="1:68" s="5" customFormat="1" ht="40.200000000000003" customHeight="1">
      <c r="A24" s="202" t="s">
        <v>1167</v>
      </c>
      <c r="B24" s="201" t="s">
        <v>1172</v>
      </c>
      <c r="C24" s="196" t="s">
        <v>52</v>
      </c>
      <c r="D24" s="196" t="s">
        <v>1015</v>
      </c>
      <c r="E24" s="176" t="s">
        <v>482</v>
      </c>
      <c r="F24" s="176" t="s">
        <v>809</v>
      </c>
      <c r="G24" s="200" t="s">
        <v>1175</v>
      </c>
      <c r="H24" s="196" t="s">
        <v>1176</v>
      </c>
      <c r="I24" s="176" t="s">
        <v>2045</v>
      </c>
      <c r="J24" s="177">
        <v>13</v>
      </c>
      <c r="K24" s="196">
        <v>27</v>
      </c>
      <c r="L24" s="197">
        <v>73.430000000000007</v>
      </c>
      <c r="M24" s="199">
        <v>71.3</v>
      </c>
      <c r="N24" s="326">
        <v>15</v>
      </c>
      <c r="O24" s="196" t="s">
        <v>1181</v>
      </c>
      <c r="P24" s="198" t="s">
        <v>1182</v>
      </c>
      <c r="Q24" s="198" t="s">
        <v>1183</v>
      </c>
      <c r="R24" s="196" t="s">
        <v>52</v>
      </c>
      <c r="S24" s="186" t="s">
        <v>1184</v>
      </c>
      <c r="T24" s="167" t="s">
        <v>52</v>
      </c>
      <c r="U24" s="167" t="s">
        <v>52</v>
      </c>
      <c r="V24" s="167" t="s">
        <v>52</v>
      </c>
      <c r="W24" s="167" t="s">
        <v>52</v>
      </c>
      <c r="X24" s="170" t="str">
        <f t="shared" si="0"/>
        <v>De novo, n (%) / Secondary, n (%): NR
Bone marrow blasts median % (range): 31.430% (9.00%-53.86%)
Baseline HgB, median g/dL (range): NR
ECOG PS 0/1, N (%): NR
Cytogenic risk (good/intermediate): NR
Cytogenic risk (poor): NR</v>
      </c>
      <c r="Y24" s="167" t="s">
        <v>52</v>
      </c>
      <c r="Z24" s="167">
        <v>13</v>
      </c>
      <c r="AA24" s="197">
        <v>12.79</v>
      </c>
      <c r="AB24" s="196" t="s">
        <v>52</v>
      </c>
      <c r="AC24" s="196" t="s">
        <v>52</v>
      </c>
      <c r="AD24" s="196" t="s">
        <v>52</v>
      </c>
      <c r="AE24" s="196" t="s">
        <v>52</v>
      </c>
      <c r="AF24" s="173" t="str">
        <f t="shared" si="2"/>
        <v>Overall survival for all patients is 12.79 months, Cl=NR, p=NR</v>
      </c>
      <c r="AG24" s="168" t="s">
        <v>52</v>
      </c>
      <c r="AH24" s="168" t="s">
        <v>52</v>
      </c>
      <c r="AI24" s="168" t="s">
        <v>52</v>
      </c>
      <c r="AJ24" s="195" t="s">
        <v>52</v>
      </c>
      <c r="AK24" s="195" t="s">
        <v>52</v>
      </c>
      <c r="AL24" s="195" t="s">
        <v>52</v>
      </c>
      <c r="AM24" s="187" t="s">
        <v>52</v>
      </c>
      <c r="AN24" s="168" t="s">
        <v>52</v>
      </c>
      <c r="AO24" s="168" t="s">
        <v>52</v>
      </c>
      <c r="AP24" s="168" t="s">
        <v>52</v>
      </c>
      <c r="AQ24" s="195" t="s">
        <v>52</v>
      </c>
      <c r="AR24" s="195" t="s">
        <v>52</v>
      </c>
      <c r="AS24" s="195" t="s">
        <v>52</v>
      </c>
      <c r="AT24" s="187" t="s">
        <v>52</v>
      </c>
      <c r="AU24" s="167">
        <v>13</v>
      </c>
      <c r="AV24" s="69">
        <f>35.7%+4.21%</f>
        <v>0.39910000000000001</v>
      </c>
      <c r="AW24" s="168" t="s">
        <v>52</v>
      </c>
      <c r="AX24" s="14" t="s">
        <v>52</v>
      </c>
      <c r="AY24" s="14" t="s">
        <v>52</v>
      </c>
      <c r="AZ24" s="195" t="s">
        <v>52</v>
      </c>
      <c r="BA24" s="168" t="s">
        <v>52</v>
      </c>
      <c r="BB24" s="194" t="s">
        <v>52</v>
      </c>
      <c r="BC24" s="194" t="s">
        <v>52</v>
      </c>
      <c r="BD24" s="195" t="s">
        <v>52</v>
      </c>
      <c r="BE24" s="168" t="s">
        <v>52</v>
      </c>
      <c r="BF24" s="168" t="s">
        <v>52</v>
      </c>
      <c r="BG24" s="168" t="s">
        <v>52</v>
      </c>
      <c r="BH24" s="168" t="s">
        <v>52</v>
      </c>
      <c r="BI24" s="195" t="s">
        <v>52</v>
      </c>
      <c r="BJ24" s="168" t="s">
        <v>52</v>
      </c>
      <c r="BK24" s="168" t="s">
        <v>52</v>
      </c>
      <c r="BL24" s="168" t="s">
        <v>52</v>
      </c>
      <c r="BM24" s="331" t="s">
        <v>2054</v>
      </c>
      <c r="BN24" s="333"/>
      <c r="BO24" s="333"/>
      <c r="BP24" s="50" t="str">
        <f t="shared" si="1"/>
        <v xml:space="preserve">OS, , </v>
      </c>
    </row>
    <row r="25" spans="1:68" s="5" customFormat="1" ht="40.200000000000003" customHeight="1">
      <c r="A25" s="180" t="s">
        <v>1187</v>
      </c>
      <c r="B25" s="179" t="s">
        <v>1188</v>
      </c>
      <c r="C25" s="167" t="s">
        <v>52</v>
      </c>
      <c r="D25" s="186" t="s">
        <v>1030</v>
      </c>
      <c r="E25" s="176" t="s">
        <v>482</v>
      </c>
      <c r="F25" s="176" t="s">
        <v>809</v>
      </c>
      <c r="G25" s="190" t="s">
        <v>1086</v>
      </c>
      <c r="H25" s="167" t="s">
        <v>1189</v>
      </c>
      <c r="I25" s="176" t="s">
        <v>2046</v>
      </c>
      <c r="J25" s="177">
        <v>95</v>
      </c>
      <c r="K25" s="177">
        <v>95</v>
      </c>
      <c r="L25" s="167">
        <v>76</v>
      </c>
      <c r="M25" s="167">
        <v>76</v>
      </c>
      <c r="N25" s="324">
        <v>56</v>
      </c>
      <c r="O25" s="167" t="s">
        <v>1190</v>
      </c>
      <c r="P25" s="176" t="s">
        <v>1191</v>
      </c>
      <c r="Q25" s="167" t="s">
        <v>973</v>
      </c>
      <c r="R25" s="167" t="s">
        <v>52</v>
      </c>
      <c r="S25" s="167" t="s">
        <v>1192</v>
      </c>
      <c r="T25" s="167" t="s">
        <v>52</v>
      </c>
      <c r="U25" s="186" t="s">
        <v>1193</v>
      </c>
      <c r="V25" s="185">
        <v>0.48399999999999999</v>
      </c>
      <c r="W25" s="185">
        <v>0.45300000000000001</v>
      </c>
      <c r="X25" s="170" t="str">
        <f t="shared" si="0"/>
        <v>De novo, n (%) / Secondary, n (%): NR
Bone marrow blasts median % (range): 34.5% (10%-85%)
Baseline HgB, median g/dL (range): NR
ECOG PS 0/1, N (%): 63 (66.3%)
Cytogenic risk (good/intermediate): 0.484
Cytogenic risk (poor): 0.453</v>
      </c>
      <c r="Y25" s="167">
        <f>6*28</f>
        <v>168</v>
      </c>
      <c r="Z25" s="167">
        <v>95</v>
      </c>
      <c r="AA25" s="167">
        <v>11.3</v>
      </c>
      <c r="AB25" s="167" t="s">
        <v>52</v>
      </c>
      <c r="AC25" s="167" t="s">
        <v>52</v>
      </c>
      <c r="AD25" s="167" t="s">
        <v>52</v>
      </c>
      <c r="AE25" s="167" t="s">
        <v>52</v>
      </c>
      <c r="AF25" s="173" t="str">
        <f t="shared" si="2"/>
        <v>Overall survival for all patients is 11.3 months, Cl=NR, p=NR</v>
      </c>
      <c r="AG25" s="167">
        <v>95</v>
      </c>
      <c r="AH25" s="167">
        <v>11.3</v>
      </c>
      <c r="AI25" s="167" t="s">
        <v>52</v>
      </c>
      <c r="AJ25" s="167" t="s">
        <v>52</v>
      </c>
      <c r="AK25" s="167" t="s">
        <v>52</v>
      </c>
      <c r="AL25" s="167" t="s">
        <v>52</v>
      </c>
      <c r="AM25" s="173" t="str">
        <f>"Overall survival for AML patients is "&amp;AH25&amp;" months, Cl="&amp;AI25&amp;", p="&amp;AL25</f>
        <v>Overall survival for AML patients is 11.3 months, Cl=NR, p=NR</v>
      </c>
      <c r="AN25" s="167" t="s">
        <v>52</v>
      </c>
      <c r="AO25" s="167" t="s">
        <v>52</v>
      </c>
      <c r="AP25" s="167" t="s">
        <v>52</v>
      </c>
      <c r="AQ25" s="167" t="s">
        <v>52</v>
      </c>
      <c r="AR25" s="167" t="s">
        <v>52</v>
      </c>
      <c r="AS25" s="167" t="s">
        <v>52</v>
      </c>
      <c r="AT25" s="172" t="s">
        <v>52</v>
      </c>
      <c r="AU25" s="167">
        <v>95</v>
      </c>
      <c r="AV25" s="69">
        <f>14.7%+4.2%</f>
        <v>0.189</v>
      </c>
      <c r="AW25" s="167">
        <v>95</v>
      </c>
      <c r="AX25" s="61">
        <f>14.7%+4.2%</f>
        <v>0.189</v>
      </c>
      <c r="AY25" s="14">
        <v>0.14699999999999999</v>
      </c>
      <c r="AZ25" s="171" t="str">
        <f>AW25 &amp;" patients had "&amp;TEXT(AX25,"0.0%")&amp;" CR and "&amp;TEXT(AY25,"0.0%")&amp;" CRi"</f>
        <v>95 patients had 18.9% CR and 14.7% CRi</v>
      </c>
      <c r="BA25" s="168" t="s">
        <v>52</v>
      </c>
      <c r="BB25" s="194" t="s">
        <v>52</v>
      </c>
      <c r="BC25" s="194" t="s">
        <v>52</v>
      </c>
      <c r="BD25" s="168" t="s">
        <v>52</v>
      </c>
      <c r="BE25" s="168" t="s">
        <v>52</v>
      </c>
      <c r="BF25" s="168" t="s">
        <v>52</v>
      </c>
      <c r="BG25" s="168" t="s">
        <v>52</v>
      </c>
      <c r="BH25" s="168" t="s">
        <v>52</v>
      </c>
      <c r="BI25" s="168" t="s">
        <v>52</v>
      </c>
      <c r="BJ25" s="168" t="s">
        <v>52</v>
      </c>
      <c r="BK25" s="168" t="s">
        <v>52</v>
      </c>
      <c r="BL25" s="168" t="s">
        <v>52</v>
      </c>
      <c r="BM25" s="331" t="s">
        <v>2054</v>
      </c>
      <c r="BN25" s="331" t="s">
        <v>2055</v>
      </c>
      <c r="BO25" s="333"/>
      <c r="BP25" s="50" t="str">
        <f t="shared" si="1"/>
        <v xml:space="preserve">OS, Response, </v>
      </c>
    </row>
    <row r="26" spans="1:68" s="5" customFormat="1" ht="40.200000000000003" customHeight="1">
      <c r="A26" s="180" t="s">
        <v>1194</v>
      </c>
      <c r="B26" s="179" t="s">
        <v>1195</v>
      </c>
      <c r="C26" s="167" t="s">
        <v>52</v>
      </c>
      <c r="D26" s="186" t="s">
        <v>1030</v>
      </c>
      <c r="E26" s="176" t="s">
        <v>482</v>
      </c>
      <c r="F26" s="176" t="s">
        <v>809</v>
      </c>
      <c r="G26" s="190" t="s">
        <v>1060</v>
      </c>
      <c r="H26" s="167" t="s">
        <v>52</v>
      </c>
      <c r="I26" s="176" t="s">
        <v>2047</v>
      </c>
      <c r="J26" s="177">
        <v>110</v>
      </c>
      <c r="K26" s="177">
        <v>110</v>
      </c>
      <c r="L26" s="167">
        <v>75</v>
      </c>
      <c r="M26" s="167">
        <v>75</v>
      </c>
      <c r="N26" s="324">
        <v>79</v>
      </c>
      <c r="O26" s="167" t="s">
        <v>1196</v>
      </c>
      <c r="P26" s="176" t="s">
        <v>1197</v>
      </c>
      <c r="Q26" s="167" t="s">
        <v>608</v>
      </c>
      <c r="R26" s="167" t="s">
        <v>52</v>
      </c>
      <c r="S26" s="167" t="s">
        <v>1198</v>
      </c>
      <c r="T26" s="167" t="s">
        <v>1199</v>
      </c>
      <c r="U26" s="193" t="s">
        <v>1200</v>
      </c>
      <c r="V26" s="185" t="s">
        <v>1201</v>
      </c>
      <c r="W26" s="185" t="s">
        <v>1202</v>
      </c>
      <c r="X26" s="170" t="str">
        <f t="shared" si="0"/>
        <v>De novo, n (%) / Secondary, n (%): NR
Bone marrow blasts median % (range): 35.0%, (15.0%-98.0%)
Baseline HgB, median g/dL (range): 9.1 g/dL (4.9g/dL -14.2g/dL)
ECOG PS 0/1, N (%): 77 (70.0%)
Cytogenic risk (good/intermediate): 65 (68.42%)
Cytogenic risk (poor): 30 (31.58%)</v>
      </c>
      <c r="Y26" s="167" t="s">
        <v>52</v>
      </c>
      <c r="Z26" s="167">
        <v>110</v>
      </c>
      <c r="AA26" s="167" t="s">
        <v>1203</v>
      </c>
      <c r="AB26" s="167" t="s">
        <v>1204</v>
      </c>
      <c r="AC26" s="167" t="s">
        <v>52</v>
      </c>
      <c r="AD26" s="167" t="s">
        <v>52</v>
      </c>
      <c r="AE26" s="167" t="s">
        <v>52</v>
      </c>
      <c r="AF26" s="173" t="str">
        <f t="shared" si="2"/>
        <v>Overall survival for all patients is 8,1 months, Cl=5.3 - 10.9, p=NR</v>
      </c>
      <c r="AG26" s="167">
        <v>110</v>
      </c>
      <c r="AH26" s="167" t="s">
        <v>1203</v>
      </c>
      <c r="AI26" s="167" t="s">
        <v>1204</v>
      </c>
      <c r="AJ26" s="167" t="s">
        <v>52</v>
      </c>
      <c r="AK26" s="167" t="s">
        <v>52</v>
      </c>
      <c r="AL26" s="167" t="s">
        <v>52</v>
      </c>
      <c r="AM26" s="173" t="str">
        <f>"Overall survival for all patients is "&amp;AH26&amp;" months, Cl="&amp;AI26&amp;", p="&amp;AL26</f>
        <v>Overall survival for all patients is 8,1 months, Cl=5.3 - 10.9, p=NR</v>
      </c>
      <c r="AN26" s="168" t="s">
        <v>52</v>
      </c>
      <c r="AO26" s="168" t="s">
        <v>52</v>
      </c>
      <c r="AP26" s="168" t="s">
        <v>52</v>
      </c>
      <c r="AQ26" s="168" t="s">
        <v>52</v>
      </c>
      <c r="AR26" s="168" t="s">
        <v>52</v>
      </c>
      <c r="AS26" s="168" t="s">
        <v>52</v>
      </c>
      <c r="AT26" s="187" t="s">
        <v>52</v>
      </c>
      <c r="AU26" s="186" t="s">
        <v>52</v>
      </c>
      <c r="AV26" s="183" t="s">
        <v>52</v>
      </c>
      <c r="AW26" s="186" t="s">
        <v>52</v>
      </c>
      <c r="AX26" s="182" t="s">
        <v>52</v>
      </c>
      <c r="AY26" s="181" t="s">
        <v>52</v>
      </c>
      <c r="AZ26" s="176" t="s">
        <v>52</v>
      </c>
      <c r="BA26" s="186" t="s">
        <v>52</v>
      </c>
      <c r="BB26" s="175" t="s">
        <v>52</v>
      </c>
      <c r="BC26" s="175" t="s">
        <v>52</v>
      </c>
      <c r="BD26" s="186" t="s">
        <v>52</v>
      </c>
      <c r="BE26" s="169" t="s">
        <v>52</v>
      </c>
      <c r="BF26" s="169" t="s">
        <v>52</v>
      </c>
      <c r="BG26" s="169" t="s">
        <v>52</v>
      </c>
      <c r="BH26" s="169" t="s">
        <v>52</v>
      </c>
      <c r="BI26" s="169" t="s">
        <v>52</v>
      </c>
      <c r="BJ26" s="186" t="s">
        <v>52</v>
      </c>
      <c r="BK26" s="186" t="s">
        <v>52</v>
      </c>
      <c r="BL26" s="186" t="s">
        <v>52</v>
      </c>
      <c r="BM26" s="332" t="s">
        <v>2054</v>
      </c>
      <c r="BN26" s="332"/>
      <c r="BO26" s="332"/>
      <c r="BP26" s="50" t="str">
        <f t="shared" si="1"/>
        <v xml:space="preserve">OS, , </v>
      </c>
    </row>
    <row r="27" spans="1:68" s="5" customFormat="1" ht="40.200000000000003" customHeight="1">
      <c r="A27" s="180" t="s">
        <v>1206</v>
      </c>
      <c r="B27" s="179" t="s">
        <v>1207</v>
      </c>
      <c r="C27" s="167" t="s">
        <v>52</v>
      </c>
      <c r="D27" s="186" t="s">
        <v>998</v>
      </c>
      <c r="E27" s="176" t="s">
        <v>482</v>
      </c>
      <c r="F27" s="176" t="s">
        <v>809</v>
      </c>
      <c r="G27" s="190" t="s">
        <v>1060</v>
      </c>
      <c r="H27" s="167" t="s">
        <v>52</v>
      </c>
      <c r="I27" s="176" t="s">
        <v>2047</v>
      </c>
      <c r="J27" s="177">
        <v>39</v>
      </c>
      <c r="K27" s="177">
        <v>39</v>
      </c>
      <c r="L27" s="167">
        <v>71</v>
      </c>
      <c r="M27" s="167">
        <v>71</v>
      </c>
      <c r="N27" s="324" t="s">
        <v>52</v>
      </c>
      <c r="O27" s="167" t="s">
        <v>52</v>
      </c>
      <c r="P27" s="176" t="s">
        <v>1127</v>
      </c>
      <c r="Q27" s="167" t="s">
        <v>608</v>
      </c>
      <c r="R27" s="167" t="s">
        <v>52</v>
      </c>
      <c r="S27" s="167" t="s">
        <v>1214</v>
      </c>
      <c r="T27" s="167" t="s">
        <v>52</v>
      </c>
      <c r="U27" s="186" t="s">
        <v>1132</v>
      </c>
      <c r="V27" s="167" t="s">
        <v>52</v>
      </c>
      <c r="W27" s="167" t="s">
        <v>52</v>
      </c>
      <c r="X27" s="170" t="str">
        <f t="shared" si="0"/>
        <v>De novo, n (%) / Secondary, n (%): NR
Bone marrow blasts median % (range): 32%, (20%-90%)
Baseline HgB, median g/dL (range): NR
ECOG PS 0/1, N (%): 19 (48.7%)
Cytogenic risk (good/intermediate): NR
Cytogenic risk (poor): NR</v>
      </c>
      <c r="Y27" s="167" t="s">
        <v>52</v>
      </c>
      <c r="Z27" s="167">
        <v>39</v>
      </c>
      <c r="AA27" s="174">
        <v>7</v>
      </c>
      <c r="AB27" s="167" t="s">
        <v>1216</v>
      </c>
      <c r="AC27" s="167" t="s">
        <v>52</v>
      </c>
      <c r="AD27" s="167" t="s">
        <v>52</v>
      </c>
      <c r="AE27" s="167" t="s">
        <v>52</v>
      </c>
      <c r="AF27" s="173" t="str">
        <f t="shared" si="2"/>
        <v>Overall survival for all patients is 7 months, Cl=3.1-8.8, p=NR</v>
      </c>
      <c r="AG27" s="167">
        <v>39</v>
      </c>
      <c r="AH27" s="174">
        <v>7</v>
      </c>
      <c r="AI27" s="167" t="s">
        <v>1216</v>
      </c>
      <c r="AJ27" s="167" t="s">
        <v>52</v>
      </c>
      <c r="AK27" s="167" t="s">
        <v>52</v>
      </c>
      <c r="AL27" s="167" t="s">
        <v>52</v>
      </c>
      <c r="AM27" s="173" t="str">
        <f>"Overall survival for all patients is "&amp;AH27&amp;" months, Cl="&amp;AI27&amp;", p="&amp;AL27</f>
        <v>Overall survival for all patients is 7 months, Cl=3.1-8.8, p=NR</v>
      </c>
      <c r="AN27" s="168" t="s">
        <v>52</v>
      </c>
      <c r="AO27" s="168" t="s">
        <v>52</v>
      </c>
      <c r="AP27" s="168" t="s">
        <v>52</v>
      </c>
      <c r="AQ27" s="168" t="s">
        <v>52</v>
      </c>
      <c r="AR27" s="168" t="s">
        <v>52</v>
      </c>
      <c r="AS27" s="168" t="s">
        <v>52</v>
      </c>
      <c r="AT27" s="187" t="s">
        <v>52</v>
      </c>
      <c r="AU27" s="186" t="s">
        <v>52</v>
      </c>
      <c r="AV27" s="183" t="s">
        <v>52</v>
      </c>
      <c r="AW27" s="167">
        <v>39</v>
      </c>
      <c r="AX27" s="61">
        <f>23.1%+5.1%</f>
        <v>0.28200000000000003</v>
      </c>
      <c r="AY27" s="61">
        <v>0.23100000000000001</v>
      </c>
      <c r="AZ27" s="171" t="str">
        <f>AW27 &amp;" patients had "&amp;TEXT(AX27,"0.0%")&amp;" CR and "&amp;TEXT(AY27,"0.0%")&amp;" CRi"</f>
        <v>39 patients had 28.2% CR and 23.1% CRi</v>
      </c>
      <c r="BA27" s="186" t="s">
        <v>52</v>
      </c>
      <c r="BB27" s="175" t="s">
        <v>52</v>
      </c>
      <c r="BC27" s="175" t="s">
        <v>52</v>
      </c>
      <c r="BD27" s="186" t="s">
        <v>52</v>
      </c>
      <c r="BE27" s="169" t="s">
        <v>52</v>
      </c>
      <c r="BF27" s="169" t="s">
        <v>52</v>
      </c>
      <c r="BG27" s="169" t="s">
        <v>52</v>
      </c>
      <c r="BH27" s="169" t="s">
        <v>52</v>
      </c>
      <c r="BI27" s="169" t="s">
        <v>52</v>
      </c>
      <c r="BJ27" s="186" t="s">
        <v>52</v>
      </c>
      <c r="BK27" s="186" t="s">
        <v>52</v>
      </c>
      <c r="BL27" s="186" t="s">
        <v>52</v>
      </c>
      <c r="BM27" s="332" t="s">
        <v>2054</v>
      </c>
      <c r="BN27" s="332" t="s">
        <v>2055</v>
      </c>
      <c r="BO27" s="332"/>
      <c r="BP27" s="50" t="str">
        <f t="shared" si="1"/>
        <v xml:space="preserve">OS, Response, </v>
      </c>
    </row>
    <row r="28" spans="1:68" s="5" customFormat="1" ht="40.200000000000003" customHeight="1">
      <c r="A28" s="180" t="s">
        <v>1225</v>
      </c>
      <c r="B28" s="179" t="s">
        <v>1226</v>
      </c>
      <c r="C28" s="167" t="s">
        <v>52</v>
      </c>
      <c r="D28" s="186" t="s">
        <v>1227</v>
      </c>
      <c r="E28" s="176" t="s">
        <v>482</v>
      </c>
      <c r="F28" s="176" t="s">
        <v>809</v>
      </c>
      <c r="G28" s="190" t="s">
        <v>1060</v>
      </c>
      <c r="H28" s="167" t="s">
        <v>1231</v>
      </c>
      <c r="I28" s="176" t="s">
        <v>2048</v>
      </c>
      <c r="J28" s="177">
        <v>149</v>
      </c>
      <c r="K28" s="177">
        <v>149</v>
      </c>
      <c r="L28" s="167">
        <v>74</v>
      </c>
      <c r="M28" s="167">
        <v>74</v>
      </c>
      <c r="N28" s="324">
        <v>88</v>
      </c>
      <c r="O28" s="189" t="s">
        <v>1232</v>
      </c>
      <c r="P28" s="177" t="s">
        <v>1233</v>
      </c>
      <c r="Q28" s="167" t="s">
        <v>608</v>
      </c>
      <c r="R28" s="189" t="s">
        <v>1234</v>
      </c>
      <c r="S28" s="167" t="s">
        <v>1235</v>
      </c>
      <c r="T28" s="167" t="s">
        <v>52</v>
      </c>
      <c r="U28" s="188" t="s">
        <v>1236</v>
      </c>
      <c r="V28" s="185" t="s">
        <v>1237</v>
      </c>
      <c r="W28" s="192" t="s">
        <v>1238</v>
      </c>
      <c r="X28" s="170" t="str">
        <f t="shared" si="0"/>
        <v>De novo, n (%) / Secondary, n (%): 51 (34.2%) / 68 (45.6%)
Bone marrow blasts median % (range): 33% (20%-100%)
Baseline HgB, median g/dL (range): NR
ECOG PS 0/1, N (%): 106 (71.1%)
Cytogenic risk (good/intermediate): 84 (60.4%)
Cytogenic risk (poor): 55 (39.6%)</v>
      </c>
      <c r="Y28" s="167" t="s">
        <v>52</v>
      </c>
      <c r="Z28" s="167">
        <v>149</v>
      </c>
      <c r="AA28" s="167">
        <v>9.4</v>
      </c>
      <c r="AB28" s="167" t="s">
        <v>1239</v>
      </c>
      <c r="AC28" s="167" t="s">
        <v>52</v>
      </c>
      <c r="AD28" s="167" t="s">
        <v>52</v>
      </c>
      <c r="AE28" s="167" t="s">
        <v>52</v>
      </c>
      <c r="AF28" s="173" t="str">
        <f t="shared" si="2"/>
        <v>Overall survival for all patients is 9.4 months, Cl=6.5-10.9, p=NR</v>
      </c>
      <c r="AG28" s="167">
        <v>149</v>
      </c>
      <c r="AH28" s="167">
        <v>9.4</v>
      </c>
      <c r="AI28" s="167" t="s">
        <v>1239</v>
      </c>
      <c r="AJ28" s="167" t="s">
        <v>52</v>
      </c>
      <c r="AK28" s="167" t="s">
        <v>52</v>
      </c>
      <c r="AL28" s="167" t="s">
        <v>52</v>
      </c>
      <c r="AM28" s="173" t="str">
        <f>"Overall survival for all patients is "&amp;AH28&amp;" months, Cl="&amp;AI28&amp;", p="&amp;AL28</f>
        <v>Overall survival for all patients is 9.4 months, Cl=6.5-10.9, p=NR</v>
      </c>
      <c r="AN28" s="168" t="s">
        <v>52</v>
      </c>
      <c r="AO28" s="168" t="s">
        <v>52</v>
      </c>
      <c r="AP28" s="168" t="s">
        <v>52</v>
      </c>
      <c r="AQ28" s="168" t="s">
        <v>52</v>
      </c>
      <c r="AR28" s="168" t="s">
        <v>52</v>
      </c>
      <c r="AS28" s="168" t="s">
        <v>52</v>
      </c>
      <c r="AT28" s="187" t="s">
        <v>52</v>
      </c>
      <c r="AU28" s="167">
        <v>149</v>
      </c>
      <c r="AV28" s="69">
        <f>30/149</f>
        <v>0.20134228187919462</v>
      </c>
      <c r="AW28" s="167">
        <v>149</v>
      </c>
      <c r="AX28" s="61">
        <f>23/149</f>
        <v>0.15436241610738255</v>
      </c>
      <c r="AY28" s="61">
        <f>(23+7)/149</f>
        <v>0.20134228187919462</v>
      </c>
      <c r="AZ28" s="171" t="str">
        <f>AW28 &amp;" patients had "&amp;TEXT(AX28,"0.0%")&amp;" CR and "&amp;TEXT(AY28,"0.0%")&amp;" CRi"</f>
        <v>149 patients had 15.4% CR and 20.1% CRi</v>
      </c>
      <c r="BA28" s="186" t="s">
        <v>52</v>
      </c>
      <c r="BB28" s="175" t="s">
        <v>52</v>
      </c>
      <c r="BC28" s="175" t="s">
        <v>52</v>
      </c>
      <c r="BD28" s="186" t="s">
        <v>52</v>
      </c>
      <c r="BE28" s="168">
        <v>149</v>
      </c>
      <c r="BF28" s="169" t="s">
        <v>52</v>
      </c>
      <c r="BG28" s="168">
        <v>145</v>
      </c>
      <c r="BH28" s="169" t="s">
        <v>1241</v>
      </c>
      <c r="BI28" s="169" t="s">
        <v>1242</v>
      </c>
      <c r="BJ28" s="186" t="s">
        <v>52</v>
      </c>
      <c r="BK28" s="186" t="s">
        <v>52</v>
      </c>
      <c r="BL28" s="186" t="s">
        <v>52</v>
      </c>
      <c r="BM28" s="332" t="s">
        <v>2054</v>
      </c>
      <c r="BN28" s="332" t="s">
        <v>2055</v>
      </c>
      <c r="BO28" s="332"/>
      <c r="BP28" s="50" t="str">
        <f t="shared" si="1"/>
        <v xml:space="preserve">OS, Response, </v>
      </c>
    </row>
    <row r="29" spans="1:68" s="5" customFormat="1" ht="40.200000000000003" customHeight="1">
      <c r="A29" s="180" t="s">
        <v>1243</v>
      </c>
      <c r="B29" s="179" t="s">
        <v>1244</v>
      </c>
      <c r="C29" s="167" t="s">
        <v>52</v>
      </c>
      <c r="D29" s="186" t="s">
        <v>1015</v>
      </c>
      <c r="E29" s="176" t="s">
        <v>482</v>
      </c>
      <c r="F29" s="176" t="s">
        <v>809</v>
      </c>
      <c r="G29" s="190" t="s">
        <v>1060</v>
      </c>
      <c r="H29" s="167" t="s">
        <v>1246</v>
      </c>
      <c r="I29" s="176" t="s">
        <v>2049</v>
      </c>
      <c r="J29" s="177">
        <v>26</v>
      </c>
      <c r="K29" s="177">
        <v>26</v>
      </c>
      <c r="L29" s="167">
        <v>70</v>
      </c>
      <c r="M29" s="167">
        <v>70</v>
      </c>
      <c r="N29" s="324">
        <v>17</v>
      </c>
      <c r="O29" s="167" t="s">
        <v>1247</v>
      </c>
      <c r="P29" s="177" t="s">
        <v>1248</v>
      </c>
      <c r="Q29" s="167" t="s">
        <v>608</v>
      </c>
      <c r="R29" s="167" t="s">
        <v>1249</v>
      </c>
      <c r="S29" s="167" t="s">
        <v>1250</v>
      </c>
      <c r="T29" s="167" t="s">
        <v>52</v>
      </c>
      <c r="U29" s="167" t="s">
        <v>52</v>
      </c>
      <c r="V29" s="185" t="s">
        <v>1251</v>
      </c>
      <c r="W29" s="185" t="s">
        <v>1252</v>
      </c>
      <c r="X29" s="170" t="str">
        <f t="shared" si="0"/>
        <v>De novo, n (%) / Secondary, n (%): 13 (50%) / 13 (50%) 25 (
Bone marrow blasts median % (range): 27% (20%-88%)
Baseline HgB, median g/dL (range): NR
ECOG PS 0/1, N (%): NR
Cytogenic risk (good/intermediate): 18 (69%)
Cytogenic risk (poor): 8 (31%)</v>
      </c>
      <c r="Y29" s="167" t="s">
        <v>52</v>
      </c>
      <c r="Z29" s="177">
        <v>26</v>
      </c>
      <c r="AA29" s="167">
        <v>12.9</v>
      </c>
      <c r="AB29" s="167" t="s">
        <v>52</v>
      </c>
      <c r="AC29" s="167" t="s">
        <v>52</v>
      </c>
      <c r="AD29" s="167" t="s">
        <v>52</v>
      </c>
      <c r="AE29" s="167" t="s">
        <v>52</v>
      </c>
      <c r="AF29" s="173" t="str">
        <f t="shared" si="2"/>
        <v>Overall survival for all patients is 12.9 months, Cl=NR, p=NR</v>
      </c>
      <c r="AG29" s="177">
        <v>26</v>
      </c>
      <c r="AH29" s="167">
        <v>12.9</v>
      </c>
      <c r="AI29" s="167" t="s">
        <v>52</v>
      </c>
      <c r="AJ29" s="167" t="s">
        <v>52</v>
      </c>
      <c r="AK29" s="167" t="s">
        <v>52</v>
      </c>
      <c r="AL29" s="167" t="s">
        <v>52</v>
      </c>
      <c r="AM29" s="173" t="str">
        <f>"Overall survival for all patients is "&amp;AH29&amp;" months, Cl="&amp;AI29&amp;", p="&amp;AL29</f>
        <v>Overall survival for all patients is 12.9 months, Cl=NR, p=NR</v>
      </c>
      <c r="AN29" s="168" t="s">
        <v>52</v>
      </c>
      <c r="AO29" s="168" t="s">
        <v>52</v>
      </c>
      <c r="AP29" s="168" t="s">
        <v>52</v>
      </c>
      <c r="AQ29" s="168" t="s">
        <v>52</v>
      </c>
      <c r="AR29" s="168" t="s">
        <v>52</v>
      </c>
      <c r="AS29" s="168" t="s">
        <v>52</v>
      </c>
      <c r="AT29" s="187" t="s">
        <v>52</v>
      </c>
      <c r="AU29" s="177">
        <v>26</v>
      </c>
      <c r="AV29" s="69" t="s">
        <v>52</v>
      </c>
      <c r="AW29" s="167">
        <v>26</v>
      </c>
      <c r="AX29" s="61" t="s">
        <v>52</v>
      </c>
      <c r="AY29" s="61">
        <f>9/26</f>
        <v>0.34615384615384615</v>
      </c>
      <c r="AZ29" s="171" t="str">
        <f>AW29 &amp;" patients had "&amp;TEXT(AX29,"0.0%")&amp;" CR and "&amp;TEXT(AY29,"0.0%")&amp;" CRi"</f>
        <v>26 patients had NR CR and 34.6% CRi</v>
      </c>
      <c r="BA29" s="186" t="s">
        <v>52</v>
      </c>
      <c r="BB29" s="175" t="s">
        <v>52</v>
      </c>
      <c r="BC29" s="175" t="s">
        <v>52</v>
      </c>
      <c r="BD29" s="186" t="s">
        <v>52</v>
      </c>
      <c r="BE29" s="167">
        <v>26</v>
      </c>
      <c r="BF29" s="191" t="s">
        <v>52</v>
      </c>
      <c r="BG29" s="191">
        <f>4*(365/12)</f>
        <v>121.66666666666667</v>
      </c>
      <c r="BH29" s="168" t="s">
        <v>1253</v>
      </c>
      <c r="BI29" s="169" t="s">
        <v>1254</v>
      </c>
      <c r="BJ29" s="186" t="s">
        <v>52</v>
      </c>
      <c r="BK29" s="186" t="s">
        <v>52</v>
      </c>
      <c r="BL29" s="186" t="s">
        <v>52</v>
      </c>
      <c r="BM29" s="332" t="s">
        <v>2054</v>
      </c>
      <c r="BN29" s="332" t="s">
        <v>2055</v>
      </c>
      <c r="BO29" s="332"/>
      <c r="BP29" s="50" t="str">
        <f t="shared" si="1"/>
        <v xml:space="preserve">OS, Response, </v>
      </c>
    </row>
    <row r="30" spans="1:68" s="5" customFormat="1" ht="40.200000000000003" customHeight="1">
      <c r="A30" s="180" t="s">
        <v>1255</v>
      </c>
      <c r="B30" s="179" t="s">
        <v>1256</v>
      </c>
      <c r="C30" s="167" t="s">
        <v>52</v>
      </c>
      <c r="D30" s="186" t="s">
        <v>485</v>
      </c>
      <c r="E30" s="176" t="s">
        <v>482</v>
      </c>
      <c r="F30" s="176" t="s">
        <v>809</v>
      </c>
      <c r="G30" s="190" t="s">
        <v>1060</v>
      </c>
      <c r="H30" s="167" t="s">
        <v>1257</v>
      </c>
      <c r="I30" s="176" t="s">
        <v>2050</v>
      </c>
      <c r="J30" s="177">
        <v>89</v>
      </c>
      <c r="K30" s="177">
        <v>89</v>
      </c>
      <c r="L30" s="167">
        <v>73</v>
      </c>
      <c r="M30" s="167">
        <v>73</v>
      </c>
      <c r="N30" s="324">
        <v>32</v>
      </c>
      <c r="O30" s="189" t="s">
        <v>1258</v>
      </c>
      <c r="P30" s="176" t="s">
        <v>1259</v>
      </c>
      <c r="Q30" s="167" t="s">
        <v>608</v>
      </c>
      <c r="R30" s="189" t="s">
        <v>1260</v>
      </c>
      <c r="S30" s="167" t="s">
        <v>1261</v>
      </c>
      <c r="T30" s="167" t="s">
        <v>52</v>
      </c>
      <c r="U30" s="188" t="s">
        <v>1262</v>
      </c>
      <c r="V30" s="188" t="s">
        <v>1263</v>
      </c>
      <c r="W30" s="188" t="s">
        <v>1264</v>
      </c>
      <c r="X30" s="170" t="str">
        <f t="shared" si="0"/>
        <v>De novo, n (%) / Secondary, n (%): 45 (50.6%) / 44 (49.4%)
Bone marrow blasts median % (range): NR (NR-NR)
Baseline HgB, median g/dL (range): NR
ECOG PS 0/1, N (%): 72 (80.9%)
Cytogenic risk (good/intermediate): 51 (57.3%)
Cytogenic risk (poor): 18 (20.2%)</v>
      </c>
      <c r="Y30" s="167" t="s">
        <v>52</v>
      </c>
      <c r="Z30" s="177">
        <v>74</v>
      </c>
      <c r="AA30" s="167">
        <v>14.3</v>
      </c>
      <c r="AB30" s="167" t="s">
        <v>52</v>
      </c>
      <c r="AC30" s="167" t="s">
        <v>52</v>
      </c>
      <c r="AD30" s="167" t="s">
        <v>52</v>
      </c>
      <c r="AE30" s="167" t="s">
        <v>52</v>
      </c>
      <c r="AF30" s="173" t="str">
        <f t="shared" si="2"/>
        <v>Overall survival for all patients is 14.3 months, Cl=NR, p=NR</v>
      </c>
      <c r="AG30" s="177">
        <v>74</v>
      </c>
      <c r="AH30" s="167">
        <v>14.3</v>
      </c>
      <c r="AI30" s="167" t="s">
        <v>52</v>
      </c>
      <c r="AJ30" s="167" t="s">
        <v>52</v>
      </c>
      <c r="AK30" s="167" t="s">
        <v>52</v>
      </c>
      <c r="AL30" s="167" t="s">
        <v>52</v>
      </c>
      <c r="AM30" s="173" t="str">
        <f>"Overall survival for all patients is "&amp;AH30&amp;" months, Cl="&amp;AI30&amp;", p="&amp;AL30</f>
        <v>Overall survival for all patients is 14.3 months, Cl=NR, p=NR</v>
      </c>
      <c r="AN30" s="168" t="s">
        <v>52</v>
      </c>
      <c r="AO30" s="168" t="s">
        <v>52</v>
      </c>
      <c r="AP30" s="168" t="s">
        <v>52</v>
      </c>
      <c r="AQ30" s="168" t="s">
        <v>52</v>
      </c>
      <c r="AR30" s="168" t="s">
        <v>52</v>
      </c>
      <c r="AS30" s="168" t="s">
        <v>52</v>
      </c>
      <c r="AT30" s="187" t="s">
        <v>52</v>
      </c>
      <c r="AU30" s="177">
        <v>89</v>
      </c>
      <c r="AV30" s="69">
        <f>20/89</f>
        <v>0.2247191011235955</v>
      </c>
      <c r="AW30" s="177">
        <v>89</v>
      </c>
      <c r="AX30" s="61">
        <f>20/89</f>
        <v>0.2247191011235955</v>
      </c>
      <c r="AY30" s="61">
        <f>17/89</f>
        <v>0.19101123595505617</v>
      </c>
      <c r="AZ30" s="171" t="str">
        <f>AW30 &amp;" patients had "&amp;TEXT(AX30,"0.0%")&amp;" CR and "&amp;TEXT(AY30,"0.0%")&amp;" CRi"</f>
        <v>89 patients had 22.5% CR and 19.1% CRi</v>
      </c>
      <c r="BA30" s="186" t="s">
        <v>52</v>
      </c>
      <c r="BB30" s="175" t="s">
        <v>52</v>
      </c>
      <c r="BC30" s="175" t="s">
        <v>52</v>
      </c>
      <c r="BD30" s="186" t="s">
        <v>52</v>
      </c>
      <c r="BE30" s="168" t="s">
        <v>52</v>
      </c>
      <c r="BF30" s="168" t="s">
        <v>52</v>
      </c>
      <c r="BG30" s="168" t="s">
        <v>52</v>
      </c>
      <c r="BH30" s="168" t="s">
        <v>52</v>
      </c>
      <c r="BI30" s="168" t="s">
        <v>52</v>
      </c>
      <c r="BJ30" s="168" t="s">
        <v>52</v>
      </c>
      <c r="BK30" s="168" t="s">
        <v>52</v>
      </c>
      <c r="BL30" s="168" t="s">
        <v>52</v>
      </c>
      <c r="BM30" s="331" t="s">
        <v>2054</v>
      </c>
      <c r="BN30" s="331" t="s">
        <v>2055</v>
      </c>
      <c r="BO30" s="333"/>
      <c r="BP30" s="50" t="str">
        <f t="shared" si="1"/>
        <v xml:space="preserve">OS, Response, </v>
      </c>
    </row>
    <row r="31" spans="1:68" s="5" customFormat="1" ht="40.200000000000003" customHeight="1">
      <c r="A31" s="568" t="s">
        <v>1272</v>
      </c>
      <c r="B31" s="570" t="s">
        <v>1275</v>
      </c>
      <c r="C31" s="566" t="s">
        <v>52</v>
      </c>
      <c r="D31" s="572" t="s">
        <v>1015</v>
      </c>
      <c r="E31" s="176" t="s">
        <v>482</v>
      </c>
      <c r="F31" s="176" t="s">
        <v>809</v>
      </c>
      <c r="G31" s="574" t="s">
        <v>1279</v>
      </c>
      <c r="H31" s="566" t="s">
        <v>1962</v>
      </c>
      <c r="I31" s="176" t="s">
        <v>2051</v>
      </c>
      <c r="J31" s="177">
        <v>27</v>
      </c>
      <c r="K31" s="576">
        <f>J31+J32</f>
        <v>65</v>
      </c>
      <c r="L31" s="167" t="s">
        <v>52</v>
      </c>
      <c r="M31" s="566" t="s">
        <v>52</v>
      </c>
      <c r="N31" s="326" t="s">
        <v>52</v>
      </c>
      <c r="O31" s="167" t="s">
        <v>52</v>
      </c>
      <c r="P31" s="177" t="s">
        <v>1286</v>
      </c>
      <c r="Q31" s="176" t="s">
        <v>973</v>
      </c>
      <c r="R31" s="167" t="s">
        <v>52</v>
      </c>
      <c r="S31" s="167" t="s">
        <v>1288</v>
      </c>
      <c r="T31" s="167" t="s">
        <v>52</v>
      </c>
      <c r="U31" s="186" t="s">
        <v>52</v>
      </c>
      <c r="V31" s="185" t="s">
        <v>52</v>
      </c>
      <c r="W31" s="185" t="s">
        <v>52</v>
      </c>
      <c r="X31" s="170" t="str">
        <f t="shared" si="0"/>
        <v>De novo, n (%) / Secondary, n (%): NR
Bone marrow blasts median % (range): 44% (NR-NR)
Baseline HgB, median g/dL (range): NR
ECOG PS 0/1, N (%): NR
Cytogenic risk (good/intermediate): NR
Cytogenic risk (poor): NR</v>
      </c>
      <c r="Y31" s="167" t="s">
        <v>52</v>
      </c>
      <c r="Z31" s="177">
        <v>27</v>
      </c>
      <c r="AA31" s="167" t="s">
        <v>52</v>
      </c>
      <c r="AB31" s="167" t="s">
        <v>52</v>
      </c>
      <c r="AC31" s="167">
        <v>1.27</v>
      </c>
      <c r="AD31" s="167" t="s">
        <v>1295</v>
      </c>
      <c r="AE31" s="167">
        <v>0.46</v>
      </c>
      <c r="AF31" s="578" t="s">
        <v>1296</v>
      </c>
      <c r="AG31" s="177">
        <v>27</v>
      </c>
      <c r="AH31" s="167" t="s">
        <v>52</v>
      </c>
      <c r="AI31" s="167" t="s">
        <v>52</v>
      </c>
      <c r="AJ31" s="167">
        <v>1.27</v>
      </c>
      <c r="AK31" s="167" t="s">
        <v>1295</v>
      </c>
      <c r="AL31" s="167">
        <v>0.46</v>
      </c>
      <c r="AM31" s="578" t="s">
        <v>1296</v>
      </c>
      <c r="AN31" s="177">
        <v>0</v>
      </c>
      <c r="AO31" s="167" t="s">
        <v>52</v>
      </c>
      <c r="AP31" s="167" t="s">
        <v>52</v>
      </c>
      <c r="AQ31" s="167" t="s">
        <v>52</v>
      </c>
      <c r="AR31" s="167" t="s">
        <v>52</v>
      </c>
      <c r="AS31" s="167" t="s">
        <v>52</v>
      </c>
      <c r="AT31" s="580" t="s">
        <v>52</v>
      </c>
      <c r="AU31" s="167" t="s">
        <v>52</v>
      </c>
      <c r="AV31" s="183" t="s">
        <v>52</v>
      </c>
      <c r="AW31" s="167" t="s">
        <v>52</v>
      </c>
      <c r="AX31" s="182" t="s">
        <v>52</v>
      </c>
      <c r="AY31" s="181" t="s">
        <v>52</v>
      </c>
      <c r="AZ31" s="176" t="s">
        <v>52</v>
      </c>
      <c r="BA31" s="167" t="s">
        <v>52</v>
      </c>
      <c r="BB31" s="170" t="s">
        <v>52</v>
      </c>
      <c r="BC31" s="170" t="s">
        <v>52</v>
      </c>
      <c r="BD31" s="167" t="s">
        <v>52</v>
      </c>
      <c r="BE31" s="167" t="s">
        <v>52</v>
      </c>
      <c r="BF31" s="167" t="s">
        <v>52</v>
      </c>
      <c r="BG31" s="167" t="s">
        <v>52</v>
      </c>
      <c r="BH31" s="167" t="s">
        <v>52</v>
      </c>
      <c r="BI31" s="167" t="s">
        <v>52</v>
      </c>
      <c r="BJ31" s="167" t="s">
        <v>52</v>
      </c>
      <c r="BK31" s="167" t="s">
        <v>52</v>
      </c>
      <c r="BL31" s="167" t="s">
        <v>52</v>
      </c>
      <c r="BM31" s="331" t="s">
        <v>2054</v>
      </c>
      <c r="BN31" s="331"/>
      <c r="BO31" s="331"/>
      <c r="BP31" s="50" t="str">
        <f t="shared" si="1"/>
        <v xml:space="preserve">OS, , </v>
      </c>
    </row>
    <row r="32" spans="1:68" s="5" customFormat="1" ht="40.200000000000003" customHeight="1">
      <c r="A32" s="569"/>
      <c r="B32" s="571"/>
      <c r="C32" s="567"/>
      <c r="D32" s="573"/>
      <c r="E32" s="176" t="s">
        <v>492</v>
      </c>
      <c r="F32" s="176" t="s">
        <v>900</v>
      </c>
      <c r="G32" s="575"/>
      <c r="H32" s="567"/>
      <c r="I32" s="176" t="s">
        <v>2052</v>
      </c>
      <c r="J32" s="177">
        <v>38</v>
      </c>
      <c r="K32" s="577"/>
      <c r="L32" s="167" t="s">
        <v>52</v>
      </c>
      <c r="M32" s="567"/>
      <c r="N32" s="327" t="s">
        <v>52</v>
      </c>
      <c r="O32" s="167" t="s">
        <v>52</v>
      </c>
      <c r="P32" s="177" t="s">
        <v>1309</v>
      </c>
      <c r="Q32" s="176" t="s">
        <v>973</v>
      </c>
      <c r="R32" s="167" t="s">
        <v>52</v>
      </c>
      <c r="S32" s="167" t="s">
        <v>1310</v>
      </c>
      <c r="T32" s="167" t="s">
        <v>52</v>
      </c>
      <c r="U32" s="186" t="s">
        <v>52</v>
      </c>
      <c r="V32" s="185" t="s">
        <v>52</v>
      </c>
      <c r="W32" s="185" t="s">
        <v>52</v>
      </c>
      <c r="X32" s="170" t="str">
        <f t="shared" si="0"/>
        <v>De novo, n (%) / Secondary, n (%): NR
Bone marrow blasts median % (range): 60% (NR-NR)
Baseline HgB, median g/dL (range): NR
ECOG PS 0/1, N (%): NR
Cytogenic risk (good/intermediate): NR
Cytogenic risk (poor): NR</v>
      </c>
      <c r="Y32" s="167" t="s">
        <v>52</v>
      </c>
      <c r="Z32" s="177">
        <v>38</v>
      </c>
      <c r="AA32" s="167" t="s">
        <v>52</v>
      </c>
      <c r="AB32" s="167" t="s">
        <v>52</v>
      </c>
      <c r="AC32" s="184"/>
      <c r="AD32" s="184"/>
      <c r="AE32" s="184"/>
      <c r="AF32" s="579"/>
      <c r="AG32" s="177">
        <v>38</v>
      </c>
      <c r="AH32" s="167" t="s">
        <v>52</v>
      </c>
      <c r="AI32" s="167" t="s">
        <v>52</v>
      </c>
      <c r="AJ32" s="184"/>
      <c r="AK32" s="184"/>
      <c r="AL32" s="184"/>
      <c r="AM32" s="579"/>
      <c r="AN32" s="177">
        <v>0</v>
      </c>
      <c r="AO32" s="167" t="s">
        <v>52</v>
      </c>
      <c r="AP32" s="167" t="s">
        <v>52</v>
      </c>
      <c r="AQ32" s="184"/>
      <c r="AR32" s="184"/>
      <c r="AS32" s="184"/>
      <c r="AT32" s="579"/>
      <c r="AU32" s="167" t="s">
        <v>52</v>
      </c>
      <c r="AV32" s="183" t="s">
        <v>52</v>
      </c>
      <c r="AW32" s="167" t="s">
        <v>52</v>
      </c>
      <c r="AX32" s="182" t="s">
        <v>52</v>
      </c>
      <c r="AY32" s="181" t="s">
        <v>52</v>
      </c>
      <c r="AZ32" s="176" t="s">
        <v>52</v>
      </c>
      <c r="BA32" s="167" t="s">
        <v>52</v>
      </c>
      <c r="BB32" s="170" t="s">
        <v>52</v>
      </c>
      <c r="BC32" s="170" t="s">
        <v>52</v>
      </c>
      <c r="BD32" s="167" t="s">
        <v>52</v>
      </c>
      <c r="BE32" s="167" t="s">
        <v>52</v>
      </c>
      <c r="BF32" s="167" t="s">
        <v>52</v>
      </c>
      <c r="BG32" s="167" t="s">
        <v>52</v>
      </c>
      <c r="BH32" s="167" t="s">
        <v>52</v>
      </c>
      <c r="BI32" s="167" t="s">
        <v>52</v>
      </c>
      <c r="BJ32" s="167" t="s">
        <v>52</v>
      </c>
      <c r="BK32" s="167" t="s">
        <v>52</v>
      </c>
      <c r="BL32" s="167" t="s">
        <v>52</v>
      </c>
      <c r="BM32" s="331" t="s">
        <v>2054</v>
      </c>
      <c r="BN32" s="331"/>
      <c r="BO32" s="331"/>
      <c r="BP32" s="50" t="str">
        <f t="shared" si="1"/>
        <v xml:space="preserve">OS, , </v>
      </c>
    </row>
    <row r="33" spans="1:68" s="5" customFormat="1" ht="40.200000000000003" customHeight="1">
      <c r="A33" s="180" t="s">
        <v>1084</v>
      </c>
      <c r="B33" s="179" t="s">
        <v>967</v>
      </c>
      <c r="C33" s="167" t="s">
        <v>52</v>
      </c>
      <c r="D33" s="167" t="s">
        <v>485</v>
      </c>
      <c r="E33" s="176" t="s">
        <v>482</v>
      </c>
      <c r="F33" s="176" t="s">
        <v>809</v>
      </c>
      <c r="G33" s="178" t="s">
        <v>1279</v>
      </c>
      <c r="H33" s="167" t="s">
        <v>52</v>
      </c>
      <c r="I33" s="176" t="s">
        <v>2053</v>
      </c>
      <c r="J33" s="177">
        <v>111</v>
      </c>
      <c r="K33" s="167">
        <v>111</v>
      </c>
      <c r="L33" s="167">
        <v>77</v>
      </c>
      <c r="M33" s="167">
        <v>77</v>
      </c>
      <c r="N33" s="324">
        <f>0.55*J33</f>
        <v>61.050000000000004</v>
      </c>
      <c r="O33" s="170">
        <v>0.55000000000000004</v>
      </c>
      <c r="P33" s="176" t="s">
        <v>1332</v>
      </c>
      <c r="Q33" s="176" t="s">
        <v>973</v>
      </c>
      <c r="R33" s="167" t="s">
        <v>52</v>
      </c>
      <c r="S33" s="167" t="s">
        <v>1333</v>
      </c>
      <c r="T33" s="167" t="s">
        <v>1334</v>
      </c>
      <c r="U33" s="175" t="s">
        <v>1335</v>
      </c>
      <c r="V33" s="170">
        <v>0.64900000000000002</v>
      </c>
      <c r="W33" s="170">
        <v>0.216</v>
      </c>
      <c r="X33" s="170" t="str">
        <f t="shared" si="0"/>
        <v>De novo, n (%) / Secondary, n (%): NR
Bone marrow blasts median % (range): NR (30%-NR)
Baseline HgB, median g/dL (range): 9.1g/dL (5.8g/dL - 14.2g/dL)
ECOG PS 0/1, N (%): 75 (67.6%)
Cytogenic risk (good/intermediate): 0.649
Cytogenic risk (poor): 0.216</v>
      </c>
      <c r="Y33" s="167" t="s">
        <v>1337</v>
      </c>
      <c r="Z33" s="167">
        <v>111</v>
      </c>
      <c r="AA33" s="167">
        <v>10.9</v>
      </c>
      <c r="AB33" s="167" t="s">
        <v>52</v>
      </c>
      <c r="AC33" s="167" t="s">
        <v>52</v>
      </c>
      <c r="AD33" s="167" t="s">
        <v>52</v>
      </c>
      <c r="AE33" s="167" t="s">
        <v>52</v>
      </c>
      <c r="AF33" s="173" t="str">
        <f>"Overall survival for all patients is "&amp;AA33&amp;" months, Cl="&amp;AB33&amp;", p="&amp;AE33</f>
        <v>Overall survival for all patients is 10.9 months, Cl=NR, p=NR</v>
      </c>
      <c r="AG33" s="167">
        <v>111</v>
      </c>
      <c r="AH33" s="167">
        <v>10.9</v>
      </c>
      <c r="AI33" s="167" t="s">
        <v>52</v>
      </c>
      <c r="AJ33" s="167" t="s">
        <v>52</v>
      </c>
      <c r="AK33" s="167" t="s">
        <v>52</v>
      </c>
      <c r="AL33" s="174" t="s">
        <v>52</v>
      </c>
      <c r="AM33" s="173" t="str">
        <f>"Overall survival for all patients is "&amp;AH33&amp;" months, Cl="&amp;AI33&amp;", p="&amp;AL33</f>
        <v>Overall survival for all patients is 10.9 months, Cl=NR, p=NR</v>
      </c>
      <c r="AN33" s="167" t="s">
        <v>52</v>
      </c>
      <c r="AO33" s="167" t="s">
        <v>52</v>
      </c>
      <c r="AP33" s="167" t="s">
        <v>52</v>
      </c>
      <c r="AQ33" s="167" t="s">
        <v>52</v>
      </c>
      <c r="AR33" s="167" t="s">
        <v>52</v>
      </c>
      <c r="AS33" s="167" t="s">
        <v>52</v>
      </c>
      <c r="AT33" s="172" t="s">
        <v>52</v>
      </c>
      <c r="AU33" s="167">
        <v>111</v>
      </c>
      <c r="AV33" s="69">
        <f>13.5%+1.8%</f>
        <v>0.15300000000000002</v>
      </c>
      <c r="AW33" s="167">
        <v>111</v>
      </c>
      <c r="AX33" s="61">
        <f>13.5%+1.8%</f>
        <v>0.15300000000000002</v>
      </c>
      <c r="AY33" s="14">
        <v>0.13500000000000001</v>
      </c>
      <c r="AZ33" s="171" t="str">
        <f>AW33 &amp;" patients had "&amp;TEXT(AX33,"0.0%")&amp;" CR and "&amp;TEXT(AY33,"0.0%")&amp;" CRi"</f>
        <v>111 patients had 15.3% CR and 13.5% CRi</v>
      </c>
      <c r="BA33" s="167" t="s">
        <v>52</v>
      </c>
      <c r="BB33" s="170" t="s">
        <v>52</v>
      </c>
      <c r="BC33" s="170" t="s">
        <v>52</v>
      </c>
      <c r="BD33" s="167" t="s">
        <v>52</v>
      </c>
      <c r="BE33" s="169" t="s">
        <v>52</v>
      </c>
      <c r="BF33" s="169" t="s">
        <v>52</v>
      </c>
      <c r="BG33" s="169" t="s">
        <v>52</v>
      </c>
      <c r="BH33" s="169" t="s">
        <v>52</v>
      </c>
      <c r="BI33" s="169" t="s">
        <v>52</v>
      </c>
      <c r="BJ33" s="168" t="s">
        <v>1344</v>
      </c>
      <c r="BK33" s="167" t="s">
        <v>52</v>
      </c>
      <c r="BL33" s="167" t="s">
        <v>52</v>
      </c>
      <c r="BM33" s="331" t="s">
        <v>2054</v>
      </c>
      <c r="BN33" s="331" t="s">
        <v>2055</v>
      </c>
      <c r="BO33" s="331" t="s">
        <v>2056</v>
      </c>
      <c r="BP33" s="50" t="str">
        <f t="shared" si="1"/>
        <v>OS, Response, Treatment Pattern</v>
      </c>
    </row>
  </sheetData>
  <autoFilter ref="A9:BP33" xr:uid="{459106AD-DEC5-4971-A42F-3A467FA1C332}"/>
  <mergeCells count="11">
    <mergeCell ref="K31:K32"/>
    <mergeCell ref="M31:M32"/>
    <mergeCell ref="AF31:AF32"/>
    <mergeCell ref="AM31:AM32"/>
    <mergeCell ref="AT31:AT32"/>
    <mergeCell ref="H31:H32"/>
    <mergeCell ref="A31:A32"/>
    <mergeCell ref="B31:B32"/>
    <mergeCell ref="C31:C32"/>
    <mergeCell ref="D31:D32"/>
    <mergeCell ref="G31:G3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995B-E681-4914-AE34-CAE0BBA303C3}">
  <sheetPr>
    <tabColor rgb="FF4B277B"/>
  </sheetPr>
  <dimension ref="A1:O60"/>
  <sheetViews>
    <sheetView showGridLines="0" zoomScale="70" zoomScaleNormal="70" workbookViewId="0">
      <pane ySplit="1" topLeftCell="A41" activePane="bottomLeft" state="frozen"/>
      <selection activeCell="BJ9" sqref="BJ9"/>
      <selection pane="bottomLeft" activeCell="F2" sqref="F2"/>
    </sheetView>
  </sheetViews>
  <sheetFormatPr defaultColWidth="46.69921875" defaultRowHeight="15.75" customHeight="1"/>
  <cols>
    <col min="1" max="3" width="15.69921875" style="114" customWidth="1"/>
    <col min="4" max="4" width="16.19921875" style="113" customWidth="1"/>
    <col min="5" max="5" width="14.19921875" style="113" customWidth="1"/>
    <col min="6" max="6" width="24.69921875" style="113" customWidth="1"/>
    <col min="7" max="7" width="34.19921875" style="113" customWidth="1"/>
    <col min="8" max="8" width="27.69921875" style="113" customWidth="1"/>
    <col min="9" max="9" width="33.69921875" style="113" customWidth="1"/>
    <col min="10" max="10" width="29.69921875" style="113" customWidth="1"/>
    <col min="11" max="11" width="27.19921875" style="113" customWidth="1"/>
    <col min="12" max="12" width="26.69921875" style="113" customWidth="1"/>
    <col min="13" max="13" width="32.19921875" style="113" customWidth="1"/>
    <col min="14" max="14" width="32.19921875" style="113" hidden="1" customWidth="1"/>
    <col min="15" max="16384" width="46.69921875" style="113"/>
  </cols>
  <sheetData>
    <row r="1" spans="1:15" s="160" customFormat="1" ht="78" customHeight="1">
      <c r="A1" s="134" t="s">
        <v>2</v>
      </c>
      <c r="B1" s="134"/>
      <c r="C1" s="134" t="s">
        <v>3</v>
      </c>
      <c r="D1" s="134" t="s">
        <v>20</v>
      </c>
      <c r="E1" s="134" t="s">
        <v>4</v>
      </c>
      <c r="F1" s="134" t="s">
        <v>21</v>
      </c>
      <c r="G1" s="134" t="s">
        <v>2027</v>
      </c>
      <c r="H1" s="134" t="s">
        <v>22</v>
      </c>
      <c r="I1" s="134" t="s">
        <v>23</v>
      </c>
      <c r="J1" s="134" t="s">
        <v>24</v>
      </c>
      <c r="K1" s="165" t="s">
        <v>25</v>
      </c>
      <c r="L1" s="165" t="s">
        <v>28</v>
      </c>
      <c r="M1" s="134" t="s">
        <v>204</v>
      </c>
      <c r="N1" s="134"/>
      <c r="O1" s="165" t="s">
        <v>205</v>
      </c>
    </row>
    <row r="2" spans="1:15" ht="78" customHeight="1">
      <c r="A2" s="145" t="s">
        <v>62</v>
      </c>
      <c r="B2" s="305" t="s">
        <v>2024</v>
      </c>
      <c r="C2" s="146" t="s">
        <v>63</v>
      </c>
      <c r="D2" s="145" t="s">
        <v>64</v>
      </c>
      <c r="E2" s="144" t="s">
        <v>65</v>
      </c>
      <c r="F2" s="144" t="s">
        <v>66</v>
      </c>
      <c r="G2" s="144" t="s">
        <v>67</v>
      </c>
      <c r="H2" s="147" t="s">
        <v>68</v>
      </c>
      <c r="I2" s="127" t="s">
        <v>71</v>
      </c>
      <c r="J2" s="127" t="s">
        <v>74</v>
      </c>
      <c r="K2" s="127" t="s">
        <v>54</v>
      </c>
      <c r="L2" s="127" t="s">
        <v>75</v>
      </c>
      <c r="M2" s="306" t="s">
        <v>2029</v>
      </c>
      <c r="N2" s="306" t="str">
        <f>M2&amp;"
"</f>
        <v xml:space="preserve">Summary Place Holder
</v>
      </c>
      <c r="O2" s="306" t="s">
        <v>54</v>
      </c>
    </row>
    <row r="3" spans="1:15" ht="78" customHeight="1">
      <c r="A3" s="307" t="s">
        <v>78</v>
      </c>
      <c r="B3" s="305" t="s">
        <v>2024</v>
      </c>
      <c r="C3" s="146" t="s">
        <v>83</v>
      </c>
      <c r="D3" s="149" t="s">
        <v>86</v>
      </c>
      <c r="E3" s="148" t="s">
        <v>90</v>
      </c>
      <c r="F3" s="148" t="s">
        <v>93</v>
      </c>
      <c r="G3" s="148" t="s">
        <v>95</v>
      </c>
      <c r="H3" s="147" t="s">
        <v>52</v>
      </c>
      <c r="I3" s="147" t="s">
        <v>52</v>
      </c>
      <c r="J3" s="147" t="s">
        <v>99</v>
      </c>
      <c r="K3" s="147" t="s">
        <v>52</v>
      </c>
      <c r="L3" s="147" t="s">
        <v>102</v>
      </c>
      <c r="M3" s="306" t="s">
        <v>2029</v>
      </c>
      <c r="N3" s="306" t="str">
        <f t="shared" ref="N3:N45" si="0">M3&amp;"
"</f>
        <v xml:space="preserve">Summary Place Holder
</v>
      </c>
      <c r="O3" s="306" t="s">
        <v>54</v>
      </c>
    </row>
    <row r="4" spans="1:15" ht="78" customHeight="1">
      <c r="A4" s="145" t="s">
        <v>106</v>
      </c>
      <c r="B4" s="305" t="s">
        <v>2024</v>
      </c>
      <c r="C4" s="150" t="s">
        <v>109</v>
      </c>
      <c r="D4" s="145" t="s">
        <v>113</v>
      </c>
      <c r="E4" s="144" t="s">
        <v>114</v>
      </c>
      <c r="F4" s="144" t="s">
        <v>1961</v>
      </c>
      <c r="G4" s="144" t="s">
        <v>120</v>
      </c>
      <c r="H4" s="127" t="s">
        <v>121</v>
      </c>
      <c r="I4" s="127" t="s">
        <v>122</v>
      </c>
      <c r="J4" s="127" t="s">
        <v>123</v>
      </c>
      <c r="K4" s="119" t="s">
        <v>124</v>
      </c>
      <c r="L4" s="119" t="s">
        <v>126</v>
      </c>
      <c r="M4" s="306" t="s">
        <v>2029</v>
      </c>
      <c r="N4" s="306" t="str">
        <f t="shared" si="0"/>
        <v xml:space="preserve">Summary Place Holder
</v>
      </c>
      <c r="O4" s="306" t="s">
        <v>54</v>
      </c>
    </row>
    <row r="5" spans="1:15" ht="78" customHeight="1">
      <c r="A5" s="145" t="s">
        <v>131</v>
      </c>
      <c r="B5" s="305" t="s">
        <v>2024</v>
      </c>
      <c r="C5" s="146" t="s">
        <v>132</v>
      </c>
      <c r="D5" s="145" t="s">
        <v>133</v>
      </c>
      <c r="E5" s="144" t="s">
        <v>134</v>
      </c>
      <c r="F5" s="144" t="s">
        <v>1960</v>
      </c>
      <c r="G5" s="144" t="s">
        <v>137</v>
      </c>
      <c r="H5" s="127" t="s">
        <v>139</v>
      </c>
      <c r="I5" s="127" t="s">
        <v>141</v>
      </c>
      <c r="J5" s="127" t="s">
        <v>143</v>
      </c>
      <c r="K5" s="127" t="s">
        <v>145</v>
      </c>
      <c r="L5" s="127" t="s">
        <v>146</v>
      </c>
      <c r="M5" s="306" t="s">
        <v>2029</v>
      </c>
      <c r="N5" s="306" t="str">
        <f t="shared" si="0"/>
        <v xml:space="preserve">Summary Place Holder
</v>
      </c>
      <c r="O5" s="306" t="s">
        <v>54</v>
      </c>
    </row>
    <row r="6" spans="1:15" s="157" customFormat="1" ht="78" customHeight="1">
      <c r="A6" s="145" t="s">
        <v>152</v>
      </c>
      <c r="B6" s="305" t="s">
        <v>2024</v>
      </c>
      <c r="C6" s="150" t="s">
        <v>154</v>
      </c>
      <c r="D6" s="145" t="s">
        <v>155</v>
      </c>
      <c r="E6" s="144" t="s">
        <v>156</v>
      </c>
      <c r="F6" s="144" t="s">
        <v>157</v>
      </c>
      <c r="G6" s="144" t="s">
        <v>158</v>
      </c>
      <c r="H6" s="127" t="s">
        <v>160</v>
      </c>
      <c r="I6" s="127" t="s">
        <v>162</v>
      </c>
      <c r="J6" s="127" t="s">
        <v>164</v>
      </c>
      <c r="K6" s="127" t="s">
        <v>166</v>
      </c>
      <c r="L6" s="119" t="s">
        <v>168</v>
      </c>
      <c r="M6" s="308" t="s">
        <v>2029</v>
      </c>
      <c r="N6" s="306" t="str">
        <f t="shared" si="0"/>
        <v xml:space="preserve">Summary Place Holder
</v>
      </c>
      <c r="O6" s="308" t="s">
        <v>54</v>
      </c>
    </row>
    <row r="7" spans="1:15" ht="78" customHeight="1">
      <c r="A7" s="309" t="s">
        <v>177</v>
      </c>
      <c r="B7" s="305" t="s">
        <v>2024</v>
      </c>
      <c r="C7" s="146" t="s">
        <v>182</v>
      </c>
      <c r="D7" s="149" t="s">
        <v>86</v>
      </c>
      <c r="E7" s="148" t="s">
        <v>183</v>
      </c>
      <c r="F7" s="148" t="s">
        <v>184</v>
      </c>
      <c r="G7" s="148" t="s">
        <v>185</v>
      </c>
      <c r="H7" s="147" t="s">
        <v>187</v>
      </c>
      <c r="I7" s="147" t="s">
        <v>189</v>
      </c>
      <c r="J7" s="147" t="s">
        <v>190</v>
      </c>
      <c r="K7" s="147" t="s">
        <v>192</v>
      </c>
      <c r="L7" s="147" t="s">
        <v>195</v>
      </c>
      <c r="M7" s="306" t="s">
        <v>2029</v>
      </c>
      <c r="N7" s="306" t="str">
        <f t="shared" si="0"/>
        <v xml:space="preserve">Summary Place Holder
</v>
      </c>
      <c r="O7" s="306" t="s">
        <v>54</v>
      </c>
    </row>
    <row r="8" spans="1:15" s="158" customFormat="1" ht="82.5" customHeight="1">
      <c r="A8" s="166" t="s">
        <v>196</v>
      </c>
      <c r="B8" s="305" t="s">
        <v>2024</v>
      </c>
      <c r="C8" s="146" t="s">
        <v>197</v>
      </c>
      <c r="D8" s="145" t="s">
        <v>198</v>
      </c>
      <c r="E8" s="144" t="s">
        <v>199</v>
      </c>
      <c r="F8" s="144" t="s">
        <v>200</v>
      </c>
      <c r="G8" s="144" t="s">
        <v>158</v>
      </c>
      <c r="H8" s="127" t="s">
        <v>160</v>
      </c>
      <c r="I8" s="127" t="s">
        <v>201</v>
      </c>
      <c r="J8" s="127" t="s">
        <v>202</v>
      </c>
      <c r="K8" s="127" t="s">
        <v>166</v>
      </c>
      <c r="L8" s="119" t="s">
        <v>203</v>
      </c>
      <c r="M8" s="306" t="s">
        <v>2029</v>
      </c>
      <c r="N8" s="306" t="str">
        <f t="shared" si="0"/>
        <v xml:space="preserve">Summary Place Holder
</v>
      </c>
      <c r="O8" s="306" t="s">
        <v>54</v>
      </c>
    </row>
    <row r="9" spans="1:15" ht="78" customHeight="1">
      <c r="A9" s="305" t="s">
        <v>1959</v>
      </c>
      <c r="B9" s="305" t="s">
        <v>2024</v>
      </c>
      <c r="C9" s="154" t="s">
        <v>1958</v>
      </c>
      <c r="D9" s="153" t="s">
        <v>1957</v>
      </c>
      <c r="E9" s="152" t="s">
        <v>1956</v>
      </c>
      <c r="F9" s="152" t="s">
        <v>1955</v>
      </c>
      <c r="G9" s="152" t="s">
        <v>1954</v>
      </c>
      <c r="H9" s="151" t="s">
        <v>1953</v>
      </c>
      <c r="I9" s="151" t="s">
        <v>1952</v>
      </c>
      <c r="J9" s="151" t="s">
        <v>1951</v>
      </c>
      <c r="K9" s="151" t="s">
        <v>1950</v>
      </c>
      <c r="L9" s="151" t="s">
        <v>1949</v>
      </c>
      <c r="M9" s="306" t="s">
        <v>2029</v>
      </c>
      <c r="N9" s="306" t="str">
        <f t="shared" si="0"/>
        <v xml:space="preserve">Summary Place Holder
</v>
      </c>
      <c r="O9" s="306" t="s">
        <v>54</v>
      </c>
    </row>
    <row r="10" spans="1:15" ht="78" customHeight="1">
      <c r="A10" s="305" t="s">
        <v>1939</v>
      </c>
      <c r="B10" s="305" t="s">
        <v>2024</v>
      </c>
      <c r="C10" s="154" t="s">
        <v>1938</v>
      </c>
      <c r="D10" s="153" t="s">
        <v>1937</v>
      </c>
      <c r="E10" s="152" t="s">
        <v>1936</v>
      </c>
      <c r="F10" s="152" t="s">
        <v>1935</v>
      </c>
      <c r="G10" s="152" t="s">
        <v>1934</v>
      </c>
      <c r="H10" s="151" t="s">
        <v>1933</v>
      </c>
      <c r="I10" s="151" t="s">
        <v>52</v>
      </c>
      <c r="J10" s="302" t="s">
        <v>52</v>
      </c>
      <c r="K10" s="302" t="s">
        <v>52</v>
      </c>
      <c r="L10" s="302" t="s">
        <v>52</v>
      </c>
      <c r="M10" s="306" t="s">
        <v>2029</v>
      </c>
      <c r="N10" s="306" t="str">
        <f t="shared" si="0"/>
        <v xml:space="preserve">Summary Place Holder
</v>
      </c>
      <c r="O10" s="306" t="s">
        <v>54</v>
      </c>
    </row>
    <row r="11" spans="1:15" s="157" customFormat="1" ht="78" customHeight="1">
      <c r="A11" s="310" t="s">
        <v>1948</v>
      </c>
      <c r="B11" s="310" t="s">
        <v>206</v>
      </c>
      <c r="C11" s="154" t="s">
        <v>1947</v>
      </c>
      <c r="D11" s="164" t="s">
        <v>1946</v>
      </c>
      <c r="E11" s="163" t="s">
        <v>1945</v>
      </c>
      <c r="F11" s="151" t="s">
        <v>1944</v>
      </c>
      <c r="G11" s="151" t="s">
        <v>1943</v>
      </c>
      <c r="H11" s="303" t="s">
        <v>54</v>
      </c>
      <c r="I11" s="303" t="s">
        <v>54</v>
      </c>
      <c r="J11" s="311" t="s">
        <v>54</v>
      </c>
      <c r="K11" s="311" t="s">
        <v>54</v>
      </c>
      <c r="L11" s="311" t="s">
        <v>54</v>
      </c>
      <c r="M11" s="151" t="s">
        <v>1942</v>
      </c>
      <c r="N11" s="306" t="str">
        <f t="shared" si="0"/>
        <v xml:space="preserve">For a health plan with 1 million members per year, the model estimated 49 patients with newly diagnosed AML who are ineligible for intensive induction chemotherapy. The adoption of VEN was calculated to have an initial annual impact on the incremental total budget of $1,395,553. The annual incremental PMPM was $0.12, $0.17, and $0.17 for Year 1, 2, and 3, respectively
</v>
      </c>
      <c r="O11" s="151" t="s">
        <v>1941</v>
      </c>
    </row>
    <row r="12" spans="1:15" s="157" customFormat="1" ht="78" customHeight="1">
      <c r="A12" s="145" t="s">
        <v>207</v>
      </c>
      <c r="B12" s="145" t="s">
        <v>206</v>
      </c>
      <c r="C12" s="146" t="s">
        <v>208</v>
      </c>
      <c r="D12" s="162" t="s">
        <v>209</v>
      </c>
      <c r="E12" s="161" t="s">
        <v>58</v>
      </c>
      <c r="F12" s="127" t="s">
        <v>210</v>
      </c>
      <c r="G12" s="127" t="s">
        <v>211</v>
      </c>
      <c r="H12" s="303" t="s">
        <v>54</v>
      </c>
      <c r="I12" s="303" t="s">
        <v>54</v>
      </c>
      <c r="J12" s="311" t="s">
        <v>54</v>
      </c>
      <c r="K12" s="311" t="s">
        <v>54</v>
      </c>
      <c r="L12" s="311" t="s">
        <v>54</v>
      </c>
      <c r="M12" s="127" t="s">
        <v>212</v>
      </c>
      <c r="N12" s="306" t="str">
        <f t="shared" si="0"/>
        <v xml:space="preserve">Budgetary impact (AZA vs. DEC): BRL $45,000, 000 (USD $25,000,000) for the public health care system SUS
</v>
      </c>
      <c r="O12" s="127" t="s">
        <v>213</v>
      </c>
    </row>
    <row r="13" spans="1:15" s="157" customFormat="1" ht="78" customHeight="1">
      <c r="A13" s="145" t="s">
        <v>214</v>
      </c>
      <c r="B13" s="145" t="s">
        <v>206</v>
      </c>
      <c r="C13" s="146" t="s">
        <v>215</v>
      </c>
      <c r="D13" s="162" t="s">
        <v>216</v>
      </c>
      <c r="E13" s="161" t="s">
        <v>58</v>
      </c>
      <c r="F13" s="127" t="s">
        <v>217</v>
      </c>
      <c r="G13" s="127" t="s">
        <v>218</v>
      </c>
      <c r="H13" s="303" t="s">
        <v>54</v>
      </c>
      <c r="I13" s="303" t="s">
        <v>54</v>
      </c>
      <c r="J13" s="311" t="s">
        <v>54</v>
      </c>
      <c r="K13" s="311" t="s">
        <v>54</v>
      </c>
      <c r="L13" s="311" t="s">
        <v>54</v>
      </c>
      <c r="M13" s="127" t="s">
        <v>219</v>
      </c>
      <c r="N13" s="306" t="str">
        <f t="shared" si="0"/>
        <v xml:space="preserve">418 pts would be eligible for azacitidine treatment in the first year of use (416 and 413 in the next 2 years, respectively)
Azacitidine would gradually replace low-dose chemotherapy, and to a lesser extent decitabine and high-dose chemotherapy, resulting in 216, 233 and 250 pts treated with azacitidine in the new indication in the first 3 years, corresponding with €1.9 M in total savings for the NHS. These cost savings were especially related to costs of treatment administration and the convenient mode of subcutaneous administration.
</v>
      </c>
      <c r="O13" s="127" t="s">
        <v>220</v>
      </c>
    </row>
    <row r="14" spans="1:15" s="157" customFormat="1" ht="78" customHeight="1">
      <c r="A14" s="145" t="s">
        <v>223</v>
      </c>
      <c r="B14" s="145" t="s">
        <v>2026</v>
      </c>
      <c r="C14" s="146" t="s">
        <v>224</v>
      </c>
      <c r="D14" s="162" t="s">
        <v>225</v>
      </c>
      <c r="E14" s="161" t="s">
        <v>58</v>
      </c>
      <c r="F14" s="127" t="s">
        <v>226</v>
      </c>
      <c r="G14" s="127" t="s">
        <v>227</v>
      </c>
      <c r="H14" s="303" t="s">
        <v>54</v>
      </c>
      <c r="I14" s="303" t="s">
        <v>54</v>
      </c>
      <c r="J14" s="311" t="s">
        <v>54</v>
      </c>
      <c r="K14" s="311" t="s">
        <v>54</v>
      </c>
      <c r="L14" s="311" t="s">
        <v>54</v>
      </c>
      <c r="M14" s="127" t="s">
        <v>228</v>
      </c>
      <c r="N14" s="306" t="str">
        <f t="shared" si="0"/>
        <v xml:space="preserve">Number of patients received AZA in Manitoba, Canada: 27 (20 for approved indications (AI) and 9 for non-approved indications (NAI))
AI vs. NAI: Number of AZA vials used: 1639 vs. 311 / Total cycles of AZA administered: 141 vs. 23 / Total Cost $ 1,029,292 vs. $195,308 / Cost/cycle $ 7,300 vs. 8,492 / cost per patient: $51,465 vs. $21,701
</v>
      </c>
      <c r="O14" s="127" t="s">
        <v>229</v>
      </c>
    </row>
    <row r="15" spans="1:15" s="157" customFormat="1" ht="78" customHeight="1">
      <c r="A15" s="145" t="s">
        <v>231</v>
      </c>
      <c r="B15" s="145" t="s">
        <v>2026</v>
      </c>
      <c r="C15" s="146" t="s">
        <v>233</v>
      </c>
      <c r="D15" s="159" t="s">
        <v>234</v>
      </c>
      <c r="E15" s="144" t="s">
        <v>235</v>
      </c>
      <c r="F15" s="144" t="s">
        <v>236</v>
      </c>
      <c r="G15" s="144" t="s">
        <v>237</v>
      </c>
      <c r="H15" s="303" t="s">
        <v>54</v>
      </c>
      <c r="I15" s="303" t="s">
        <v>54</v>
      </c>
      <c r="J15" s="311" t="s">
        <v>54</v>
      </c>
      <c r="K15" s="311" t="s">
        <v>54</v>
      </c>
      <c r="L15" s="311" t="s">
        <v>54</v>
      </c>
      <c r="M15" s="127" t="s">
        <v>238</v>
      </c>
      <c r="N15" s="306" t="str">
        <f t="shared" si="0"/>
        <v xml:space="preserve">Assuming a standard body surface of 1.75m^2 , each decitabine cycle (5 days) costs €5545 (€22 180 for a mean of 4 cycles), while the cost of each azacitidine cycle (7 days) was €2747 (€16 482 for a mean of 6 cycles).
Treatment with azacitidine resulted in savings of €5698 per treated patient
</v>
      </c>
      <c r="O15" s="127" t="s">
        <v>239</v>
      </c>
    </row>
    <row r="16" spans="1:15" s="157" customFormat="1" ht="78" customHeight="1">
      <c r="A16" s="145" t="s">
        <v>242</v>
      </c>
      <c r="B16" s="145" t="s">
        <v>2026</v>
      </c>
      <c r="C16" s="150" t="s">
        <v>243</v>
      </c>
      <c r="D16" s="159" t="s">
        <v>244</v>
      </c>
      <c r="E16" s="144" t="s">
        <v>245</v>
      </c>
      <c r="F16" s="144" t="s">
        <v>246</v>
      </c>
      <c r="G16" s="127" t="s">
        <v>247</v>
      </c>
      <c r="H16" s="303" t="s">
        <v>54</v>
      </c>
      <c r="I16" s="303" t="s">
        <v>54</v>
      </c>
      <c r="J16" s="311" t="s">
        <v>54</v>
      </c>
      <c r="K16" s="311" t="s">
        <v>54</v>
      </c>
      <c r="L16" s="311" t="s">
        <v>54</v>
      </c>
      <c r="M16" s="127" t="s">
        <v>248</v>
      </c>
      <c r="N16" s="306" t="str">
        <f t="shared" si="0"/>
        <v xml:space="preserve">Cost of pharmacotherapy (Azacitidine vs. Low-dose cytarabine): RUB 1,197,157₽ (€28,503) vs. RUB 22,841₽ (€544)
Total costs of treatment (Azacitidine vs. Low-dose cytarabine): RUB 2,658,703₽ (€63,302) vs. RUB 1,749,130₽ (€41,646)
A cost-effectiveness ratio (Azacitidine vs. Low-dose cytarabine): RUB 1,303,286₽/LYS (€31030/LYS) vs. RUB 1,366,508₽/LYS (€32536/LYS)
</v>
      </c>
      <c r="O16" s="127" t="s">
        <v>249</v>
      </c>
    </row>
    <row r="17" spans="1:15" s="157" customFormat="1" ht="78" customHeight="1">
      <c r="A17" s="145" t="s">
        <v>250</v>
      </c>
      <c r="B17" s="145" t="s">
        <v>2026</v>
      </c>
      <c r="C17" s="146" t="s">
        <v>251</v>
      </c>
      <c r="D17" s="159" t="s">
        <v>252</v>
      </c>
      <c r="E17" s="144" t="s">
        <v>253</v>
      </c>
      <c r="F17" s="144" t="s">
        <v>1940</v>
      </c>
      <c r="G17" s="144" t="s">
        <v>254</v>
      </c>
      <c r="H17" s="303" t="s">
        <v>54</v>
      </c>
      <c r="I17" s="303" t="s">
        <v>54</v>
      </c>
      <c r="J17" s="311" t="s">
        <v>54</v>
      </c>
      <c r="K17" s="311" t="s">
        <v>54</v>
      </c>
      <c r="L17" s="311" t="s">
        <v>54</v>
      </c>
      <c r="M17" s="127" t="s">
        <v>255</v>
      </c>
      <c r="N17" s="306" t="str">
        <f t="shared" si="0"/>
        <v xml:space="preserve">Hospitalization for TEAEs (IC vs. AZA): 1.91% vs. 1.71%
Hospitalization for TEAEs (LDAC vs. AZA): 2.24% vs. 2.02%
Hospitalization for TEAEs (BSC vs. AZA): 4.39% vs. 1.99%
Days hospitalized for TEAEs (IC vs. AZA): 50.4 vs. 27.8
Days hospitalized for TEAEs (LDAC vs. AZA): 35.0 vs. 28.7
Days hospitalized for TEAEs (BSC vs. AZA): 48.5 vs. 28.4
The 56-day rates of blood products utilized tended to decrease over time in all treatment arms and were generally comparable between AZA and BSC and AZA and LDAC. The rate of blood product utilization was higher in IC treated patients in the first 56 days of treatment and
then became comparable with the rate for AZA over the remaining treatment intervals.
</v>
      </c>
      <c r="O17" s="127" t="s">
        <v>256</v>
      </c>
    </row>
    <row r="18" spans="1:15" s="157" customFormat="1" ht="78" customHeight="1">
      <c r="A18" s="145" t="s">
        <v>261</v>
      </c>
      <c r="B18" s="145" t="s">
        <v>2026</v>
      </c>
      <c r="C18" s="146" t="s">
        <v>262</v>
      </c>
      <c r="D18" s="159" t="s">
        <v>263</v>
      </c>
      <c r="E18" s="144" t="s">
        <v>58</v>
      </c>
      <c r="F18" s="144" t="s">
        <v>265</v>
      </c>
      <c r="G18" s="144" t="s">
        <v>266</v>
      </c>
      <c r="H18" s="303" t="s">
        <v>54</v>
      </c>
      <c r="I18" s="303" t="s">
        <v>54</v>
      </c>
      <c r="J18" s="311" t="s">
        <v>54</v>
      </c>
      <c r="K18" s="311" t="s">
        <v>54</v>
      </c>
      <c r="L18" s="311" t="s">
        <v>54</v>
      </c>
      <c r="M18" s="127" t="s">
        <v>267</v>
      </c>
      <c r="N18" s="306" t="str">
        <f t="shared" si="0"/>
        <v xml:space="preserve">Hospitalized at initiation of AZA: 26 (46%)
Median duration of hospital stay: 14.5 days
Patients who were hospitalized at least once after start of treatment: 82%
Median total inpatient stay: 17 days. 
Median number of admissions per patient: 2.
ICU care during the follow-up period: 5 (9%)
Median proportion of days spent inpatient out of total days of follow-up was: 8.7%
</v>
      </c>
      <c r="O18" s="127" t="s">
        <v>269</v>
      </c>
    </row>
    <row r="19" spans="1:15" ht="78" customHeight="1">
      <c r="A19" s="123" t="s">
        <v>274</v>
      </c>
      <c r="B19" s="145" t="s">
        <v>2026</v>
      </c>
      <c r="C19" s="123" t="s">
        <v>275</v>
      </c>
      <c r="D19" s="149" t="s">
        <v>276</v>
      </c>
      <c r="E19" s="148" t="s">
        <v>277</v>
      </c>
      <c r="F19" s="148" t="s">
        <v>278</v>
      </c>
      <c r="G19" s="148" t="s">
        <v>279</v>
      </c>
      <c r="H19" s="304" t="s">
        <v>54</v>
      </c>
      <c r="I19" s="304" t="s">
        <v>54</v>
      </c>
      <c r="J19" s="302" t="s">
        <v>54</v>
      </c>
      <c r="K19" s="302" t="s">
        <v>54</v>
      </c>
      <c r="L19" s="302" t="s">
        <v>54</v>
      </c>
      <c r="M19" s="147" t="s">
        <v>280</v>
      </c>
      <c r="N19" s="306" t="str">
        <f t="shared" si="0"/>
        <v xml:space="preserve">HCRU varied significantly between patient cohorts. AML patients in remission demonstrated significantly lower rates of hospitalizations, diagnostic radiology tests, and red cell and platelet transfusions, while the rates of office visits were significantly higher and there was no significant difference in the rates of ER visits as compared to newly-diagnosed patients. 
The rates of all HCRU were significantly higher among patients in relapse as compared to newly-diagnosed patients
Among treated newly-diagnosed AML patients, 47% received IC, and 23% received HMA. The most common IC combinations were cytarabine+daunorubicin (48%), cytarabine+fludarabine (36%), cytarabine+idarubicin (34%), and cytarabine+mitoxantrone (26%). Among patients treated with HMA, 65% were on azacytidine and 42% were on decitabine. Treatment patterns for patients in relapse were similar to those for newly-diagnosed patients, with slightly higher rates of IC (56%) and HMAs (28%). 
Among patients in remission who were previously treated with IC, 45% received SCT in addition to IC.
</v>
      </c>
      <c r="O19" s="147" t="s">
        <v>281</v>
      </c>
    </row>
    <row r="20" spans="1:15" ht="78" customHeight="1">
      <c r="A20" s="123" t="s">
        <v>282</v>
      </c>
      <c r="B20" s="145" t="s">
        <v>2026</v>
      </c>
      <c r="C20" s="123" t="s">
        <v>283</v>
      </c>
      <c r="D20" s="149" t="s">
        <v>276</v>
      </c>
      <c r="E20" s="148" t="s">
        <v>284</v>
      </c>
      <c r="F20" s="148" t="s">
        <v>285</v>
      </c>
      <c r="G20" s="148" t="s">
        <v>286</v>
      </c>
      <c r="H20" s="304" t="s">
        <v>54</v>
      </c>
      <c r="I20" s="304" t="s">
        <v>54</v>
      </c>
      <c r="J20" s="302" t="s">
        <v>54</v>
      </c>
      <c r="K20" s="302" t="s">
        <v>54</v>
      </c>
      <c r="L20" s="302" t="s">
        <v>54</v>
      </c>
      <c r="M20" s="147" t="s">
        <v>287</v>
      </c>
      <c r="N20" s="306" t="str">
        <f t="shared" si="0"/>
        <v xml:space="preserve">Non-intensive therapy consisted of mainly hypomethylating agents or low dose cytarabine. Median duration to achieve CR was 43 days (14-224), and median inpatient stay was 32 days (0-91). For patients who received non-intensive regimen, median time to CR and hospitalization length of stay were 381 days (28-224), and 32 days (0-91) respectively. Median RBC utilized from diagnosis to CR was 7 units (0-81), and median PLT was 10 units (0-42). There was no difference in RBC or PLT transfusion utilization for patients ≥60 compared to &lt;60. (p=0.64, p=0.70 respectively). No significant difference was found for RBC and PLT transfusions between patients receiving intensive vs. non-intensive chemotherapy (p=0.37, p=0.43 respectively). Each additional day of inpatient stay predicts a 1.3% increase in RBC transfusions. For an estimated mean activity-based cost of RBC transfusions at $761/unit, a 10 day increase in inpatient stay with a 13.9% increase in RBC transfusions would result in an increased cost of $1058/patient (calculated based on a median of 10 RBC units). For PLT transfusions, independent predictors were sepsis or bacteremia (p=0.01, estimate: 1.40,95% Cl, (1.079-1.83)), ICU stay (p&lt;0.01, estimate-1.80, 95% Cl, (1.18-2.75)), and lower ELN risk (p&lt;0.05, estimate: 0.73, 95% Cl (0.54-0.99)). PLT transfusions have an acquisition cost of approximately $700 per pathogen-inactivated unit. The average predicted PLT.costs for patients with sepsis or bacteremia, ICU admission, or with adverse ELN risk, are $1955/patient, $3930/patient and $1313/patient respectively higher, compared to those without each event or risk factor (calculated based on a median of 7 PLT units).
</v>
      </c>
      <c r="O20" s="147" t="s">
        <v>52</v>
      </c>
    </row>
    <row r="21" spans="1:15" ht="78" customHeight="1">
      <c r="A21" s="123" t="s">
        <v>294</v>
      </c>
      <c r="B21" s="145" t="s">
        <v>2026</v>
      </c>
      <c r="C21" s="123" t="s">
        <v>299</v>
      </c>
      <c r="D21" s="149" t="s">
        <v>300</v>
      </c>
      <c r="E21" s="148" t="s">
        <v>301</v>
      </c>
      <c r="F21" s="148" t="s">
        <v>302</v>
      </c>
      <c r="G21" s="148" t="s">
        <v>303</v>
      </c>
      <c r="H21" s="304" t="s">
        <v>54</v>
      </c>
      <c r="I21" s="304" t="s">
        <v>54</v>
      </c>
      <c r="J21" s="302" t="s">
        <v>54</v>
      </c>
      <c r="K21" s="302" t="s">
        <v>54</v>
      </c>
      <c r="L21" s="302" t="s">
        <v>54</v>
      </c>
      <c r="M21" s="147" t="s">
        <v>304</v>
      </c>
      <c r="N21" s="306" t="str">
        <f t="shared" si="0"/>
        <v xml:space="preserve">Patients &lt;60 years old received the most therapeutic interventions (chemotherapy, transfusion, SCT), followed by patients 60-64 and patients &gt;=65 years old. Hypomethylating agents (HMAs) were more commonly used in older patients. In patients aged &lt;60, 60-64, and &gt;=65 years treated with &gt;=1 HMA, azacitidine was given in 56.2%, 59.8%, and 55.7% of patients and decitabine was given in 50.5%, 47.1%, and 51.2%, respectively. In patients &lt;60 years who received other antineoplastic agents, tretinoin (31.2%), cytarabine (30.6%), and arsenic trioxide (22.4%) were most commonly used. Patients 60-64 years old received cytarabine (30.7%), hydroxyurea (20.5%), and tretinoin (17.3%) as most common agents. Patients &gt;=65 years old received most commonly hydroxyurea (53.4%) and cytarabine (14.3%). After AML diagnosis, patients &gt;=65 years old had half the monthly all-cause average number of inpatient days compared to patients &lt;65 years old (3.74 vs. 7.74). Differences in the number of days with outpatient services (5.64 vs. 5.27) or emergency room visits (0.22 vs. 0.10) were smaller.
</v>
      </c>
      <c r="O21" s="147" t="s">
        <v>52</v>
      </c>
    </row>
    <row r="22" spans="1:15" ht="78" customHeight="1">
      <c r="A22" s="123" t="s">
        <v>305</v>
      </c>
      <c r="B22" s="145" t="s">
        <v>2026</v>
      </c>
      <c r="C22" s="123" t="s">
        <v>306</v>
      </c>
      <c r="D22" s="149" t="s">
        <v>276</v>
      </c>
      <c r="E22" s="148" t="s">
        <v>307</v>
      </c>
      <c r="F22" s="148" t="s">
        <v>308</v>
      </c>
      <c r="G22" s="148" t="s">
        <v>309</v>
      </c>
      <c r="H22" s="304" t="s">
        <v>54</v>
      </c>
      <c r="I22" s="304" t="s">
        <v>54</v>
      </c>
      <c r="J22" s="302" t="s">
        <v>54</v>
      </c>
      <c r="K22" s="302" t="s">
        <v>54</v>
      </c>
      <c r="L22" s="302" t="s">
        <v>54</v>
      </c>
      <c r="M22" s="147" t="s">
        <v>310</v>
      </c>
      <c r="N22" s="306" t="str">
        <f t="shared" si="0"/>
        <v xml:space="preserve">The episode cost was the lowest in low intensity chemotherapy at $53,081 with 2.0 month follow-up compared to HSCT ($329,621 + 6.4 months) or high intensity chemotherapy ($198,528 + 2.1 months). Although low intensity chemotherapy patients had a relatively low hospitalization rate (35.8%), hospitalization was a major cost component at $17,764; while physician's office visit costs were $1,478 and outpatient pharmacy costs were $2,554.
</v>
      </c>
      <c r="O22" s="147" t="s">
        <v>311</v>
      </c>
    </row>
    <row r="23" spans="1:15" ht="78" customHeight="1">
      <c r="A23" s="309" t="s">
        <v>313</v>
      </c>
      <c r="B23" s="145" t="s">
        <v>2026</v>
      </c>
      <c r="C23" s="123" t="s">
        <v>314</v>
      </c>
      <c r="D23" s="149" t="s">
        <v>315</v>
      </c>
      <c r="E23" s="148" t="s">
        <v>316</v>
      </c>
      <c r="F23" s="148" t="s">
        <v>318</v>
      </c>
      <c r="G23" s="148" t="s">
        <v>319</v>
      </c>
      <c r="H23" s="304" t="s">
        <v>54</v>
      </c>
      <c r="I23" s="304" t="s">
        <v>54</v>
      </c>
      <c r="J23" s="302" t="s">
        <v>54</v>
      </c>
      <c r="K23" s="302" t="s">
        <v>54</v>
      </c>
      <c r="L23" s="302" t="s">
        <v>54</v>
      </c>
      <c r="M23" s="147" t="s">
        <v>320</v>
      </c>
      <c r="N23" s="306" t="str">
        <f t="shared" si="0"/>
        <v xml:space="preserve">As 1L treatment, majority of patients received AZA (n=422, 53.8%) followed by DEC (n=337, 43.0%) and LDAC (n=26, 3.3%) and the mean (median; range) duration of treatment was 5.6 (3.7; 0.03-52.0) month. Prior to receiving 1L treatment, 48.0% (377/785) of patients required transfusion of either platelets and/or RBC. During 1L treatment, 73.3% (575) of patients received transfusion support with a mean (median; range) of 8.5 (5.0; 1-181) transfusions of either platelets and/or RBC. Among 785 patients during 1L treatment, the mean (median; range) number of hospitalizations was 0.91 (1.0; 0-8). A total of 53.1% (417) had  1 hospitalization; the mean (median; range) length of an inpatient stay was 10.9 (7.0; 1-97) days for these patients; and 49.4% (206), 75.1% (313), and 87.3% (364) of patients were admitted within 30, 60, 90 days of tx-index, respectively.
</v>
      </c>
      <c r="O23" s="147" t="s">
        <v>321</v>
      </c>
    </row>
    <row r="24" spans="1:15" ht="78" customHeight="1">
      <c r="A24" s="312" t="s">
        <v>323</v>
      </c>
      <c r="B24" s="145" t="s">
        <v>2026</v>
      </c>
      <c r="C24" s="123" t="s">
        <v>326</v>
      </c>
      <c r="D24" s="149" t="s">
        <v>329</v>
      </c>
      <c r="E24" s="148" t="s">
        <v>331</v>
      </c>
      <c r="F24" s="148" t="s">
        <v>333</v>
      </c>
      <c r="G24" s="148" t="s">
        <v>334</v>
      </c>
      <c r="H24" s="304" t="s">
        <v>54</v>
      </c>
      <c r="I24" s="304" t="s">
        <v>54</v>
      </c>
      <c r="J24" s="302" t="s">
        <v>54</v>
      </c>
      <c r="K24" s="302" t="s">
        <v>54</v>
      </c>
      <c r="L24" s="302" t="s">
        <v>54</v>
      </c>
      <c r="M24" s="147" t="s">
        <v>335</v>
      </c>
      <c r="N24" s="306" t="str">
        <f t="shared" si="0"/>
        <v xml:space="preserve">The mean (SD) and median (range) total duration of hospitalization were 36.17 (16.46) and 33.0 (1.0-90.0) days in the 7+3 cytarabine-daunorubicin arm (n = 151). The mean (SD) andmedian (range) duration of hospitalization PPY were 118.97 (109.54) and 71.57 (1.2-356.9) days in the 7+3 cytarabine-daunorubicin arm. The mean (SD) and median (range) total duration of ICU stays were 1.45 (3.46) and 0 (0-17.0) days in the 7+3 cytarabine-daunorubicin arm. In 7+3 arms, the mean and median numbers were 9.83 and 8.0 for of administration of platelets; 8.00 and 6.0 for packed red bloods cells; 23.72 and 19.0 for anti-infectives; and 1.05 and 1.0 for CSF. In 7+3 arms, the mean and median numbers of PPY were 40.87 and 18.65 for administration of platelets; 30.83 and 17.90 for packed red blood cells 97.56 and 32.50 for anti-infectives; and 0.89 and 0 for CSF.
</v>
      </c>
      <c r="O24" s="147" t="s">
        <v>336</v>
      </c>
    </row>
    <row r="25" spans="1:15" ht="78" customHeight="1">
      <c r="A25" s="309" t="s">
        <v>337</v>
      </c>
      <c r="B25" s="145" t="s">
        <v>2026</v>
      </c>
      <c r="C25" s="123" t="s">
        <v>338</v>
      </c>
      <c r="D25" s="149" t="s">
        <v>339</v>
      </c>
      <c r="E25" s="148" t="s">
        <v>340</v>
      </c>
      <c r="F25" s="148" t="s">
        <v>341</v>
      </c>
      <c r="G25" s="148" t="s">
        <v>342</v>
      </c>
      <c r="H25" s="304" t="s">
        <v>54</v>
      </c>
      <c r="I25" s="304" t="s">
        <v>54</v>
      </c>
      <c r="J25" s="302" t="s">
        <v>54</v>
      </c>
      <c r="K25" s="302" t="s">
        <v>54</v>
      </c>
      <c r="L25" s="302" t="s">
        <v>54</v>
      </c>
      <c r="M25" s="147" t="s">
        <v>343</v>
      </c>
      <c r="N25" s="306" t="str">
        <f t="shared" si="0"/>
        <v xml:space="preserve">Mean total costs treated AML that is to therapy-related or MDS-related changes were $352,606 vs untreated $80,536 patients. Among treated patients, mean total costs were $179,863 and $172,743 during months 1-6 (mean 4.4 months) and months &gt;6 (mean 12.3 months), respectively. Among treated patients, 26% had HCT; mean costs of CT during months 1-6 were $75,137 (inpatient $54,745), representing 21% of total cost for treated patients. Overall AML population's mean total costs were $173,863 and $212,214 in months 1-6 and &gt;6, respectively, in treated patients and $79,382 in untreated patients.
</v>
      </c>
      <c r="O25" s="147" t="s">
        <v>52</v>
      </c>
    </row>
    <row r="26" spans="1:15" s="157" customFormat="1" ht="78" customHeight="1">
      <c r="A26" s="145" t="s">
        <v>347</v>
      </c>
      <c r="B26" s="145" t="s">
        <v>2026</v>
      </c>
      <c r="C26" s="150" t="s">
        <v>348</v>
      </c>
      <c r="D26" s="159" t="s">
        <v>349</v>
      </c>
      <c r="E26" s="144" t="s">
        <v>350</v>
      </c>
      <c r="F26" s="144" t="s">
        <v>351</v>
      </c>
      <c r="G26" s="144" t="s">
        <v>352</v>
      </c>
      <c r="H26" s="303" t="s">
        <v>54</v>
      </c>
      <c r="I26" s="303" t="s">
        <v>54</v>
      </c>
      <c r="J26" s="311" t="s">
        <v>54</v>
      </c>
      <c r="K26" s="311" t="s">
        <v>54</v>
      </c>
      <c r="L26" s="311" t="s">
        <v>54</v>
      </c>
      <c r="M26" s="144" t="s">
        <v>353</v>
      </c>
      <c r="N26" s="306" t="str">
        <f t="shared" si="0"/>
        <v xml:space="preserve">Cost per cycle of chemotherapy in INR was 24,200 for decitabine and 1,600 for low-dose cytarabine group 
Median of total cost of therapy was 96,800 for decitabine and 6,400 for low-dose cytarabine group
</v>
      </c>
      <c r="O26" s="127" t="s">
        <v>354</v>
      </c>
    </row>
    <row r="27" spans="1:15" s="157" customFormat="1" ht="78" customHeight="1">
      <c r="A27" s="145" t="s">
        <v>356</v>
      </c>
      <c r="B27" s="145" t="s">
        <v>2026</v>
      </c>
      <c r="C27" s="146" t="s">
        <v>357</v>
      </c>
      <c r="D27" s="159" t="s">
        <v>359</v>
      </c>
      <c r="E27" s="144" t="s">
        <v>360</v>
      </c>
      <c r="F27" s="144" t="s">
        <v>361</v>
      </c>
      <c r="G27" s="144" t="s">
        <v>362</v>
      </c>
      <c r="H27" s="303" t="s">
        <v>54</v>
      </c>
      <c r="I27" s="303" t="s">
        <v>54</v>
      </c>
      <c r="J27" s="311" t="s">
        <v>54</v>
      </c>
      <c r="K27" s="311" t="s">
        <v>54</v>
      </c>
      <c r="L27" s="311" t="s">
        <v>54</v>
      </c>
      <c r="M27" s="127" t="s">
        <v>363</v>
      </c>
      <c r="N27" s="306" t="str">
        <f t="shared" si="0"/>
        <v xml:space="preserve">Hospital admission for blood transfusion (LDAC vs. LDAC + Doxorubicin):  27 (60%)  vs. 8 (17.7%)
Significantly shorter admission duration for transfusion in favor of arm 2 P&lt;0.001
</v>
      </c>
      <c r="O27" s="127" t="s">
        <v>358</v>
      </c>
    </row>
    <row r="28" spans="1:15" s="157" customFormat="1" ht="78" customHeight="1">
      <c r="A28" s="145" t="s">
        <v>364</v>
      </c>
      <c r="B28" s="145" t="s">
        <v>2026</v>
      </c>
      <c r="C28" s="146" t="s">
        <v>365</v>
      </c>
      <c r="D28" s="159" t="s">
        <v>366</v>
      </c>
      <c r="E28" s="144" t="s">
        <v>367</v>
      </c>
      <c r="F28" s="144" t="s">
        <v>368</v>
      </c>
      <c r="G28" s="144" t="s">
        <v>369</v>
      </c>
      <c r="H28" s="303" t="s">
        <v>54</v>
      </c>
      <c r="I28" s="303" t="s">
        <v>54</v>
      </c>
      <c r="J28" s="311" t="s">
        <v>54</v>
      </c>
      <c r="K28" s="311" t="s">
        <v>54</v>
      </c>
      <c r="L28" s="311" t="s">
        <v>54</v>
      </c>
      <c r="M28" s="127" t="s">
        <v>370</v>
      </c>
      <c r="N28" s="306" t="str">
        <f t="shared" si="0"/>
        <v xml:space="preserve">Platelet Transfusion-independence achieved (DEC vs. TC): 26 (31%) vs. 11 (13%) p=0.0069
RCT Transfusion-independence achieved (DEC vs. TC): 44 (26%) vs. 21 (13%) p=0.0026
Number of hospitalized patients for transfusion (DEC vs. TC): 191 vs. 182
Median % of hospital nights for transfusion (DEC vs. TC): 34% vs. 39%
Number of hospitalized patients for adverse event (DEC vs. TC): 132 vs. 100
Median % of hospital nights for adverse event (DEC vs. TC): 17.5% vs. 20.0%
</v>
      </c>
      <c r="O28" s="127" t="s">
        <v>371</v>
      </c>
    </row>
    <row r="29" spans="1:15" s="157" customFormat="1" ht="78" customHeight="1">
      <c r="A29" s="145" t="s">
        <v>372</v>
      </c>
      <c r="B29" s="145" t="s">
        <v>2026</v>
      </c>
      <c r="C29" s="161" t="s">
        <v>373</v>
      </c>
      <c r="D29" s="162" t="s">
        <v>374</v>
      </c>
      <c r="E29" s="161" t="s">
        <v>375</v>
      </c>
      <c r="F29" s="161" t="s">
        <v>376</v>
      </c>
      <c r="G29" s="127" t="s">
        <v>377</v>
      </c>
      <c r="H29" s="303" t="s">
        <v>54</v>
      </c>
      <c r="I29" s="303" t="s">
        <v>54</v>
      </c>
      <c r="J29" s="311" t="s">
        <v>54</v>
      </c>
      <c r="K29" s="311" t="s">
        <v>54</v>
      </c>
      <c r="L29" s="311" t="s">
        <v>54</v>
      </c>
      <c r="M29" s="127" t="s">
        <v>378</v>
      </c>
      <c r="N29" s="306" t="str">
        <f t="shared" si="0"/>
        <v xml:space="preserve">SCT (highest direct costs): $177,187 and $352,682 for UK and US, respectively (transplantation 80% in UK and hospitalization 51% in US)
IT: $59,426 and $324,502 for UK and US (hospitalization cost 74% in UK and 93% in US)
LIT: $45,854 and $57,039 for UK and US (medication 86% in UK and 83% in US)
BSC only: $5837 and $14,014 for UK and US (transfusion 70% in UK and medication 55% in US)
Overall, treatment in the US is more expensive than treatment in the UK
</v>
      </c>
      <c r="O29" s="127" t="s">
        <v>379</v>
      </c>
    </row>
    <row r="30" spans="1:15" s="157" customFormat="1" ht="78" customHeight="1">
      <c r="A30" s="145" t="s">
        <v>380</v>
      </c>
      <c r="B30" s="145" t="s">
        <v>2026</v>
      </c>
      <c r="C30" s="146" t="s">
        <v>381</v>
      </c>
      <c r="D30" s="159" t="s">
        <v>382</v>
      </c>
      <c r="E30" s="144" t="s">
        <v>383</v>
      </c>
      <c r="F30" s="144" t="s">
        <v>384</v>
      </c>
      <c r="G30" s="144" t="s">
        <v>385</v>
      </c>
      <c r="H30" s="303" t="s">
        <v>54</v>
      </c>
      <c r="I30" s="303" t="s">
        <v>54</v>
      </c>
      <c r="J30" s="311" t="s">
        <v>54</v>
      </c>
      <c r="K30" s="311" t="s">
        <v>54</v>
      </c>
      <c r="L30" s="311" t="s">
        <v>54</v>
      </c>
      <c r="M30" s="127" t="s">
        <v>386</v>
      </c>
      <c r="N30" s="306" t="str">
        <f t="shared" si="0"/>
        <v xml:space="preserve">Median number (range) of transfusions (IC vs. LC vs. BSC): packed red blood cell (PRBC) 22 (0–116) vs. 15 (0–136) vs. 7.5 (0–101) /  platelet concentrate (PC) 18 (0–116) vs. 5 (0–208) vs. 2 (0–56) / fresh frozen plasma (FFP) 0 (0–22) vs. 0 (0–6) vs. 0 (0–14) 
Mean blood product transfusions cost (IC vs. LC vs. BSC): EUR €7228.72 vs. EUR €5458.34 vs. EUR €2586.07
</v>
      </c>
      <c r="O30" s="127" t="s">
        <v>387</v>
      </c>
    </row>
    <row r="31" spans="1:15" s="157" customFormat="1" ht="78" customHeight="1">
      <c r="A31" s="145" t="s">
        <v>388</v>
      </c>
      <c r="B31" s="145" t="s">
        <v>2026</v>
      </c>
      <c r="C31" s="146" t="s">
        <v>389</v>
      </c>
      <c r="D31" s="159" t="s">
        <v>155</v>
      </c>
      <c r="E31" s="144" t="s">
        <v>390</v>
      </c>
      <c r="F31" s="144" t="s">
        <v>391</v>
      </c>
      <c r="G31" s="144" t="s">
        <v>392</v>
      </c>
      <c r="H31" s="303" t="s">
        <v>54</v>
      </c>
      <c r="I31" s="303" t="s">
        <v>54</v>
      </c>
      <c r="J31" s="311" t="s">
        <v>54</v>
      </c>
      <c r="K31" s="311" t="s">
        <v>54</v>
      </c>
      <c r="L31" s="311" t="s">
        <v>54</v>
      </c>
      <c r="M31" s="127" t="s">
        <v>393</v>
      </c>
      <c r="N31" s="306" t="str">
        <f t="shared" si="0"/>
        <v xml:space="preserve">Total number of inpatient days (Intensive vs. Non-intensive vs. Supportive): 96 vs. 40 vs. 24
</v>
      </c>
      <c r="O31" s="127" t="s">
        <v>394</v>
      </c>
    </row>
    <row r="32" spans="1:15" ht="78" customHeight="1">
      <c r="A32" s="123" t="s">
        <v>395</v>
      </c>
      <c r="B32" s="145" t="s">
        <v>2026</v>
      </c>
      <c r="C32" s="123" t="s">
        <v>396</v>
      </c>
      <c r="D32" s="148" t="s">
        <v>397</v>
      </c>
      <c r="E32" s="148" t="s">
        <v>398</v>
      </c>
      <c r="F32" s="148" t="s">
        <v>399</v>
      </c>
      <c r="G32" s="148" t="s">
        <v>400</v>
      </c>
      <c r="H32" s="304" t="s">
        <v>54</v>
      </c>
      <c r="I32" s="304" t="s">
        <v>54</v>
      </c>
      <c r="J32" s="302" t="s">
        <v>54</v>
      </c>
      <c r="K32" s="302" t="s">
        <v>54</v>
      </c>
      <c r="L32" s="302" t="s">
        <v>54</v>
      </c>
      <c r="M32" s="147" t="s">
        <v>401</v>
      </c>
      <c r="N32" s="306" t="str">
        <f t="shared" si="0"/>
        <v xml:space="preserve">Among newly diagnosed patients &lt;65, the most common initial tx was standard-to-intermediate dose cytarabine (43.2 and 55.9% for FLT3-mutated and FLT3-wild-type), followed by hypomethylating agent (HMA)-based therapies (13.7 and 11.8% for FLT3-mutated and FLT3-wild-type). Among newly diagnosed patients &gt;=65, the most common initial tx were HMA-based therapies (36.0 and 47.2% for FLT3-mutated and FLT3-wild-type), followed by standard-to-intermediate dose cytarabine (30.1 and 30.8% for FLT3-mutated and FLT3-wild-type). 
</v>
      </c>
      <c r="O32" s="147" t="s">
        <v>402</v>
      </c>
    </row>
    <row r="33" spans="1:15" ht="78" customHeight="1">
      <c r="A33" s="123" t="s">
        <v>403</v>
      </c>
      <c r="B33" s="145" t="s">
        <v>2026</v>
      </c>
      <c r="C33" s="123" t="s">
        <v>404</v>
      </c>
      <c r="D33" s="149" t="s">
        <v>276</v>
      </c>
      <c r="E33" s="148" t="s">
        <v>405</v>
      </c>
      <c r="F33" s="148" t="s">
        <v>406</v>
      </c>
      <c r="G33" s="148" t="s">
        <v>407</v>
      </c>
      <c r="H33" s="304" t="s">
        <v>54</v>
      </c>
      <c r="I33" s="304" t="s">
        <v>54</v>
      </c>
      <c r="J33" s="302" t="s">
        <v>54</v>
      </c>
      <c r="K33" s="302" t="s">
        <v>54</v>
      </c>
      <c r="L33" s="302" t="s">
        <v>54</v>
      </c>
      <c r="M33" s="147" t="s">
        <v>408</v>
      </c>
      <c r="N33" s="306" t="str">
        <f t="shared" si="0"/>
        <v xml:space="preserve">Out of 84 patients included, 31 patients received HMAs and 53 underwent intensive (7+3 or equivalent) induction therapy and 30 patients underwent HSCT (HMA:7, Intensive induction: 23). The mean number of encounters with the healthcare system (inpatient and outpatient encounters) was not significantly different between HMA vs. intensive induction groups (27.3 days vs 34.9 days p-value: 0.48). The HMA group received a mean of 24.4 transfusions vs. 19.3 in the intensive induction group (p-value : 0.25). Differences in charges per day between groups did not vary significantly, with the HMA group averaging $1202.64 per day and the intensive induction group $1051.38 per day (p-value : 0.079). 
</v>
      </c>
      <c r="O33" s="147" t="s">
        <v>409</v>
      </c>
    </row>
    <row r="34" spans="1:15" s="157" customFormat="1" ht="78" customHeight="1">
      <c r="A34" s="145" t="s">
        <v>410</v>
      </c>
      <c r="B34" s="145" t="s">
        <v>2026</v>
      </c>
      <c r="C34" s="146" t="s">
        <v>411</v>
      </c>
      <c r="D34" s="159" t="s">
        <v>412</v>
      </c>
      <c r="E34" s="144" t="s">
        <v>413</v>
      </c>
      <c r="F34" s="144" t="s">
        <v>414</v>
      </c>
      <c r="G34" s="144" t="s">
        <v>415</v>
      </c>
      <c r="H34" s="303" t="s">
        <v>54</v>
      </c>
      <c r="I34" s="303" t="s">
        <v>54</v>
      </c>
      <c r="J34" s="311" t="s">
        <v>54</v>
      </c>
      <c r="K34" s="311" t="s">
        <v>54</v>
      </c>
      <c r="L34" s="311" t="s">
        <v>54</v>
      </c>
      <c r="M34" s="127" t="s">
        <v>416</v>
      </c>
      <c r="N34" s="306" t="str">
        <f t="shared" si="0"/>
        <v xml:space="preserve">RBC Transfusion at PC ward: 20 (61%)
Platelet Transfusion at PC ward: 20 (61%)
</v>
      </c>
      <c r="O34" s="127" t="s">
        <v>269</v>
      </c>
    </row>
    <row r="35" spans="1:15" s="160" customFormat="1" ht="78" customHeight="1">
      <c r="A35" s="145" t="s">
        <v>417</v>
      </c>
      <c r="B35" s="145" t="s">
        <v>2026</v>
      </c>
      <c r="C35" s="150" t="s">
        <v>418</v>
      </c>
      <c r="D35" s="159" t="s">
        <v>419</v>
      </c>
      <c r="E35" s="119" t="s">
        <v>54</v>
      </c>
      <c r="F35" s="148" t="s">
        <v>420</v>
      </c>
      <c r="G35" s="144" t="s">
        <v>421</v>
      </c>
      <c r="H35" s="304" t="s">
        <v>54</v>
      </c>
      <c r="I35" s="304" t="s">
        <v>54</v>
      </c>
      <c r="J35" s="311" t="s">
        <v>54</v>
      </c>
      <c r="K35" s="313" t="s">
        <v>54</v>
      </c>
      <c r="L35" s="311" t="s">
        <v>54</v>
      </c>
      <c r="M35" s="127" t="s">
        <v>422</v>
      </c>
      <c r="N35" s="306" t="str">
        <f t="shared" si="0"/>
        <v xml:space="preserve">Expected 5-year medical cost per patient: GBP £8,170 to £81,636
Mean 5-year medical cost:  GBP £41,109 for all patients / GBP £79,483 for age 18-59 / GBP £22,318 for age ≥ 60
</v>
      </c>
      <c r="O35" s="147" t="s">
        <v>423</v>
      </c>
    </row>
    <row r="36" spans="1:15" s="157" customFormat="1" ht="78" customHeight="1">
      <c r="A36" s="145" t="s">
        <v>424</v>
      </c>
      <c r="B36" s="145" t="s">
        <v>2026</v>
      </c>
      <c r="C36" s="146" t="s">
        <v>425</v>
      </c>
      <c r="D36" s="159" t="s">
        <v>276</v>
      </c>
      <c r="E36" s="144" t="s">
        <v>54</v>
      </c>
      <c r="F36" s="144" t="s">
        <v>426</v>
      </c>
      <c r="G36" s="144" t="s">
        <v>427</v>
      </c>
      <c r="H36" s="303" t="s">
        <v>54</v>
      </c>
      <c r="I36" s="303" t="s">
        <v>54</v>
      </c>
      <c r="J36" s="311" t="s">
        <v>54</v>
      </c>
      <c r="K36" s="311" t="s">
        <v>54</v>
      </c>
      <c r="L36" s="311" t="s">
        <v>54</v>
      </c>
      <c r="M36" s="127" t="s">
        <v>428</v>
      </c>
      <c r="N36" s="306" t="str">
        <f t="shared" si="0"/>
        <v xml:space="preserve">Patients with ≥1 blood transfusion (61%) received 8.9 (9.5) transfusions per month during 177 (244) days on average
Patients had a mean of 3.7 days of hospitalization, 0.2 days of hospice care, and 5.2 office visits per month
Compared to treated patients , untreated patients (32%; i.e., patients with no chemo, blood transfusion or stem cell transplant) had fewer days of postindex follow-up (106 vs. 263), more days of hospitalization (4.8 vs. 3.2), and of hospice care (0.4 vs. 0.1), and fewer office visits (3.8 vs. 5.8) per month (all P&lt;0.01).
</v>
      </c>
      <c r="O36" s="127" t="s">
        <v>429</v>
      </c>
    </row>
    <row r="37" spans="1:15" ht="78" customHeight="1">
      <c r="A37" s="307" t="s">
        <v>430</v>
      </c>
      <c r="B37" s="145" t="s">
        <v>2026</v>
      </c>
      <c r="C37" s="123" t="s">
        <v>431</v>
      </c>
      <c r="D37" s="149" t="s">
        <v>263</v>
      </c>
      <c r="E37" s="148" t="s">
        <v>52</v>
      </c>
      <c r="F37" s="148" t="s">
        <v>432</v>
      </c>
      <c r="G37" s="148" t="s">
        <v>433</v>
      </c>
      <c r="H37" s="304" t="s">
        <v>54</v>
      </c>
      <c r="I37" s="304" t="s">
        <v>54</v>
      </c>
      <c r="J37" s="302" t="s">
        <v>54</v>
      </c>
      <c r="K37" s="302" t="s">
        <v>54</v>
      </c>
      <c r="L37" s="302" t="s">
        <v>54</v>
      </c>
      <c r="M37" s="147" t="s">
        <v>434</v>
      </c>
      <c r="N37" s="306" t="str">
        <f t="shared" si="0"/>
        <v xml:space="preserve">In 2015, 12,634 admissions were identifeid as AML representing 0.146% of all hospitalizations. The mean length of stay was 13.04 days (SD: 15.76 days, Median: 6 days). While majority of the hospitalizations were in patients age &gt;60 years (55%), the length of stay was longest for children, followed by adults age 45-59. Mean (SD) length of stay by age: 0-18: 20.22 days (20.31, n=532), 18-45: 13.49 days (18.58, n=1618), 45-59: 15.15 days (16.62, n=2110) and 60+: 11.32 days (13.43, n=5216). The mean length of stay was shortest for Medicare 10.54 days (12.54), while it was similar for Medicaid and Private payers: 15.37 days (17.74) and 15.06 days (18.01), respectively. The overall mean cost was $141,407 (SD: $225,215). Mean (SD) charges by age: 0-18: $238,092 (SD: $391,443), 18-45: $155,482 (SD: $251,028), 45-59: $170,983 (SD: $247,822) and 60+: $115,216 (SD: $173,559). Similar to length of stay, the total charges were lowest for Medicare $107,913 (SD: $165,576), while charges were similar for Medicaid and Private payers: $174,545 (SD: $284,624) and $166,731 (SD: $253,656), respectively. length of stay and charges did not significantly vary by gender or race.
</v>
      </c>
      <c r="O37" s="147" t="s">
        <v>52</v>
      </c>
    </row>
    <row r="38" spans="1:15" s="158" customFormat="1" ht="82.5" customHeight="1">
      <c r="A38" s="166" t="s">
        <v>436</v>
      </c>
      <c r="B38" s="300" t="s">
        <v>435</v>
      </c>
      <c r="C38" s="146" t="s">
        <v>437</v>
      </c>
      <c r="D38" s="145" t="s">
        <v>315</v>
      </c>
      <c r="E38" s="144" t="s">
        <v>438</v>
      </c>
      <c r="F38" s="144" t="s">
        <v>439</v>
      </c>
      <c r="G38" s="144" t="s">
        <v>440</v>
      </c>
      <c r="H38" s="314" t="s">
        <v>54</v>
      </c>
      <c r="I38" s="314" t="s">
        <v>54</v>
      </c>
      <c r="J38" s="302" t="s">
        <v>54</v>
      </c>
      <c r="K38" s="302" t="s">
        <v>54</v>
      </c>
      <c r="L38" s="302" t="s">
        <v>54</v>
      </c>
      <c r="M38" s="127" t="s">
        <v>441</v>
      </c>
      <c r="N38" s="306" t="str">
        <f t="shared" si="0"/>
        <v xml:space="preserve">ITC found non-significant differences between GLAS+LDAC and VEN+LDAC for median OS [MD=-3.09 (-9.34, 3.17)] and 12-month OS [MD=-0.07 (-0.23, 0.10)], with numeric trends favoring VEN+LDAC (as shown in the Table). With full STC adjustment, PH models showed numeric but not statistical superiority of GLAS+LDAC vs VEN+LDAC for median OS [e.g., Gompertz-derived MD=0.60 (-4.43, 5.62)].
</v>
      </c>
      <c r="O38" s="127" t="s">
        <v>442</v>
      </c>
    </row>
    <row r="39" spans="1:15" ht="78" customHeight="1">
      <c r="A39" s="121" t="s">
        <v>443</v>
      </c>
      <c r="B39" s="301" t="s">
        <v>435</v>
      </c>
      <c r="C39" s="121" t="s">
        <v>444</v>
      </c>
      <c r="D39" s="149" t="s">
        <v>339</v>
      </c>
      <c r="E39" s="148" t="s">
        <v>445</v>
      </c>
      <c r="F39" s="148" t="s">
        <v>439</v>
      </c>
      <c r="G39" s="148" t="s">
        <v>446</v>
      </c>
      <c r="H39" s="304" t="s">
        <v>54</v>
      </c>
      <c r="I39" s="304" t="s">
        <v>54</v>
      </c>
      <c r="J39" s="302" t="s">
        <v>54</v>
      </c>
      <c r="K39" s="302" t="s">
        <v>54</v>
      </c>
      <c r="L39" s="302" t="s">
        <v>54</v>
      </c>
      <c r="M39" s="147" t="s">
        <v>447</v>
      </c>
      <c r="N39" s="306" t="str">
        <f t="shared" si="0"/>
        <v xml:space="preserve">In the ITC, with LDAC as the common comparator, GLAS+LDAC compared favorably with indirect HR for OS vs. AZA and DEC being 0.51 (0.35-0.75) and 0.57 (0.40-0.80), respectively. Using ITC, treatment with GLAS+LDAC showed significantly better OS HR than AZA and DEC in previously untreated NIC AML patients.
</v>
      </c>
      <c r="O39" s="147" t="s">
        <v>448</v>
      </c>
    </row>
    <row r="40" spans="1:15" ht="78" customHeight="1">
      <c r="A40" s="121" t="s">
        <v>449</v>
      </c>
      <c r="B40" s="301" t="s">
        <v>435</v>
      </c>
      <c r="C40" s="121" t="s">
        <v>450</v>
      </c>
      <c r="D40" s="149" t="s">
        <v>339</v>
      </c>
      <c r="E40" s="148" t="s">
        <v>445</v>
      </c>
      <c r="F40" s="148" t="s">
        <v>439</v>
      </c>
      <c r="G40" s="148" t="s">
        <v>446</v>
      </c>
      <c r="H40" s="304" t="s">
        <v>54</v>
      </c>
      <c r="I40" s="304" t="s">
        <v>54</v>
      </c>
      <c r="J40" s="302" t="s">
        <v>54</v>
      </c>
      <c r="K40" s="302" t="s">
        <v>54</v>
      </c>
      <c r="L40" s="302" t="s">
        <v>54</v>
      </c>
      <c r="M40" s="147" t="s">
        <v>451</v>
      </c>
      <c r="N40" s="306" t="str">
        <f t="shared" si="0"/>
        <v xml:space="preserve">The intent-to-treat (ITT) OS Cox model for GLAS+LDAC vs. LDAC demonstrated OS HR=0.463 (0.299-0.717). The covariate adjustment lead to OS HR=0.443 (0.275-0.712). ITC of GLAS+LDAC vs. AZA yielded OS HRs of 0.514 (0.310-0.852) and 0.492 (0.287-0.843) for ITT and covariate adjusted OS, respectively. ITC of GLAS+LDAC vs. DEC yielded OS HRs of 0.564 (0.351-0.908) and 0.540 (0.324-0.900). The results of the covariate adjusted ITC confirmed the robustness of the ITT analysis and demonstrated statistically significant improvements in OS for GLAS+LDAC as compared to AZA and DEC.
</v>
      </c>
      <c r="O40" s="147" t="s">
        <v>452</v>
      </c>
    </row>
    <row r="41" spans="1:15" ht="78" customHeight="1">
      <c r="A41" s="307" t="s">
        <v>453</v>
      </c>
      <c r="B41" s="307" t="s">
        <v>435</v>
      </c>
      <c r="C41" s="121" t="s">
        <v>454</v>
      </c>
      <c r="D41" s="149" t="s">
        <v>339</v>
      </c>
      <c r="E41" s="148" t="s">
        <v>445</v>
      </c>
      <c r="F41" s="148" t="s">
        <v>456</v>
      </c>
      <c r="G41" s="148" t="s">
        <v>457</v>
      </c>
      <c r="H41" s="304" t="s">
        <v>54</v>
      </c>
      <c r="I41" s="304" t="s">
        <v>54</v>
      </c>
      <c r="J41" s="302" t="s">
        <v>54</v>
      </c>
      <c r="K41" s="302" t="s">
        <v>54</v>
      </c>
      <c r="L41" s="302" t="s">
        <v>54</v>
      </c>
      <c r="M41" s="147" t="s">
        <v>458</v>
      </c>
      <c r="N41" s="306" t="str">
        <f t="shared" si="0"/>
        <v xml:space="preserve">Standard ITC demonstrated GLAS+LDAC superiority over AZA (HR= 0.57; 95%CI: 0.35- 0.91). Using MAIC, propensity score weighting reduced effective sample size to 32 (72% loss). MAIC estimated improved OS in favor of GLAS+LDAC, but did not reach statistical significance (HR= 0.87; 95%CI: 0.48-1.58). In STC, adjusting for key population covariates found a similar yet stronger, more precise survival effect (HR= 0.47; 95%CI: 0.26-0.85) without reducing sample size. While standard ITC and STC preserve the sample, only STC enables population-specific interpretations. In MAIC, significant results and interpretations are severely limited by sample size loss.
</v>
      </c>
      <c r="O41" s="147" t="s">
        <v>459</v>
      </c>
    </row>
    <row r="42" spans="1:15" ht="78" customHeight="1">
      <c r="A42" s="309" t="s">
        <v>460</v>
      </c>
      <c r="B42" s="309" t="s">
        <v>2025</v>
      </c>
      <c r="C42" s="150" t="s">
        <v>461</v>
      </c>
      <c r="D42" s="149" t="s">
        <v>329</v>
      </c>
      <c r="E42" s="148" t="s">
        <v>331</v>
      </c>
      <c r="F42" s="148" t="s">
        <v>462</v>
      </c>
      <c r="G42" s="148" t="s">
        <v>463</v>
      </c>
      <c r="H42" s="304" t="s">
        <v>54</v>
      </c>
      <c r="I42" s="304" t="s">
        <v>54</v>
      </c>
      <c r="J42" s="302" t="s">
        <v>54</v>
      </c>
      <c r="K42" s="302" t="s">
        <v>54</v>
      </c>
      <c r="L42" s="302" t="s">
        <v>54</v>
      </c>
      <c r="M42" s="147" t="s">
        <v>464</v>
      </c>
      <c r="N42" s="306" t="str">
        <f t="shared" si="0"/>
        <v xml:space="preserve">For every 6 patients treated with CPX-351, 1 death would be prevented over 2 years compared with 7+3 (1/(0.84 – 0.67)).
</v>
      </c>
      <c r="O42" s="147" t="s">
        <v>52</v>
      </c>
    </row>
    <row r="43" spans="1:15" ht="78" customHeight="1">
      <c r="A43" s="315" t="s">
        <v>465</v>
      </c>
      <c r="B43" s="316" t="s">
        <v>2025</v>
      </c>
      <c r="C43" s="123" t="s">
        <v>466</v>
      </c>
      <c r="D43" s="149" t="s">
        <v>467</v>
      </c>
      <c r="E43" s="148" t="s">
        <v>468</v>
      </c>
      <c r="F43" s="148" t="s">
        <v>469</v>
      </c>
      <c r="G43" s="148" t="s">
        <v>470</v>
      </c>
      <c r="H43" s="304" t="s">
        <v>54</v>
      </c>
      <c r="I43" s="304" t="s">
        <v>54</v>
      </c>
      <c r="J43" s="302" t="s">
        <v>54</v>
      </c>
      <c r="K43" s="302" t="s">
        <v>54</v>
      </c>
      <c r="L43" s="302" t="s">
        <v>54</v>
      </c>
      <c r="M43" s="147" t="s">
        <v>471</v>
      </c>
      <c r="N43" s="306" t="str">
        <f t="shared" si="0"/>
        <v xml:space="preserve">There were no statistical differences regarding the frequency of hospital admissions, days spent in hospital or the proportion of patients receiving chemotherapy within the 14 last days of life. However, more AML/MDS patients were admitted into hospital in their last month of life (86 vs 44%, p&lt;0.001). More AML patients were transfusion dependent and received more red blood cells or platelet transfusion in their last 2 months of life. (75% vs 3%, p&lt;0.0001.) Referral to PC Unit was documented in 19% AML/MDS compared to 48% lung cancer patients (p&lt;0.001). In 1L, 21% AML-MDS were treated with chemotherapy, 64% with hypomethylating agents and 15% with supportive care exclusively. 13 of 77 patients received second line therapy for progression or relapse after first response. 10 AML patients received chemotherapy and 3 hypomethylating agents.
</v>
      </c>
      <c r="O43" s="147" t="s">
        <v>52</v>
      </c>
    </row>
    <row r="44" spans="1:15" ht="78" customHeight="1">
      <c r="A44" s="307" t="s">
        <v>472</v>
      </c>
      <c r="B44" s="307" t="s">
        <v>2025</v>
      </c>
      <c r="C44" s="150" t="s">
        <v>473</v>
      </c>
      <c r="D44" s="149" t="s">
        <v>252</v>
      </c>
      <c r="E44" s="148" t="s">
        <v>52</v>
      </c>
      <c r="F44" s="148" t="s">
        <v>474</v>
      </c>
      <c r="G44" s="148" t="s">
        <v>475</v>
      </c>
      <c r="H44" s="304" t="s">
        <v>54</v>
      </c>
      <c r="I44" s="304" t="s">
        <v>54</v>
      </c>
      <c r="J44" s="302" t="s">
        <v>54</v>
      </c>
      <c r="K44" s="302" t="s">
        <v>54</v>
      </c>
      <c r="L44" s="302" t="s">
        <v>54</v>
      </c>
      <c r="M44" s="148" t="s">
        <v>476</v>
      </c>
      <c r="N44" s="306" t="str">
        <f t="shared" si="0"/>
        <v xml:space="preserve">Of the 10 identified blood cancer appraisals, full wastage was reported in base case of 5 submissions, no wastage in 3. Two submissions did not report drug wastage.
</v>
      </c>
      <c r="O44" s="148" t="s">
        <v>52</v>
      </c>
    </row>
    <row r="45" spans="1:15" ht="78" customHeight="1">
      <c r="A45" s="156" t="s">
        <v>477</v>
      </c>
      <c r="B45" s="301" t="s">
        <v>2025</v>
      </c>
      <c r="C45" s="155" t="s">
        <v>478</v>
      </c>
      <c r="D45" s="149" t="s">
        <v>198</v>
      </c>
      <c r="E45" s="148" t="s">
        <v>52</v>
      </c>
      <c r="F45" s="148" t="s">
        <v>479</v>
      </c>
      <c r="G45" s="148" t="s">
        <v>480</v>
      </c>
      <c r="H45" s="304" t="s">
        <v>54</v>
      </c>
      <c r="I45" s="304" t="s">
        <v>54</v>
      </c>
      <c r="J45" s="302" t="s">
        <v>54</v>
      </c>
      <c r="K45" s="302" t="s">
        <v>54</v>
      </c>
      <c r="L45" s="302" t="s">
        <v>54</v>
      </c>
      <c r="M45" s="148" t="s">
        <v>481</v>
      </c>
      <c r="N45" s="306" t="str">
        <f t="shared" si="0"/>
        <v xml:space="preserve">Eight health states were developed and clinically validated, including treatment with chemotherapy, consolidation therapy, transplant, graft-vs-host disease (GvHD), remission, relapse, refractory, and functionally cured. Mean TTO preference values (n = 120), ranked from lowest (worst health state) to highest (best health state) were as follows: refractory − 0.11 (− 0.21 to − 0.01), relapse 0.10 (0.00–0.20), transplant 0.28 (0.20–0.37), treatment with chemotherapy 0.36 (0.28–0.43), GvHD 0.43 (0.36–0.50), consolidation 0.46 (0.40–0.53), remission 0.62 (0.57–0.67), and functionally cured 0.76 (0.72–0.79).
</v>
      </c>
      <c r="O45" s="148" t="s">
        <v>52</v>
      </c>
    </row>
    <row r="47" spans="1:15" ht="15.75" customHeight="1">
      <c r="H47" s="143"/>
    </row>
    <row r="60" spans="11:11" ht="15.75" customHeight="1">
      <c r="K60" s="142"/>
    </row>
  </sheetData>
  <autoFilter ref="A1:L43" xr:uid="{6C0CEDAC-3840-4062-A984-1767E690542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E2103-4F3F-4272-BAC0-C69576AD5CDF}">
  <sheetPr>
    <tabColor rgb="FF4B277B"/>
  </sheetPr>
  <dimension ref="A1:P29"/>
  <sheetViews>
    <sheetView showGridLines="0" zoomScale="70" zoomScaleNormal="70" workbookViewId="0">
      <pane ySplit="4" topLeftCell="A5" activePane="bottomLeft" state="frozen"/>
      <selection activeCell="BJ9" sqref="BJ9"/>
      <selection pane="bottomLeft" activeCell="N1" sqref="A1:N1048576"/>
    </sheetView>
  </sheetViews>
  <sheetFormatPr defaultColWidth="8.69921875" defaultRowHeight="15.6"/>
  <cols>
    <col min="1" max="1" width="21.69921875" style="114" bestFit="1" customWidth="1"/>
    <col min="2" max="2" width="21.69921875" style="114" hidden="1" customWidth="1"/>
    <col min="3" max="3" width="42.19921875" style="113" hidden="1" customWidth="1"/>
    <col min="4" max="4" width="35.19921875" style="113" hidden="1" customWidth="1"/>
    <col min="5" max="5" width="20.5" style="113" hidden="1" customWidth="1"/>
    <col min="6" max="6" width="43.19921875" style="113" hidden="1" customWidth="1"/>
    <col min="7" max="7" width="36.69921875" style="113" hidden="1" customWidth="1"/>
    <col min="8" max="8" width="20.69921875" style="113" hidden="1" customWidth="1"/>
    <col min="9" max="9" width="22.19921875" style="291" hidden="1" customWidth="1"/>
    <col min="10" max="10" width="16.19921875" style="113" hidden="1" customWidth="1"/>
    <col min="11" max="12" width="26.19921875" style="291" hidden="1" customWidth="1"/>
    <col min="13" max="13" width="30.5" style="113" hidden="1" customWidth="1"/>
    <col min="14" max="14" width="152.19921875" style="113" customWidth="1"/>
    <col min="15" max="15" width="21.69921875" style="113" customWidth="1"/>
    <col min="16" max="16384" width="8.69921875" style="113"/>
  </cols>
  <sheetData>
    <row r="1" spans="1:16" ht="46.2" customHeight="1">
      <c r="A1" s="141" t="s">
        <v>0</v>
      </c>
      <c r="B1" s="289"/>
      <c r="C1" s="140"/>
      <c r="D1" s="140"/>
      <c r="E1" s="140"/>
      <c r="F1" s="140"/>
      <c r="G1" s="140"/>
      <c r="H1" s="298"/>
      <c r="I1" s="298"/>
      <c r="J1" s="298"/>
      <c r="K1" s="298"/>
      <c r="L1" s="298"/>
      <c r="M1" s="298"/>
      <c r="N1" s="299"/>
      <c r="O1" s="297"/>
      <c r="P1" s="139"/>
    </row>
    <row r="2" spans="1:16" s="1" customFormat="1" ht="15" customHeight="1">
      <c r="A2" s="138"/>
      <c r="B2" s="290"/>
      <c r="C2" s="103"/>
      <c r="D2" s="103"/>
      <c r="E2" s="103"/>
      <c r="F2" s="103"/>
      <c r="G2" s="103"/>
      <c r="H2" s="103"/>
      <c r="I2" s="103"/>
      <c r="J2" s="103"/>
      <c r="K2" s="103"/>
      <c r="L2" s="103"/>
      <c r="M2" s="103"/>
      <c r="N2" s="103"/>
      <c r="O2" s="103"/>
      <c r="P2" s="137"/>
    </row>
    <row r="3" spans="1:16" s="135" customFormat="1" ht="25.2" customHeight="1">
      <c r="A3" s="581" t="s">
        <v>1</v>
      </c>
      <c r="B3" s="582"/>
      <c r="C3" s="582"/>
      <c r="D3" s="582"/>
      <c r="E3" s="582"/>
      <c r="F3" s="582"/>
      <c r="G3" s="583"/>
      <c r="H3" s="581" t="s">
        <v>2019</v>
      </c>
      <c r="I3" s="583"/>
      <c r="J3" s="581" t="s">
        <v>2018</v>
      </c>
      <c r="K3" s="583"/>
      <c r="L3" s="253"/>
      <c r="M3" s="581" t="s">
        <v>2017</v>
      </c>
      <c r="N3" s="582"/>
      <c r="O3" s="583"/>
      <c r="P3" s="136"/>
    </row>
    <row r="4" spans="1:16" s="128" customFormat="1" ht="46.8">
      <c r="A4" s="134" t="s">
        <v>2</v>
      </c>
      <c r="B4" s="134"/>
      <c r="C4" s="134" t="s">
        <v>3</v>
      </c>
      <c r="D4" s="134" t="s">
        <v>4</v>
      </c>
      <c r="E4" s="134" t="s">
        <v>5</v>
      </c>
      <c r="F4" s="134" t="s">
        <v>6</v>
      </c>
      <c r="G4" s="134" t="s">
        <v>7</v>
      </c>
      <c r="H4" s="165" t="s">
        <v>2016</v>
      </c>
      <c r="I4" s="134" t="s">
        <v>2015</v>
      </c>
      <c r="J4" s="165" t="s">
        <v>2014</v>
      </c>
      <c r="K4" s="134" t="s">
        <v>322</v>
      </c>
      <c r="L4" s="134"/>
      <c r="M4" s="165" t="s">
        <v>324</v>
      </c>
      <c r="N4" s="165"/>
      <c r="O4" s="165" t="s">
        <v>2013</v>
      </c>
      <c r="P4" s="129"/>
    </row>
    <row r="5" spans="1:16" s="128" customFormat="1" ht="79.95" customHeight="1">
      <c r="A5" s="133" t="s">
        <v>1932</v>
      </c>
      <c r="B5" s="133"/>
      <c r="C5" s="132" t="s">
        <v>1931</v>
      </c>
      <c r="D5" s="131" t="s">
        <v>1930</v>
      </c>
      <c r="E5" s="131" t="s">
        <v>1929</v>
      </c>
      <c r="F5" s="131" t="s">
        <v>1921</v>
      </c>
      <c r="G5" s="130" t="s">
        <v>1928</v>
      </c>
      <c r="L5" s="295" t="str">
        <f>K5&amp;"
***"</f>
        <v xml:space="preserve">
***</v>
      </c>
      <c r="M5" s="128" t="s">
        <v>32</v>
      </c>
      <c r="N5" s="295" t="str">
        <f>M5&amp;"
***"</f>
        <v xml:space="preserve"> 
***</v>
      </c>
      <c r="P5" s="129"/>
    </row>
    <row r="6" spans="1:16" s="128" customFormat="1" ht="79.95" customHeight="1">
      <c r="A6" s="125" t="s">
        <v>8</v>
      </c>
      <c r="B6" s="125" t="s">
        <v>8</v>
      </c>
      <c r="C6" s="124" t="s">
        <v>9</v>
      </c>
      <c r="D6" s="126" t="s">
        <v>10</v>
      </c>
      <c r="E6" s="126" t="s">
        <v>11</v>
      </c>
      <c r="F6" s="126" t="s">
        <v>12</v>
      </c>
      <c r="G6" s="119" t="s">
        <v>13</v>
      </c>
      <c r="H6" s="293" t="s">
        <v>52</v>
      </c>
      <c r="I6" s="295" t="s">
        <v>52</v>
      </c>
      <c r="J6" s="293" t="s">
        <v>1996</v>
      </c>
      <c r="K6" s="295" t="s">
        <v>2012</v>
      </c>
      <c r="L6" s="295" t="str">
        <f>K6&amp;"
***"</f>
        <v>157 AZA patients and 134 CCR patients were evaluable for HRQL. AZA or CCR showed general improvement in the 4 relevant domains. No HRQoL detriment was seen with AZA or CCR at the group level during treatment. "Few" statistically significant (p&lt;0.05). "Fewer" met the MID threshold. CCR achieved meaningful improvement in Fatigue (cycles 7, 9) and Global Health Status/QoL (cycle 9). Patients receiving AZA achieved meaningful improvement in Fatigue (cycle 9). Scores varied substantially among individual patients in both treatment groups.
***</v>
      </c>
      <c r="M6" s="294" t="s">
        <v>52</v>
      </c>
      <c r="N6" s="295" t="str">
        <f t="shared" ref="N6:N27" si="0">M6&amp;"
***"</f>
        <v>NR
***</v>
      </c>
      <c r="O6" s="294" t="s">
        <v>52</v>
      </c>
      <c r="P6" s="129"/>
    </row>
    <row r="7" spans="1:16" s="128" customFormat="1" ht="79.95" customHeight="1">
      <c r="A7" s="125" t="s">
        <v>14</v>
      </c>
      <c r="B7" s="125" t="s">
        <v>14</v>
      </c>
      <c r="C7" s="124" t="s">
        <v>15</v>
      </c>
      <c r="D7" s="126" t="s">
        <v>16</v>
      </c>
      <c r="E7" s="126" t="s">
        <v>17</v>
      </c>
      <c r="F7" s="126" t="s">
        <v>18</v>
      </c>
      <c r="G7" s="119" t="s">
        <v>19</v>
      </c>
      <c r="H7" s="293" t="s">
        <v>52</v>
      </c>
      <c r="I7" s="295" t="s">
        <v>52</v>
      </c>
      <c r="J7" s="293" t="s">
        <v>1996</v>
      </c>
      <c r="K7" s="295" t="s">
        <v>2011</v>
      </c>
      <c r="L7" s="295" t="str">
        <f t="shared" ref="L7:L27" si="1">K7&amp;"
***"</f>
        <v>&lt;After 1st "3+7" regimen&gt;
QOL-E: no changes
QLQ-C30: deterioration in physical function (median 80, IQR 60-93, to 67, IQR 52-87, p=0.008), in role function (median 83, IQR 67-100, to 67, IQR 33-83, p=0.023) and in GHS (median 50, IQR 33-69, to 67, IQR 50-75, p=0.002) and improvement in dyspnea (p=0.023).
&lt;After consolidation therapy, among patients obtaining a CR&gt; 
QOL-E: improvement in median physical scores (56, IQR 41-72 to 63, IQR 50-84, p=0.033), disease-specific domain scores (59, IQR 48-67 to 74, IQR 67-85, p=0.003) and treatment outcome index scores (55, IQR 32-77, to 79, IQR 41-86, p=0.026)
QLQ-C30: improvement in emotional function (83, IQR 67-92, to 92, IQR 77-100, p=0.015), GHS (median 50, IQR 33-65 to 67, IQR 58-83, p=0.002). Dyspnea and insomnia regressed while financial problems increased.
***</v>
      </c>
      <c r="M7" s="294" t="s">
        <v>52</v>
      </c>
      <c r="N7" s="295" t="str">
        <f t="shared" si="0"/>
        <v>NR
***</v>
      </c>
      <c r="O7" s="294" t="s">
        <v>52</v>
      </c>
      <c r="P7" s="129"/>
    </row>
    <row r="8" spans="1:16" s="128" customFormat="1" ht="79.95" customHeight="1">
      <c r="A8" s="125" t="s">
        <v>26</v>
      </c>
      <c r="B8" s="125" t="s">
        <v>26</v>
      </c>
      <c r="C8" s="124" t="s">
        <v>27</v>
      </c>
      <c r="D8" s="126" t="s">
        <v>29</v>
      </c>
      <c r="E8" s="126" t="s">
        <v>30</v>
      </c>
      <c r="F8" s="126" t="s">
        <v>31</v>
      </c>
      <c r="G8" s="119" t="s">
        <v>13</v>
      </c>
      <c r="H8" s="293" t="s">
        <v>1996</v>
      </c>
      <c r="I8" s="295" t="s">
        <v>2010</v>
      </c>
      <c r="J8" s="293" t="s">
        <v>1996</v>
      </c>
      <c r="K8" s="295" t="s">
        <v>2009</v>
      </c>
      <c r="L8" s="295" t="str">
        <f t="shared" si="1"/>
        <v>Patients on the DEC arm showed a significant improvement in their physical functioning and borderline improvement of global health status. No apparent effect was seen on dyspnea. Trends of most of QOL scales favors DEC.
***</v>
      </c>
      <c r="M8" s="294" t="s">
        <v>52</v>
      </c>
      <c r="N8" s="295" t="str">
        <f t="shared" si="0"/>
        <v>NR
***</v>
      </c>
      <c r="O8" s="294" t="s">
        <v>52</v>
      </c>
      <c r="P8" s="129"/>
    </row>
    <row r="9" spans="1:16" s="128" customFormat="1" ht="79.95" customHeight="1">
      <c r="A9" s="125" t="s">
        <v>33</v>
      </c>
      <c r="B9" s="125" t="s">
        <v>33</v>
      </c>
      <c r="C9" s="124" t="s">
        <v>34</v>
      </c>
      <c r="D9" s="126" t="s">
        <v>35</v>
      </c>
      <c r="E9" s="126" t="s">
        <v>36</v>
      </c>
      <c r="F9" s="126" t="s">
        <v>37</v>
      </c>
      <c r="G9" s="119" t="s">
        <v>38</v>
      </c>
      <c r="H9" s="293" t="s">
        <v>52</v>
      </c>
      <c r="I9" s="295" t="s">
        <v>52</v>
      </c>
      <c r="J9" s="293" t="s">
        <v>1975</v>
      </c>
      <c r="K9" s="295" t="s">
        <v>2008</v>
      </c>
      <c r="L9" s="295" t="str">
        <f t="shared" si="1"/>
        <v>No consistent pattern of change in FACT-Leu score was observed. The median change in FACT-Leu score was similar in both arms where the range of scores overlapped considerably.
***</v>
      </c>
      <c r="M9" s="294" t="s">
        <v>52</v>
      </c>
      <c r="N9" s="295" t="str">
        <f t="shared" si="0"/>
        <v>NR
***</v>
      </c>
      <c r="O9" s="294" t="s">
        <v>52</v>
      </c>
      <c r="P9" s="129"/>
    </row>
    <row r="10" spans="1:16" ht="79.95" customHeight="1">
      <c r="A10" s="122" t="s">
        <v>39</v>
      </c>
      <c r="B10" s="122" t="s">
        <v>39</v>
      </c>
      <c r="C10" s="123" t="s">
        <v>40</v>
      </c>
      <c r="D10" s="120" t="s">
        <v>41</v>
      </c>
      <c r="E10" s="120" t="s">
        <v>42</v>
      </c>
      <c r="F10" s="120" t="s">
        <v>43</v>
      </c>
      <c r="G10" s="119" t="s">
        <v>44</v>
      </c>
      <c r="H10" s="293" t="s">
        <v>722</v>
      </c>
      <c r="I10" s="295" t="s">
        <v>2007</v>
      </c>
      <c r="J10" s="293" t="s">
        <v>722</v>
      </c>
      <c r="K10" s="295" t="s">
        <v>2006</v>
      </c>
      <c r="L10" s="295" t="str">
        <f t="shared" si="1"/>
        <v>For ECOG PS 0, EORT pysical/role/cognitive/emotional/social functioning scales and global health status numerically better than the EROT reference values. However With increasing ECOG performance status scores, the EORTC-QLQ-C30 health subscales deteriorated
***</v>
      </c>
      <c r="M10" s="294" t="s">
        <v>52</v>
      </c>
      <c r="N10" s="295" t="str">
        <f t="shared" si="0"/>
        <v>NR
***</v>
      </c>
      <c r="O10" s="293" t="s">
        <v>52</v>
      </c>
      <c r="P10" s="118"/>
    </row>
    <row r="11" spans="1:16" ht="79.95" customHeight="1">
      <c r="A11" s="318" t="s">
        <v>45</v>
      </c>
      <c r="B11" s="122" t="s">
        <v>45</v>
      </c>
      <c r="C11" s="123" t="s">
        <v>46</v>
      </c>
      <c r="D11" s="120" t="s">
        <v>47</v>
      </c>
      <c r="E11" s="120" t="s">
        <v>48</v>
      </c>
      <c r="F11" s="120" t="s">
        <v>49</v>
      </c>
      <c r="G11" s="119" t="s">
        <v>38</v>
      </c>
      <c r="H11" s="293" t="s">
        <v>52</v>
      </c>
      <c r="I11" s="295" t="s">
        <v>52</v>
      </c>
      <c r="J11" s="293" t="s">
        <v>52</v>
      </c>
      <c r="K11" s="295" t="s">
        <v>2005</v>
      </c>
      <c r="L11" s="295" t="str">
        <f t="shared" si="1"/>
        <v>At baseline, the mean FACT-Leu was 119.6. Except SWB, other FACTLeu subscale and aggregated scores highly correlated with FACT-Leu (0.74-0.96; p&lt;0.0001). Among NIC AML patients, FACT-Leu scores were significantly associated with PS and sex.
***</v>
      </c>
      <c r="M11" s="294" t="s">
        <v>2004</v>
      </c>
      <c r="N11" s="317" t="str">
        <f t="shared" si="0"/>
        <v>At baseline, the mean index values for VAS of EQ-5D-5L were 0.68 and 62.5, respectively. Both index values (0.65) and VAS of EQ-5D-5L (0.57) showed moderate correlation with FACT-Leu. The EQ-5D-5L (0.71) and VAS (0.60) showed moderate correlation with FACT-TOI (p&lt;0.0001).
***</v>
      </c>
      <c r="O11" s="293" t="s">
        <v>52</v>
      </c>
      <c r="P11" s="118"/>
    </row>
    <row r="12" spans="1:16" ht="79.95" customHeight="1">
      <c r="A12" s="122" t="s">
        <v>50</v>
      </c>
      <c r="B12" s="122" t="s">
        <v>50</v>
      </c>
      <c r="C12" s="123" t="s">
        <v>51</v>
      </c>
      <c r="D12" s="120" t="s">
        <v>52</v>
      </c>
      <c r="E12" s="120" t="s">
        <v>53</v>
      </c>
      <c r="F12" s="120" t="s">
        <v>54</v>
      </c>
      <c r="G12" s="119" t="s">
        <v>55</v>
      </c>
      <c r="H12" s="293" t="s">
        <v>52</v>
      </c>
      <c r="I12" s="295" t="s">
        <v>52</v>
      </c>
      <c r="J12" s="293" t="s">
        <v>52</v>
      </c>
      <c r="K12" s="295" t="s">
        <v>2003</v>
      </c>
      <c r="L12" s="295" t="str">
        <f t="shared" si="1"/>
        <v>QoL assessment were performed at baseline, 3 month, 6 month and 12 month. Patients who died before the next QoL assessment point had QLQ-30C summary score 8.65 (6.68-10.61) points lower,EQ-5D utility score 0.11 (0.08-0.14) points lower, and EQ-5D VAS 7.73 (5.13-10.34) lower (all p&lt;.0001). After early deaths had been excluded, there were no significant differences in baseline quality of life between those patients who entered remission and those who did not on any measure. Among patients who survived 90 days after the assessment, patients who were in remission at a post-baseline timepoint had significantly improved QLQ-30C summary score (difference 4.27 (0.06-8.48), p=0.05), and EQ-5D utility score (difference 0.08 (0.02-0.14) p=0.008), but EQ-5D VAS was not significantly different by remission status (-1.32 (-7.57-4.93) p=0.7). 
***</v>
      </c>
      <c r="M12" s="294" t="s">
        <v>2002</v>
      </c>
      <c r="N12" s="295" t="str">
        <f t="shared" si="0"/>
        <v>Among patients who survived 90 days after the assessment, patients who were in remission at a post-baseline timepoint had significantly improved  EQ-5D utility score (difference 0.08 (0.02-0.14) p=0.008)
***</v>
      </c>
      <c r="O12" s="293" t="s">
        <v>52</v>
      </c>
      <c r="P12" s="118"/>
    </row>
    <row r="13" spans="1:16" s="128" customFormat="1" ht="79.95" customHeight="1">
      <c r="A13" s="125" t="s">
        <v>56</v>
      </c>
      <c r="B13" s="125" t="s">
        <v>56</v>
      </c>
      <c r="C13" s="124" t="s">
        <v>57</v>
      </c>
      <c r="D13" s="126" t="s">
        <v>58</v>
      </c>
      <c r="E13" s="126" t="s">
        <v>59</v>
      </c>
      <c r="F13" s="126" t="s">
        <v>60</v>
      </c>
      <c r="G13" s="119" t="s">
        <v>61</v>
      </c>
      <c r="H13" s="293" t="s">
        <v>52</v>
      </c>
      <c r="I13" s="295" t="s">
        <v>52</v>
      </c>
      <c r="J13" s="293" t="s">
        <v>1996</v>
      </c>
      <c r="K13" s="295" t="s">
        <v>2001</v>
      </c>
      <c r="L13" s="295" t="str">
        <f t="shared" si="1"/>
        <v>50 were evaluable for QoL. Clinically important differences were seen in physical, role, cognitive and social functioning, global health status between responders and non responders (all higher in responders). Responders had significantly superior global health status (p=0.001) and EQ-5D scores (p=0.0002) and lower levels of fatigue (p&lt;0.0001).
***</v>
      </c>
      <c r="M13" s="294" t="s">
        <v>2000</v>
      </c>
      <c r="N13" s="295" t="str">
        <f t="shared" si="0"/>
        <v>Responders had significantly superior EQ-5D scores (p=.0002).
***</v>
      </c>
      <c r="O13" s="293" t="s">
        <v>52</v>
      </c>
      <c r="P13" s="129"/>
    </row>
    <row r="14" spans="1:16" ht="79.95" customHeight="1">
      <c r="A14" s="319" t="s">
        <v>69</v>
      </c>
      <c r="B14" s="125" t="s">
        <v>69</v>
      </c>
      <c r="C14" s="127" t="s">
        <v>70</v>
      </c>
      <c r="D14" s="126" t="s">
        <v>58</v>
      </c>
      <c r="E14" s="126" t="s">
        <v>72</v>
      </c>
      <c r="F14" s="126" t="s">
        <v>60</v>
      </c>
      <c r="G14" s="119" t="s">
        <v>73</v>
      </c>
      <c r="H14" s="293" t="s">
        <v>52</v>
      </c>
      <c r="I14" s="295" t="s">
        <v>52</v>
      </c>
      <c r="J14" s="293" t="s">
        <v>1975</v>
      </c>
      <c r="K14" s="296" t="s">
        <v>1999</v>
      </c>
      <c r="L14" s="295" t="str">
        <f t="shared" si="1"/>
        <v>The only clinically significant improvements were observed with the EORTC physical functioning and fatigue subscales but constipation scores were higher and global health status/QOL deteriorated over time.
***</v>
      </c>
      <c r="M14" s="293" t="s">
        <v>1998</v>
      </c>
      <c r="N14" s="295" t="str">
        <f t="shared" si="0"/>
        <v>Median score of EQ-5D
Baseline 0.848 / Month 1-2: 0.812 / Month 3-4: 0.849 / Month 5-7: 0.866
***</v>
      </c>
      <c r="O14" s="293" t="s">
        <v>1998</v>
      </c>
      <c r="P14" s="118"/>
    </row>
    <row r="15" spans="1:16" ht="79.95" customHeight="1">
      <c r="A15" s="125" t="s">
        <v>76</v>
      </c>
      <c r="B15" s="125" t="s">
        <v>76</v>
      </c>
      <c r="C15" s="124" t="s">
        <v>77</v>
      </c>
      <c r="D15" s="120" t="s">
        <v>79</v>
      </c>
      <c r="E15" s="120" t="s">
        <v>80</v>
      </c>
      <c r="F15" s="120" t="s">
        <v>81</v>
      </c>
      <c r="G15" s="119" t="s">
        <v>82</v>
      </c>
      <c r="H15" s="293" t="s">
        <v>52</v>
      </c>
      <c r="I15" s="295" t="s">
        <v>52</v>
      </c>
      <c r="J15" s="293" t="s">
        <v>52</v>
      </c>
      <c r="K15" s="295" t="s">
        <v>1997</v>
      </c>
      <c r="L15" s="295" t="str">
        <f t="shared" si="1"/>
        <v>At diagnosis The median QOL-E general standardized score 54 (IQR 46-70) / median EORTC QLQ-C30 global score decreased 50 (IQR 41-66) 
Fatigue in QOL-E median 45 (IQR 32-53) / in QLQ-C30 median 33 (IQR 22-66)
Loss of appetite was perceived by 75% of patients 
***</v>
      </c>
      <c r="M15" s="294" t="s">
        <v>52</v>
      </c>
      <c r="N15" s="295" t="str">
        <f t="shared" si="0"/>
        <v>NR
***</v>
      </c>
      <c r="O15" s="293" t="s">
        <v>52</v>
      </c>
      <c r="P15" s="118"/>
    </row>
    <row r="16" spans="1:16" ht="79.95" customHeight="1">
      <c r="A16" s="125" t="s">
        <v>84</v>
      </c>
      <c r="B16" s="125" t="s">
        <v>84</v>
      </c>
      <c r="C16" s="124" t="s">
        <v>85</v>
      </c>
      <c r="D16" s="120" t="s">
        <v>54</v>
      </c>
      <c r="E16" s="120" t="s">
        <v>87</v>
      </c>
      <c r="F16" s="120" t="s">
        <v>88</v>
      </c>
      <c r="G16" s="119" t="s">
        <v>89</v>
      </c>
      <c r="H16" s="293" t="s">
        <v>52</v>
      </c>
      <c r="I16" s="295" t="s">
        <v>52</v>
      </c>
      <c r="J16" s="293" t="s">
        <v>1996</v>
      </c>
      <c r="K16" s="295" t="s">
        <v>1995</v>
      </c>
      <c r="L16" s="295" t="str">
        <f t="shared" si="1"/>
        <v>There were worsening of emotional (-9.03; p= 0.04) and cognitive (-6.94; p= 0.05) EORTC scale scores, while increasing FACTG (+2.9; p=0.03), emotional (+1.1; p= 0.04) and Functional well being (+2.25; p=0.001) in FACT An scores. 
***</v>
      </c>
      <c r="M16" s="294" t="s">
        <v>52</v>
      </c>
      <c r="N16" s="295" t="str">
        <f t="shared" si="0"/>
        <v>NR
***</v>
      </c>
      <c r="O16" s="293" t="s">
        <v>52</v>
      </c>
      <c r="P16" s="118"/>
    </row>
    <row r="17" spans="1:16" ht="79.95" customHeight="1">
      <c r="A17" s="125" t="s">
        <v>91</v>
      </c>
      <c r="B17" s="125" t="s">
        <v>91</v>
      </c>
      <c r="C17" s="127" t="s">
        <v>92</v>
      </c>
      <c r="D17" s="126" t="s">
        <v>94</v>
      </c>
      <c r="E17" s="126" t="s">
        <v>96</v>
      </c>
      <c r="F17" s="126" t="s">
        <v>97</v>
      </c>
      <c r="G17" s="119" t="s">
        <v>98</v>
      </c>
      <c r="H17" s="293" t="s">
        <v>52</v>
      </c>
      <c r="I17" s="295" t="s">
        <v>52</v>
      </c>
      <c r="J17" s="293" t="s">
        <v>52</v>
      </c>
      <c r="K17" s="295" t="s">
        <v>2020</v>
      </c>
      <c r="L17" s="295" t="str">
        <f t="shared" si="1"/>
        <v>At baseline, median EORTC QLQ-C30 Fatigue (BSC vs. HA vs. IC/HCT vs. total): 53.3 vs. 66.6 vs. 44.3 vs. 53.3
median ADL (Barthel Index) (BSC vs. HA vs. IC/HCT vs. total): 100 vs. 100 vs. 100 vs. 100
***</v>
      </c>
      <c r="M17" s="294" t="s">
        <v>52</v>
      </c>
      <c r="N17" s="295" t="str">
        <f t="shared" si="0"/>
        <v>NR
***</v>
      </c>
      <c r="O17" s="293" t="s">
        <v>52</v>
      </c>
      <c r="P17" s="118"/>
    </row>
    <row r="18" spans="1:16" ht="79.95" customHeight="1">
      <c r="A18" s="125" t="s">
        <v>100</v>
      </c>
      <c r="B18" s="125" t="s">
        <v>100</v>
      </c>
      <c r="C18" s="124" t="s">
        <v>101</v>
      </c>
      <c r="D18" s="126" t="s">
        <v>54</v>
      </c>
      <c r="E18" s="126" t="s">
        <v>103</v>
      </c>
      <c r="F18" s="126" t="s">
        <v>104</v>
      </c>
      <c r="G18" s="119" t="s">
        <v>105</v>
      </c>
      <c r="H18" s="293" t="s">
        <v>52</v>
      </c>
      <c r="I18" s="295" t="s">
        <v>1994</v>
      </c>
      <c r="J18" s="293" t="s">
        <v>52</v>
      </c>
      <c r="K18" s="295" t="s">
        <v>1993</v>
      </c>
      <c r="L18" s="295" t="str">
        <f t="shared" si="1"/>
        <v>First-line patients may have a directionally better QoL scores than those on later lines of therapy
1L vs. R/R:  EQ-5D = 0.75 vs. 0.71 (P=0.51) and the FACT-Leu = 103.7 vs. 92.5 (P=0.098)
R/R patients were significantly more likely than first-line patients to be affected physically by their AML condition
1L vs. R/R: FACT-Leu-Physical Well-Being sub-domain = 13.0 vs. 17.6, p=0.005
***</v>
      </c>
      <c r="M18" s="294" t="s">
        <v>1992</v>
      </c>
      <c r="N18" s="295" t="str">
        <f t="shared" si="0"/>
        <v>1L patients have better EQ-5D  scores than those on later lines of therapy, 
***</v>
      </c>
      <c r="O18" s="294" t="s">
        <v>1991</v>
      </c>
      <c r="P18" s="118"/>
    </row>
    <row r="19" spans="1:16" ht="79.95" customHeight="1">
      <c r="A19" s="125" t="s">
        <v>107</v>
      </c>
      <c r="B19" s="125" t="s">
        <v>107</v>
      </c>
      <c r="C19" s="127" t="s">
        <v>108</v>
      </c>
      <c r="D19" s="126" t="s">
        <v>54</v>
      </c>
      <c r="E19" s="126" t="s">
        <v>110</v>
      </c>
      <c r="F19" s="120" t="s">
        <v>111</v>
      </c>
      <c r="G19" s="119" t="s">
        <v>112</v>
      </c>
      <c r="H19" s="293" t="s">
        <v>52</v>
      </c>
      <c r="I19" s="295" t="s">
        <v>1990</v>
      </c>
      <c r="J19" s="293" t="s">
        <v>52</v>
      </c>
      <c r="K19" s="295" t="s">
        <v>1989</v>
      </c>
      <c r="L19" s="295" t="str">
        <f t="shared" si="1"/>
        <v>Participants scored well on the EORTC QLQ-C30. The FACIT-Fatigue (worst 0-best 52) mean score was 28.7 and median score was 33.5 (normal ≥30). On the HADS anxiety scale, 2 participants scored in the abnormal range. On the QOL-CS, participants scored above 6 out of 10 in all domains, with exceptions of the psychological subscales of distress and fear (Physical 8.7 / Psychological 7.9 / Distress 4.7 / Fear 4.5 / Social 7.1 / Spiritual 7.4).
***</v>
      </c>
      <c r="M19" s="294" t="s">
        <v>52</v>
      </c>
      <c r="N19" s="295" t="str">
        <f t="shared" si="0"/>
        <v>NR
***</v>
      </c>
      <c r="O19" s="293" t="s">
        <v>52</v>
      </c>
      <c r="P19" s="118"/>
    </row>
    <row r="20" spans="1:16" ht="79.95" customHeight="1">
      <c r="A20" s="319" t="s">
        <v>115</v>
      </c>
      <c r="B20" s="125" t="s">
        <v>115</v>
      </c>
      <c r="C20" s="124" t="s">
        <v>116</v>
      </c>
      <c r="D20" s="126" t="s">
        <v>54</v>
      </c>
      <c r="E20" s="120" t="s">
        <v>117</v>
      </c>
      <c r="F20" s="120" t="s">
        <v>118</v>
      </c>
      <c r="G20" s="119" t="s">
        <v>119</v>
      </c>
      <c r="H20" s="293" t="s">
        <v>52</v>
      </c>
      <c r="I20" s="295" t="s">
        <v>1988</v>
      </c>
      <c r="J20" s="293" t="s">
        <v>52</v>
      </c>
      <c r="K20" s="295" t="s">
        <v>1987</v>
      </c>
      <c r="L20" s="295" t="str">
        <f t="shared" si="1"/>
        <v>The majority of the patients with AML reported problems on the five functioning scales of the QLQ-C30. The average scores on all functioning scales were significantly lower in patients with AML compared to adjusted general population scores. The differences in physical, role,
cognitive, and social functioning were also clinically relevant. Despite these differences, no significant difference was found for the global quality of life. 
***</v>
      </c>
      <c r="M20" s="294" t="s">
        <v>2021</v>
      </c>
      <c r="N20" s="295" t="str">
        <f t="shared" si="0"/>
        <v>Average EQ-VAS score of the patients was significantly lower than the predicted general population EQ-VAS: 74.6 vs. 78.8, p=0.0333. The lower  utility score was related to more problems with mobility and usual activities and more anxiety/depression. Allogeneic HSCT, younger age, and the absence of social support were also associated with a lower EQ-VAS score.
Overall, 0.82 (0.21 - 1.0); 
No Relapse: 0.83 vs. Relapse: 0.78 (p=0.19)
High dose chemo/HSCT: 0.83 vs. HSCT: 0.82 (p=0.77)
***</v>
      </c>
      <c r="O20" s="293"/>
      <c r="P20" s="118"/>
    </row>
    <row r="21" spans="1:16" ht="79.95" customHeight="1">
      <c r="A21" s="125" t="s">
        <v>125</v>
      </c>
      <c r="B21" s="125" t="s">
        <v>125</v>
      </c>
      <c r="C21" s="124" t="s">
        <v>127</v>
      </c>
      <c r="D21" s="126" t="s">
        <v>54</v>
      </c>
      <c r="E21" s="120" t="s">
        <v>128</v>
      </c>
      <c r="F21" s="120" t="s">
        <v>129</v>
      </c>
      <c r="G21" s="119" t="s">
        <v>130</v>
      </c>
      <c r="H21" s="293" t="s">
        <v>52</v>
      </c>
      <c r="I21" s="295" t="s">
        <v>1986</v>
      </c>
      <c r="J21" s="293" t="s">
        <v>52</v>
      </c>
      <c r="K21" s="295" t="s">
        <v>1985</v>
      </c>
      <c r="L21" s="295" t="str">
        <f t="shared" si="1"/>
        <v>On the MDASI, fatigue (followed by distress and disturbed sleep) was the symptom reported most often in the last 24 hours. Fatigue had the highest mean severity rating (3.37, sd = 3.36, 0-10 scale) on the MDASI.
***</v>
      </c>
      <c r="M21" s="294" t="s">
        <v>52</v>
      </c>
      <c r="N21" s="295" t="str">
        <f t="shared" si="0"/>
        <v>NR
***</v>
      </c>
      <c r="O21" s="293" t="s">
        <v>52</v>
      </c>
      <c r="P21" s="118"/>
    </row>
    <row r="22" spans="1:16" ht="111.75" customHeight="1">
      <c r="A22" s="319" t="s">
        <v>135</v>
      </c>
      <c r="B22" s="125" t="s">
        <v>135</v>
      </c>
      <c r="C22" s="124" t="s">
        <v>136</v>
      </c>
      <c r="D22" s="120" t="s">
        <v>138</v>
      </c>
      <c r="E22" s="120" t="s">
        <v>140</v>
      </c>
      <c r="F22" s="120" t="s">
        <v>142</v>
      </c>
      <c r="G22" s="119" t="s">
        <v>144</v>
      </c>
      <c r="H22" s="293" t="s">
        <v>52</v>
      </c>
      <c r="I22" s="295" t="s">
        <v>52</v>
      </c>
      <c r="J22" s="293" t="s">
        <v>52</v>
      </c>
      <c r="K22" s="295" t="s">
        <v>1984</v>
      </c>
      <c r="L22" s="295" t="str">
        <f t="shared" si="1"/>
        <v>The utility analysis results show that, compared with patients receiving bsc, patients treated with azacitidine had a better quality of life, and the difference increased with increasing length of treatment.
***</v>
      </c>
      <c r="M22" s="294" t="s">
        <v>2022</v>
      </c>
      <c r="N22" s="295" t="str">
        <f t="shared" si="0"/>
        <v>For MDS patients utility values were obtained from two studies in which EQ-5D health questionnaire values were mapped from the European Organization for Research and Treatment of Cancer qlq-C30 survey, and SF-6D scores were mapped from the Short Form 12, elicited from 191 and 43 patients in two different trials. Because no utility values had been reported for patients with AML&gt;30, it was assumed that the utility value of this health state would be the same as that of baseline mds treated with azacitidine or BSC.
&lt;EQ-5D&gt;
AZA Day 0: 0.67 / Day 50: 0.70 / Day 106: 0.74 / Day 182: 0.80 / Day 183 onward: 0.80
Best supportive care Day 0: 0.67 / Day 50: 0.69 / Day 106: 0.68 / Day 182: 0.72 / Day 183 onward: 0.80
AML (&gt;30% blasts) 0.67
&lt;SF-6D&gt;
Low-dose chemotherapy Day 0: 0.67 / Day 14: 0.70 / Day 42: 0.71 / Day 70: 0.72 / Day 98: 0.70 / Day 182: 0.85 / Day 365: 0.67 / Day 366 onward: 0.67
Standard-dose chemotherapy Day 0: 0.66 / Day 14: 0.61 / Day 42: 0.66 / Day 70: 0.69 / Day 98: 0.72 / Day 182: 0.74 / Day 365: 0.83 / Day 366 onward: 0.83
***</v>
      </c>
      <c r="O22" s="293"/>
      <c r="P22" s="118"/>
    </row>
    <row r="23" spans="1:16" ht="79.95" customHeight="1">
      <c r="A23" s="319" t="s">
        <v>147</v>
      </c>
      <c r="B23" s="125" t="s">
        <v>147</v>
      </c>
      <c r="C23" s="124" t="s">
        <v>148</v>
      </c>
      <c r="D23" s="120" t="s">
        <v>149</v>
      </c>
      <c r="E23" s="120" t="s">
        <v>150</v>
      </c>
      <c r="F23" s="120" t="s">
        <v>151</v>
      </c>
      <c r="G23" s="119" t="s">
        <v>153</v>
      </c>
      <c r="H23" s="293" t="s">
        <v>52</v>
      </c>
      <c r="I23" s="295" t="s">
        <v>52</v>
      </c>
      <c r="J23" s="293" t="s">
        <v>52</v>
      </c>
      <c r="K23" s="295" t="s">
        <v>52</v>
      </c>
      <c r="L23" s="295" t="str">
        <f t="shared" si="1"/>
        <v>NR
***</v>
      </c>
      <c r="M23" s="294" t="s">
        <v>2023</v>
      </c>
      <c r="N23" s="295" t="str">
        <f t="shared" si="0"/>
        <v>The adjusted means of the EQ-5D index were adopted from the previous cross-sectional study of acute leukemia survivors. In the Markov model, we allowed the QOL estimates to change over time to reflect possible longitudinal alterations in QOL; durations were defined relative to time since CR1 (&lt;1 year, 1 to 2 years, 3 to 5 years, and 6 years or more).
&lt;Overall&gt;
Alive after HCT (overall) 0.74 / Alive after HCT (no GVHD) 0.79 / Alive after HCT (with GVHD) 0.67 / Alive after chemotherapy 0.71
&lt;less than 1 year&gt;
Alive after HCT (overall) 0.59 / Alive after HCT (no GVHD) 0.51 / Alive after HCT (with GVHD) 0.71 / Alive after chemotherapy 0.60
&lt;1 to 2 years&gt;
Alive after HCT (overall) 0.75 / Alive after HCT (no GVHD) 0.77 / Alive after HCT (with GVHD) 0.73 / Alive after chemotherapy 0.68
&lt;3 to 5 years&gt;
Alive after HCT (overall) 0.74 / Alive after HCT (no GVHD) 0.81 / Alive after HCT (with GVHD) 0.67 / Alive after chemotherapy 0.74
&lt;more than 5 years&gt;
Alive after HCT (overall) 0.76 / Alive after HCT (no GVHD) 0.83 / Alive after HCT (with GVHD) 0.63 / Alive after chemotherapy 0.74
***</v>
      </c>
      <c r="O23" s="293"/>
      <c r="P23" s="118"/>
    </row>
    <row r="24" spans="1:16" ht="79.95" customHeight="1">
      <c r="A24" s="122" t="s">
        <v>159</v>
      </c>
      <c r="B24" s="122" t="s">
        <v>159</v>
      </c>
      <c r="C24" s="123" t="s">
        <v>161</v>
      </c>
      <c r="D24" s="120" t="s">
        <v>163</v>
      </c>
      <c r="E24" s="120" t="s">
        <v>165</v>
      </c>
      <c r="F24" s="120" t="s">
        <v>167</v>
      </c>
      <c r="G24" s="119" t="s">
        <v>169</v>
      </c>
      <c r="H24" s="293" t="s">
        <v>722</v>
      </c>
      <c r="I24" s="295" t="s">
        <v>1983</v>
      </c>
      <c r="J24" s="293" t="s">
        <v>722</v>
      </c>
      <c r="K24" s="295" t="s">
        <v>1982</v>
      </c>
      <c r="L24" s="295" t="str">
        <f t="shared" si="1"/>
        <v>There were no differences in QOL (β = -0.71, SE = 1.12, P = 0.527)  over all time points. Older patients with AML receiving intensive and non-intensive chemotherapy experience similar QOL.
***</v>
      </c>
      <c r="M24" s="294" t="s">
        <v>52</v>
      </c>
      <c r="N24" s="295" t="str">
        <f t="shared" si="0"/>
        <v>NR
***</v>
      </c>
      <c r="O24" s="293" t="s">
        <v>52</v>
      </c>
      <c r="P24" s="118"/>
    </row>
    <row r="25" spans="1:16" ht="79.95" customHeight="1">
      <c r="A25" s="122" t="s">
        <v>170</v>
      </c>
      <c r="B25" s="122" t="s">
        <v>170</v>
      </c>
      <c r="C25" s="123" t="s">
        <v>171</v>
      </c>
      <c r="D25" s="120" t="s">
        <v>172</v>
      </c>
      <c r="E25" s="120" t="s">
        <v>173</v>
      </c>
      <c r="F25" s="120" t="s">
        <v>174</v>
      </c>
      <c r="G25" s="119" t="s">
        <v>175</v>
      </c>
      <c r="H25" s="293" t="s">
        <v>610</v>
      </c>
      <c r="I25" s="295" t="s">
        <v>1981</v>
      </c>
      <c r="J25" s="293" t="s">
        <v>52</v>
      </c>
      <c r="K25" s="295" t="s">
        <v>1980</v>
      </c>
      <c r="L25" s="295" t="str">
        <f t="shared" si="1"/>
        <v>At baseline, NIC AML patients had poor HRQoL scores in GHS (50) on a 0-100 scale, with higher scores indicating better health. Clinically meaningful and significant improvements in fatigue and PF were observed with non-intensive chemotherapeutic agents across several studies. Clinical responders demonstrated meaningful improvements in QLQ-C30 physical, role, cognitive and social functioning, Global Health Status, and EQ-5D scores from baseline after being treated with chemotherapy. Low baseline HRQoL scores, especially physical function was  shown to be significant independent predictors of poor survival.
***</v>
      </c>
      <c r="M25" s="294" t="s">
        <v>1979</v>
      </c>
      <c r="N25" s="295" t="str">
        <f t="shared" si="0"/>
        <v>Clinical responders demonstrated meaningful improvements in EQ-5D scores from baseline after being treated with chemotherapy.
***</v>
      </c>
      <c r="O25" s="293" t="s">
        <v>1978</v>
      </c>
      <c r="P25" s="118"/>
    </row>
    <row r="26" spans="1:16" ht="79.95" customHeight="1">
      <c r="A26" s="122" t="s">
        <v>176</v>
      </c>
      <c r="B26" s="122" t="s">
        <v>176</v>
      </c>
      <c r="C26" s="123" t="s">
        <v>178</v>
      </c>
      <c r="D26" s="120" t="s">
        <v>52</v>
      </c>
      <c r="E26" s="120" t="s">
        <v>179</v>
      </c>
      <c r="F26" s="120" t="s">
        <v>180</v>
      </c>
      <c r="G26" s="120" t="s">
        <v>181</v>
      </c>
      <c r="H26" s="293" t="s">
        <v>52</v>
      </c>
      <c r="I26" s="295" t="s">
        <v>52</v>
      </c>
      <c r="J26" s="293" t="s">
        <v>52</v>
      </c>
      <c r="K26" s="295" t="s">
        <v>1977</v>
      </c>
      <c r="L26" s="295" t="str">
        <f t="shared" si="1"/>
        <v>Based on best-Worst Scaling (BWS) instrument, patients were most worried about “the possibility of dying from AML” (BW score= 74.47, SE= 0.60) and the “long-term side effects of treatments” (BW score= 70.61, SE= 0.53). Patients were least worried about “communicating openly with doctors” (BW score= 24.34, SE= 0.50). 
***</v>
      </c>
      <c r="M26" s="294" t="s">
        <v>52</v>
      </c>
      <c r="N26" s="295" t="str">
        <f t="shared" si="0"/>
        <v>NR
***</v>
      </c>
      <c r="O26" s="293" t="s">
        <v>52</v>
      </c>
      <c r="P26" s="118"/>
    </row>
    <row r="27" spans="1:16" ht="79.95" customHeight="1">
      <c r="A27" s="122" t="s">
        <v>186</v>
      </c>
      <c r="B27" s="122" t="s">
        <v>186</v>
      </c>
      <c r="C27" s="121" t="s">
        <v>188</v>
      </c>
      <c r="D27" s="120" t="s">
        <v>52</v>
      </c>
      <c r="E27" s="120" t="s">
        <v>191</v>
      </c>
      <c r="F27" s="120" t="s">
        <v>193</v>
      </c>
      <c r="G27" s="119" t="s">
        <v>194</v>
      </c>
      <c r="H27" s="293" t="s">
        <v>52</v>
      </c>
      <c r="I27" s="295" t="s">
        <v>1976</v>
      </c>
      <c r="J27" s="293" t="s">
        <v>52</v>
      </c>
      <c r="K27" s="295" t="s">
        <v>52</v>
      </c>
      <c r="L27" s="295" t="str">
        <f t="shared" si="1"/>
        <v>NR
***</v>
      </c>
      <c r="M27" s="294" t="s">
        <v>52</v>
      </c>
      <c r="N27" s="295" t="str">
        <f t="shared" si="0"/>
        <v>NR
***</v>
      </c>
      <c r="O27" s="293" t="s">
        <v>52</v>
      </c>
      <c r="P27" s="118"/>
    </row>
    <row r="28" spans="1:16">
      <c r="P28" s="118"/>
    </row>
    <row r="29" spans="1:16" ht="16.2" thickBot="1">
      <c r="A29" s="117"/>
      <c r="B29" s="117"/>
      <c r="C29" s="116"/>
      <c r="D29" s="116"/>
      <c r="E29" s="116"/>
      <c r="F29" s="116"/>
      <c r="G29" s="116"/>
      <c r="H29" s="116"/>
      <c r="I29" s="292"/>
      <c r="J29" s="116"/>
      <c r="K29" s="292"/>
      <c r="L29" s="292"/>
      <c r="M29" s="116"/>
      <c r="N29" s="116"/>
      <c r="O29" s="116"/>
      <c r="P29" s="115"/>
    </row>
  </sheetData>
  <autoFilter ref="A4:G4" xr:uid="{0730A8DD-A790-4D64-80F4-F4AC86E5B5FA}"/>
  <mergeCells count="5">
    <mergeCell ref="A3:D3"/>
    <mergeCell ref="E3:G3"/>
    <mergeCell ref="H3:I3"/>
    <mergeCell ref="J3:K3"/>
    <mergeCell ref="M3:O3"/>
  </mergeCells>
  <conditionalFormatting sqref="A2:B2">
    <cfRule type="duplicateValues" dxfId="0" priority="1"/>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2B6F3-1769-48EF-BE0A-AFEF483F6453}">
  <sheetPr>
    <tabColor rgb="FF4B277B"/>
  </sheetPr>
  <dimension ref="A1:BT105"/>
  <sheetViews>
    <sheetView showGridLines="0" zoomScale="70" zoomScaleNormal="70" workbookViewId="0">
      <pane ySplit="1" topLeftCell="A2" activePane="bottomLeft" state="frozen"/>
      <selection activeCell="BJ9" sqref="BJ9"/>
      <selection pane="bottomLeft" activeCell="I1" sqref="I1:I1048576"/>
    </sheetView>
  </sheetViews>
  <sheetFormatPr defaultColWidth="10.69921875" defaultRowHeight="15"/>
  <cols>
    <col min="1" max="2" width="22.5" style="1" customWidth="1"/>
    <col min="3" max="3" width="31.69921875" style="4" customWidth="1"/>
    <col min="4" max="5" width="16.19921875" style="1" customWidth="1"/>
    <col min="6" max="7" width="25.19921875" style="1" customWidth="1"/>
    <col min="8" max="8" width="23.69921875" style="1" customWidth="1"/>
    <col min="9" max="9" width="22" style="3" customWidth="1"/>
    <col min="10" max="10" width="18.69921875" style="2" customWidth="1"/>
    <col min="11" max="11" width="13.19921875" style="2" customWidth="1"/>
    <col min="12" max="13" width="12.69921875" style="2" customWidth="1"/>
    <col min="14" max="14" width="11.69921875" style="269" customWidth="1"/>
    <col min="15" max="15" width="12.69921875" style="280" customWidth="1"/>
    <col min="16" max="16" width="11.69921875" style="269" customWidth="1"/>
    <col min="17" max="18" width="11.19921875" style="1" customWidth="1"/>
    <col min="19" max="19" width="18.19921875" style="1" customWidth="1"/>
    <col min="20" max="20" width="22" style="1" customWidth="1"/>
    <col min="21" max="21" width="22.19921875" style="1" customWidth="1"/>
    <col min="22" max="23" width="19.19921875" style="1" customWidth="1"/>
    <col min="24" max="24" width="12.69921875" style="280" customWidth="1"/>
    <col min="25" max="25" width="19.19921875" style="1" customWidth="1"/>
    <col min="26" max="26" width="18.5" style="1" customWidth="1"/>
    <col min="27" max="27" width="20.19921875" style="1" customWidth="1"/>
    <col min="28" max="28" width="14.69921875" style="1" customWidth="1"/>
    <col min="29" max="32" width="10.69921875" style="1" customWidth="1"/>
    <col min="33" max="33" width="14.19921875" style="1" customWidth="1"/>
    <col min="34" max="34" width="10.69921875" style="1" customWidth="1"/>
    <col min="35" max="35" width="28.69921875" style="1" customWidth="1"/>
    <col min="36" max="36" width="10.69921875" style="1" customWidth="1"/>
    <col min="37" max="37" width="22.19921875" style="1" customWidth="1"/>
    <col min="38" max="41" width="10.69921875" style="1" customWidth="1"/>
    <col min="42" max="42" width="13.19921875" style="1" customWidth="1"/>
    <col min="43" max="43" width="15" style="1" customWidth="1"/>
    <col min="44" max="45" width="12.69921875" style="1" customWidth="1"/>
    <col min="46" max="46" width="20" style="1" customWidth="1"/>
    <col min="47" max="48" width="15.69921875" style="1" customWidth="1"/>
    <col min="49" max="49" width="13.19921875" style="1" customWidth="1"/>
    <col min="50" max="50" width="10.69921875" style="1" customWidth="1"/>
    <col min="51" max="52" width="16.19921875" style="1" customWidth="1"/>
    <col min="53" max="53" width="10.69921875" style="1" customWidth="1"/>
    <col min="54" max="54" width="14.19921875" style="1" customWidth="1"/>
    <col min="55" max="55" width="10.69921875" style="1" customWidth="1"/>
    <col min="56" max="56" width="16.5" style="1" customWidth="1"/>
    <col min="57" max="57" width="12.19921875" style="1" customWidth="1"/>
    <col min="58" max="58" width="13.19921875" style="1" customWidth="1"/>
    <col min="59" max="59" width="14.69921875" style="1" customWidth="1"/>
    <col min="60" max="60" width="16.69921875" style="1" customWidth="1"/>
    <col min="61" max="61" width="13.5" style="1" customWidth="1"/>
    <col min="62" max="62" width="11.69921875" style="1" customWidth="1"/>
    <col min="63" max="63" width="13.5" style="2" customWidth="1"/>
    <col min="64" max="64" width="12.69921875" style="2" customWidth="1"/>
    <col min="65" max="65" width="14" style="2" customWidth="1"/>
    <col min="66" max="67" width="15.69921875" style="2" customWidth="1"/>
    <col min="68" max="68" width="12.69921875" style="1" customWidth="1"/>
    <col min="69" max="69" width="13" style="1" customWidth="1"/>
    <col min="70" max="70" width="12.69921875" style="1" customWidth="1"/>
    <col min="71" max="71" width="35.69921875" style="1" customWidth="1"/>
    <col min="72" max="72" width="3.19921875" style="1" customWidth="1"/>
    <col min="73" max="16384" width="10.69921875" style="1"/>
  </cols>
  <sheetData>
    <row r="1" spans="1:72" s="75" customFormat="1" ht="70.95" customHeight="1">
      <c r="A1" s="86" t="s">
        <v>1927</v>
      </c>
      <c r="B1" s="77" t="s">
        <v>257</v>
      </c>
      <c r="C1" s="77" t="s">
        <v>521</v>
      </c>
      <c r="D1" s="77" t="s">
        <v>522</v>
      </c>
      <c r="E1" s="77" t="s">
        <v>5</v>
      </c>
      <c r="F1" s="77" t="s">
        <v>4</v>
      </c>
      <c r="G1" s="77" t="s">
        <v>523</v>
      </c>
      <c r="H1" s="77" t="s">
        <v>21</v>
      </c>
      <c r="I1" s="77" t="s">
        <v>524</v>
      </c>
      <c r="J1" s="84" t="s">
        <v>525</v>
      </c>
      <c r="K1" s="84" t="s">
        <v>526</v>
      </c>
      <c r="L1" s="84" t="s">
        <v>527</v>
      </c>
      <c r="M1" s="84" t="s">
        <v>528</v>
      </c>
      <c r="N1" s="261" t="s">
        <v>1971</v>
      </c>
      <c r="O1" s="270"/>
      <c r="P1" s="270" t="s">
        <v>1971</v>
      </c>
      <c r="Q1" s="84" t="s">
        <v>530</v>
      </c>
      <c r="R1" s="84" t="s">
        <v>531</v>
      </c>
      <c r="S1" s="84" t="s">
        <v>532</v>
      </c>
      <c r="T1" s="85" t="s">
        <v>533</v>
      </c>
      <c r="U1" s="85" t="s">
        <v>534</v>
      </c>
      <c r="V1" s="85" t="s">
        <v>535</v>
      </c>
      <c r="W1" s="85"/>
      <c r="X1" s="270"/>
      <c r="Y1" s="85"/>
      <c r="Z1" s="85" t="s">
        <v>536</v>
      </c>
      <c r="AA1" s="85" t="s">
        <v>537</v>
      </c>
      <c r="AB1" s="84" t="s">
        <v>538</v>
      </c>
      <c r="AC1" s="83" t="s">
        <v>539</v>
      </c>
      <c r="AD1" s="83" t="s">
        <v>540</v>
      </c>
      <c r="AE1" s="83" t="s">
        <v>541</v>
      </c>
      <c r="AF1" s="83" t="s">
        <v>542</v>
      </c>
      <c r="AG1" s="83" t="s">
        <v>543</v>
      </c>
      <c r="AH1" s="83" t="s">
        <v>544</v>
      </c>
      <c r="AI1" s="83" t="s">
        <v>545</v>
      </c>
      <c r="AJ1" s="83" t="s">
        <v>539</v>
      </c>
      <c r="AK1" s="83" t="s">
        <v>546</v>
      </c>
      <c r="AL1" s="83" t="s">
        <v>548</v>
      </c>
      <c r="AM1" s="83"/>
      <c r="AN1" s="83" t="s">
        <v>547</v>
      </c>
      <c r="AO1" s="81" t="s">
        <v>539</v>
      </c>
      <c r="AP1" s="81" t="s">
        <v>551</v>
      </c>
      <c r="AQ1" s="81" t="s">
        <v>552</v>
      </c>
      <c r="AR1" s="81" t="s">
        <v>553</v>
      </c>
      <c r="AS1" s="81" t="s">
        <v>554</v>
      </c>
      <c r="AT1" s="80" t="s">
        <v>555</v>
      </c>
      <c r="AU1" s="80" t="s">
        <v>556</v>
      </c>
      <c r="AV1" s="80" t="s">
        <v>557</v>
      </c>
      <c r="AW1" s="79" t="s">
        <v>558</v>
      </c>
      <c r="AX1" s="79" t="s">
        <v>559</v>
      </c>
      <c r="AY1" s="79" t="s">
        <v>560</v>
      </c>
      <c r="AZ1" s="79" t="s">
        <v>561</v>
      </c>
      <c r="BA1" s="79" t="s">
        <v>562</v>
      </c>
      <c r="BB1" s="79" t="s">
        <v>563</v>
      </c>
      <c r="BC1" s="79" t="s">
        <v>564</v>
      </c>
      <c r="BD1" s="79" t="s">
        <v>565</v>
      </c>
      <c r="BE1" s="79" t="s">
        <v>566</v>
      </c>
      <c r="BF1" s="79" t="s">
        <v>567</v>
      </c>
      <c r="BG1" s="79" t="s">
        <v>568</v>
      </c>
      <c r="BH1" s="79" t="s">
        <v>569</v>
      </c>
      <c r="BI1" s="79" t="s">
        <v>570</v>
      </c>
      <c r="BJ1" s="79" t="s">
        <v>571</v>
      </c>
      <c r="BK1" s="79" t="s">
        <v>572</v>
      </c>
      <c r="BL1" s="79" t="s">
        <v>573</v>
      </c>
      <c r="BM1" s="79" t="s">
        <v>574</v>
      </c>
      <c r="BN1" s="79" t="s">
        <v>575</v>
      </c>
      <c r="BO1" s="78" t="s">
        <v>576</v>
      </c>
      <c r="BP1" s="77" t="s">
        <v>577</v>
      </c>
      <c r="BQ1" s="77" t="s">
        <v>322</v>
      </c>
      <c r="BR1" s="77" t="s">
        <v>578</v>
      </c>
      <c r="BS1" s="77" t="s">
        <v>579</v>
      </c>
      <c r="BT1" s="76" t="s">
        <v>32</v>
      </c>
    </row>
    <row r="2" spans="1:72" s="5" customFormat="1" ht="15" customHeight="1">
      <c r="A2" s="636" t="s">
        <v>1926</v>
      </c>
      <c r="B2" s="587" t="s">
        <v>486</v>
      </c>
      <c r="C2" s="630" t="s">
        <v>345</v>
      </c>
      <c r="D2" s="587" t="s">
        <v>487</v>
      </c>
      <c r="E2" s="587" t="s">
        <v>580</v>
      </c>
      <c r="F2" s="19" t="s">
        <v>488</v>
      </c>
      <c r="G2" s="588" t="s">
        <v>581</v>
      </c>
      <c r="H2" s="611" t="s">
        <v>355</v>
      </c>
      <c r="I2" s="684" t="s">
        <v>582</v>
      </c>
      <c r="J2" s="231">
        <v>88</v>
      </c>
      <c r="K2" s="585">
        <v>132</v>
      </c>
      <c r="L2" s="242">
        <v>77</v>
      </c>
      <c r="M2" s="585">
        <v>76</v>
      </c>
      <c r="N2" s="262">
        <v>69</v>
      </c>
      <c r="O2" s="616">
        <v>95</v>
      </c>
      <c r="P2" s="271">
        <v>69</v>
      </c>
      <c r="Q2" s="10" t="s">
        <v>583</v>
      </c>
      <c r="R2" s="10" t="s">
        <v>584</v>
      </c>
      <c r="S2" s="10" t="s">
        <v>585</v>
      </c>
      <c r="T2" s="10" t="s">
        <v>586</v>
      </c>
      <c r="U2" s="10" t="s">
        <v>587</v>
      </c>
      <c r="V2" s="10" t="s">
        <v>588</v>
      </c>
      <c r="W2" s="242">
        <v>40</v>
      </c>
      <c r="X2" s="616">
        <f>W2+W3</f>
        <v>61</v>
      </c>
      <c r="Y2" s="585">
        <f>W2+W3</f>
        <v>61</v>
      </c>
      <c r="Z2" s="21" t="s">
        <v>589</v>
      </c>
      <c r="AA2" s="21" t="s">
        <v>590</v>
      </c>
      <c r="AB2" s="38">
        <v>82.08</v>
      </c>
      <c r="AC2" s="17">
        <v>78</v>
      </c>
      <c r="AD2" s="17">
        <v>8.3000000000000007</v>
      </c>
      <c r="AE2" s="17" t="s">
        <v>591</v>
      </c>
      <c r="AF2" s="17">
        <v>0.46</v>
      </c>
      <c r="AG2" s="17" t="s">
        <v>592</v>
      </c>
      <c r="AH2" s="17">
        <v>2.0000000000000001E-4</v>
      </c>
      <c r="AI2" s="597" t="s">
        <v>593</v>
      </c>
      <c r="AJ2" s="13">
        <v>78</v>
      </c>
      <c r="AK2" s="13" t="s">
        <v>594</v>
      </c>
      <c r="AL2" s="13" t="s">
        <v>595</v>
      </c>
      <c r="AM2" s="236"/>
      <c r="AN2" s="594" t="s">
        <v>596</v>
      </c>
      <c r="AO2" s="10">
        <v>15</v>
      </c>
      <c r="AP2" s="10">
        <v>81</v>
      </c>
      <c r="AQ2" s="10">
        <v>59</v>
      </c>
      <c r="AR2" s="10" t="s">
        <v>597</v>
      </c>
      <c r="AS2" s="585" t="s">
        <v>598</v>
      </c>
      <c r="AT2" s="8" t="s">
        <v>52</v>
      </c>
      <c r="AU2" s="8" t="s">
        <v>52</v>
      </c>
      <c r="AV2" s="595" t="s">
        <v>52</v>
      </c>
      <c r="AW2" s="8">
        <v>88</v>
      </c>
      <c r="AX2" s="10" t="s">
        <v>599</v>
      </c>
      <c r="AY2" s="10" t="s">
        <v>600</v>
      </c>
      <c r="AZ2" s="10" t="s">
        <v>52</v>
      </c>
      <c r="BA2" s="10" t="s">
        <v>601</v>
      </c>
      <c r="BB2" s="10" t="s">
        <v>602</v>
      </c>
      <c r="BC2" s="10" t="s">
        <v>603</v>
      </c>
      <c r="BD2" s="10" t="s">
        <v>604</v>
      </c>
      <c r="BE2" s="10" t="s">
        <v>605</v>
      </c>
      <c r="BF2" s="10" t="s">
        <v>601</v>
      </c>
      <c r="BG2" s="10" t="s">
        <v>606</v>
      </c>
      <c r="BH2" s="10" t="s">
        <v>607</v>
      </c>
      <c r="BI2" s="10" t="s">
        <v>608</v>
      </c>
      <c r="BJ2" s="10" t="s">
        <v>609</v>
      </c>
      <c r="BK2" s="10">
        <v>0</v>
      </c>
      <c r="BL2" s="10" t="s">
        <v>605</v>
      </c>
      <c r="BM2" s="10" t="s">
        <v>52</v>
      </c>
      <c r="BN2" s="10" t="s">
        <v>52</v>
      </c>
      <c r="BO2" s="10" t="s">
        <v>52</v>
      </c>
      <c r="BP2" s="587" t="s">
        <v>52</v>
      </c>
      <c r="BQ2" s="587" t="s">
        <v>52</v>
      </c>
      <c r="BR2" s="587" t="s">
        <v>610</v>
      </c>
      <c r="BS2" s="568" t="s">
        <v>611</v>
      </c>
      <c r="BT2" s="50"/>
    </row>
    <row r="3" spans="1:72" s="5" customFormat="1" ht="15" customHeight="1">
      <c r="A3" s="637"/>
      <c r="B3" s="587"/>
      <c r="C3" s="631"/>
      <c r="D3" s="587"/>
      <c r="E3" s="587"/>
      <c r="F3" s="19" t="s">
        <v>489</v>
      </c>
      <c r="G3" s="589"/>
      <c r="H3" s="611"/>
      <c r="I3" s="684"/>
      <c r="J3" s="231">
        <v>44</v>
      </c>
      <c r="K3" s="586"/>
      <c r="L3" s="242">
        <v>75</v>
      </c>
      <c r="M3" s="586"/>
      <c r="N3" s="262">
        <v>26</v>
      </c>
      <c r="O3" s="617"/>
      <c r="P3" s="271">
        <v>26</v>
      </c>
      <c r="Q3" s="10" t="s">
        <v>612</v>
      </c>
      <c r="R3" s="10" t="s">
        <v>613</v>
      </c>
      <c r="S3" s="10" t="s">
        <v>614</v>
      </c>
      <c r="T3" s="10" t="s">
        <v>615</v>
      </c>
      <c r="U3" s="10" t="s">
        <v>52</v>
      </c>
      <c r="V3" s="10" t="s">
        <v>616</v>
      </c>
      <c r="W3" s="242">
        <v>21</v>
      </c>
      <c r="X3" s="617"/>
      <c r="Y3" s="586"/>
      <c r="Z3" s="21" t="s">
        <v>617</v>
      </c>
      <c r="AA3" s="21" t="s">
        <v>618</v>
      </c>
      <c r="AB3" s="38">
        <v>45.599999999999994</v>
      </c>
      <c r="AC3" s="17">
        <v>38</v>
      </c>
      <c r="AD3" s="17">
        <v>4.3</v>
      </c>
      <c r="AE3" s="17" t="s">
        <v>619</v>
      </c>
      <c r="AF3" s="16" t="s">
        <v>52</v>
      </c>
      <c r="AG3" s="16" t="s">
        <v>52</v>
      </c>
      <c r="AH3" s="16" t="s">
        <v>52</v>
      </c>
      <c r="AI3" s="610"/>
      <c r="AJ3" s="13">
        <v>38</v>
      </c>
      <c r="AK3" s="13" t="s">
        <v>620</v>
      </c>
      <c r="AL3" s="14" t="s">
        <v>621</v>
      </c>
      <c r="AM3" s="14"/>
      <c r="AN3" s="594"/>
      <c r="AO3" s="10" t="s">
        <v>52</v>
      </c>
      <c r="AP3" s="10" t="s">
        <v>52</v>
      </c>
      <c r="AQ3" s="10" t="s">
        <v>52</v>
      </c>
      <c r="AR3" s="10" t="s">
        <v>52</v>
      </c>
      <c r="AS3" s="586"/>
      <c r="AT3" s="8" t="s">
        <v>52</v>
      </c>
      <c r="AU3" s="8" t="s">
        <v>52</v>
      </c>
      <c r="AV3" s="596"/>
      <c r="AW3" s="8">
        <v>44</v>
      </c>
      <c r="AX3" s="10" t="s">
        <v>623</v>
      </c>
      <c r="AY3" s="10" t="s">
        <v>624</v>
      </c>
      <c r="AZ3" s="10" t="s">
        <v>52</v>
      </c>
      <c r="BA3" s="10" t="s">
        <v>625</v>
      </c>
      <c r="BB3" s="10" t="s">
        <v>626</v>
      </c>
      <c r="BC3" s="10" t="s">
        <v>626</v>
      </c>
      <c r="BD3" s="10" t="s">
        <v>624</v>
      </c>
      <c r="BE3" s="10" t="s">
        <v>625</v>
      </c>
      <c r="BF3" s="10" t="s">
        <v>626</v>
      </c>
      <c r="BG3" s="10" t="s">
        <v>627</v>
      </c>
      <c r="BH3" s="10" t="s">
        <v>608</v>
      </c>
      <c r="BI3" s="10" t="s">
        <v>608</v>
      </c>
      <c r="BJ3" s="10" t="s">
        <v>626</v>
      </c>
      <c r="BK3" s="10" t="s">
        <v>625</v>
      </c>
      <c r="BL3" s="10">
        <v>0</v>
      </c>
      <c r="BM3" s="10" t="s">
        <v>52</v>
      </c>
      <c r="BN3" s="10" t="s">
        <v>52</v>
      </c>
      <c r="BO3" s="10" t="s">
        <v>52</v>
      </c>
      <c r="BP3" s="587"/>
      <c r="BQ3" s="587"/>
      <c r="BR3" s="587"/>
      <c r="BS3" s="569"/>
      <c r="BT3" s="50"/>
    </row>
    <row r="4" spans="1:72" s="5" customFormat="1" ht="15" customHeight="1">
      <c r="A4" s="639" t="s">
        <v>1738</v>
      </c>
      <c r="B4" s="641" t="s">
        <v>1925</v>
      </c>
      <c r="C4" s="642" t="s">
        <v>1924</v>
      </c>
      <c r="D4" s="641" t="s">
        <v>1923</v>
      </c>
      <c r="E4" s="641" t="s">
        <v>1922</v>
      </c>
      <c r="F4" s="23" t="s">
        <v>488</v>
      </c>
      <c r="G4" s="632" t="s">
        <v>581</v>
      </c>
      <c r="H4" s="584" t="s">
        <v>1921</v>
      </c>
      <c r="I4" s="584" t="s">
        <v>1920</v>
      </c>
      <c r="J4" s="231">
        <v>78</v>
      </c>
      <c r="K4" s="585">
        <v>116</v>
      </c>
      <c r="L4" s="242" t="s">
        <v>52</v>
      </c>
      <c r="M4" s="585" t="s">
        <v>52</v>
      </c>
      <c r="N4" s="262" t="s">
        <v>52</v>
      </c>
      <c r="O4" s="616" t="s">
        <v>52</v>
      </c>
      <c r="P4" s="271" t="s">
        <v>52</v>
      </c>
      <c r="Q4" s="19" t="s">
        <v>1913</v>
      </c>
      <c r="R4" s="8" t="s">
        <v>622</v>
      </c>
      <c r="S4" s="10" t="s">
        <v>52</v>
      </c>
      <c r="T4" s="10" t="s">
        <v>52</v>
      </c>
      <c r="U4" s="10" t="s">
        <v>52</v>
      </c>
      <c r="V4" s="10" t="s">
        <v>52</v>
      </c>
      <c r="W4" s="242" t="s">
        <v>52</v>
      </c>
      <c r="X4" s="616" t="s">
        <v>52</v>
      </c>
      <c r="Y4" s="585" t="s">
        <v>52</v>
      </c>
      <c r="Z4" s="21" t="s">
        <v>1919</v>
      </c>
      <c r="AA4" s="21" t="s">
        <v>1918</v>
      </c>
      <c r="AB4" s="38">
        <f>43.4*(365/12)</f>
        <v>1320.0833333333333</v>
      </c>
      <c r="AC4" s="19">
        <v>78</v>
      </c>
      <c r="AD4" s="19">
        <v>8.3000000000000007</v>
      </c>
      <c r="AE4" s="18" t="s">
        <v>1917</v>
      </c>
      <c r="AF4" s="8">
        <v>0.495</v>
      </c>
      <c r="AG4" s="8" t="s">
        <v>1916</v>
      </c>
      <c r="AH4" s="8">
        <v>4.0000000000000002E-4</v>
      </c>
      <c r="AI4" s="593" t="s">
        <v>1915</v>
      </c>
      <c r="AJ4" s="40" t="s">
        <v>52</v>
      </c>
      <c r="AK4" s="40" t="s">
        <v>52</v>
      </c>
      <c r="AL4" s="40" t="s">
        <v>52</v>
      </c>
      <c r="AM4" s="237"/>
      <c r="AN4" s="594" t="s">
        <v>52</v>
      </c>
      <c r="AO4" s="10" t="s">
        <v>52</v>
      </c>
      <c r="AP4" s="10" t="s">
        <v>52</v>
      </c>
      <c r="AQ4" s="10" t="s">
        <v>52</v>
      </c>
      <c r="AR4" s="10" t="s">
        <v>52</v>
      </c>
      <c r="AS4" s="585" t="s">
        <v>52</v>
      </c>
      <c r="AT4" s="8" t="s">
        <v>52</v>
      </c>
      <c r="AU4" s="8" t="s">
        <v>52</v>
      </c>
      <c r="AV4" s="595" t="s">
        <v>52</v>
      </c>
      <c r="AW4" s="8" t="s">
        <v>52</v>
      </c>
      <c r="AX4" s="10" t="s">
        <v>52</v>
      </c>
      <c r="AY4" s="10" t="s">
        <v>52</v>
      </c>
      <c r="AZ4" s="10" t="s">
        <v>52</v>
      </c>
      <c r="BA4" s="10" t="s">
        <v>52</v>
      </c>
      <c r="BB4" s="10" t="s">
        <v>52</v>
      </c>
      <c r="BC4" s="10" t="s">
        <v>52</v>
      </c>
      <c r="BD4" s="10" t="s">
        <v>52</v>
      </c>
      <c r="BE4" s="10" t="s">
        <v>52</v>
      </c>
      <c r="BF4" s="10" t="s">
        <v>52</v>
      </c>
      <c r="BG4" s="10" t="s">
        <v>52</v>
      </c>
      <c r="BH4" s="10" t="s">
        <v>52</v>
      </c>
      <c r="BI4" s="10" t="s">
        <v>52</v>
      </c>
      <c r="BJ4" s="10" t="s">
        <v>52</v>
      </c>
      <c r="BK4" s="10" t="s">
        <v>52</v>
      </c>
      <c r="BL4" s="10" t="s">
        <v>52</v>
      </c>
      <c r="BM4" s="10" t="s">
        <v>52</v>
      </c>
      <c r="BN4" s="10" t="s">
        <v>52</v>
      </c>
      <c r="BO4" s="10" t="s">
        <v>52</v>
      </c>
      <c r="BP4" s="587" t="s">
        <v>52</v>
      </c>
      <c r="BQ4" s="587" t="s">
        <v>52</v>
      </c>
      <c r="BR4" s="587" t="s">
        <v>610</v>
      </c>
      <c r="BS4" s="568" t="s">
        <v>1914</v>
      </c>
      <c r="BT4" s="50"/>
    </row>
    <row r="5" spans="1:72" s="5" customFormat="1" ht="15" customHeight="1">
      <c r="A5" s="640"/>
      <c r="B5" s="641"/>
      <c r="C5" s="643"/>
      <c r="D5" s="641"/>
      <c r="E5" s="641"/>
      <c r="F5" s="23" t="s">
        <v>489</v>
      </c>
      <c r="G5" s="633"/>
      <c r="H5" s="584"/>
      <c r="I5" s="584"/>
      <c r="J5" s="231">
        <v>38</v>
      </c>
      <c r="K5" s="586"/>
      <c r="L5" s="242" t="s">
        <v>52</v>
      </c>
      <c r="M5" s="586"/>
      <c r="N5" s="262" t="s">
        <v>52</v>
      </c>
      <c r="O5" s="617"/>
      <c r="P5" s="271" t="s">
        <v>52</v>
      </c>
      <c r="Q5" s="19" t="s">
        <v>1913</v>
      </c>
      <c r="R5" s="8" t="s">
        <v>622</v>
      </c>
      <c r="S5" s="10" t="s">
        <v>52</v>
      </c>
      <c r="T5" s="10" t="s">
        <v>52</v>
      </c>
      <c r="U5" s="10" t="s">
        <v>52</v>
      </c>
      <c r="V5" s="10" t="s">
        <v>52</v>
      </c>
      <c r="W5" s="242" t="s">
        <v>52</v>
      </c>
      <c r="X5" s="617"/>
      <c r="Y5" s="586"/>
      <c r="Z5" s="21" t="s">
        <v>1912</v>
      </c>
      <c r="AA5" s="21" t="s">
        <v>1911</v>
      </c>
      <c r="AB5" s="38">
        <f>42*(365/12)</f>
        <v>1277.5</v>
      </c>
      <c r="AC5" s="19">
        <v>38</v>
      </c>
      <c r="AD5" s="19">
        <v>4.3</v>
      </c>
      <c r="AE5" s="18" t="s">
        <v>1910</v>
      </c>
      <c r="AF5" s="16" t="s">
        <v>52</v>
      </c>
      <c r="AG5" s="16" t="s">
        <v>52</v>
      </c>
      <c r="AH5" s="16" t="s">
        <v>52</v>
      </c>
      <c r="AI5" s="593"/>
      <c r="AJ5" s="40" t="s">
        <v>52</v>
      </c>
      <c r="AK5" s="40" t="s">
        <v>52</v>
      </c>
      <c r="AL5" s="74" t="s">
        <v>52</v>
      </c>
      <c r="AM5" s="74"/>
      <c r="AN5" s="594"/>
      <c r="AO5" s="10" t="s">
        <v>52</v>
      </c>
      <c r="AP5" s="10" t="s">
        <v>52</v>
      </c>
      <c r="AQ5" s="10" t="s">
        <v>52</v>
      </c>
      <c r="AR5" s="10" t="s">
        <v>52</v>
      </c>
      <c r="AS5" s="586"/>
      <c r="AT5" s="8" t="s">
        <v>52</v>
      </c>
      <c r="AU5" s="8" t="s">
        <v>52</v>
      </c>
      <c r="AV5" s="596"/>
      <c r="AW5" s="8" t="s">
        <v>52</v>
      </c>
      <c r="AX5" s="10" t="s">
        <v>52</v>
      </c>
      <c r="AY5" s="10" t="s">
        <v>52</v>
      </c>
      <c r="AZ5" s="10" t="s">
        <v>52</v>
      </c>
      <c r="BA5" s="10" t="s">
        <v>52</v>
      </c>
      <c r="BB5" s="10" t="s">
        <v>52</v>
      </c>
      <c r="BC5" s="10" t="s">
        <v>52</v>
      </c>
      <c r="BD5" s="10" t="s">
        <v>52</v>
      </c>
      <c r="BE5" s="10" t="s">
        <v>52</v>
      </c>
      <c r="BF5" s="10" t="s">
        <v>52</v>
      </c>
      <c r="BG5" s="10" t="s">
        <v>52</v>
      </c>
      <c r="BH5" s="10" t="s">
        <v>52</v>
      </c>
      <c r="BI5" s="10" t="s">
        <v>52</v>
      </c>
      <c r="BJ5" s="10" t="s">
        <v>52</v>
      </c>
      <c r="BK5" s="10" t="s">
        <v>52</v>
      </c>
      <c r="BL5" s="10" t="s">
        <v>52</v>
      </c>
      <c r="BM5" s="10" t="s">
        <v>52</v>
      </c>
      <c r="BN5" s="10" t="s">
        <v>52</v>
      </c>
      <c r="BO5" s="10" t="s">
        <v>52</v>
      </c>
      <c r="BP5" s="587"/>
      <c r="BQ5" s="587"/>
      <c r="BR5" s="587"/>
      <c r="BS5" s="569"/>
      <c r="BT5" s="50"/>
    </row>
    <row r="6" spans="1:72" s="5" customFormat="1" ht="15" customHeight="1">
      <c r="A6" s="636" t="s">
        <v>1909</v>
      </c>
      <c r="B6" s="587" t="s">
        <v>490</v>
      </c>
      <c r="C6" s="630" t="s">
        <v>345</v>
      </c>
      <c r="D6" s="587" t="s">
        <v>487</v>
      </c>
      <c r="E6" s="568" t="s">
        <v>628</v>
      </c>
      <c r="F6" s="19" t="s">
        <v>488</v>
      </c>
      <c r="G6" s="588" t="s">
        <v>581</v>
      </c>
      <c r="H6" s="676" t="s">
        <v>629</v>
      </c>
      <c r="I6" s="684" t="s">
        <v>582</v>
      </c>
      <c r="J6" s="232">
        <v>15</v>
      </c>
      <c r="K6" s="568">
        <v>16</v>
      </c>
      <c r="L6" s="18">
        <v>74</v>
      </c>
      <c r="M6" s="663">
        <v>74.25</v>
      </c>
      <c r="N6" s="71">
        <v>10</v>
      </c>
      <c r="O6" s="616">
        <v>10</v>
      </c>
      <c r="P6" s="243">
        <v>10</v>
      </c>
      <c r="Q6" s="8" t="s">
        <v>630</v>
      </c>
      <c r="R6" s="8" t="s">
        <v>631</v>
      </c>
      <c r="S6" s="8" t="s">
        <v>632</v>
      </c>
      <c r="T6" s="8" t="s">
        <v>52</v>
      </c>
      <c r="U6" s="8" t="s">
        <v>52</v>
      </c>
      <c r="V6" s="8" t="s">
        <v>633</v>
      </c>
      <c r="W6" s="232">
        <v>4</v>
      </c>
      <c r="X6" s="616">
        <f>W6+W7</f>
        <v>5</v>
      </c>
      <c r="Y6" s="585">
        <f>W6+W7</f>
        <v>5</v>
      </c>
      <c r="Z6" s="8" t="s">
        <v>634</v>
      </c>
      <c r="AA6" s="8" t="s">
        <v>635</v>
      </c>
      <c r="AB6" s="18">
        <v>502</v>
      </c>
      <c r="AC6" s="13" t="s">
        <v>52</v>
      </c>
      <c r="AD6" s="13" t="s">
        <v>52</v>
      </c>
      <c r="AE6" s="13" t="s">
        <v>52</v>
      </c>
      <c r="AF6" s="13" t="s">
        <v>52</v>
      </c>
      <c r="AG6" s="13" t="s">
        <v>52</v>
      </c>
      <c r="AH6" s="13" t="s">
        <v>52</v>
      </c>
      <c r="AI6" s="597" t="s">
        <v>52</v>
      </c>
      <c r="AJ6" s="13" t="s">
        <v>52</v>
      </c>
      <c r="AK6" s="13" t="s">
        <v>636</v>
      </c>
      <c r="AL6" s="282">
        <v>15</v>
      </c>
      <c r="AM6" s="283"/>
      <c r="AN6" s="606" t="s">
        <v>637</v>
      </c>
      <c r="AO6" s="8" t="s">
        <v>52</v>
      </c>
      <c r="AP6" s="8" t="s">
        <v>52</v>
      </c>
      <c r="AQ6" s="8" t="s">
        <v>52</v>
      </c>
      <c r="AR6" s="8" t="s">
        <v>52</v>
      </c>
      <c r="AS6" s="625" t="s">
        <v>52</v>
      </c>
      <c r="AT6" s="8" t="s">
        <v>52</v>
      </c>
      <c r="AU6" s="8" t="s">
        <v>52</v>
      </c>
      <c r="AV6" s="625" t="s">
        <v>52</v>
      </c>
      <c r="AW6" s="8">
        <v>15</v>
      </c>
      <c r="AX6" s="8" t="s">
        <v>52</v>
      </c>
      <c r="AY6" s="8" t="s">
        <v>52</v>
      </c>
      <c r="AZ6" s="8" t="s">
        <v>52</v>
      </c>
      <c r="BA6" s="8" t="s">
        <v>52</v>
      </c>
      <c r="BB6" s="8" t="s">
        <v>52</v>
      </c>
      <c r="BC6" s="8" t="s">
        <v>52</v>
      </c>
      <c r="BD6" s="8" t="s">
        <v>52</v>
      </c>
      <c r="BE6" s="8" t="s">
        <v>52</v>
      </c>
      <c r="BF6" s="8" t="s">
        <v>52</v>
      </c>
      <c r="BG6" s="8" t="s">
        <v>52</v>
      </c>
      <c r="BH6" s="8" t="s">
        <v>52</v>
      </c>
      <c r="BI6" s="8" t="s">
        <v>52</v>
      </c>
      <c r="BJ6" s="8" t="s">
        <v>52</v>
      </c>
      <c r="BK6" s="8" t="s">
        <v>52</v>
      </c>
      <c r="BL6" s="8" t="s">
        <v>52</v>
      </c>
      <c r="BM6" s="8" t="s">
        <v>52</v>
      </c>
      <c r="BN6" s="8" t="s">
        <v>52</v>
      </c>
      <c r="BO6" s="8" t="s">
        <v>52</v>
      </c>
      <c r="BP6" s="568" t="s">
        <v>52</v>
      </c>
      <c r="BQ6" s="568" t="s">
        <v>52</v>
      </c>
      <c r="BR6" s="689"/>
      <c r="BS6" s="689"/>
      <c r="BT6" s="50"/>
    </row>
    <row r="7" spans="1:72" s="5" customFormat="1" ht="15" customHeight="1">
      <c r="A7" s="637"/>
      <c r="B7" s="587"/>
      <c r="C7" s="631"/>
      <c r="D7" s="587"/>
      <c r="E7" s="569"/>
      <c r="F7" s="19" t="s">
        <v>489</v>
      </c>
      <c r="G7" s="589"/>
      <c r="H7" s="677"/>
      <c r="I7" s="684"/>
      <c r="J7" s="232">
        <v>1</v>
      </c>
      <c r="K7" s="569"/>
      <c r="L7" s="18">
        <v>78</v>
      </c>
      <c r="M7" s="664"/>
      <c r="N7" s="71">
        <v>0</v>
      </c>
      <c r="O7" s="617"/>
      <c r="P7" s="243">
        <v>0</v>
      </c>
      <c r="Q7" s="8" t="s">
        <v>638</v>
      </c>
      <c r="R7" s="8" t="s">
        <v>622</v>
      </c>
      <c r="S7" s="8" t="s">
        <v>639</v>
      </c>
      <c r="T7" s="8" t="s">
        <v>52</v>
      </c>
      <c r="U7" s="8" t="s">
        <v>52</v>
      </c>
      <c r="V7" s="8" t="s">
        <v>638</v>
      </c>
      <c r="W7" s="232">
        <v>1</v>
      </c>
      <c r="X7" s="617"/>
      <c r="Y7" s="586"/>
      <c r="Z7" s="8" t="s">
        <v>622</v>
      </c>
      <c r="AA7" s="8" t="s">
        <v>638</v>
      </c>
      <c r="AB7" s="18">
        <v>22.1</v>
      </c>
      <c r="AC7" s="13" t="s">
        <v>52</v>
      </c>
      <c r="AD7" s="13" t="s">
        <v>52</v>
      </c>
      <c r="AE7" s="13" t="s">
        <v>52</v>
      </c>
      <c r="AF7" s="16" t="s">
        <v>52</v>
      </c>
      <c r="AG7" s="16" t="s">
        <v>52</v>
      </c>
      <c r="AH7" s="16" t="s">
        <v>52</v>
      </c>
      <c r="AI7" s="610"/>
      <c r="AJ7" s="13" t="s">
        <v>52</v>
      </c>
      <c r="AK7" s="13" t="s">
        <v>640</v>
      </c>
      <c r="AL7" s="282">
        <v>1</v>
      </c>
      <c r="AM7" s="284"/>
      <c r="AN7" s="674"/>
      <c r="AO7" s="8" t="s">
        <v>52</v>
      </c>
      <c r="AP7" s="8" t="s">
        <v>52</v>
      </c>
      <c r="AQ7" s="8" t="s">
        <v>52</v>
      </c>
      <c r="AR7" s="8" t="s">
        <v>52</v>
      </c>
      <c r="AS7" s="681"/>
      <c r="AT7" s="8" t="s">
        <v>52</v>
      </c>
      <c r="AU7" s="8" t="s">
        <v>52</v>
      </c>
      <c r="AV7" s="681"/>
      <c r="AW7" s="8">
        <v>1</v>
      </c>
      <c r="AX7" s="8" t="s">
        <v>52</v>
      </c>
      <c r="AY7" s="8" t="s">
        <v>52</v>
      </c>
      <c r="AZ7" s="8" t="s">
        <v>52</v>
      </c>
      <c r="BA7" s="8" t="s">
        <v>52</v>
      </c>
      <c r="BB7" s="8" t="s">
        <v>52</v>
      </c>
      <c r="BC7" s="8" t="s">
        <v>52</v>
      </c>
      <c r="BD7" s="8" t="s">
        <v>52</v>
      </c>
      <c r="BE7" s="8" t="s">
        <v>52</v>
      </c>
      <c r="BF7" s="8" t="s">
        <v>52</v>
      </c>
      <c r="BG7" s="8" t="s">
        <v>52</v>
      </c>
      <c r="BH7" s="8" t="s">
        <v>52</v>
      </c>
      <c r="BI7" s="8" t="s">
        <v>52</v>
      </c>
      <c r="BJ7" s="8" t="s">
        <v>52</v>
      </c>
      <c r="BK7" s="8" t="s">
        <v>52</v>
      </c>
      <c r="BL7" s="8" t="s">
        <v>52</v>
      </c>
      <c r="BM7" s="8" t="s">
        <v>52</v>
      </c>
      <c r="BN7" s="8" t="s">
        <v>52</v>
      </c>
      <c r="BO7" s="8" t="s">
        <v>52</v>
      </c>
      <c r="BP7" s="569"/>
      <c r="BQ7" s="569"/>
      <c r="BR7" s="690"/>
      <c r="BS7" s="690"/>
      <c r="BT7" s="50"/>
    </row>
    <row r="8" spans="1:72" s="5" customFormat="1" ht="15" customHeight="1">
      <c r="A8" s="636" t="s">
        <v>1909</v>
      </c>
      <c r="B8" s="587" t="s">
        <v>490</v>
      </c>
      <c r="C8" s="630" t="s">
        <v>345</v>
      </c>
      <c r="D8" s="587" t="s">
        <v>487</v>
      </c>
      <c r="E8" s="568" t="s">
        <v>641</v>
      </c>
      <c r="F8" s="19" t="s">
        <v>488</v>
      </c>
      <c r="G8" s="588" t="s">
        <v>581</v>
      </c>
      <c r="H8" s="676" t="s">
        <v>642</v>
      </c>
      <c r="I8" s="684" t="s">
        <v>582</v>
      </c>
      <c r="J8" s="232">
        <v>73</v>
      </c>
      <c r="K8" s="568">
        <v>116</v>
      </c>
      <c r="L8" s="18">
        <v>77</v>
      </c>
      <c r="M8" s="663">
        <v>76.258620689655174</v>
      </c>
      <c r="N8" s="71">
        <v>59</v>
      </c>
      <c r="O8" s="616">
        <v>85</v>
      </c>
      <c r="P8" s="243">
        <v>59</v>
      </c>
      <c r="Q8" s="8" t="s">
        <v>643</v>
      </c>
      <c r="R8" s="8" t="s">
        <v>644</v>
      </c>
      <c r="S8" s="8" t="s">
        <v>645</v>
      </c>
      <c r="T8" s="8" t="s">
        <v>52</v>
      </c>
      <c r="U8" s="8" t="s">
        <v>52</v>
      </c>
      <c r="V8" s="8" t="s">
        <v>646</v>
      </c>
      <c r="W8" s="232">
        <v>37</v>
      </c>
      <c r="X8" s="616">
        <f>W8+W9</f>
        <v>57</v>
      </c>
      <c r="Y8" s="585">
        <f>W8+W9</f>
        <v>57</v>
      </c>
      <c r="Z8" s="8" t="s">
        <v>647</v>
      </c>
      <c r="AA8" s="8" t="s">
        <v>648</v>
      </c>
      <c r="AB8" s="18">
        <v>62</v>
      </c>
      <c r="AC8" s="13" t="s">
        <v>52</v>
      </c>
      <c r="AD8" s="13" t="s">
        <v>52</v>
      </c>
      <c r="AE8" s="13" t="s">
        <v>52</v>
      </c>
      <c r="AF8" s="13" t="s">
        <v>52</v>
      </c>
      <c r="AG8" s="13" t="s">
        <v>52</v>
      </c>
      <c r="AH8" s="13" t="s">
        <v>52</v>
      </c>
      <c r="AI8" s="597" t="s">
        <v>52</v>
      </c>
      <c r="AJ8" s="13" t="s">
        <v>52</v>
      </c>
      <c r="AK8" s="13" t="s">
        <v>52</v>
      </c>
      <c r="AL8" s="13" t="s">
        <v>52</v>
      </c>
      <c r="AM8" s="246"/>
      <c r="AN8" s="682" t="s">
        <v>52</v>
      </c>
      <c r="AO8" s="8" t="s">
        <v>52</v>
      </c>
      <c r="AP8" s="8" t="s">
        <v>52</v>
      </c>
      <c r="AQ8" s="8" t="s">
        <v>52</v>
      </c>
      <c r="AR8" s="8" t="s">
        <v>52</v>
      </c>
      <c r="AS8" s="625" t="s">
        <v>52</v>
      </c>
      <c r="AT8" s="8" t="s">
        <v>52</v>
      </c>
      <c r="AU8" s="8" t="s">
        <v>52</v>
      </c>
      <c r="AV8" s="625" t="s">
        <v>52</v>
      </c>
      <c r="AW8" s="8">
        <v>73</v>
      </c>
      <c r="AX8" s="8" t="s">
        <v>52</v>
      </c>
      <c r="AY8" s="8" t="s">
        <v>52</v>
      </c>
      <c r="AZ8" s="8" t="s">
        <v>52</v>
      </c>
      <c r="BA8" s="8" t="s">
        <v>52</v>
      </c>
      <c r="BB8" s="8" t="s">
        <v>52</v>
      </c>
      <c r="BC8" s="8" t="s">
        <v>52</v>
      </c>
      <c r="BD8" s="8" t="s">
        <v>52</v>
      </c>
      <c r="BE8" s="8" t="s">
        <v>52</v>
      </c>
      <c r="BF8" s="8" t="s">
        <v>52</v>
      </c>
      <c r="BG8" s="8" t="s">
        <v>52</v>
      </c>
      <c r="BH8" s="8" t="s">
        <v>52</v>
      </c>
      <c r="BI8" s="8" t="s">
        <v>52</v>
      </c>
      <c r="BJ8" s="8" t="s">
        <v>52</v>
      </c>
      <c r="BK8" s="8" t="s">
        <v>52</v>
      </c>
      <c r="BL8" s="8" t="s">
        <v>52</v>
      </c>
      <c r="BM8" s="8" t="s">
        <v>52</v>
      </c>
      <c r="BN8" s="8" t="s">
        <v>52</v>
      </c>
      <c r="BO8" s="8" t="s">
        <v>52</v>
      </c>
      <c r="BP8" s="568" t="s">
        <v>52</v>
      </c>
      <c r="BQ8" s="568" t="s">
        <v>52</v>
      </c>
      <c r="BR8" s="689"/>
      <c r="BS8" s="689"/>
      <c r="BT8" s="50"/>
    </row>
    <row r="9" spans="1:72" s="5" customFormat="1" ht="15" customHeight="1">
      <c r="A9" s="637"/>
      <c r="B9" s="587"/>
      <c r="C9" s="631"/>
      <c r="D9" s="587"/>
      <c r="E9" s="569"/>
      <c r="F9" s="19" t="s">
        <v>489</v>
      </c>
      <c r="G9" s="589"/>
      <c r="H9" s="677"/>
      <c r="I9" s="684"/>
      <c r="J9" s="232">
        <v>43</v>
      </c>
      <c r="K9" s="569"/>
      <c r="L9" s="18">
        <v>75</v>
      </c>
      <c r="M9" s="664"/>
      <c r="N9" s="71">
        <v>26</v>
      </c>
      <c r="O9" s="617"/>
      <c r="P9" s="243">
        <v>26</v>
      </c>
      <c r="Q9" s="8" t="s">
        <v>649</v>
      </c>
      <c r="R9" s="8" t="s">
        <v>650</v>
      </c>
      <c r="S9" s="8" t="s">
        <v>651</v>
      </c>
      <c r="T9" s="8" t="s">
        <v>52</v>
      </c>
      <c r="U9" s="8" t="s">
        <v>52</v>
      </c>
      <c r="V9" s="8" t="s">
        <v>652</v>
      </c>
      <c r="W9" s="232">
        <v>20</v>
      </c>
      <c r="X9" s="617"/>
      <c r="Y9" s="586"/>
      <c r="Z9" s="8" t="s">
        <v>653</v>
      </c>
      <c r="AA9" s="8" t="s">
        <v>654</v>
      </c>
      <c r="AB9" s="18">
        <v>44.5</v>
      </c>
      <c r="AC9" s="13" t="s">
        <v>52</v>
      </c>
      <c r="AD9" s="13" t="s">
        <v>52</v>
      </c>
      <c r="AE9" s="13" t="s">
        <v>52</v>
      </c>
      <c r="AF9" s="16" t="s">
        <v>52</v>
      </c>
      <c r="AG9" s="16" t="s">
        <v>52</v>
      </c>
      <c r="AH9" s="16" t="s">
        <v>52</v>
      </c>
      <c r="AI9" s="610"/>
      <c r="AJ9" s="13" t="s">
        <v>52</v>
      </c>
      <c r="AK9" s="13" t="s">
        <v>52</v>
      </c>
      <c r="AL9" s="13" t="s">
        <v>52</v>
      </c>
      <c r="AM9" s="247"/>
      <c r="AN9" s="683"/>
      <c r="AO9" s="8" t="s">
        <v>52</v>
      </c>
      <c r="AP9" s="8" t="s">
        <v>52</v>
      </c>
      <c r="AQ9" s="8" t="s">
        <v>52</v>
      </c>
      <c r="AR9" s="8" t="s">
        <v>52</v>
      </c>
      <c r="AS9" s="681"/>
      <c r="AT9" s="8" t="s">
        <v>52</v>
      </c>
      <c r="AU9" s="8" t="s">
        <v>52</v>
      </c>
      <c r="AV9" s="681"/>
      <c r="AW9" s="8">
        <v>43</v>
      </c>
      <c r="AX9" s="8" t="s">
        <v>52</v>
      </c>
      <c r="AY9" s="8" t="s">
        <v>52</v>
      </c>
      <c r="AZ9" s="8" t="s">
        <v>52</v>
      </c>
      <c r="BA9" s="8" t="s">
        <v>52</v>
      </c>
      <c r="BB9" s="8" t="s">
        <v>52</v>
      </c>
      <c r="BC9" s="8" t="s">
        <v>52</v>
      </c>
      <c r="BD9" s="8" t="s">
        <v>52</v>
      </c>
      <c r="BE9" s="8" t="s">
        <v>52</v>
      </c>
      <c r="BF9" s="8" t="s">
        <v>52</v>
      </c>
      <c r="BG9" s="8" t="s">
        <v>52</v>
      </c>
      <c r="BH9" s="8" t="s">
        <v>52</v>
      </c>
      <c r="BI9" s="8" t="s">
        <v>52</v>
      </c>
      <c r="BJ9" s="8" t="s">
        <v>52</v>
      </c>
      <c r="BK9" s="8" t="s">
        <v>52</v>
      </c>
      <c r="BL9" s="8" t="s">
        <v>52</v>
      </c>
      <c r="BM9" s="8" t="s">
        <v>52</v>
      </c>
      <c r="BN9" s="8" t="s">
        <v>52</v>
      </c>
      <c r="BO9" s="8" t="s">
        <v>52</v>
      </c>
      <c r="BP9" s="569"/>
      <c r="BQ9" s="569"/>
      <c r="BR9" s="690"/>
      <c r="BS9" s="690"/>
      <c r="BT9" s="50"/>
    </row>
    <row r="10" spans="1:72" s="5" customFormat="1" ht="15" customHeight="1">
      <c r="A10" s="639" t="s">
        <v>1738</v>
      </c>
      <c r="B10" s="641" t="s">
        <v>1908</v>
      </c>
      <c r="C10" s="642" t="s">
        <v>1907</v>
      </c>
      <c r="D10" s="641" t="s">
        <v>1906</v>
      </c>
      <c r="E10" s="641" t="s">
        <v>1482</v>
      </c>
      <c r="F10" s="23" t="s">
        <v>482</v>
      </c>
      <c r="G10" s="632" t="s">
        <v>1905</v>
      </c>
      <c r="H10" s="584" t="s">
        <v>1904</v>
      </c>
      <c r="I10" s="584" t="s">
        <v>1903</v>
      </c>
      <c r="J10" s="231">
        <f>42+65</f>
        <v>107</v>
      </c>
      <c r="K10" s="585">
        <v>213</v>
      </c>
      <c r="L10" s="242" t="s">
        <v>52</v>
      </c>
      <c r="M10" s="585" t="s">
        <v>52</v>
      </c>
      <c r="N10" s="262" t="s">
        <v>52</v>
      </c>
      <c r="O10" s="616" t="s">
        <v>52</v>
      </c>
      <c r="P10" s="271" t="s">
        <v>52</v>
      </c>
      <c r="Q10" s="10" t="s">
        <v>1902</v>
      </c>
      <c r="R10" s="51" t="s">
        <v>1894</v>
      </c>
      <c r="S10" s="10" t="s">
        <v>52</v>
      </c>
      <c r="T10" s="10" t="s">
        <v>52</v>
      </c>
      <c r="U10" s="10" t="s">
        <v>52</v>
      </c>
      <c r="V10" s="10" t="s">
        <v>52</v>
      </c>
      <c r="W10" s="242" t="s">
        <v>52</v>
      </c>
      <c r="X10" s="616" t="s">
        <v>52</v>
      </c>
      <c r="Y10" s="242"/>
      <c r="Z10" s="21" t="s">
        <v>52</v>
      </c>
      <c r="AA10" s="21" t="s">
        <v>52</v>
      </c>
      <c r="AB10" s="38">
        <f>6.7*28</f>
        <v>187.6</v>
      </c>
      <c r="AC10" s="19" t="s">
        <v>52</v>
      </c>
      <c r="AD10" s="19">
        <v>14.4</v>
      </c>
      <c r="AE10" s="18" t="s">
        <v>52</v>
      </c>
      <c r="AF10" s="8" t="s">
        <v>52</v>
      </c>
      <c r="AG10" s="8" t="s">
        <v>52</v>
      </c>
      <c r="AH10" s="8" t="s">
        <v>52</v>
      </c>
      <c r="AI10" s="593" t="s">
        <v>1901</v>
      </c>
      <c r="AJ10" s="40">
        <v>65</v>
      </c>
      <c r="AK10" s="40" t="s">
        <v>1900</v>
      </c>
      <c r="AL10" s="40" t="s">
        <v>1899</v>
      </c>
      <c r="AM10" s="237"/>
      <c r="AN10" s="594" t="s">
        <v>1898</v>
      </c>
      <c r="AO10" s="10" t="s">
        <v>52</v>
      </c>
      <c r="AP10" s="10" t="s">
        <v>52</v>
      </c>
      <c r="AQ10" s="10" t="s">
        <v>52</v>
      </c>
      <c r="AR10" s="10" t="s">
        <v>52</v>
      </c>
      <c r="AS10" s="585" t="s">
        <v>52</v>
      </c>
      <c r="AT10" s="8" t="s">
        <v>52</v>
      </c>
      <c r="AU10" s="8" t="s">
        <v>52</v>
      </c>
      <c r="AV10" s="595" t="s">
        <v>52</v>
      </c>
      <c r="AW10" s="8" t="s">
        <v>52</v>
      </c>
      <c r="AX10" s="10" t="s">
        <v>52</v>
      </c>
      <c r="AY10" s="10" t="s">
        <v>52</v>
      </c>
      <c r="AZ10" s="10" t="s">
        <v>52</v>
      </c>
      <c r="BA10" s="10" t="s">
        <v>52</v>
      </c>
      <c r="BB10" s="10" t="s">
        <v>52</v>
      </c>
      <c r="BC10" s="10" t="s">
        <v>52</v>
      </c>
      <c r="BD10" s="10" t="s">
        <v>52</v>
      </c>
      <c r="BE10" s="10" t="s">
        <v>52</v>
      </c>
      <c r="BF10" s="10" t="s">
        <v>52</v>
      </c>
      <c r="BG10" s="10" t="s">
        <v>52</v>
      </c>
      <c r="BH10" s="10" t="s">
        <v>52</v>
      </c>
      <c r="BI10" s="10" t="s">
        <v>52</v>
      </c>
      <c r="BJ10" s="10" t="s">
        <v>52</v>
      </c>
      <c r="BK10" s="10" t="s">
        <v>52</v>
      </c>
      <c r="BL10" s="10" t="s">
        <v>52</v>
      </c>
      <c r="BM10" s="10" t="s">
        <v>52</v>
      </c>
      <c r="BN10" s="10" t="s">
        <v>52</v>
      </c>
      <c r="BO10" s="10" t="s">
        <v>52</v>
      </c>
      <c r="BP10" s="587" t="s">
        <v>52</v>
      </c>
      <c r="BQ10" s="587" t="s">
        <v>52</v>
      </c>
      <c r="BR10" s="587" t="s">
        <v>610</v>
      </c>
      <c r="BS10" s="568" t="s">
        <v>1897</v>
      </c>
      <c r="BT10" s="50"/>
    </row>
    <row r="11" spans="1:72" s="5" customFormat="1" ht="15" customHeight="1">
      <c r="A11" s="640"/>
      <c r="B11" s="641"/>
      <c r="C11" s="643"/>
      <c r="D11" s="641"/>
      <c r="E11" s="641"/>
      <c r="F11" s="23" t="s">
        <v>1896</v>
      </c>
      <c r="G11" s="633"/>
      <c r="H11" s="584"/>
      <c r="I11" s="584"/>
      <c r="J11" s="231">
        <f>42+64</f>
        <v>106</v>
      </c>
      <c r="K11" s="586"/>
      <c r="L11" s="242" t="s">
        <v>52</v>
      </c>
      <c r="M11" s="586"/>
      <c r="N11" s="262" t="s">
        <v>52</v>
      </c>
      <c r="O11" s="617"/>
      <c r="P11" s="271" t="s">
        <v>52</v>
      </c>
      <c r="Q11" s="10" t="s">
        <v>1895</v>
      </c>
      <c r="R11" s="51" t="s">
        <v>1894</v>
      </c>
      <c r="S11" s="10" t="s">
        <v>52</v>
      </c>
      <c r="T11" s="10" t="s">
        <v>52</v>
      </c>
      <c r="U11" s="10" t="s">
        <v>52</v>
      </c>
      <c r="V11" s="10" t="s">
        <v>52</v>
      </c>
      <c r="W11" s="242" t="s">
        <v>52</v>
      </c>
      <c r="X11" s="617"/>
      <c r="Y11" s="242"/>
      <c r="Z11" s="21" t="s">
        <v>52</v>
      </c>
      <c r="AA11" s="21" t="s">
        <v>52</v>
      </c>
      <c r="AB11" s="38">
        <f>7.5*28</f>
        <v>210</v>
      </c>
      <c r="AC11" s="19" t="s">
        <v>52</v>
      </c>
      <c r="AD11" s="20">
        <v>13</v>
      </c>
      <c r="AE11" s="18" t="s">
        <v>52</v>
      </c>
      <c r="AF11" s="16" t="s">
        <v>52</v>
      </c>
      <c r="AG11" s="16" t="s">
        <v>52</v>
      </c>
      <c r="AH11" s="16" t="s">
        <v>52</v>
      </c>
      <c r="AI11" s="593"/>
      <c r="AJ11" s="40">
        <v>64</v>
      </c>
      <c r="AK11" s="74" t="s">
        <v>1893</v>
      </c>
      <c r="AL11" s="74" t="s">
        <v>1892</v>
      </c>
      <c r="AM11" s="74"/>
      <c r="AN11" s="594"/>
      <c r="AO11" s="10" t="s">
        <v>52</v>
      </c>
      <c r="AP11" s="10" t="s">
        <v>52</v>
      </c>
      <c r="AQ11" s="10" t="s">
        <v>52</v>
      </c>
      <c r="AR11" s="10" t="s">
        <v>52</v>
      </c>
      <c r="AS11" s="586"/>
      <c r="AT11" s="8" t="s">
        <v>52</v>
      </c>
      <c r="AU11" s="8" t="s">
        <v>52</v>
      </c>
      <c r="AV11" s="596"/>
      <c r="AW11" s="8" t="s">
        <v>52</v>
      </c>
      <c r="AX11" s="10" t="s">
        <v>52</v>
      </c>
      <c r="AY11" s="10" t="s">
        <v>52</v>
      </c>
      <c r="AZ11" s="10" t="s">
        <v>52</v>
      </c>
      <c r="BA11" s="10" t="s">
        <v>52</v>
      </c>
      <c r="BB11" s="10" t="s">
        <v>52</v>
      </c>
      <c r="BC11" s="10" t="s">
        <v>52</v>
      </c>
      <c r="BD11" s="10" t="s">
        <v>52</v>
      </c>
      <c r="BE11" s="10" t="s">
        <v>52</v>
      </c>
      <c r="BF11" s="10" t="s">
        <v>52</v>
      </c>
      <c r="BG11" s="10" t="s">
        <v>52</v>
      </c>
      <c r="BH11" s="10" t="s">
        <v>52</v>
      </c>
      <c r="BI11" s="10" t="s">
        <v>52</v>
      </c>
      <c r="BJ11" s="10" t="s">
        <v>52</v>
      </c>
      <c r="BK11" s="10" t="s">
        <v>52</v>
      </c>
      <c r="BL11" s="10" t="s">
        <v>52</v>
      </c>
      <c r="BM11" s="10" t="s">
        <v>52</v>
      </c>
      <c r="BN11" s="10" t="s">
        <v>52</v>
      </c>
      <c r="BO11" s="10" t="s">
        <v>52</v>
      </c>
      <c r="BP11" s="587"/>
      <c r="BQ11" s="587"/>
      <c r="BR11" s="587"/>
      <c r="BS11" s="569"/>
      <c r="BT11" s="50"/>
    </row>
    <row r="12" spans="1:72" s="5" customFormat="1" ht="15" customHeight="1">
      <c r="A12" s="636" t="s">
        <v>1883</v>
      </c>
      <c r="B12" s="587" t="s">
        <v>491</v>
      </c>
      <c r="C12" s="634" t="s">
        <v>655</v>
      </c>
      <c r="D12" s="587" t="s">
        <v>346</v>
      </c>
      <c r="E12" s="587" t="s">
        <v>656</v>
      </c>
      <c r="F12" s="51" t="s">
        <v>482</v>
      </c>
      <c r="G12" s="604" t="s">
        <v>657</v>
      </c>
      <c r="H12" s="604" t="s">
        <v>658</v>
      </c>
      <c r="I12" s="684" t="s">
        <v>659</v>
      </c>
      <c r="J12" s="232">
        <v>241</v>
      </c>
      <c r="K12" s="588">
        <v>399</v>
      </c>
      <c r="L12" s="232">
        <v>75</v>
      </c>
      <c r="M12" s="587">
        <v>75</v>
      </c>
      <c r="N12" s="71">
        <v>139</v>
      </c>
      <c r="O12" s="616">
        <v>233</v>
      </c>
      <c r="P12" s="243">
        <v>139</v>
      </c>
      <c r="Q12" s="56" t="s">
        <v>660</v>
      </c>
      <c r="R12" s="8" t="s">
        <v>622</v>
      </c>
      <c r="S12" s="8" t="s">
        <v>661</v>
      </c>
      <c r="T12" s="8" t="s">
        <v>662</v>
      </c>
      <c r="U12" s="8" t="s">
        <v>663</v>
      </c>
      <c r="V12" s="8" t="s">
        <v>664</v>
      </c>
      <c r="W12" s="232">
        <v>186</v>
      </c>
      <c r="X12" s="616">
        <f>W12+W13</f>
        <v>309</v>
      </c>
      <c r="Y12" s="232"/>
      <c r="Z12" s="8" t="s">
        <v>665</v>
      </c>
      <c r="AA12" s="8" t="s">
        <v>666</v>
      </c>
      <c r="AB12" s="51">
        <v>168</v>
      </c>
      <c r="AC12" s="13">
        <v>154</v>
      </c>
      <c r="AD12" s="13">
        <v>11.2</v>
      </c>
      <c r="AE12" s="13" t="s">
        <v>667</v>
      </c>
      <c r="AF12" s="13">
        <v>0.9</v>
      </c>
      <c r="AG12" s="13" t="s">
        <v>668</v>
      </c>
      <c r="AH12" s="13">
        <v>0.42699999999999999</v>
      </c>
      <c r="AI12" s="593" t="s">
        <v>669</v>
      </c>
      <c r="AJ12" s="13">
        <v>241</v>
      </c>
      <c r="AK12" s="13" t="s">
        <v>670</v>
      </c>
      <c r="AL12" s="13" t="s">
        <v>671</v>
      </c>
      <c r="AM12" s="236"/>
      <c r="AN12" s="592" t="s">
        <v>672</v>
      </c>
      <c r="AO12" s="8" t="s">
        <v>52</v>
      </c>
      <c r="AP12" s="8" t="s">
        <v>52</v>
      </c>
      <c r="AQ12" s="8" t="s">
        <v>52</v>
      </c>
      <c r="AR12" s="8" t="s">
        <v>52</v>
      </c>
      <c r="AS12" s="660" t="s">
        <v>52</v>
      </c>
      <c r="AT12" s="51" t="s">
        <v>673</v>
      </c>
      <c r="AU12" s="8" t="s">
        <v>52</v>
      </c>
      <c r="AV12" s="587" t="s">
        <v>674</v>
      </c>
      <c r="AW12" s="51">
        <v>236</v>
      </c>
      <c r="AX12" s="51" t="s">
        <v>675</v>
      </c>
      <c r="AY12" s="51" t="s">
        <v>676</v>
      </c>
      <c r="AZ12" s="51" t="s">
        <v>677</v>
      </c>
      <c r="BA12" s="51" t="s">
        <v>52</v>
      </c>
      <c r="BB12" s="51" t="s">
        <v>52</v>
      </c>
      <c r="BC12" s="51" t="s">
        <v>52</v>
      </c>
      <c r="BD12" s="51" t="s">
        <v>678</v>
      </c>
      <c r="BE12" s="51" t="s">
        <v>52</v>
      </c>
      <c r="BF12" s="51" t="s">
        <v>52</v>
      </c>
      <c r="BG12" s="51" t="s">
        <v>679</v>
      </c>
      <c r="BH12" s="51" t="s">
        <v>52</v>
      </c>
      <c r="BI12" s="51" t="s">
        <v>52</v>
      </c>
      <c r="BJ12" s="51" t="s">
        <v>52</v>
      </c>
      <c r="BK12" s="51" t="s">
        <v>52</v>
      </c>
      <c r="BL12" s="51" t="s">
        <v>52</v>
      </c>
      <c r="BM12" s="51" t="s">
        <v>52</v>
      </c>
      <c r="BN12" s="51" t="s">
        <v>680</v>
      </c>
      <c r="BO12" s="51" t="s">
        <v>681</v>
      </c>
      <c r="BP12" s="604" t="s">
        <v>682</v>
      </c>
      <c r="BQ12" s="604" t="s">
        <v>683</v>
      </c>
      <c r="BR12" s="604" t="s">
        <v>610</v>
      </c>
      <c r="BS12" s="620" t="s">
        <v>684</v>
      </c>
      <c r="BT12" s="50"/>
    </row>
    <row r="13" spans="1:72" s="5" customFormat="1" ht="15" customHeight="1">
      <c r="A13" s="637"/>
      <c r="B13" s="587"/>
      <c r="C13" s="634"/>
      <c r="D13" s="587"/>
      <c r="E13" s="587"/>
      <c r="F13" s="51" t="s">
        <v>492</v>
      </c>
      <c r="G13" s="604"/>
      <c r="H13" s="604"/>
      <c r="I13" s="684"/>
      <c r="J13" s="232">
        <v>158</v>
      </c>
      <c r="K13" s="589"/>
      <c r="L13" s="232">
        <v>75</v>
      </c>
      <c r="M13" s="587"/>
      <c r="N13" s="71">
        <v>94</v>
      </c>
      <c r="O13" s="617"/>
      <c r="P13" s="243">
        <v>94</v>
      </c>
      <c r="Q13" s="56" t="s">
        <v>685</v>
      </c>
      <c r="R13" s="8" t="s">
        <v>622</v>
      </c>
      <c r="S13" s="8" t="s">
        <v>686</v>
      </c>
      <c r="T13" s="8" t="s">
        <v>687</v>
      </c>
      <c r="U13" s="8" t="s">
        <v>688</v>
      </c>
      <c r="V13" s="8" t="s">
        <v>689</v>
      </c>
      <c r="W13" s="232">
        <v>123</v>
      </c>
      <c r="X13" s="617"/>
      <c r="Y13" s="232"/>
      <c r="Z13" s="8" t="s">
        <v>690</v>
      </c>
      <c r="AA13" s="8" t="s">
        <v>691</v>
      </c>
      <c r="AB13" s="51">
        <v>112</v>
      </c>
      <c r="AC13" s="13">
        <v>158</v>
      </c>
      <c r="AD13" s="13">
        <v>6.4</v>
      </c>
      <c r="AE13" s="13" t="s">
        <v>692</v>
      </c>
      <c r="AF13" s="16" t="s">
        <v>52</v>
      </c>
      <c r="AG13" s="16" t="s">
        <v>52</v>
      </c>
      <c r="AH13" s="16" t="s">
        <v>52</v>
      </c>
      <c r="AI13" s="593"/>
      <c r="AJ13" s="13">
        <v>158</v>
      </c>
      <c r="AK13" s="13" t="s">
        <v>693</v>
      </c>
      <c r="AL13" s="13" t="s">
        <v>52</v>
      </c>
      <c r="AM13" s="236"/>
      <c r="AN13" s="592"/>
      <c r="AO13" s="8" t="s">
        <v>52</v>
      </c>
      <c r="AP13" s="8" t="s">
        <v>52</v>
      </c>
      <c r="AQ13" s="8" t="s">
        <v>52</v>
      </c>
      <c r="AR13" s="8" t="s">
        <v>52</v>
      </c>
      <c r="AS13" s="660"/>
      <c r="AT13" s="51" t="s">
        <v>52</v>
      </c>
      <c r="AU13" s="8" t="s">
        <v>52</v>
      </c>
      <c r="AV13" s="587"/>
      <c r="AW13" s="51">
        <v>153</v>
      </c>
      <c r="AX13" s="51" t="s">
        <v>694</v>
      </c>
      <c r="AY13" s="51" t="s">
        <v>695</v>
      </c>
      <c r="AZ13" s="51" t="s">
        <v>696</v>
      </c>
      <c r="BA13" s="51" t="s">
        <v>52</v>
      </c>
      <c r="BB13" s="51" t="s">
        <v>52</v>
      </c>
      <c r="BC13" s="51" t="s">
        <v>52</v>
      </c>
      <c r="BD13" s="51" t="s">
        <v>697</v>
      </c>
      <c r="BE13" s="51" t="s">
        <v>52</v>
      </c>
      <c r="BF13" s="51" t="s">
        <v>698</v>
      </c>
      <c r="BG13" s="51" t="s">
        <v>699</v>
      </c>
      <c r="BH13" s="51" t="s">
        <v>52</v>
      </c>
      <c r="BI13" s="51" t="s">
        <v>52</v>
      </c>
      <c r="BJ13" s="51" t="s">
        <v>52</v>
      </c>
      <c r="BK13" s="51" t="s">
        <v>52</v>
      </c>
      <c r="BL13" s="51" t="s">
        <v>52</v>
      </c>
      <c r="BM13" s="51" t="s">
        <v>700</v>
      </c>
      <c r="BN13" s="51" t="s">
        <v>701</v>
      </c>
      <c r="BO13" s="51" t="s">
        <v>702</v>
      </c>
      <c r="BP13" s="604"/>
      <c r="BQ13" s="604"/>
      <c r="BR13" s="604"/>
      <c r="BS13" s="621"/>
      <c r="BT13" s="50"/>
    </row>
    <row r="14" spans="1:72" s="5" customFormat="1" ht="15" customHeight="1">
      <c r="A14" s="636" t="s">
        <v>1883</v>
      </c>
      <c r="B14" s="587" t="s">
        <v>493</v>
      </c>
      <c r="C14" s="634" t="s">
        <v>703</v>
      </c>
      <c r="D14" s="587" t="s">
        <v>705</v>
      </c>
      <c r="E14" s="587" t="s">
        <v>656</v>
      </c>
      <c r="F14" s="8" t="s">
        <v>482</v>
      </c>
      <c r="G14" s="568" t="s">
        <v>657</v>
      </c>
      <c r="H14" s="587" t="s">
        <v>706</v>
      </c>
      <c r="I14" s="611" t="s">
        <v>707</v>
      </c>
      <c r="J14" s="232">
        <v>45</v>
      </c>
      <c r="K14" s="568">
        <v>316</v>
      </c>
      <c r="L14" s="232">
        <v>69</v>
      </c>
      <c r="M14" s="587">
        <v>69</v>
      </c>
      <c r="N14" s="71">
        <v>39</v>
      </c>
      <c r="O14" s="616">
        <v>74</v>
      </c>
      <c r="P14" s="243">
        <v>39</v>
      </c>
      <c r="Q14" s="52" t="s">
        <v>708</v>
      </c>
      <c r="R14" s="8" t="s">
        <v>709</v>
      </c>
      <c r="S14" s="8" t="s">
        <v>52</v>
      </c>
      <c r="T14" s="8" t="s">
        <v>52</v>
      </c>
      <c r="U14" s="8" t="s">
        <v>710</v>
      </c>
      <c r="V14" s="8" t="s">
        <v>711</v>
      </c>
      <c r="W14" s="232">
        <v>42</v>
      </c>
      <c r="X14" s="616">
        <f>W14+W15</f>
        <v>88</v>
      </c>
      <c r="Y14" s="232"/>
      <c r="Z14" s="8" t="s">
        <v>712</v>
      </c>
      <c r="AA14" s="8" t="s">
        <v>713</v>
      </c>
      <c r="AB14" s="8">
        <v>252</v>
      </c>
      <c r="AC14" s="13" t="s">
        <v>52</v>
      </c>
      <c r="AD14" s="13" t="s">
        <v>52</v>
      </c>
      <c r="AE14" s="13" t="s">
        <v>52</v>
      </c>
      <c r="AF14" s="13" t="s">
        <v>52</v>
      </c>
      <c r="AG14" s="13" t="s">
        <v>52</v>
      </c>
      <c r="AH14" s="13" t="s">
        <v>52</v>
      </c>
      <c r="AI14" s="593" t="s">
        <v>52</v>
      </c>
      <c r="AJ14" s="13" t="s">
        <v>52</v>
      </c>
      <c r="AK14" s="13" t="s">
        <v>52</v>
      </c>
      <c r="AL14" s="13" t="s">
        <v>52</v>
      </c>
      <c r="AM14" s="236"/>
      <c r="AN14" s="592" t="s">
        <v>52</v>
      </c>
      <c r="AO14" s="8" t="s">
        <v>52</v>
      </c>
      <c r="AP14" s="8" t="s">
        <v>52</v>
      </c>
      <c r="AQ14" s="8">
        <v>97.28</v>
      </c>
      <c r="AR14" s="8" t="s">
        <v>52</v>
      </c>
      <c r="AS14" s="613" t="s">
        <v>714</v>
      </c>
      <c r="AT14" s="8" t="s">
        <v>715</v>
      </c>
      <c r="AU14" s="8" t="s">
        <v>52</v>
      </c>
      <c r="AV14" s="587" t="s">
        <v>716</v>
      </c>
      <c r="AW14" s="8">
        <v>45</v>
      </c>
      <c r="AX14" s="8" t="s">
        <v>717</v>
      </c>
      <c r="AY14" s="8" t="s">
        <v>52</v>
      </c>
      <c r="AZ14" s="8" t="s">
        <v>718</v>
      </c>
      <c r="BA14" s="8" t="s">
        <v>52</v>
      </c>
      <c r="BB14" s="8" t="s">
        <v>52</v>
      </c>
      <c r="BC14" s="8" t="s">
        <v>52</v>
      </c>
      <c r="BD14" s="8" t="s">
        <v>719</v>
      </c>
      <c r="BE14" s="8" t="s">
        <v>52</v>
      </c>
      <c r="BF14" s="8" t="s">
        <v>720</v>
      </c>
      <c r="BG14" s="8" t="s">
        <v>721</v>
      </c>
      <c r="BH14" s="8" t="s">
        <v>52</v>
      </c>
      <c r="BI14" s="8" t="s">
        <v>52</v>
      </c>
      <c r="BJ14" s="8" t="s">
        <v>52</v>
      </c>
      <c r="BK14" s="8" t="s">
        <v>52</v>
      </c>
      <c r="BL14" s="8" t="s">
        <v>52</v>
      </c>
      <c r="BM14" s="8" t="s">
        <v>52</v>
      </c>
      <c r="BN14" s="8" t="s">
        <v>52</v>
      </c>
      <c r="BO14" s="8" t="s">
        <v>52</v>
      </c>
      <c r="BP14" s="587" t="s">
        <v>52</v>
      </c>
      <c r="BQ14" s="587" t="s">
        <v>52</v>
      </c>
      <c r="BR14" s="604" t="s">
        <v>722</v>
      </c>
      <c r="BS14" s="604" t="s">
        <v>723</v>
      </c>
      <c r="BT14" s="50"/>
    </row>
    <row r="15" spans="1:72" s="5" customFormat="1" ht="15" customHeight="1">
      <c r="A15" s="637"/>
      <c r="B15" s="587"/>
      <c r="C15" s="634"/>
      <c r="D15" s="587"/>
      <c r="E15" s="587"/>
      <c r="F15" s="8" t="s">
        <v>494</v>
      </c>
      <c r="G15" s="569"/>
      <c r="H15" s="587"/>
      <c r="I15" s="611"/>
      <c r="J15" s="232">
        <v>49</v>
      </c>
      <c r="K15" s="569"/>
      <c r="L15" s="232">
        <v>71</v>
      </c>
      <c r="M15" s="587"/>
      <c r="N15" s="71">
        <v>35</v>
      </c>
      <c r="O15" s="617"/>
      <c r="P15" s="243">
        <v>35</v>
      </c>
      <c r="Q15" s="52" t="s">
        <v>724</v>
      </c>
      <c r="R15" s="8" t="s">
        <v>725</v>
      </c>
      <c r="S15" s="8" t="s">
        <v>52</v>
      </c>
      <c r="T15" s="8" t="s">
        <v>52</v>
      </c>
      <c r="U15" s="8" t="s">
        <v>726</v>
      </c>
      <c r="V15" s="8" t="s">
        <v>727</v>
      </c>
      <c r="W15" s="232">
        <v>46</v>
      </c>
      <c r="X15" s="617"/>
      <c r="Y15" s="232"/>
      <c r="Z15" s="8" t="s">
        <v>728</v>
      </c>
      <c r="AA15" s="8" t="s">
        <v>729</v>
      </c>
      <c r="AB15" s="8">
        <v>157.5</v>
      </c>
      <c r="AC15" s="13" t="s">
        <v>52</v>
      </c>
      <c r="AD15" s="13" t="s">
        <v>52</v>
      </c>
      <c r="AE15" s="13" t="s">
        <v>52</v>
      </c>
      <c r="AF15" s="13" t="s">
        <v>52</v>
      </c>
      <c r="AG15" s="13" t="s">
        <v>52</v>
      </c>
      <c r="AH15" s="13" t="s">
        <v>52</v>
      </c>
      <c r="AI15" s="593"/>
      <c r="AJ15" s="13" t="s">
        <v>52</v>
      </c>
      <c r="AK15" s="13" t="s">
        <v>52</v>
      </c>
      <c r="AL15" s="13" t="s">
        <v>52</v>
      </c>
      <c r="AM15" s="236"/>
      <c r="AN15" s="592"/>
      <c r="AO15" s="8" t="s">
        <v>52</v>
      </c>
      <c r="AP15" s="8" t="s">
        <v>52</v>
      </c>
      <c r="AQ15" s="18">
        <v>91.199999999999989</v>
      </c>
      <c r="AR15" s="8" t="s">
        <v>52</v>
      </c>
      <c r="AS15" s="613"/>
      <c r="AT15" s="8" t="s">
        <v>730</v>
      </c>
      <c r="AU15" s="8" t="s">
        <v>52</v>
      </c>
      <c r="AV15" s="587"/>
      <c r="AW15" s="8">
        <v>44</v>
      </c>
      <c r="AX15" s="8" t="s">
        <v>731</v>
      </c>
      <c r="AY15" s="8" t="s">
        <v>52</v>
      </c>
      <c r="AZ15" s="8" t="s">
        <v>732</v>
      </c>
      <c r="BA15" s="8" t="s">
        <v>52</v>
      </c>
      <c r="BB15" s="8" t="s">
        <v>52</v>
      </c>
      <c r="BC15" s="8" t="s">
        <v>52</v>
      </c>
      <c r="BD15" s="8" t="s">
        <v>733</v>
      </c>
      <c r="BE15" s="8" t="s">
        <v>52</v>
      </c>
      <c r="BF15" s="8" t="s">
        <v>734</v>
      </c>
      <c r="BG15" s="8" t="s">
        <v>734</v>
      </c>
      <c r="BH15" s="8" t="s">
        <v>52</v>
      </c>
      <c r="BI15" s="8" t="s">
        <v>52</v>
      </c>
      <c r="BJ15" s="8" t="s">
        <v>52</v>
      </c>
      <c r="BK15" s="8" t="s">
        <v>52</v>
      </c>
      <c r="BL15" s="8" t="s">
        <v>52</v>
      </c>
      <c r="BM15" s="8" t="s">
        <v>52</v>
      </c>
      <c r="BN15" s="8" t="s">
        <v>52</v>
      </c>
      <c r="BO15" s="8" t="s">
        <v>52</v>
      </c>
      <c r="BP15" s="587"/>
      <c r="BQ15" s="587"/>
      <c r="BR15" s="604"/>
      <c r="BS15" s="604"/>
      <c r="BT15" s="50"/>
    </row>
    <row r="16" spans="1:72" s="5" customFormat="1" ht="15" customHeight="1">
      <c r="A16" s="636" t="s">
        <v>1883</v>
      </c>
      <c r="B16" s="587" t="s">
        <v>493</v>
      </c>
      <c r="C16" s="634" t="s">
        <v>703</v>
      </c>
      <c r="D16" s="587" t="s">
        <v>705</v>
      </c>
      <c r="E16" s="587" t="s">
        <v>656</v>
      </c>
      <c r="F16" s="8" t="s">
        <v>482</v>
      </c>
      <c r="G16" s="568" t="s">
        <v>735</v>
      </c>
      <c r="H16" s="587" t="s">
        <v>706</v>
      </c>
      <c r="I16" s="611" t="s">
        <v>707</v>
      </c>
      <c r="J16" s="232">
        <v>117</v>
      </c>
      <c r="K16" s="568">
        <v>316</v>
      </c>
      <c r="L16" s="232">
        <v>69</v>
      </c>
      <c r="M16" s="587">
        <v>69</v>
      </c>
      <c r="N16" s="71">
        <v>81</v>
      </c>
      <c r="O16" s="616">
        <v>148</v>
      </c>
      <c r="P16" s="243">
        <v>81</v>
      </c>
      <c r="Q16" s="52" t="s">
        <v>736</v>
      </c>
      <c r="R16" s="8" t="s">
        <v>737</v>
      </c>
      <c r="S16" s="8" t="s">
        <v>52</v>
      </c>
      <c r="T16" s="8" t="s">
        <v>52</v>
      </c>
      <c r="U16" s="8" t="s">
        <v>52</v>
      </c>
      <c r="V16" s="8" t="s">
        <v>738</v>
      </c>
      <c r="W16" s="232">
        <v>106</v>
      </c>
      <c r="X16" s="616">
        <f>W16+W17</f>
        <v>201</v>
      </c>
      <c r="Y16" s="232"/>
      <c r="Z16" s="8" t="s">
        <v>739</v>
      </c>
      <c r="AA16" s="8" t="s">
        <v>740</v>
      </c>
      <c r="AB16" s="8">
        <v>252</v>
      </c>
      <c r="AC16" s="13" t="s">
        <v>52</v>
      </c>
      <c r="AD16" s="13" t="s">
        <v>52</v>
      </c>
      <c r="AE16" s="13" t="s">
        <v>52</v>
      </c>
      <c r="AF16" s="13" t="s">
        <v>52</v>
      </c>
      <c r="AG16" s="13" t="s">
        <v>52</v>
      </c>
      <c r="AH16" s="13" t="s">
        <v>52</v>
      </c>
      <c r="AI16" s="593" t="s">
        <v>52</v>
      </c>
      <c r="AJ16" s="13" t="s">
        <v>52</v>
      </c>
      <c r="AK16" s="13" t="s">
        <v>52</v>
      </c>
      <c r="AL16" s="13" t="s">
        <v>52</v>
      </c>
      <c r="AM16" s="236"/>
      <c r="AN16" s="592" t="s">
        <v>52</v>
      </c>
      <c r="AO16" s="8" t="s">
        <v>52</v>
      </c>
      <c r="AP16" s="8" t="s">
        <v>52</v>
      </c>
      <c r="AQ16" s="8">
        <v>97.28</v>
      </c>
      <c r="AR16" s="8" t="s">
        <v>52</v>
      </c>
      <c r="AS16" s="613" t="s">
        <v>714</v>
      </c>
      <c r="AT16" s="8" t="s">
        <v>715</v>
      </c>
      <c r="AU16" s="8" t="s">
        <v>52</v>
      </c>
      <c r="AV16" s="587" t="s">
        <v>716</v>
      </c>
      <c r="AW16" s="8">
        <v>114</v>
      </c>
      <c r="AX16" s="8" t="s">
        <v>741</v>
      </c>
      <c r="AY16" s="8" t="s">
        <v>52</v>
      </c>
      <c r="AZ16" s="8" t="s">
        <v>742</v>
      </c>
      <c r="BA16" s="8" t="s">
        <v>52</v>
      </c>
      <c r="BB16" s="8" t="s">
        <v>52</v>
      </c>
      <c r="BC16" s="8" t="s">
        <v>52</v>
      </c>
      <c r="BD16" s="8" t="s">
        <v>743</v>
      </c>
      <c r="BE16" s="8" t="s">
        <v>52</v>
      </c>
      <c r="BF16" s="8" t="s">
        <v>52</v>
      </c>
      <c r="BG16" s="8" t="s">
        <v>52</v>
      </c>
      <c r="BH16" s="8" t="s">
        <v>52</v>
      </c>
      <c r="BI16" s="8" t="s">
        <v>52</v>
      </c>
      <c r="BJ16" s="8" t="s">
        <v>52</v>
      </c>
      <c r="BK16" s="8" t="s">
        <v>52</v>
      </c>
      <c r="BL16" s="8" t="s">
        <v>52</v>
      </c>
      <c r="BM16" s="8" t="s">
        <v>52</v>
      </c>
      <c r="BN16" s="8" t="s">
        <v>52</v>
      </c>
      <c r="BO16" s="8" t="s">
        <v>52</v>
      </c>
      <c r="BP16" s="587" t="s">
        <v>52</v>
      </c>
      <c r="BQ16" s="587" t="s">
        <v>52</v>
      </c>
      <c r="BR16" s="688"/>
      <c r="BS16" s="688"/>
      <c r="BT16" s="50"/>
    </row>
    <row r="17" spans="1:72" s="5" customFormat="1" ht="15" customHeight="1">
      <c r="A17" s="637"/>
      <c r="B17" s="587"/>
      <c r="C17" s="634"/>
      <c r="D17" s="587"/>
      <c r="E17" s="587"/>
      <c r="F17" s="8" t="s">
        <v>495</v>
      </c>
      <c r="G17" s="569"/>
      <c r="H17" s="587"/>
      <c r="I17" s="611"/>
      <c r="J17" s="232">
        <v>105</v>
      </c>
      <c r="K17" s="569"/>
      <c r="L17" s="232">
        <v>70</v>
      </c>
      <c r="M17" s="587"/>
      <c r="N17" s="71">
        <v>67</v>
      </c>
      <c r="O17" s="617"/>
      <c r="P17" s="243">
        <v>67</v>
      </c>
      <c r="Q17" s="52" t="s">
        <v>744</v>
      </c>
      <c r="R17" s="8" t="s">
        <v>745</v>
      </c>
      <c r="S17" s="8" t="s">
        <v>52</v>
      </c>
      <c r="T17" s="8" t="s">
        <v>52</v>
      </c>
      <c r="U17" s="8" t="s">
        <v>52</v>
      </c>
      <c r="V17" s="8" t="s">
        <v>746</v>
      </c>
      <c r="W17" s="232">
        <v>95</v>
      </c>
      <c r="X17" s="617"/>
      <c r="Y17" s="232"/>
      <c r="Z17" s="8" t="s">
        <v>747</v>
      </c>
      <c r="AA17" s="8" t="s">
        <v>748</v>
      </c>
      <c r="AB17" s="8">
        <v>188.6</v>
      </c>
      <c r="AC17" s="13" t="s">
        <v>52</v>
      </c>
      <c r="AD17" s="13" t="s">
        <v>52</v>
      </c>
      <c r="AE17" s="13" t="s">
        <v>52</v>
      </c>
      <c r="AF17" s="13" t="s">
        <v>52</v>
      </c>
      <c r="AG17" s="13" t="s">
        <v>52</v>
      </c>
      <c r="AH17" s="13" t="s">
        <v>52</v>
      </c>
      <c r="AI17" s="593"/>
      <c r="AJ17" s="13" t="s">
        <v>52</v>
      </c>
      <c r="AK17" s="13" t="s">
        <v>52</v>
      </c>
      <c r="AL17" s="13" t="s">
        <v>52</v>
      </c>
      <c r="AM17" s="236"/>
      <c r="AN17" s="592"/>
      <c r="AO17" s="8" t="s">
        <v>52</v>
      </c>
      <c r="AP17" s="8" t="s">
        <v>52</v>
      </c>
      <c r="AQ17" s="18">
        <v>91.199999999999989</v>
      </c>
      <c r="AR17" s="8" t="s">
        <v>52</v>
      </c>
      <c r="AS17" s="613"/>
      <c r="AT17" s="8" t="s">
        <v>730</v>
      </c>
      <c r="AU17" s="8" t="s">
        <v>52</v>
      </c>
      <c r="AV17" s="587"/>
      <c r="AW17" s="8">
        <v>102</v>
      </c>
      <c r="AX17" s="8" t="s">
        <v>749</v>
      </c>
      <c r="AY17" s="8" t="s">
        <v>52</v>
      </c>
      <c r="AZ17" s="8" t="s">
        <v>750</v>
      </c>
      <c r="BA17" s="8" t="s">
        <v>52</v>
      </c>
      <c r="BB17" s="8" t="s">
        <v>52</v>
      </c>
      <c r="BC17" s="8" t="s">
        <v>52</v>
      </c>
      <c r="BD17" s="8" t="s">
        <v>751</v>
      </c>
      <c r="BE17" s="8" t="s">
        <v>52</v>
      </c>
      <c r="BF17" s="8" t="s">
        <v>52</v>
      </c>
      <c r="BG17" s="8" t="s">
        <v>52</v>
      </c>
      <c r="BH17" s="8" t="s">
        <v>52</v>
      </c>
      <c r="BI17" s="8" t="s">
        <v>52</v>
      </c>
      <c r="BJ17" s="8" t="s">
        <v>52</v>
      </c>
      <c r="BK17" s="8" t="s">
        <v>52</v>
      </c>
      <c r="BL17" s="8" t="s">
        <v>52</v>
      </c>
      <c r="BM17" s="8" t="s">
        <v>52</v>
      </c>
      <c r="BN17" s="8" t="s">
        <v>52</v>
      </c>
      <c r="BO17" s="8" t="s">
        <v>52</v>
      </c>
      <c r="BP17" s="587"/>
      <c r="BQ17" s="587"/>
      <c r="BR17" s="688"/>
      <c r="BS17" s="688"/>
      <c r="BT17" s="50"/>
    </row>
    <row r="18" spans="1:72" s="5" customFormat="1" ht="15" customHeight="1">
      <c r="A18" s="636" t="s">
        <v>1883</v>
      </c>
      <c r="B18" s="587" t="s">
        <v>496</v>
      </c>
      <c r="C18" s="634" t="s">
        <v>752</v>
      </c>
      <c r="D18" s="587" t="s">
        <v>497</v>
      </c>
      <c r="E18" s="587" t="s">
        <v>753</v>
      </c>
      <c r="F18" s="51" t="s">
        <v>482</v>
      </c>
      <c r="G18" s="604" t="s">
        <v>657</v>
      </c>
      <c r="H18" s="604" t="s">
        <v>754</v>
      </c>
      <c r="I18" s="684" t="s">
        <v>755</v>
      </c>
      <c r="J18" s="232">
        <v>14</v>
      </c>
      <c r="K18" s="588">
        <v>34</v>
      </c>
      <c r="L18" s="232">
        <v>69</v>
      </c>
      <c r="M18" s="587">
        <v>70</v>
      </c>
      <c r="N18" s="263">
        <v>13</v>
      </c>
      <c r="O18" s="616">
        <v>28</v>
      </c>
      <c r="P18" s="272">
        <v>13</v>
      </c>
      <c r="Q18" s="56" t="s">
        <v>757</v>
      </c>
      <c r="R18" s="8" t="s">
        <v>622</v>
      </c>
      <c r="S18" s="51" t="s">
        <v>52</v>
      </c>
      <c r="T18" s="51" t="s">
        <v>758</v>
      </c>
      <c r="U18" s="8" t="s">
        <v>52</v>
      </c>
      <c r="V18" s="51" t="s">
        <v>759</v>
      </c>
      <c r="W18" s="235">
        <v>14</v>
      </c>
      <c r="X18" s="616">
        <f>W18+W19</f>
        <v>33</v>
      </c>
      <c r="Y18" s="235"/>
      <c r="Z18" s="51" t="s">
        <v>760</v>
      </c>
      <c r="AA18" s="51" t="s">
        <v>761</v>
      </c>
      <c r="AB18" s="8">
        <v>224</v>
      </c>
      <c r="AC18" s="13">
        <v>14</v>
      </c>
      <c r="AD18" s="13">
        <v>24.5</v>
      </c>
      <c r="AE18" s="13" t="s">
        <v>762</v>
      </c>
      <c r="AF18" s="13">
        <v>0.37</v>
      </c>
      <c r="AG18" s="13" t="s">
        <v>763</v>
      </c>
      <c r="AH18" s="13">
        <v>0.08</v>
      </c>
      <c r="AI18" s="593" t="s">
        <v>764</v>
      </c>
      <c r="AJ18" s="40">
        <v>55</v>
      </c>
      <c r="AK18" s="40" t="s">
        <v>765</v>
      </c>
      <c r="AL18" s="40" t="s">
        <v>766</v>
      </c>
      <c r="AM18" s="237"/>
      <c r="AN18" s="592" t="s">
        <v>767</v>
      </c>
      <c r="AO18" s="51" t="s">
        <v>52</v>
      </c>
      <c r="AP18" s="51" t="s">
        <v>52</v>
      </c>
      <c r="AQ18" s="51" t="s">
        <v>52</v>
      </c>
      <c r="AR18" s="51" t="s">
        <v>52</v>
      </c>
      <c r="AS18" s="660" t="s">
        <v>52</v>
      </c>
      <c r="AT18" s="72" t="s">
        <v>768</v>
      </c>
      <c r="AU18" s="51" t="s">
        <v>52</v>
      </c>
      <c r="AV18" s="587" t="s">
        <v>769</v>
      </c>
      <c r="AW18" s="8">
        <v>14</v>
      </c>
      <c r="AX18" s="8" t="s">
        <v>770</v>
      </c>
      <c r="AY18" s="8" t="s">
        <v>52</v>
      </c>
      <c r="AZ18" s="8" t="s">
        <v>771</v>
      </c>
      <c r="BA18" s="8" t="s">
        <v>52</v>
      </c>
      <c r="BB18" s="8" t="s">
        <v>52</v>
      </c>
      <c r="BC18" s="8" t="s">
        <v>52</v>
      </c>
      <c r="BD18" s="8" t="s">
        <v>756</v>
      </c>
      <c r="BE18" s="8" t="s">
        <v>52</v>
      </c>
      <c r="BF18" s="51" t="s">
        <v>52</v>
      </c>
      <c r="BG18" s="51" t="s">
        <v>52</v>
      </c>
      <c r="BH18" s="51" t="s">
        <v>52</v>
      </c>
      <c r="BI18" s="51" t="s">
        <v>52</v>
      </c>
      <c r="BJ18" s="51" t="s">
        <v>52</v>
      </c>
      <c r="BK18" s="51" t="s">
        <v>52</v>
      </c>
      <c r="BL18" s="51" t="s">
        <v>52</v>
      </c>
      <c r="BM18" s="51" t="s">
        <v>52</v>
      </c>
      <c r="BN18" s="51" t="s">
        <v>52</v>
      </c>
      <c r="BO18" s="51" t="s">
        <v>52</v>
      </c>
      <c r="BP18" s="604" t="s">
        <v>52</v>
      </c>
      <c r="BQ18" s="604" t="s">
        <v>52</v>
      </c>
      <c r="BR18" s="688"/>
      <c r="BS18" s="688"/>
      <c r="BT18" s="50"/>
    </row>
    <row r="19" spans="1:72" s="5" customFormat="1" ht="15" customHeight="1">
      <c r="A19" s="637"/>
      <c r="B19" s="587"/>
      <c r="C19" s="634"/>
      <c r="D19" s="587"/>
      <c r="E19" s="587"/>
      <c r="F19" s="51" t="s">
        <v>492</v>
      </c>
      <c r="G19" s="604"/>
      <c r="H19" s="604"/>
      <c r="I19" s="684"/>
      <c r="J19" s="232">
        <v>20</v>
      </c>
      <c r="K19" s="589"/>
      <c r="L19" s="232">
        <v>71</v>
      </c>
      <c r="M19" s="587"/>
      <c r="N19" s="263">
        <v>15</v>
      </c>
      <c r="O19" s="617"/>
      <c r="P19" s="272">
        <v>15</v>
      </c>
      <c r="Q19" s="56" t="s">
        <v>772</v>
      </c>
      <c r="R19" s="8" t="s">
        <v>622</v>
      </c>
      <c r="S19" s="51" t="s">
        <v>52</v>
      </c>
      <c r="T19" s="51" t="s">
        <v>773</v>
      </c>
      <c r="U19" s="8" t="s">
        <v>52</v>
      </c>
      <c r="V19" s="51" t="s">
        <v>774</v>
      </c>
      <c r="W19" s="235">
        <v>19</v>
      </c>
      <c r="X19" s="617"/>
      <c r="Y19" s="235"/>
      <c r="Z19" s="51" t="s">
        <v>775</v>
      </c>
      <c r="AA19" s="51" t="s">
        <v>776</v>
      </c>
      <c r="AB19" s="8">
        <v>154</v>
      </c>
      <c r="AC19" s="13">
        <v>20</v>
      </c>
      <c r="AD19" s="73">
        <v>17</v>
      </c>
      <c r="AE19" s="13" t="s">
        <v>777</v>
      </c>
      <c r="AF19" s="16" t="s">
        <v>52</v>
      </c>
      <c r="AG19" s="16" t="s">
        <v>52</v>
      </c>
      <c r="AH19" s="16" t="s">
        <v>52</v>
      </c>
      <c r="AI19" s="593"/>
      <c r="AJ19" s="40">
        <v>20</v>
      </c>
      <c r="AK19" s="40" t="s">
        <v>778</v>
      </c>
      <c r="AL19" s="40" t="s">
        <v>779</v>
      </c>
      <c r="AM19" s="237"/>
      <c r="AN19" s="592"/>
      <c r="AO19" s="51" t="s">
        <v>52</v>
      </c>
      <c r="AP19" s="51" t="s">
        <v>52</v>
      </c>
      <c r="AQ19" s="51" t="s">
        <v>52</v>
      </c>
      <c r="AR19" s="51" t="s">
        <v>52</v>
      </c>
      <c r="AS19" s="660"/>
      <c r="AT19" s="72" t="s">
        <v>780</v>
      </c>
      <c r="AU19" s="51" t="s">
        <v>52</v>
      </c>
      <c r="AV19" s="587"/>
      <c r="AW19" s="8">
        <v>18</v>
      </c>
      <c r="AX19" s="8" t="s">
        <v>781</v>
      </c>
      <c r="AY19" s="8" t="s">
        <v>52</v>
      </c>
      <c r="AZ19" s="8" t="s">
        <v>782</v>
      </c>
      <c r="BA19" s="8" t="s">
        <v>52</v>
      </c>
      <c r="BB19" s="8" t="s">
        <v>52</v>
      </c>
      <c r="BC19" s="8" t="s">
        <v>52</v>
      </c>
      <c r="BD19" s="8" t="s">
        <v>783</v>
      </c>
      <c r="BE19" s="8" t="s">
        <v>52</v>
      </c>
      <c r="BF19" s="51" t="s">
        <v>52</v>
      </c>
      <c r="BG19" s="51" t="s">
        <v>52</v>
      </c>
      <c r="BH19" s="51" t="s">
        <v>52</v>
      </c>
      <c r="BI19" s="51" t="s">
        <v>52</v>
      </c>
      <c r="BJ19" s="51" t="s">
        <v>52</v>
      </c>
      <c r="BK19" s="51" t="s">
        <v>52</v>
      </c>
      <c r="BL19" s="51" t="s">
        <v>52</v>
      </c>
      <c r="BM19" s="51" t="s">
        <v>52</v>
      </c>
      <c r="BN19" s="51" t="s">
        <v>52</v>
      </c>
      <c r="BO19" s="51" t="s">
        <v>52</v>
      </c>
      <c r="BP19" s="604"/>
      <c r="BQ19" s="604"/>
      <c r="BR19" s="688"/>
      <c r="BS19" s="688"/>
      <c r="BT19" s="50"/>
    </row>
    <row r="20" spans="1:72" ht="15" customHeight="1">
      <c r="A20" s="636" t="s">
        <v>1883</v>
      </c>
      <c r="B20" s="587" t="s">
        <v>498</v>
      </c>
      <c r="C20" s="634" t="s">
        <v>784</v>
      </c>
      <c r="D20" s="587" t="s">
        <v>499</v>
      </c>
      <c r="E20" s="587" t="s">
        <v>785</v>
      </c>
      <c r="F20" s="8" t="s">
        <v>482</v>
      </c>
      <c r="G20" s="587" t="s">
        <v>735</v>
      </c>
      <c r="H20" s="587" t="s">
        <v>786</v>
      </c>
      <c r="I20" s="611" t="s">
        <v>787</v>
      </c>
      <c r="J20" s="232">
        <v>99</v>
      </c>
      <c r="K20" s="588">
        <v>191</v>
      </c>
      <c r="L20" s="232">
        <v>69</v>
      </c>
      <c r="M20" s="587">
        <v>68</v>
      </c>
      <c r="N20" s="71">
        <v>72</v>
      </c>
      <c r="O20" s="616">
        <v>132</v>
      </c>
      <c r="P20" s="243">
        <v>72</v>
      </c>
      <c r="Q20" s="52" t="s">
        <v>788</v>
      </c>
      <c r="R20" s="8" t="s">
        <v>789</v>
      </c>
      <c r="S20" s="8" t="s">
        <v>52</v>
      </c>
      <c r="T20" s="8" t="s">
        <v>52</v>
      </c>
      <c r="U20" s="8" t="s">
        <v>790</v>
      </c>
      <c r="V20" s="8" t="s">
        <v>52</v>
      </c>
      <c r="W20" s="232" t="s">
        <v>52</v>
      </c>
      <c r="X20" s="616" t="s">
        <v>52</v>
      </c>
      <c r="Y20" s="232"/>
      <c r="Z20" s="8" t="s">
        <v>52</v>
      </c>
      <c r="AA20" s="8" t="s">
        <v>52</v>
      </c>
      <c r="AB20" s="8">
        <v>112</v>
      </c>
      <c r="AC20" s="13" t="s">
        <v>52</v>
      </c>
      <c r="AD20" s="13" t="s">
        <v>52</v>
      </c>
      <c r="AE20" s="13" t="s">
        <v>52</v>
      </c>
      <c r="AF20" s="13" t="s">
        <v>52</v>
      </c>
      <c r="AG20" s="13" t="s">
        <v>52</v>
      </c>
      <c r="AH20" s="13" t="s">
        <v>52</v>
      </c>
      <c r="AI20" s="593" t="s">
        <v>52</v>
      </c>
      <c r="AJ20" s="13" t="s">
        <v>52</v>
      </c>
      <c r="AK20" s="13" t="s">
        <v>52</v>
      </c>
      <c r="AL20" s="13" t="s">
        <v>52</v>
      </c>
      <c r="AM20" s="236"/>
      <c r="AN20" s="592" t="s">
        <v>52</v>
      </c>
      <c r="AO20" s="8" t="s">
        <v>52</v>
      </c>
      <c r="AP20" s="8" t="s">
        <v>52</v>
      </c>
      <c r="AQ20" s="8" t="s">
        <v>52</v>
      </c>
      <c r="AR20" s="8" t="s">
        <v>52</v>
      </c>
      <c r="AS20" s="660" t="s">
        <v>52</v>
      </c>
      <c r="AT20" s="8" t="s">
        <v>791</v>
      </c>
      <c r="AU20" s="8" t="s">
        <v>52</v>
      </c>
      <c r="AV20" s="587" t="s">
        <v>792</v>
      </c>
      <c r="AW20" s="8" t="s">
        <v>52</v>
      </c>
      <c r="AX20" s="8" t="s">
        <v>52</v>
      </c>
      <c r="AY20" s="8" t="s">
        <v>52</v>
      </c>
      <c r="AZ20" s="8" t="s">
        <v>52</v>
      </c>
      <c r="BA20" s="8" t="s">
        <v>52</v>
      </c>
      <c r="BB20" s="8" t="s">
        <v>52</v>
      </c>
      <c r="BC20" s="8" t="s">
        <v>52</v>
      </c>
      <c r="BD20" s="52" t="s">
        <v>793</v>
      </c>
      <c r="BE20" s="8" t="s">
        <v>52</v>
      </c>
      <c r="BF20" s="8" t="s">
        <v>52</v>
      </c>
      <c r="BG20" s="8" t="s">
        <v>52</v>
      </c>
      <c r="BH20" s="8" t="s">
        <v>52</v>
      </c>
      <c r="BI20" s="8" t="s">
        <v>52</v>
      </c>
      <c r="BJ20" s="8" t="s">
        <v>52</v>
      </c>
      <c r="BK20" s="8" t="s">
        <v>52</v>
      </c>
      <c r="BL20" s="8" t="s">
        <v>52</v>
      </c>
      <c r="BM20" s="8" t="s">
        <v>52</v>
      </c>
      <c r="BN20" s="52" t="s">
        <v>794</v>
      </c>
      <c r="BO20" s="8" t="s">
        <v>52</v>
      </c>
      <c r="BP20" s="587" t="s">
        <v>795</v>
      </c>
      <c r="BQ20" s="611" t="s">
        <v>796</v>
      </c>
      <c r="BR20" s="604" t="s">
        <v>722</v>
      </c>
      <c r="BS20" s="620" t="s">
        <v>797</v>
      </c>
      <c r="BT20" s="53"/>
    </row>
    <row r="21" spans="1:72" ht="15" customHeight="1">
      <c r="A21" s="637"/>
      <c r="B21" s="587"/>
      <c r="C21" s="634"/>
      <c r="D21" s="587"/>
      <c r="E21" s="587"/>
      <c r="F21" s="8" t="s">
        <v>495</v>
      </c>
      <c r="G21" s="587"/>
      <c r="H21" s="604"/>
      <c r="I21" s="611"/>
      <c r="J21" s="232">
        <v>92</v>
      </c>
      <c r="K21" s="589"/>
      <c r="L21" s="232">
        <v>67</v>
      </c>
      <c r="M21" s="587"/>
      <c r="N21" s="71">
        <v>60</v>
      </c>
      <c r="O21" s="617"/>
      <c r="P21" s="243">
        <v>60</v>
      </c>
      <c r="Q21" s="8" t="s">
        <v>798</v>
      </c>
      <c r="R21" s="8" t="s">
        <v>799</v>
      </c>
      <c r="S21" s="8" t="s">
        <v>52</v>
      </c>
      <c r="T21" s="8" t="s">
        <v>52</v>
      </c>
      <c r="U21" s="8" t="s">
        <v>800</v>
      </c>
      <c r="V21" s="8" t="s">
        <v>52</v>
      </c>
      <c r="W21" s="232" t="s">
        <v>52</v>
      </c>
      <c r="X21" s="617"/>
      <c r="Y21" s="232"/>
      <c r="Z21" s="8" t="s">
        <v>52</v>
      </c>
      <c r="AA21" s="8" t="s">
        <v>52</v>
      </c>
      <c r="AB21" s="8" t="s">
        <v>52</v>
      </c>
      <c r="AC21" s="13" t="s">
        <v>52</v>
      </c>
      <c r="AD21" s="13" t="s">
        <v>52</v>
      </c>
      <c r="AE21" s="13" t="s">
        <v>52</v>
      </c>
      <c r="AF21" s="16" t="s">
        <v>52</v>
      </c>
      <c r="AG21" s="16" t="s">
        <v>52</v>
      </c>
      <c r="AH21" s="16" t="s">
        <v>52</v>
      </c>
      <c r="AI21" s="593"/>
      <c r="AJ21" s="13" t="s">
        <v>52</v>
      </c>
      <c r="AK21" s="13" t="s">
        <v>52</v>
      </c>
      <c r="AL21" s="13" t="s">
        <v>52</v>
      </c>
      <c r="AM21" s="236"/>
      <c r="AN21" s="592"/>
      <c r="AO21" s="8" t="s">
        <v>52</v>
      </c>
      <c r="AP21" s="8" t="s">
        <v>52</v>
      </c>
      <c r="AQ21" s="8" t="s">
        <v>52</v>
      </c>
      <c r="AR21" s="8" t="s">
        <v>52</v>
      </c>
      <c r="AS21" s="660"/>
      <c r="AT21" s="8" t="s">
        <v>52</v>
      </c>
      <c r="AU21" s="8" t="s">
        <v>52</v>
      </c>
      <c r="AV21" s="587"/>
      <c r="AW21" s="8" t="s">
        <v>52</v>
      </c>
      <c r="AX21" s="8" t="s">
        <v>52</v>
      </c>
      <c r="AY21" s="8" t="s">
        <v>52</v>
      </c>
      <c r="AZ21" s="8" t="s">
        <v>52</v>
      </c>
      <c r="BA21" s="8" t="s">
        <v>52</v>
      </c>
      <c r="BB21" s="8" t="s">
        <v>52</v>
      </c>
      <c r="BC21" s="8" t="s">
        <v>52</v>
      </c>
      <c r="BD21" s="8" t="s">
        <v>52</v>
      </c>
      <c r="BE21" s="8" t="s">
        <v>52</v>
      </c>
      <c r="BF21" s="8" t="s">
        <v>52</v>
      </c>
      <c r="BG21" s="8" t="s">
        <v>52</v>
      </c>
      <c r="BH21" s="8" t="s">
        <v>52</v>
      </c>
      <c r="BI21" s="8" t="s">
        <v>52</v>
      </c>
      <c r="BJ21" s="8" t="s">
        <v>52</v>
      </c>
      <c r="BK21" s="8" t="s">
        <v>52</v>
      </c>
      <c r="BL21" s="8" t="s">
        <v>52</v>
      </c>
      <c r="BM21" s="8" t="s">
        <v>52</v>
      </c>
      <c r="BN21" s="8" t="s">
        <v>52</v>
      </c>
      <c r="BO21" s="8" t="s">
        <v>52</v>
      </c>
      <c r="BP21" s="587"/>
      <c r="BQ21" s="611"/>
      <c r="BR21" s="604"/>
      <c r="BS21" s="621"/>
      <c r="BT21" s="53"/>
    </row>
    <row r="22" spans="1:72" s="5" customFormat="1" ht="15" customHeight="1">
      <c r="A22" s="636" t="s">
        <v>1883</v>
      </c>
      <c r="B22" s="587" t="s">
        <v>500</v>
      </c>
      <c r="C22" s="634" t="s">
        <v>501</v>
      </c>
      <c r="D22" s="587" t="s">
        <v>504</v>
      </c>
      <c r="E22" s="587" t="s">
        <v>580</v>
      </c>
      <c r="F22" s="8" t="s">
        <v>801</v>
      </c>
      <c r="G22" s="587" t="s">
        <v>802</v>
      </c>
      <c r="H22" s="587" t="s">
        <v>803</v>
      </c>
      <c r="I22" s="611" t="s">
        <v>804</v>
      </c>
      <c r="J22" s="232">
        <v>27</v>
      </c>
      <c r="K22" s="588">
        <v>79</v>
      </c>
      <c r="L22" s="232">
        <v>71</v>
      </c>
      <c r="M22" s="605">
        <v>71</v>
      </c>
      <c r="N22" s="71">
        <v>18</v>
      </c>
      <c r="O22" s="616">
        <v>55</v>
      </c>
      <c r="P22" s="243">
        <v>18</v>
      </c>
      <c r="Q22" s="678" t="s">
        <v>805</v>
      </c>
      <c r="R22" s="587" t="s">
        <v>806</v>
      </c>
      <c r="S22" s="19" t="s">
        <v>52</v>
      </c>
      <c r="T22" s="19" t="s">
        <v>52</v>
      </c>
      <c r="U22" s="19" t="s">
        <v>52</v>
      </c>
      <c r="V22" s="19" t="s">
        <v>52</v>
      </c>
      <c r="W22" s="231" t="s">
        <v>52</v>
      </c>
      <c r="X22" s="616" t="s">
        <v>52</v>
      </c>
      <c r="Y22" s="231"/>
      <c r="Z22" s="19" t="s">
        <v>52</v>
      </c>
      <c r="AA22" s="19" t="s">
        <v>52</v>
      </c>
      <c r="AB22" s="19" t="s">
        <v>52</v>
      </c>
      <c r="AC22" s="13" t="s">
        <v>52</v>
      </c>
      <c r="AD22" s="13" t="s">
        <v>52</v>
      </c>
      <c r="AE22" s="13" t="s">
        <v>52</v>
      </c>
      <c r="AF22" s="13" t="s">
        <v>52</v>
      </c>
      <c r="AG22" s="13" t="s">
        <v>52</v>
      </c>
      <c r="AH22" s="13" t="s">
        <v>52</v>
      </c>
      <c r="AI22" s="593" t="s">
        <v>52</v>
      </c>
      <c r="AJ22" s="13" t="s">
        <v>52</v>
      </c>
      <c r="AK22" s="13" t="s">
        <v>52</v>
      </c>
      <c r="AL22" s="54" t="s">
        <v>52</v>
      </c>
      <c r="AM22" s="245"/>
      <c r="AN22" s="685" t="s">
        <v>52</v>
      </c>
      <c r="AO22" s="19" t="s">
        <v>52</v>
      </c>
      <c r="AP22" s="19" t="s">
        <v>52</v>
      </c>
      <c r="AQ22" s="19" t="s">
        <v>52</v>
      </c>
      <c r="AR22" s="19" t="s">
        <v>52</v>
      </c>
      <c r="AS22" s="603" t="s">
        <v>52</v>
      </c>
      <c r="AT22" s="19" t="s">
        <v>52</v>
      </c>
      <c r="AU22" s="19" t="s">
        <v>52</v>
      </c>
      <c r="AV22" s="604" t="s">
        <v>52</v>
      </c>
      <c r="AW22" s="19" t="s">
        <v>52</v>
      </c>
      <c r="AX22" s="19" t="s">
        <v>52</v>
      </c>
      <c r="AY22" s="19" t="s">
        <v>52</v>
      </c>
      <c r="AZ22" s="19" t="s">
        <v>52</v>
      </c>
      <c r="BA22" s="19" t="s">
        <v>52</v>
      </c>
      <c r="BB22" s="19" t="s">
        <v>52</v>
      </c>
      <c r="BC22" s="19" t="s">
        <v>52</v>
      </c>
      <c r="BD22" s="19" t="s">
        <v>52</v>
      </c>
      <c r="BE22" s="19" t="s">
        <v>52</v>
      </c>
      <c r="BF22" s="19" t="s">
        <v>52</v>
      </c>
      <c r="BG22" s="19" t="s">
        <v>52</v>
      </c>
      <c r="BH22" s="19" t="s">
        <v>52</v>
      </c>
      <c r="BI22" s="19" t="s">
        <v>52</v>
      </c>
      <c r="BJ22" s="19" t="s">
        <v>52</v>
      </c>
      <c r="BK22" s="19" t="s">
        <v>52</v>
      </c>
      <c r="BL22" s="19" t="s">
        <v>52</v>
      </c>
      <c r="BM22" s="19" t="s">
        <v>52</v>
      </c>
      <c r="BN22" s="19" t="s">
        <v>52</v>
      </c>
      <c r="BO22" s="19" t="s">
        <v>52</v>
      </c>
      <c r="BP22" s="587" t="s">
        <v>52</v>
      </c>
      <c r="BQ22" s="587" t="s">
        <v>52</v>
      </c>
      <c r="BR22" s="688"/>
      <c r="BS22" s="688"/>
      <c r="BT22" s="50"/>
    </row>
    <row r="23" spans="1:72" s="5" customFormat="1" ht="15" customHeight="1">
      <c r="A23" s="637"/>
      <c r="B23" s="587"/>
      <c r="C23" s="634"/>
      <c r="D23" s="587"/>
      <c r="E23" s="587"/>
      <c r="F23" s="8" t="s">
        <v>807</v>
      </c>
      <c r="G23" s="587"/>
      <c r="H23" s="587"/>
      <c r="I23" s="611"/>
      <c r="J23" s="232">
        <v>52</v>
      </c>
      <c r="K23" s="589"/>
      <c r="L23" s="232">
        <v>71</v>
      </c>
      <c r="M23" s="605"/>
      <c r="N23" s="71">
        <v>37</v>
      </c>
      <c r="O23" s="617"/>
      <c r="P23" s="243">
        <v>37</v>
      </c>
      <c r="Q23" s="678"/>
      <c r="R23" s="587"/>
      <c r="S23" s="19" t="s">
        <v>52</v>
      </c>
      <c r="T23" s="19" t="s">
        <v>52</v>
      </c>
      <c r="U23" s="19" t="s">
        <v>52</v>
      </c>
      <c r="V23" s="19" t="s">
        <v>52</v>
      </c>
      <c r="W23" s="231" t="s">
        <v>52</v>
      </c>
      <c r="X23" s="617"/>
      <c r="Y23" s="231"/>
      <c r="Z23" s="19" t="s">
        <v>52</v>
      </c>
      <c r="AA23" s="19" t="s">
        <v>52</v>
      </c>
      <c r="AB23" s="19" t="s">
        <v>52</v>
      </c>
      <c r="AC23" s="13" t="s">
        <v>52</v>
      </c>
      <c r="AD23" s="13" t="s">
        <v>52</v>
      </c>
      <c r="AE23" s="13" t="s">
        <v>52</v>
      </c>
      <c r="AF23" s="16" t="s">
        <v>52</v>
      </c>
      <c r="AG23" s="16" t="s">
        <v>52</v>
      </c>
      <c r="AH23" s="16" t="s">
        <v>52</v>
      </c>
      <c r="AI23" s="593"/>
      <c r="AJ23" s="13" t="s">
        <v>52</v>
      </c>
      <c r="AK23" s="13" t="s">
        <v>52</v>
      </c>
      <c r="AL23" s="54" t="s">
        <v>52</v>
      </c>
      <c r="AM23" s="245"/>
      <c r="AN23" s="685"/>
      <c r="AO23" s="19" t="s">
        <v>52</v>
      </c>
      <c r="AP23" s="19" t="s">
        <v>52</v>
      </c>
      <c r="AQ23" s="19" t="s">
        <v>52</v>
      </c>
      <c r="AR23" s="19" t="s">
        <v>52</v>
      </c>
      <c r="AS23" s="603"/>
      <c r="AT23" s="19" t="s">
        <v>52</v>
      </c>
      <c r="AU23" s="19" t="s">
        <v>52</v>
      </c>
      <c r="AV23" s="604"/>
      <c r="AW23" s="19" t="s">
        <v>52</v>
      </c>
      <c r="AX23" s="19" t="s">
        <v>52</v>
      </c>
      <c r="AY23" s="19" t="s">
        <v>52</v>
      </c>
      <c r="AZ23" s="19" t="s">
        <v>52</v>
      </c>
      <c r="BA23" s="19" t="s">
        <v>52</v>
      </c>
      <c r="BB23" s="19" t="s">
        <v>52</v>
      </c>
      <c r="BC23" s="19" t="s">
        <v>52</v>
      </c>
      <c r="BD23" s="19" t="s">
        <v>52</v>
      </c>
      <c r="BE23" s="19" t="s">
        <v>52</v>
      </c>
      <c r="BF23" s="19" t="s">
        <v>52</v>
      </c>
      <c r="BG23" s="19" t="s">
        <v>52</v>
      </c>
      <c r="BH23" s="19" t="s">
        <v>52</v>
      </c>
      <c r="BI23" s="19" t="s">
        <v>52</v>
      </c>
      <c r="BJ23" s="19" t="s">
        <v>52</v>
      </c>
      <c r="BK23" s="19" t="s">
        <v>52</v>
      </c>
      <c r="BL23" s="19" t="s">
        <v>52</v>
      </c>
      <c r="BM23" s="19" t="s">
        <v>52</v>
      </c>
      <c r="BN23" s="19" t="s">
        <v>52</v>
      </c>
      <c r="BO23" s="19" t="s">
        <v>52</v>
      </c>
      <c r="BP23" s="587"/>
      <c r="BQ23" s="587"/>
      <c r="BR23" s="688"/>
      <c r="BS23" s="688"/>
      <c r="BT23" s="50"/>
    </row>
    <row r="24" spans="1:72" s="5" customFormat="1" ht="15" customHeight="1">
      <c r="A24" s="636" t="s">
        <v>1891</v>
      </c>
      <c r="B24" s="587" t="s">
        <v>502</v>
      </c>
      <c r="C24" s="653" t="s">
        <v>503</v>
      </c>
      <c r="D24" s="587" t="s">
        <v>504</v>
      </c>
      <c r="E24" s="568" t="s">
        <v>808</v>
      </c>
      <c r="F24" s="8" t="s">
        <v>505</v>
      </c>
      <c r="G24" s="568" t="s">
        <v>1967</v>
      </c>
      <c r="H24" s="587" t="s">
        <v>810</v>
      </c>
      <c r="I24" s="611" t="s">
        <v>811</v>
      </c>
      <c r="J24" s="232">
        <v>27</v>
      </c>
      <c r="K24" s="568">
        <v>109</v>
      </c>
      <c r="L24" s="232">
        <v>71</v>
      </c>
      <c r="M24" s="605">
        <v>71.073394495412842</v>
      </c>
      <c r="N24" s="71">
        <v>19</v>
      </c>
      <c r="O24" s="616">
        <v>55</v>
      </c>
      <c r="P24" s="243">
        <v>19</v>
      </c>
      <c r="Q24" s="52" t="s">
        <v>812</v>
      </c>
      <c r="R24" s="52" t="s">
        <v>813</v>
      </c>
      <c r="S24" s="8" t="s">
        <v>52</v>
      </c>
      <c r="T24" s="52" t="s">
        <v>814</v>
      </c>
      <c r="U24" s="8" t="s">
        <v>815</v>
      </c>
      <c r="V24" s="8" t="s">
        <v>816</v>
      </c>
      <c r="W24" s="232">
        <v>21</v>
      </c>
      <c r="X24" s="616">
        <f>W24+W25</f>
        <v>66</v>
      </c>
      <c r="Y24" s="232"/>
      <c r="Z24" s="52" t="s">
        <v>52</v>
      </c>
      <c r="AA24" s="52" t="s">
        <v>52</v>
      </c>
      <c r="AB24" s="620" t="s">
        <v>52</v>
      </c>
      <c r="AC24" s="13">
        <v>14</v>
      </c>
      <c r="AD24" s="13" t="s">
        <v>52</v>
      </c>
      <c r="AE24" s="13" t="s">
        <v>52</v>
      </c>
      <c r="AF24" s="13" t="s">
        <v>52</v>
      </c>
      <c r="AG24" s="13" t="s">
        <v>52</v>
      </c>
      <c r="AH24" s="13" t="s">
        <v>52</v>
      </c>
      <c r="AI24" s="593" t="s">
        <v>52</v>
      </c>
      <c r="AJ24" s="13">
        <v>14</v>
      </c>
      <c r="AK24" s="13" t="s">
        <v>817</v>
      </c>
      <c r="AL24" s="281" t="s">
        <v>1973</v>
      </c>
      <c r="AM24" s="285"/>
      <c r="AN24" s="686" t="s">
        <v>818</v>
      </c>
      <c r="AO24" s="8" t="s">
        <v>52</v>
      </c>
      <c r="AP24" s="8" t="s">
        <v>52</v>
      </c>
      <c r="AQ24" s="8" t="s">
        <v>52</v>
      </c>
      <c r="AR24" s="8" t="s">
        <v>52</v>
      </c>
      <c r="AS24" s="625" t="s">
        <v>52</v>
      </c>
      <c r="AT24" s="52" t="s">
        <v>52</v>
      </c>
      <c r="AU24" s="52" t="s">
        <v>52</v>
      </c>
      <c r="AV24" s="625" t="s">
        <v>52</v>
      </c>
      <c r="AW24" s="8">
        <v>27</v>
      </c>
      <c r="AX24" s="8" t="s">
        <v>52</v>
      </c>
      <c r="AY24" s="8" t="s">
        <v>819</v>
      </c>
      <c r="AZ24" s="8" t="s">
        <v>52</v>
      </c>
      <c r="BA24" s="8">
        <v>0</v>
      </c>
      <c r="BB24" s="8" t="s">
        <v>52</v>
      </c>
      <c r="BC24" s="8" t="s">
        <v>608</v>
      </c>
      <c r="BD24" s="8" t="s">
        <v>52</v>
      </c>
      <c r="BE24" s="8" t="s">
        <v>608</v>
      </c>
      <c r="BF24" s="8" t="s">
        <v>52</v>
      </c>
      <c r="BG24" s="8" t="s">
        <v>52</v>
      </c>
      <c r="BH24" s="8" t="s">
        <v>820</v>
      </c>
      <c r="BI24" s="8" t="s">
        <v>52</v>
      </c>
      <c r="BJ24" s="8" t="s">
        <v>52</v>
      </c>
      <c r="BK24" s="8" t="s">
        <v>52</v>
      </c>
      <c r="BL24" s="8" t="s">
        <v>52</v>
      </c>
      <c r="BM24" s="8" t="s">
        <v>821</v>
      </c>
      <c r="BN24" s="8" t="s">
        <v>52</v>
      </c>
      <c r="BO24" s="8" t="s">
        <v>52</v>
      </c>
      <c r="BP24" s="587" t="s">
        <v>52</v>
      </c>
      <c r="BQ24" s="587" t="s">
        <v>52</v>
      </c>
      <c r="BR24" s="604" t="s">
        <v>52</v>
      </c>
      <c r="BS24" s="604" t="s">
        <v>52</v>
      </c>
      <c r="BT24" s="50"/>
    </row>
    <row r="25" spans="1:72" s="5" customFormat="1" ht="15" customHeight="1">
      <c r="A25" s="637"/>
      <c r="B25" s="587"/>
      <c r="C25" s="654"/>
      <c r="D25" s="587"/>
      <c r="E25" s="568"/>
      <c r="F25" s="8" t="s">
        <v>506</v>
      </c>
      <c r="G25" s="569"/>
      <c r="H25" s="587"/>
      <c r="I25" s="611"/>
      <c r="J25" s="232">
        <v>52</v>
      </c>
      <c r="K25" s="569"/>
      <c r="L25" s="232">
        <v>70</v>
      </c>
      <c r="M25" s="605"/>
      <c r="N25" s="71">
        <v>36</v>
      </c>
      <c r="O25" s="617"/>
      <c r="P25" s="243">
        <v>36</v>
      </c>
      <c r="Q25" s="52" t="s">
        <v>822</v>
      </c>
      <c r="R25" s="52" t="s">
        <v>823</v>
      </c>
      <c r="S25" s="8" t="s">
        <v>52</v>
      </c>
      <c r="T25" s="52" t="s">
        <v>824</v>
      </c>
      <c r="U25" s="8" t="s">
        <v>825</v>
      </c>
      <c r="V25" s="8" t="s">
        <v>826</v>
      </c>
      <c r="W25" s="232">
        <v>45</v>
      </c>
      <c r="X25" s="617"/>
      <c r="Y25" s="232"/>
      <c r="Z25" s="52" t="s">
        <v>52</v>
      </c>
      <c r="AA25" s="52" t="s">
        <v>52</v>
      </c>
      <c r="AB25" s="621"/>
      <c r="AC25" s="13">
        <v>18</v>
      </c>
      <c r="AD25" s="13" t="s">
        <v>52</v>
      </c>
      <c r="AE25" s="13" t="s">
        <v>52</v>
      </c>
      <c r="AF25" s="16" t="s">
        <v>52</v>
      </c>
      <c r="AG25" s="16" t="s">
        <v>52</v>
      </c>
      <c r="AH25" s="16" t="s">
        <v>52</v>
      </c>
      <c r="AI25" s="593"/>
      <c r="AJ25" s="13">
        <v>18</v>
      </c>
      <c r="AK25" s="13" t="s">
        <v>827</v>
      </c>
      <c r="AL25" s="281" t="s">
        <v>1974</v>
      </c>
      <c r="AM25" s="286"/>
      <c r="AN25" s="687"/>
      <c r="AO25" s="8" t="s">
        <v>52</v>
      </c>
      <c r="AP25" s="8" t="s">
        <v>52</v>
      </c>
      <c r="AQ25" s="8" t="s">
        <v>52</v>
      </c>
      <c r="AR25" s="8" t="s">
        <v>52</v>
      </c>
      <c r="AS25" s="681"/>
      <c r="AT25" s="52" t="s">
        <v>52</v>
      </c>
      <c r="AU25" s="52" t="s">
        <v>52</v>
      </c>
      <c r="AV25" s="681"/>
      <c r="AW25" s="8">
        <v>52</v>
      </c>
      <c r="AX25" s="8" t="s">
        <v>52</v>
      </c>
      <c r="AY25" s="8" t="s">
        <v>828</v>
      </c>
      <c r="AZ25" s="8" t="s">
        <v>52</v>
      </c>
      <c r="BA25" s="8" t="s">
        <v>829</v>
      </c>
      <c r="BB25" s="8" t="s">
        <v>52</v>
      </c>
      <c r="BC25" s="8" t="s">
        <v>830</v>
      </c>
      <c r="BD25" s="8" t="s">
        <v>52</v>
      </c>
      <c r="BE25" s="8" t="s">
        <v>831</v>
      </c>
      <c r="BF25" s="8" t="s">
        <v>52</v>
      </c>
      <c r="BG25" s="8" t="s">
        <v>52</v>
      </c>
      <c r="BH25" s="8" t="s">
        <v>832</v>
      </c>
      <c r="BI25" s="8" t="s">
        <v>52</v>
      </c>
      <c r="BJ25" s="8" t="s">
        <v>52</v>
      </c>
      <c r="BK25" s="8" t="s">
        <v>52</v>
      </c>
      <c r="BL25" s="8" t="s">
        <v>52</v>
      </c>
      <c r="BM25" s="8" t="s">
        <v>831</v>
      </c>
      <c r="BN25" s="8" t="s">
        <v>52</v>
      </c>
      <c r="BO25" s="8" t="s">
        <v>52</v>
      </c>
      <c r="BP25" s="587"/>
      <c r="BQ25" s="587"/>
      <c r="BR25" s="604"/>
      <c r="BS25" s="604"/>
      <c r="BT25" s="50"/>
    </row>
    <row r="26" spans="1:72" s="5" customFormat="1" ht="15" customHeight="1">
      <c r="A26" s="636" t="s">
        <v>1891</v>
      </c>
      <c r="B26" s="568" t="s">
        <v>507</v>
      </c>
      <c r="C26" s="630" t="s">
        <v>508</v>
      </c>
      <c r="D26" s="568" t="s">
        <v>833</v>
      </c>
      <c r="E26" s="568" t="s">
        <v>753</v>
      </c>
      <c r="F26" s="8" t="s">
        <v>482</v>
      </c>
      <c r="G26" s="8" t="s">
        <v>1968</v>
      </c>
      <c r="H26" s="568" t="s">
        <v>834</v>
      </c>
      <c r="I26" s="676" t="s">
        <v>835</v>
      </c>
      <c r="J26" s="232">
        <v>129</v>
      </c>
      <c r="K26" s="568">
        <v>262</v>
      </c>
      <c r="L26" s="232">
        <v>76</v>
      </c>
      <c r="M26" s="614">
        <v>75.492366412213741</v>
      </c>
      <c r="N26" s="71">
        <v>81</v>
      </c>
      <c r="O26" s="616">
        <v>159</v>
      </c>
      <c r="P26" s="243">
        <v>81</v>
      </c>
      <c r="Q26" s="52" t="s">
        <v>836</v>
      </c>
      <c r="R26" s="62" t="s">
        <v>837</v>
      </c>
      <c r="S26" s="568" t="s">
        <v>52</v>
      </c>
      <c r="T26" s="8" t="s">
        <v>838</v>
      </c>
      <c r="U26" s="8" t="s">
        <v>663</v>
      </c>
      <c r="V26" s="8" t="s">
        <v>839</v>
      </c>
      <c r="W26" s="232">
        <v>94</v>
      </c>
      <c r="X26" s="616">
        <f>W26+W27</f>
        <v>198</v>
      </c>
      <c r="Y26" s="232"/>
      <c r="Z26" s="8" t="s">
        <v>840</v>
      </c>
      <c r="AA26" s="8" t="s">
        <v>841</v>
      </c>
      <c r="AB26" s="8">
        <v>140</v>
      </c>
      <c r="AC26" s="40">
        <v>129</v>
      </c>
      <c r="AD26" s="40">
        <v>8.9</v>
      </c>
      <c r="AE26" s="40" t="s">
        <v>842</v>
      </c>
      <c r="AF26" s="40">
        <v>0.74</v>
      </c>
      <c r="AG26" s="40" t="s">
        <v>843</v>
      </c>
      <c r="AH26" s="40" t="s">
        <v>52</v>
      </c>
      <c r="AI26" s="597" t="s">
        <v>844</v>
      </c>
      <c r="AJ26" s="13">
        <v>129</v>
      </c>
      <c r="AK26" s="13" t="s">
        <v>845</v>
      </c>
      <c r="AL26" s="13" t="s">
        <v>847</v>
      </c>
      <c r="AM26" s="246"/>
      <c r="AN26" s="679" t="s">
        <v>846</v>
      </c>
      <c r="AO26" s="8" t="s">
        <v>52</v>
      </c>
      <c r="AP26" s="8" t="s">
        <v>52</v>
      </c>
      <c r="AQ26" s="8" t="s">
        <v>52</v>
      </c>
      <c r="AR26" s="8" t="s">
        <v>52</v>
      </c>
      <c r="AS26" s="568" t="s">
        <v>52</v>
      </c>
      <c r="AT26" s="52" t="s">
        <v>52</v>
      </c>
      <c r="AU26" s="52" t="s">
        <v>52</v>
      </c>
      <c r="AV26" s="620" t="s">
        <v>52</v>
      </c>
      <c r="AW26" s="8">
        <v>128</v>
      </c>
      <c r="AX26" s="8" t="s">
        <v>848</v>
      </c>
      <c r="AY26" s="8" t="s">
        <v>849</v>
      </c>
      <c r="AZ26" s="8" t="s">
        <v>850</v>
      </c>
      <c r="BA26" s="8" t="s">
        <v>52</v>
      </c>
      <c r="BB26" s="8" t="s">
        <v>851</v>
      </c>
      <c r="BC26" s="8" t="s">
        <v>52</v>
      </c>
      <c r="BD26" s="8" t="s">
        <v>852</v>
      </c>
      <c r="BE26" s="8" t="s">
        <v>52</v>
      </c>
      <c r="BF26" s="8" t="s">
        <v>853</v>
      </c>
      <c r="BG26" s="8" t="s">
        <v>854</v>
      </c>
      <c r="BH26" s="8" t="s">
        <v>52</v>
      </c>
      <c r="BI26" s="8" t="s">
        <v>52</v>
      </c>
      <c r="BJ26" s="8" t="s">
        <v>851</v>
      </c>
      <c r="BK26" s="8" t="s">
        <v>52</v>
      </c>
      <c r="BL26" s="8" t="s">
        <v>52</v>
      </c>
      <c r="BM26" s="8" t="s">
        <v>855</v>
      </c>
      <c r="BN26" s="8" t="s">
        <v>856</v>
      </c>
      <c r="BO26" s="8" t="s">
        <v>857</v>
      </c>
      <c r="BP26" s="568" t="s">
        <v>13</v>
      </c>
      <c r="BQ26" s="568" t="s">
        <v>858</v>
      </c>
      <c r="BR26" s="604" t="s">
        <v>610</v>
      </c>
      <c r="BS26" s="604" t="s">
        <v>859</v>
      </c>
      <c r="BT26" s="50"/>
    </row>
    <row r="27" spans="1:72" s="5" customFormat="1" ht="15" customHeight="1">
      <c r="A27" s="637"/>
      <c r="B27" s="619"/>
      <c r="C27" s="631"/>
      <c r="D27" s="619"/>
      <c r="E27" s="569"/>
      <c r="F27" s="8" t="s">
        <v>510</v>
      </c>
      <c r="G27" s="8"/>
      <c r="H27" s="569"/>
      <c r="I27" s="677"/>
      <c r="J27" s="232">
        <v>133</v>
      </c>
      <c r="K27" s="569"/>
      <c r="L27" s="232">
        <v>75</v>
      </c>
      <c r="M27" s="615"/>
      <c r="N27" s="71">
        <v>78</v>
      </c>
      <c r="O27" s="617"/>
      <c r="P27" s="243">
        <v>78</v>
      </c>
      <c r="Q27" s="52" t="s">
        <v>860</v>
      </c>
      <c r="R27" s="62" t="s">
        <v>861</v>
      </c>
      <c r="S27" s="569"/>
      <c r="T27" s="8" t="s">
        <v>862</v>
      </c>
      <c r="U27" s="8" t="s">
        <v>863</v>
      </c>
      <c r="V27" s="8" t="s">
        <v>864</v>
      </c>
      <c r="W27" s="232">
        <v>104</v>
      </c>
      <c r="X27" s="617"/>
      <c r="Y27" s="232"/>
      <c r="Z27" s="8" t="s">
        <v>865</v>
      </c>
      <c r="AA27" s="8" t="s">
        <v>866</v>
      </c>
      <c r="AB27" s="44">
        <v>62.315789473684212</v>
      </c>
      <c r="AC27" s="40">
        <v>133</v>
      </c>
      <c r="AD27" s="40">
        <v>4.9000000000000004</v>
      </c>
      <c r="AE27" s="40" t="s">
        <v>867</v>
      </c>
      <c r="AF27" s="16" t="s">
        <v>52</v>
      </c>
      <c r="AG27" s="16" t="s">
        <v>52</v>
      </c>
      <c r="AH27" s="16" t="s">
        <v>52</v>
      </c>
      <c r="AI27" s="610"/>
      <c r="AJ27" s="13">
        <v>133</v>
      </c>
      <c r="AK27" s="13" t="s">
        <v>868</v>
      </c>
      <c r="AL27" s="13" t="s">
        <v>869</v>
      </c>
      <c r="AM27" s="247"/>
      <c r="AN27" s="680"/>
      <c r="AO27" s="8" t="s">
        <v>52</v>
      </c>
      <c r="AP27" s="8" t="s">
        <v>52</v>
      </c>
      <c r="AQ27" s="8" t="s">
        <v>52</v>
      </c>
      <c r="AR27" s="8" t="s">
        <v>52</v>
      </c>
      <c r="AS27" s="569"/>
      <c r="AT27" s="52" t="s">
        <v>52</v>
      </c>
      <c r="AU27" s="52" t="s">
        <v>52</v>
      </c>
      <c r="AV27" s="621"/>
      <c r="AW27" s="8">
        <v>130</v>
      </c>
      <c r="AX27" s="8" t="s">
        <v>872</v>
      </c>
      <c r="AY27" s="8" t="s">
        <v>873</v>
      </c>
      <c r="AZ27" s="8" t="s">
        <v>874</v>
      </c>
      <c r="BA27" s="8" t="s">
        <v>52</v>
      </c>
      <c r="BB27" s="8" t="s">
        <v>876</v>
      </c>
      <c r="BC27" s="8" t="s">
        <v>52</v>
      </c>
      <c r="BD27" s="8" t="s">
        <v>877</v>
      </c>
      <c r="BE27" s="8" t="s">
        <v>52</v>
      </c>
      <c r="BF27" s="8" t="s">
        <v>878</v>
      </c>
      <c r="BG27" s="8" t="s">
        <v>879</v>
      </c>
      <c r="BH27" s="8" t="s">
        <v>52</v>
      </c>
      <c r="BI27" s="8" t="s">
        <v>52</v>
      </c>
      <c r="BJ27" s="8" t="s">
        <v>880</v>
      </c>
      <c r="BK27" s="8" t="s">
        <v>52</v>
      </c>
      <c r="BL27" s="8" t="s">
        <v>52</v>
      </c>
      <c r="BM27" s="8" t="s">
        <v>881</v>
      </c>
      <c r="BN27" s="8" t="s">
        <v>882</v>
      </c>
      <c r="BO27" s="8" t="s">
        <v>882</v>
      </c>
      <c r="BP27" s="569"/>
      <c r="BQ27" s="569"/>
      <c r="BR27" s="604"/>
      <c r="BS27" s="604"/>
      <c r="BT27" s="50"/>
    </row>
    <row r="28" spans="1:72" s="5" customFormat="1" ht="15" customHeight="1">
      <c r="A28" s="636" t="s">
        <v>1891</v>
      </c>
      <c r="B28" s="568" t="s">
        <v>507</v>
      </c>
      <c r="C28" s="630" t="s">
        <v>508</v>
      </c>
      <c r="D28" s="568" t="s">
        <v>509</v>
      </c>
      <c r="E28" s="568" t="s">
        <v>883</v>
      </c>
      <c r="F28" s="8" t="s">
        <v>482</v>
      </c>
      <c r="G28" s="8" t="s">
        <v>1969</v>
      </c>
      <c r="H28" s="568" t="s">
        <v>884</v>
      </c>
      <c r="I28" s="676" t="s">
        <v>885</v>
      </c>
      <c r="J28" s="232">
        <v>81</v>
      </c>
      <c r="K28" s="568">
        <v>160</v>
      </c>
      <c r="L28" s="232">
        <v>76</v>
      </c>
      <c r="M28" s="614">
        <v>75.506249999999994</v>
      </c>
      <c r="N28" s="71">
        <v>42</v>
      </c>
      <c r="O28" s="616">
        <v>85</v>
      </c>
      <c r="P28" s="243">
        <v>42</v>
      </c>
      <c r="Q28" s="52" t="s">
        <v>886</v>
      </c>
      <c r="R28" s="62" t="s">
        <v>887</v>
      </c>
      <c r="S28" s="568" t="s">
        <v>52</v>
      </c>
      <c r="T28" s="8" t="s">
        <v>888</v>
      </c>
      <c r="U28" s="8" t="s">
        <v>889</v>
      </c>
      <c r="V28" s="8" t="s">
        <v>890</v>
      </c>
      <c r="W28" s="232">
        <v>56</v>
      </c>
      <c r="X28" s="616">
        <f>W28+W29</f>
        <v>120</v>
      </c>
      <c r="Y28" s="232"/>
      <c r="Z28" s="8" t="s">
        <v>891</v>
      </c>
      <c r="AA28" s="8" t="s">
        <v>892</v>
      </c>
      <c r="AB28" s="8">
        <v>168</v>
      </c>
      <c r="AC28" s="40">
        <v>81</v>
      </c>
      <c r="AD28" s="40">
        <v>9.5</v>
      </c>
      <c r="AE28" s="40" t="s">
        <v>894</v>
      </c>
      <c r="AF28" s="13">
        <v>0.77</v>
      </c>
      <c r="AG28" s="13" t="s">
        <v>895</v>
      </c>
      <c r="AH28" s="13" t="s">
        <v>52</v>
      </c>
      <c r="AI28" s="597" t="s">
        <v>896</v>
      </c>
      <c r="AJ28" s="13">
        <v>81</v>
      </c>
      <c r="AK28" s="13" t="s">
        <v>897</v>
      </c>
      <c r="AL28" s="13" t="s">
        <v>899</v>
      </c>
      <c r="AM28" s="246"/>
      <c r="AN28" s="679" t="s">
        <v>898</v>
      </c>
      <c r="AO28" s="8" t="s">
        <v>52</v>
      </c>
      <c r="AP28" s="8" t="s">
        <v>52</v>
      </c>
      <c r="AQ28" s="8" t="s">
        <v>52</v>
      </c>
      <c r="AR28" s="8" t="s">
        <v>52</v>
      </c>
      <c r="AS28" s="568" t="s">
        <v>52</v>
      </c>
      <c r="AT28" s="52" t="s">
        <v>52</v>
      </c>
      <c r="AU28" s="52" t="s">
        <v>52</v>
      </c>
      <c r="AV28" s="620" t="s">
        <v>52</v>
      </c>
      <c r="AW28" s="8" t="s">
        <v>52</v>
      </c>
      <c r="AX28" s="8" t="s">
        <v>52</v>
      </c>
      <c r="AY28" s="8" t="s">
        <v>52</v>
      </c>
      <c r="AZ28" s="8" t="s">
        <v>52</v>
      </c>
      <c r="BA28" s="8" t="s">
        <v>52</v>
      </c>
      <c r="BB28" s="8" t="s">
        <v>52</v>
      </c>
      <c r="BC28" s="8" t="s">
        <v>52</v>
      </c>
      <c r="BD28" s="8" t="s">
        <v>52</v>
      </c>
      <c r="BE28" s="8" t="s">
        <v>52</v>
      </c>
      <c r="BF28" s="8" t="s">
        <v>52</v>
      </c>
      <c r="BG28" s="8" t="s">
        <v>52</v>
      </c>
      <c r="BH28" s="8" t="s">
        <v>52</v>
      </c>
      <c r="BI28" s="8" t="s">
        <v>52</v>
      </c>
      <c r="BJ28" s="8" t="s">
        <v>52</v>
      </c>
      <c r="BK28" s="8" t="s">
        <v>52</v>
      </c>
      <c r="BL28" s="8" t="s">
        <v>52</v>
      </c>
      <c r="BM28" s="8" t="s">
        <v>52</v>
      </c>
      <c r="BN28" s="8" t="s">
        <v>52</v>
      </c>
      <c r="BO28" s="8" t="s">
        <v>52</v>
      </c>
      <c r="BP28" s="568" t="s">
        <v>52</v>
      </c>
      <c r="BQ28" s="568" t="s">
        <v>52</v>
      </c>
      <c r="BR28" s="689"/>
      <c r="BS28" s="689"/>
      <c r="BT28" s="50"/>
    </row>
    <row r="29" spans="1:72" s="5" customFormat="1" ht="15" customHeight="1">
      <c r="A29" s="637"/>
      <c r="B29" s="619"/>
      <c r="C29" s="631"/>
      <c r="D29" s="619"/>
      <c r="E29" s="569"/>
      <c r="F29" s="8" t="s">
        <v>492</v>
      </c>
      <c r="G29" s="8"/>
      <c r="H29" s="569"/>
      <c r="I29" s="677"/>
      <c r="J29" s="232">
        <v>79</v>
      </c>
      <c r="K29" s="569"/>
      <c r="L29" s="232">
        <v>75</v>
      </c>
      <c r="M29" s="615"/>
      <c r="N29" s="71">
        <v>43</v>
      </c>
      <c r="O29" s="617"/>
      <c r="P29" s="243">
        <v>43</v>
      </c>
      <c r="Q29" s="52" t="s">
        <v>901</v>
      </c>
      <c r="R29" s="62" t="s">
        <v>902</v>
      </c>
      <c r="S29" s="569"/>
      <c r="T29" s="8" t="s">
        <v>903</v>
      </c>
      <c r="U29" s="8" t="s">
        <v>904</v>
      </c>
      <c r="V29" s="8" t="s">
        <v>905</v>
      </c>
      <c r="W29" s="232">
        <v>64</v>
      </c>
      <c r="X29" s="617"/>
      <c r="Y29" s="232"/>
      <c r="Z29" s="8" t="s">
        <v>906</v>
      </c>
      <c r="AA29" s="8" t="s">
        <v>907</v>
      </c>
      <c r="AB29" s="8">
        <v>56</v>
      </c>
      <c r="AC29" s="40">
        <v>79</v>
      </c>
      <c r="AD29" s="40">
        <v>4.5999999999999996</v>
      </c>
      <c r="AE29" s="40" t="s">
        <v>909</v>
      </c>
      <c r="AF29" s="16" t="s">
        <v>52</v>
      </c>
      <c r="AG29" s="16" t="s">
        <v>52</v>
      </c>
      <c r="AH29" s="16" t="s">
        <v>52</v>
      </c>
      <c r="AI29" s="610"/>
      <c r="AJ29" s="13">
        <v>79</v>
      </c>
      <c r="AK29" s="13" t="s">
        <v>910</v>
      </c>
      <c r="AL29" s="13" t="s">
        <v>911</v>
      </c>
      <c r="AM29" s="247"/>
      <c r="AN29" s="680"/>
      <c r="AO29" s="8" t="s">
        <v>52</v>
      </c>
      <c r="AP29" s="8" t="s">
        <v>52</v>
      </c>
      <c r="AQ29" s="8" t="s">
        <v>52</v>
      </c>
      <c r="AR29" s="8" t="s">
        <v>52</v>
      </c>
      <c r="AS29" s="569"/>
      <c r="AT29" s="52" t="s">
        <v>52</v>
      </c>
      <c r="AU29" s="52" t="s">
        <v>52</v>
      </c>
      <c r="AV29" s="621"/>
      <c r="AW29" s="8" t="s">
        <v>52</v>
      </c>
      <c r="AX29" s="8" t="s">
        <v>52</v>
      </c>
      <c r="AY29" s="8" t="s">
        <v>52</v>
      </c>
      <c r="AZ29" s="8" t="s">
        <v>52</v>
      </c>
      <c r="BA29" s="8" t="s">
        <v>52</v>
      </c>
      <c r="BB29" s="8" t="s">
        <v>52</v>
      </c>
      <c r="BC29" s="8" t="s">
        <v>52</v>
      </c>
      <c r="BD29" s="8" t="s">
        <v>52</v>
      </c>
      <c r="BE29" s="8" t="s">
        <v>52</v>
      </c>
      <c r="BF29" s="8" t="s">
        <v>52</v>
      </c>
      <c r="BG29" s="8" t="s">
        <v>52</v>
      </c>
      <c r="BH29" s="8" t="s">
        <v>52</v>
      </c>
      <c r="BI29" s="8" t="s">
        <v>52</v>
      </c>
      <c r="BJ29" s="8" t="s">
        <v>52</v>
      </c>
      <c r="BK29" s="8" t="s">
        <v>52</v>
      </c>
      <c r="BL29" s="8" t="s">
        <v>52</v>
      </c>
      <c r="BM29" s="8" t="s">
        <v>52</v>
      </c>
      <c r="BN29" s="8" t="s">
        <v>52</v>
      </c>
      <c r="BO29" s="8" t="s">
        <v>52</v>
      </c>
      <c r="BP29" s="569"/>
      <c r="BQ29" s="569"/>
      <c r="BR29" s="690"/>
      <c r="BS29" s="690"/>
      <c r="BT29" s="50"/>
    </row>
    <row r="30" spans="1:72" s="5" customFormat="1" ht="15" customHeight="1">
      <c r="A30" s="636" t="s">
        <v>1891</v>
      </c>
      <c r="B30" s="568" t="s">
        <v>507</v>
      </c>
      <c r="C30" s="630" t="s">
        <v>508</v>
      </c>
      <c r="D30" s="638" t="s">
        <v>912</v>
      </c>
      <c r="E30" s="568" t="s">
        <v>913</v>
      </c>
      <c r="F30" s="8" t="s">
        <v>482</v>
      </c>
      <c r="G30" s="568" t="s">
        <v>914</v>
      </c>
      <c r="H30" s="568" t="s">
        <v>915</v>
      </c>
      <c r="I30" s="676" t="s">
        <v>917</v>
      </c>
      <c r="J30" s="232">
        <v>52</v>
      </c>
      <c r="K30" s="568">
        <v>116</v>
      </c>
      <c r="L30" s="232" t="s">
        <v>52</v>
      </c>
      <c r="M30" s="614" t="s">
        <v>52</v>
      </c>
      <c r="N30" s="71" t="s">
        <v>52</v>
      </c>
      <c r="O30" s="614" t="s">
        <v>52</v>
      </c>
      <c r="P30" s="243" t="s">
        <v>52</v>
      </c>
      <c r="Q30" s="52" t="s">
        <v>52</v>
      </c>
      <c r="R30" s="8" t="s">
        <v>622</v>
      </c>
      <c r="S30" s="568" t="s">
        <v>52</v>
      </c>
      <c r="T30" s="8" t="s">
        <v>52</v>
      </c>
      <c r="U30" s="8" t="s">
        <v>52</v>
      </c>
      <c r="V30" s="8" t="s">
        <v>52</v>
      </c>
      <c r="W30" s="232" t="s">
        <v>52</v>
      </c>
      <c r="X30" s="616" t="s">
        <v>52</v>
      </c>
      <c r="Y30" s="232"/>
      <c r="Z30" s="8" t="s">
        <v>52</v>
      </c>
      <c r="AA30" s="8" t="s">
        <v>52</v>
      </c>
      <c r="AB30" s="8" t="s">
        <v>52</v>
      </c>
      <c r="AC30" s="40">
        <v>52</v>
      </c>
      <c r="AD30" s="40">
        <v>14.2</v>
      </c>
      <c r="AE30" s="40" t="s">
        <v>918</v>
      </c>
      <c r="AF30" s="40">
        <v>0.64</v>
      </c>
      <c r="AG30" s="40" t="s">
        <v>919</v>
      </c>
      <c r="AH30" s="13" t="s">
        <v>52</v>
      </c>
      <c r="AI30" s="597" t="s">
        <v>920</v>
      </c>
      <c r="AJ30" s="13">
        <v>52</v>
      </c>
      <c r="AK30" s="13" t="s">
        <v>921</v>
      </c>
      <c r="AL30" s="13" t="s">
        <v>922</v>
      </c>
      <c r="AM30" s="246"/>
      <c r="AN30" s="606" t="s">
        <v>923</v>
      </c>
      <c r="AO30" s="8" t="s">
        <v>52</v>
      </c>
      <c r="AP30" s="8" t="s">
        <v>52</v>
      </c>
      <c r="AQ30" s="8" t="s">
        <v>52</v>
      </c>
      <c r="AR30" s="8" t="s">
        <v>52</v>
      </c>
      <c r="AS30" s="568" t="s">
        <v>52</v>
      </c>
      <c r="AT30" s="52" t="s">
        <v>52</v>
      </c>
      <c r="AU30" s="52" t="s">
        <v>52</v>
      </c>
      <c r="AV30" s="620" t="s">
        <v>52</v>
      </c>
      <c r="AW30" s="8" t="s">
        <v>52</v>
      </c>
      <c r="AX30" s="8" t="s">
        <v>52</v>
      </c>
      <c r="AY30" s="8" t="s">
        <v>52</v>
      </c>
      <c r="AZ30" s="8" t="s">
        <v>52</v>
      </c>
      <c r="BA30" s="8" t="s">
        <v>52</v>
      </c>
      <c r="BB30" s="8" t="s">
        <v>52</v>
      </c>
      <c r="BC30" s="8" t="s">
        <v>52</v>
      </c>
      <c r="BD30" s="8" t="s">
        <v>52</v>
      </c>
      <c r="BE30" s="8" t="s">
        <v>52</v>
      </c>
      <c r="BF30" s="8" t="s">
        <v>52</v>
      </c>
      <c r="BG30" s="8" t="s">
        <v>52</v>
      </c>
      <c r="BH30" s="8" t="s">
        <v>52</v>
      </c>
      <c r="BI30" s="8" t="s">
        <v>52</v>
      </c>
      <c r="BJ30" s="8" t="s">
        <v>52</v>
      </c>
      <c r="BK30" s="8" t="s">
        <v>52</v>
      </c>
      <c r="BL30" s="8" t="s">
        <v>52</v>
      </c>
      <c r="BM30" s="8" t="s">
        <v>52</v>
      </c>
      <c r="BN30" s="8" t="s">
        <v>52</v>
      </c>
      <c r="BO30" s="8" t="s">
        <v>52</v>
      </c>
      <c r="BP30" s="568" t="s">
        <v>52</v>
      </c>
      <c r="BQ30" s="568" t="s">
        <v>52</v>
      </c>
      <c r="BR30" s="689"/>
      <c r="BS30" s="689"/>
      <c r="BT30" s="50"/>
    </row>
    <row r="31" spans="1:72" s="5" customFormat="1" ht="15" customHeight="1">
      <c r="A31" s="637"/>
      <c r="B31" s="568"/>
      <c r="C31" s="630"/>
      <c r="D31" s="638"/>
      <c r="E31" s="568"/>
      <c r="F31" s="8" t="s">
        <v>510</v>
      </c>
      <c r="G31" s="569"/>
      <c r="H31" s="569"/>
      <c r="I31" s="677"/>
      <c r="J31" s="232">
        <v>64</v>
      </c>
      <c r="K31" s="569"/>
      <c r="L31" s="232" t="s">
        <v>52</v>
      </c>
      <c r="M31" s="615"/>
      <c r="N31" s="71" t="s">
        <v>52</v>
      </c>
      <c r="O31" s="615"/>
      <c r="P31" s="243" t="s">
        <v>52</v>
      </c>
      <c r="Q31" s="52" t="s">
        <v>52</v>
      </c>
      <c r="R31" s="8" t="s">
        <v>622</v>
      </c>
      <c r="S31" s="569"/>
      <c r="T31" s="8" t="s">
        <v>52</v>
      </c>
      <c r="U31" s="8" t="s">
        <v>52</v>
      </c>
      <c r="V31" s="8" t="s">
        <v>52</v>
      </c>
      <c r="W31" s="232" t="s">
        <v>52</v>
      </c>
      <c r="X31" s="617"/>
      <c r="Y31" s="232"/>
      <c r="Z31" s="8" t="s">
        <v>52</v>
      </c>
      <c r="AA31" s="8" t="s">
        <v>52</v>
      </c>
      <c r="AB31" s="8" t="s">
        <v>52</v>
      </c>
      <c r="AC31" s="40">
        <v>64</v>
      </c>
      <c r="AD31" s="40">
        <v>7.3</v>
      </c>
      <c r="AE31" s="40" t="s">
        <v>924</v>
      </c>
      <c r="AF31" s="16" t="s">
        <v>52</v>
      </c>
      <c r="AG31" s="16" t="s">
        <v>52</v>
      </c>
      <c r="AH31" s="16" t="s">
        <v>52</v>
      </c>
      <c r="AI31" s="610"/>
      <c r="AJ31" s="13">
        <v>64</v>
      </c>
      <c r="AK31" s="13" t="s">
        <v>925</v>
      </c>
      <c r="AL31" s="13" t="s">
        <v>926</v>
      </c>
      <c r="AM31" s="247"/>
      <c r="AN31" s="674"/>
      <c r="AO31" s="8" t="s">
        <v>52</v>
      </c>
      <c r="AP31" s="8" t="s">
        <v>52</v>
      </c>
      <c r="AQ31" s="8" t="s">
        <v>52</v>
      </c>
      <c r="AR31" s="8" t="s">
        <v>52</v>
      </c>
      <c r="AS31" s="569"/>
      <c r="AT31" s="52" t="s">
        <v>52</v>
      </c>
      <c r="AU31" s="52" t="s">
        <v>52</v>
      </c>
      <c r="AV31" s="621"/>
      <c r="AW31" s="8" t="s">
        <v>52</v>
      </c>
      <c r="AX31" s="8" t="s">
        <v>52</v>
      </c>
      <c r="AY31" s="8" t="s">
        <v>52</v>
      </c>
      <c r="AZ31" s="8" t="s">
        <v>52</v>
      </c>
      <c r="BA31" s="8" t="s">
        <v>52</v>
      </c>
      <c r="BB31" s="8" t="s">
        <v>52</v>
      </c>
      <c r="BC31" s="8" t="s">
        <v>52</v>
      </c>
      <c r="BD31" s="8" t="s">
        <v>52</v>
      </c>
      <c r="BE31" s="8" t="s">
        <v>52</v>
      </c>
      <c r="BF31" s="8" t="s">
        <v>52</v>
      </c>
      <c r="BG31" s="8" t="s">
        <v>52</v>
      </c>
      <c r="BH31" s="8" t="s">
        <v>52</v>
      </c>
      <c r="BI31" s="8" t="s">
        <v>52</v>
      </c>
      <c r="BJ31" s="8" t="s">
        <v>52</v>
      </c>
      <c r="BK31" s="8" t="s">
        <v>52</v>
      </c>
      <c r="BL31" s="8" t="s">
        <v>52</v>
      </c>
      <c r="BM31" s="8" t="s">
        <v>52</v>
      </c>
      <c r="BN31" s="8" t="s">
        <v>52</v>
      </c>
      <c r="BO31" s="8" t="s">
        <v>52</v>
      </c>
      <c r="BP31" s="569"/>
      <c r="BQ31" s="569"/>
      <c r="BR31" s="690"/>
      <c r="BS31" s="690"/>
      <c r="BT31" s="50"/>
    </row>
    <row r="32" spans="1:72" s="5" customFormat="1" ht="15" customHeight="1">
      <c r="A32" s="636" t="s">
        <v>1891</v>
      </c>
      <c r="B32" s="568" t="s">
        <v>507</v>
      </c>
      <c r="C32" s="630" t="s">
        <v>508</v>
      </c>
      <c r="D32" s="638" t="s">
        <v>912</v>
      </c>
      <c r="E32" s="568" t="s">
        <v>913</v>
      </c>
      <c r="F32" s="8" t="s">
        <v>482</v>
      </c>
      <c r="G32" s="568" t="s">
        <v>914</v>
      </c>
      <c r="H32" s="568" t="s">
        <v>929</v>
      </c>
      <c r="I32" s="676" t="s">
        <v>930</v>
      </c>
      <c r="J32" s="232">
        <v>77</v>
      </c>
      <c r="K32" s="568">
        <v>146</v>
      </c>
      <c r="L32" s="232" t="s">
        <v>52</v>
      </c>
      <c r="M32" s="614" t="s">
        <v>52</v>
      </c>
      <c r="N32" s="71" t="s">
        <v>52</v>
      </c>
      <c r="O32" s="614" t="s">
        <v>52</v>
      </c>
      <c r="P32" s="243" t="s">
        <v>52</v>
      </c>
      <c r="Q32" s="52" t="s">
        <v>52</v>
      </c>
      <c r="R32" s="8" t="s">
        <v>622</v>
      </c>
      <c r="S32" s="568" t="s">
        <v>52</v>
      </c>
      <c r="T32" s="8" t="s">
        <v>52</v>
      </c>
      <c r="U32" s="8" t="s">
        <v>52</v>
      </c>
      <c r="V32" s="8" t="s">
        <v>52</v>
      </c>
      <c r="W32" s="232" t="s">
        <v>52</v>
      </c>
      <c r="X32" s="616" t="s">
        <v>52</v>
      </c>
      <c r="Y32" s="232"/>
      <c r="Z32" s="8" t="s">
        <v>52</v>
      </c>
      <c r="AA32" s="8" t="s">
        <v>52</v>
      </c>
      <c r="AB32" s="8" t="s">
        <v>52</v>
      </c>
      <c r="AC32" s="40">
        <v>77</v>
      </c>
      <c r="AD32" s="40">
        <v>5.9</v>
      </c>
      <c r="AE32" s="40" t="s">
        <v>931</v>
      </c>
      <c r="AF32" s="13">
        <v>0.77</v>
      </c>
      <c r="AG32" s="13" t="s">
        <v>932</v>
      </c>
      <c r="AH32" s="13" t="s">
        <v>52</v>
      </c>
      <c r="AI32" s="597" t="s">
        <v>933</v>
      </c>
      <c r="AJ32" s="13">
        <v>77</v>
      </c>
      <c r="AK32" s="13" t="s">
        <v>934</v>
      </c>
      <c r="AL32" s="13" t="s">
        <v>935</v>
      </c>
      <c r="AM32" s="246"/>
      <c r="AN32" s="606" t="s">
        <v>936</v>
      </c>
      <c r="AO32" s="8" t="s">
        <v>52</v>
      </c>
      <c r="AP32" s="8" t="s">
        <v>52</v>
      </c>
      <c r="AQ32" s="8" t="s">
        <v>52</v>
      </c>
      <c r="AR32" s="8" t="s">
        <v>52</v>
      </c>
      <c r="AS32" s="568" t="s">
        <v>52</v>
      </c>
      <c r="AT32" s="52" t="s">
        <v>52</v>
      </c>
      <c r="AU32" s="52" t="s">
        <v>52</v>
      </c>
      <c r="AV32" s="620" t="s">
        <v>52</v>
      </c>
      <c r="AW32" s="8" t="s">
        <v>52</v>
      </c>
      <c r="AX32" s="8" t="s">
        <v>52</v>
      </c>
      <c r="AY32" s="8" t="s">
        <v>52</v>
      </c>
      <c r="AZ32" s="8" t="s">
        <v>52</v>
      </c>
      <c r="BA32" s="8" t="s">
        <v>52</v>
      </c>
      <c r="BB32" s="8" t="s">
        <v>52</v>
      </c>
      <c r="BC32" s="8" t="s">
        <v>52</v>
      </c>
      <c r="BD32" s="8" t="s">
        <v>52</v>
      </c>
      <c r="BE32" s="8" t="s">
        <v>52</v>
      </c>
      <c r="BF32" s="8" t="s">
        <v>52</v>
      </c>
      <c r="BG32" s="8" t="s">
        <v>52</v>
      </c>
      <c r="BH32" s="8" t="s">
        <v>52</v>
      </c>
      <c r="BI32" s="8" t="s">
        <v>52</v>
      </c>
      <c r="BJ32" s="8" t="s">
        <v>52</v>
      </c>
      <c r="BK32" s="8" t="s">
        <v>52</v>
      </c>
      <c r="BL32" s="8" t="s">
        <v>52</v>
      </c>
      <c r="BM32" s="8" t="s">
        <v>52</v>
      </c>
      <c r="BN32" s="8" t="s">
        <v>52</v>
      </c>
      <c r="BO32" s="8" t="s">
        <v>52</v>
      </c>
      <c r="BP32" s="568" t="s">
        <v>52</v>
      </c>
      <c r="BQ32" s="568" t="s">
        <v>52</v>
      </c>
      <c r="BR32" s="689"/>
      <c r="BS32" s="689"/>
      <c r="BT32" s="50"/>
    </row>
    <row r="33" spans="1:72" s="5" customFormat="1" ht="15" customHeight="1">
      <c r="A33" s="637"/>
      <c r="B33" s="568"/>
      <c r="C33" s="630"/>
      <c r="D33" s="638"/>
      <c r="E33" s="568"/>
      <c r="F33" s="8" t="s">
        <v>510</v>
      </c>
      <c r="G33" s="569"/>
      <c r="H33" s="569"/>
      <c r="I33" s="677"/>
      <c r="J33" s="232">
        <v>69</v>
      </c>
      <c r="K33" s="569"/>
      <c r="L33" s="232" t="s">
        <v>52</v>
      </c>
      <c r="M33" s="615"/>
      <c r="N33" s="71" t="s">
        <v>52</v>
      </c>
      <c r="O33" s="615"/>
      <c r="P33" s="243" t="s">
        <v>52</v>
      </c>
      <c r="Q33" s="52" t="s">
        <v>52</v>
      </c>
      <c r="R33" s="8" t="s">
        <v>622</v>
      </c>
      <c r="S33" s="569"/>
      <c r="T33" s="8" t="s">
        <v>52</v>
      </c>
      <c r="U33" s="8" t="s">
        <v>52</v>
      </c>
      <c r="V33" s="8" t="s">
        <v>52</v>
      </c>
      <c r="W33" s="232" t="s">
        <v>52</v>
      </c>
      <c r="X33" s="617"/>
      <c r="Y33" s="232"/>
      <c r="Z33" s="8" t="s">
        <v>52</v>
      </c>
      <c r="AA33" s="8" t="s">
        <v>52</v>
      </c>
      <c r="AB33" s="8" t="s">
        <v>52</v>
      </c>
      <c r="AC33" s="40">
        <v>69</v>
      </c>
      <c r="AD33" s="40">
        <v>3.8</v>
      </c>
      <c r="AE33" s="40" t="s">
        <v>938</v>
      </c>
      <c r="AF33" s="16" t="s">
        <v>52</v>
      </c>
      <c r="AG33" s="16" t="s">
        <v>52</v>
      </c>
      <c r="AH33" s="16" t="s">
        <v>52</v>
      </c>
      <c r="AI33" s="610"/>
      <c r="AJ33" s="13">
        <v>69</v>
      </c>
      <c r="AK33" s="13" t="s">
        <v>939</v>
      </c>
      <c r="AL33" s="13" t="s">
        <v>941</v>
      </c>
      <c r="AM33" s="247"/>
      <c r="AN33" s="674"/>
      <c r="AO33" s="8" t="s">
        <v>52</v>
      </c>
      <c r="AP33" s="8" t="s">
        <v>52</v>
      </c>
      <c r="AQ33" s="8" t="s">
        <v>52</v>
      </c>
      <c r="AR33" s="8" t="s">
        <v>52</v>
      </c>
      <c r="AS33" s="569"/>
      <c r="AT33" s="52" t="s">
        <v>52</v>
      </c>
      <c r="AU33" s="52" t="s">
        <v>52</v>
      </c>
      <c r="AV33" s="621"/>
      <c r="AW33" s="8" t="s">
        <v>52</v>
      </c>
      <c r="AX33" s="8" t="s">
        <v>52</v>
      </c>
      <c r="AY33" s="8" t="s">
        <v>52</v>
      </c>
      <c r="AZ33" s="8" t="s">
        <v>52</v>
      </c>
      <c r="BA33" s="8" t="s">
        <v>52</v>
      </c>
      <c r="BB33" s="8" t="s">
        <v>52</v>
      </c>
      <c r="BC33" s="8" t="s">
        <v>52</v>
      </c>
      <c r="BD33" s="8" t="s">
        <v>52</v>
      </c>
      <c r="BE33" s="8" t="s">
        <v>52</v>
      </c>
      <c r="BF33" s="8" t="s">
        <v>52</v>
      </c>
      <c r="BG33" s="8" t="s">
        <v>52</v>
      </c>
      <c r="BH33" s="8" t="s">
        <v>52</v>
      </c>
      <c r="BI33" s="8" t="s">
        <v>52</v>
      </c>
      <c r="BJ33" s="8" t="s">
        <v>52</v>
      </c>
      <c r="BK33" s="8" t="s">
        <v>52</v>
      </c>
      <c r="BL33" s="8" t="s">
        <v>52</v>
      </c>
      <c r="BM33" s="8" t="s">
        <v>52</v>
      </c>
      <c r="BN33" s="8" t="s">
        <v>52</v>
      </c>
      <c r="BO33" s="8" t="s">
        <v>52</v>
      </c>
      <c r="BP33" s="569"/>
      <c r="BQ33" s="569"/>
      <c r="BR33" s="690"/>
      <c r="BS33" s="690"/>
      <c r="BT33" s="50"/>
    </row>
    <row r="34" spans="1:72" s="5" customFormat="1" ht="15" customHeight="1">
      <c r="A34" s="636" t="s">
        <v>1891</v>
      </c>
      <c r="B34" s="568" t="s">
        <v>507</v>
      </c>
      <c r="C34" s="630" t="s">
        <v>508</v>
      </c>
      <c r="D34" s="638" t="s">
        <v>912</v>
      </c>
      <c r="E34" s="568" t="s">
        <v>913</v>
      </c>
      <c r="F34" s="8" t="s">
        <v>482</v>
      </c>
      <c r="G34" s="568" t="s">
        <v>657</v>
      </c>
      <c r="H34" s="568" t="s">
        <v>915</v>
      </c>
      <c r="I34" s="676" t="s">
        <v>917</v>
      </c>
      <c r="J34" s="232">
        <v>36</v>
      </c>
      <c r="K34" s="568">
        <v>74</v>
      </c>
      <c r="L34" s="232" t="s">
        <v>52</v>
      </c>
      <c r="M34" s="614" t="s">
        <v>52</v>
      </c>
      <c r="N34" s="71" t="s">
        <v>52</v>
      </c>
      <c r="O34" s="614" t="s">
        <v>52</v>
      </c>
      <c r="P34" s="243" t="s">
        <v>52</v>
      </c>
      <c r="Q34" s="52" t="s">
        <v>52</v>
      </c>
      <c r="R34" s="8" t="s">
        <v>622</v>
      </c>
      <c r="S34" s="568" t="s">
        <v>52</v>
      </c>
      <c r="T34" s="8" t="s">
        <v>52</v>
      </c>
      <c r="U34" s="8" t="s">
        <v>52</v>
      </c>
      <c r="V34" s="8" t="s">
        <v>52</v>
      </c>
      <c r="W34" s="232" t="s">
        <v>52</v>
      </c>
      <c r="X34" s="616" t="s">
        <v>52</v>
      </c>
      <c r="Y34" s="232"/>
      <c r="Z34" s="8" t="s">
        <v>52</v>
      </c>
      <c r="AA34" s="8" t="s">
        <v>52</v>
      </c>
      <c r="AB34" s="8" t="s">
        <v>52</v>
      </c>
      <c r="AC34" s="40">
        <v>36</v>
      </c>
      <c r="AD34" s="40">
        <v>14.9</v>
      </c>
      <c r="AE34" s="40" t="s">
        <v>943</v>
      </c>
      <c r="AF34" s="40">
        <v>0.68</v>
      </c>
      <c r="AG34" s="40" t="s">
        <v>944</v>
      </c>
      <c r="AH34" s="13" t="s">
        <v>52</v>
      </c>
      <c r="AI34" s="597" t="s">
        <v>945</v>
      </c>
      <c r="AJ34" s="13">
        <v>36</v>
      </c>
      <c r="AK34" s="13" t="s">
        <v>947</v>
      </c>
      <c r="AL34" s="13" t="s">
        <v>948</v>
      </c>
      <c r="AM34" s="246"/>
      <c r="AN34" s="606" t="s">
        <v>949</v>
      </c>
      <c r="AO34" s="8" t="s">
        <v>52</v>
      </c>
      <c r="AP34" s="8" t="s">
        <v>52</v>
      </c>
      <c r="AQ34" s="8" t="s">
        <v>52</v>
      </c>
      <c r="AR34" s="8" t="s">
        <v>52</v>
      </c>
      <c r="AS34" s="568" t="s">
        <v>52</v>
      </c>
      <c r="AT34" s="52" t="s">
        <v>52</v>
      </c>
      <c r="AU34" s="52" t="s">
        <v>52</v>
      </c>
      <c r="AV34" s="620" t="s">
        <v>52</v>
      </c>
      <c r="AW34" s="8" t="s">
        <v>52</v>
      </c>
      <c r="AX34" s="8" t="s">
        <v>52</v>
      </c>
      <c r="AY34" s="8" t="s">
        <v>52</v>
      </c>
      <c r="AZ34" s="8" t="s">
        <v>52</v>
      </c>
      <c r="BA34" s="8" t="s">
        <v>52</v>
      </c>
      <c r="BB34" s="8" t="s">
        <v>52</v>
      </c>
      <c r="BC34" s="8" t="s">
        <v>52</v>
      </c>
      <c r="BD34" s="8" t="s">
        <v>52</v>
      </c>
      <c r="BE34" s="8" t="s">
        <v>52</v>
      </c>
      <c r="BF34" s="8" t="s">
        <v>52</v>
      </c>
      <c r="BG34" s="8" t="s">
        <v>52</v>
      </c>
      <c r="BH34" s="8" t="s">
        <v>52</v>
      </c>
      <c r="BI34" s="8" t="s">
        <v>52</v>
      </c>
      <c r="BJ34" s="8" t="s">
        <v>52</v>
      </c>
      <c r="BK34" s="8" t="s">
        <v>52</v>
      </c>
      <c r="BL34" s="8" t="s">
        <v>52</v>
      </c>
      <c r="BM34" s="8" t="s">
        <v>52</v>
      </c>
      <c r="BN34" s="8" t="s">
        <v>52</v>
      </c>
      <c r="BO34" s="8" t="s">
        <v>52</v>
      </c>
      <c r="BP34" s="568" t="s">
        <v>52</v>
      </c>
      <c r="BQ34" s="568" t="s">
        <v>52</v>
      </c>
      <c r="BR34" s="689"/>
      <c r="BS34" s="689"/>
      <c r="BT34" s="50"/>
    </row>
    <row r="35" spans="1:72" s="5" customFormat="1" ht="15" customHeight="1">
      <c r="A35" s="637"/>
      <c r="B35" s="635"/>
      <c r="C35" s="631"/>
      <c r="D35" s="635"/>
      <c r="E35" s="619"/>
      <c r="F35" s="8" t="s">
        <v>492</v>
      </c>
      <c r="G35" s="569"/>
      <c r="H35" s="569"/>
      <c r="I35" s="677"/>
      <c r="J35" s="232">
        <v>38</v>
      </c>
      <c r="K35" s="569"/>
      <c r="L35" s="232" t="s">
        <v>52</v>
      </c>
      <c r="M35" s="615"/>
      <c r="N35" s="71" t="s">
        <v>52</v>
      </c>
      <c r="O35" s="615"/>
      <c r="P35" s="243" t="s">
        <v>52</v>
      </c>
      <c r="Q35" s="52" t="s">
        <v>52</v>
      </c>
      <c r="R35" s="8" t="s">
        <v>622</v>
      </c>
      <c r="S35" s="569"/>
      <c r="T35" s="8" t="s">
        <v>52</v>
      </c>
      <c r="U35" s="8" t="s">
        <v>52</v>
      </c>
      <c r="V35" s="8" t="s">
        <v>52</v>
      </c>
      <c r="W35" s="232" t="s">
        <v>52</v>
      </c>
      <c r="X35" s="617"/>
      <c r="Y35" s="232"/>
      <c r="Z35" s="8" t="s">
        <v>52</v>
      </c>
      <c r="AA35" s="8" t="s">
        <v>52</v>
      </c>
      <c r="AB35" s="8" t="s">
        <v>52</v>
      </c>
      <c r="AC35" s="40">
        <v>38</v>
      </c>
      <c r="AD35" s="40">
        <v>5.2</v>
      </c>
      <c r="AE35" s="40" t="s">
        <v>957</v>
      </c>
      <c r="AF35" s="16" t="s">
        <v>52</v>
      </c>
      <c r="AG35" s="16" t="s">
        <v>52</v>
      </c>
      <c r="AH35" s="16" t="s">
        <v>52</v>
      </c>
      <c r="AI35" s="610"/>
      <c r="AJ35" s="13">
        <v>38</v>
      </c>
      <c r="AK35" s="13" t="s">
        <v>961</v>
      </c>
      <c r="AL35" s="13" t="s">
        <v>962</v>
      </c>
      <c r="AM35" s="247"/>
      <c r="AN35" s="674"/>
      <c r="AO35" s="8" t="s">
        <v>52</v>
      </c>
      <c r="AP35" s="8" t="s">
        <v>52</v>
      </c>
      <c r="AQ35" s="8" t="s">
        <v>52</v>
      </c>
      <c r="AR35" s="8" t="s">
        <v>52</v>
      </c>
      <c r="AS35" s="569"/>
      <c r="AT35" s="52" t="s">
        <v>52</v>
      </c>
      <c r="AU35" s="52" t="s">
        <v>52</v>
      </c>
      <c r="AV35" s="621"/>
      <c r="AW35" s="8" t="s">
        <v>52</v>
      </c>
      <c r="AX35" s="8" t="s">
        <v>52</v>
      </c>
      <c r="AY35" s="8" t="s">
        <v>52</v>
      </c>
      <c r="AZ35" s="8" t="s">
        <v>52</v>
      </c>
      <c r="BA35" s="8" t="s">
        <v>52</v>
      </c>
      <c r="BB35" s="8" t="s">
        <v>52</v>
      </c>
      <c r="BC35" s="8" t="s">
        <v>52</v>
      </c>
      <c r="BD35" s="8" t="s">
        <v>52</v>
      </c>
      <c r="BE35" s="8" t="s">
        <v>52</v>
      </c>
      <c r="BF35" s="8" t="s">
        <v>52</v>
      </c>
      <c r="BG35" s="8" t="s">
        <v>52</v>
      </c>
      <c r="BH35" s="8" t="s">
        <v>52</v>
      </c>
      <c r="BI35" s="8" t="s">
        <v>52</v>
      </c>
      <c r="BJ35" s="8" t="s">
        <v>52</v>
      </c>
      <c r="BK35" s="8" t="s">
        <v>52</v>
      </c>
      <c r="BL35" s="8" t="s">
        <v>52</v>
      </c>
      <c r="BM35" s="8" t="s">
        <v>52</v>
      </c>
      <c r="BN35" s="8" t="s">
        <v>52</v>
      </c>
      <c r="BO35" s="8" t="s">
        <v>52</v>
      </c>
      <c r="BP35" s="569"/>
      <c r="BQ35" s="569"/>
      <c r="BR35" s="690"/>
      <c r="BS35" s="690"/>
      <c r="BT35" s="50"/>
    </row>
    <row r="36" spans="1:72" s="5" customFormat="1" ht="15" customHeight="1">
      <c r="A36" s="636" t="s">
        <v>1891</v>
      </c>
      <c r="B36" s="568" t="s">
        <v>507</v>
      </c>
      <c r="C36" s="630" t="s">
        <v>508</v>
      </c>
      <c r="D36" s="638" t="s">
        <v>965</v>
      </c>
      <c r="E36" s="568" t="s">
        <v>913</v>
      </c>
      <c r="F36" s="8" t="s">
        <v>482</v>
      </c>
      <c r="G36" s="568" t="s">
        <v>657</v>
      </c>
      <c r="H36" s="568" t="s">
        <v>929</v>
      </c>
      <c r="I36" s="676" t="s">
        <v>930</v>
      </c>
      <c r="J36" s="232">
        <v>55</v>
      </c>
      <c r="K36" s="568">
        <v>96</v>
      </c>
      <c r="L36" s="232" t="s">
        <v>52</v>
      </c>
      <c r="M36" s="614" t="s">
        <v>52</v>
      </c>
      <c r="N36" s="71" t="s">
        <v>52</v>
      </c>
      <c r="O36" s="614" t="s">
        <v>52</v>
      </c>
      <c r="P36" s="243" t="s">
        <v>52</v>
      </c>
      <c r="Q36" s="52" t="s">
        <v>52</v>
      </c>
      <c r="R36" s="8" t="s">
        <v>622</v>
      </c>
      <c r="S36" s="568" t="s">
        <v>52</v>
      </c>
      <c r="T36" s="8" t="s">
        <v>52</v>
      </c>
      <c r="U36" s="8" t="s">
        <v>52</v>
      </c>
      <c r="V36" s="8" t="s">
        <v>52</v>
      </c>
      <c r="W36" s="232" t="s">
        <v>52</v>
      </c>
      <c r="X36" s="616" t="s">
        <v>52</v>
      </c>
      <c r="Y36" s="232"/>
      <c r="Z36" s="8" t="s">
        <v>52</v>
      </c>
      <c r="AA36" s="8" t="s">
        <v>52</v>
      </c>
      <c r="AB36" s="8" t="s">
        <v>52</v>
      </c>
      <c r="AC36" s="40">
        <v>55</v>
      </c>
      <c r="AD36" s="40">
        <v>8.8000000000000007</v>
      </c>
      <c r="AE36" s="40" t="s">
        <v>969</v>
      </c>
      <c r="AF36" s="13">
        <v>0.78</v>
      </c>
      <c r="AG36" s="13" t="s">
        <v>970</v>
      </c>
      <c r="AH36" s="13" t="s">
        <v>52</v>
      </c>
      <c r="AI36" s="597" t="s">
        <v>971</v>
      </c>
      <c r="AJ36" s="13">
        <v>55</v>
      </c>
      <c r="AK36" s="13" t="s">
        <v>976</v>
      </c>
      <c r="AL36" s="13" t="s">
        <v>977</v>
      </c>
      <c r="AM36" s="246"/>
      <c r="AN36" s="606" t="s">
        <v>979</v>
      </c>
      <c r="AO36" s="8" t="s">
        <v>52</v>
      </c>
      <c r="AP36" s="8" t="s">
        <v>52</v>
      </c>
      <c r="AQ36" s="8" t="s">
        <v>52</v>
      </c>
      <c r="AR36" s="8" t="s">
        <v>52</v>
      </c>
      <c r="AS36" s="568" t="s">
        <v>52</v>
      </c>
      <c r="AT36" s="52" t="s">
        <v>52</v>
      </c>
      <c r="AU36" s="52" t="s">
        <v>52</v>
      </c>
      <c r="AV36" s="620" t="s">
        <v>52</v>
      </c>
      <c r="AW36" s="8" t="s">
        <v>52</v>
      </c>
      <c r="AX36" s="8" t="s">
        <v>52</v>
      </c>
      <c r="AY36" s="8" t="s">
        <v>52</v>
      </c>
      <c r="AZ36" s="8" t="s">
        <v>52</v>
      </c>
      <c r="BA36" s="8" t="s">
        <v>52</v>
      </c>
      <c r="BB36" s="8" t="s">
        <v>52</v>
      </c>
      <c r="BC36" s="8" t="s">
        <v>52</v>
      </c>
      <c r="BD36" s="8" t="s">
        <v>52</v>
      </c>
      <c r="BE36" s="8" t="s">
        <v>52</v>
      </c>
      <c r="BF36" s="8" t="s">
        <v>52</v>
      </c>
      <c r="BG36" s="8" t="s">
        <v>52</v>
      </c>
      <c r="BH36" s="8" t="s">
        <v>52</v>
      </c>
      <c r="BI36" s="8" t="s">
        <v>52</v>
      </c>
      <c r="BJ36" s="8" t="s">
        <v>52</v>
      </c>
      <c r="BK36" s="8" t="s">
        <v>52</v>
      </c>
      <c r="BL36" s="8" t="s">
        <v>52</v>
      </c>
      <c r="BM36" s="8" t="s">
        <v>52</v>
      </c>
      <c r="BN36" s="8" t="s">
        <v>52</v>
      </c>
      <c r="BO36" s="8" t="s">
        <v>52</v>
      </c>
      <c r="BP36" s="568" t="s">
        <v>52</v>
      </c>
      <c r="BQ36" s="568" t="s">
        <v>52</v>
      </c>
      <c r="BR36" s="689"/>
      <c r="BS36" s="689"/>
      <c r="BT36" s="50"/>
    </row>
    <row r="37" spans="1:72" s="5" customFormat="1" ht="15" customHeight="1">
      <c r="A37" s="637"/>
      <c r="B37" s="635"/>
      <c r="C37" s="631"/>
      <c r="D37" s="635"/>
      <c r="E37" s="619"/>
      <c r="F37" s="8" t="s">
        <v>492</v>
      </c>
      <c r="G37" s="569"/>
      <c r="H37" s="569"/>
      <c r="I37" s="677"/>
      <c r="J37" s="232">
        <v>41</v>
      </c>
      <c r="K37" s="569"/>
      <c r="L37" s="232" t="s">
        <v>52</v>
      </c>
      <c r="M37" s="615"/>
      <c r="N37" s="71" t="s">
        <v>52</v>
      </c>
      <c r="O37" s="615"/>
      <c r="P37" s="243" t="s">
        <v>52</v>
      </c>
      <c r="Q37" s="52" t="s">
        <v>52</v>
      </c>
      <c r="R37" s="8" t="s">
        <v>622</v>
      </c>
      <c r="S37" s="569"/>
      <c r="T37" s="8" t="s">
        <v>52</v>
      </c>
      <c r="U37" s="8" t="s">
        <v>52</v>
      </c>
      <c r="V37" s="8" t="s">
        <v>52</v>
      </c>
      <c r="W37" s="232" t="s">
        <v>52</v>
      </c>
      <c r="X37" s="617"/>
      <c r="Y37" s="232"/>
      <c r="Z37" s="8" t="s">
        <v>52</v>
      </c>
      <c r="AA37" s="8" t="s">
        <v>52</v>
      </c>
      <c r="AB37" s="8" t="s">
        <v>52</v>
      </c>
      <c r="AC37" s="40">
        <v>41</v>
      </c>
      <c r="AD37" s="70">
        <v>4</v>
      </c>
      <c r="AE37" s="40" t="s">
        <v>980</v>
      </c>
      <c r="AF37" s="16" t="s">
        <v>52</v>
      </c>
      <c r="AG37" s="16" t="s">
        <v>52</v>
      </c>
      <c r="AH37" s="16" t="s">
        <v>52</v>
      </c>
      <c r="AI37" s="610"/>
      <c r="AJ37" s="13">
        <v>41</v>
      </c>
      <c r="AK37" s="13" t="s">
        <v>985</v>
      </c>
      <c r="AL37" s="13" t="s">
        <v>986</v>
      </c>
      <c r="AM37" s="247"/>
      <c r="AN37" s="674"/>
      <c r="AO37" s="8" t="s">
        <v>52</v>
      </c>
      <c r="AP37" s="8" t="s">
        <v>52</v>
      </c>
      <c r="AQ37" s="8" t="s">
        <v>52</v>
      </c>
      <c r="AR37" s="8" t="s">
        <v>52</v>
      </c>
      <c r="AS37" s="569"/>
      <c r="AT37" s="52" t="s">
        <v>52</v>
      </c>
      <c r="AU37" s="52" t="s">
        <v>52</v>
      </c>
      <c r="AV37" s="621"/>
      <c r="AW37" s="8" t="s">
        <v>52</v>
      </c>
      <c r="AX37" s="8" t="s">
        <v>52</v>
      </c>
      <c r="AY37" s="8" t="s">
        <v>52</v>
      </c>
      <c r="AZ37" s="8" t="s">
        <v>52</v>
      </c>
      <c r="BA37" s="8" t="s">
        <v>52</v>
      </c>
      <c r="BB37" s="8" t="s">
        <v>52</v>
      </c>
      <c r="BC37" s="8" t="s">
        <v>52</v>
      </c>
      <c r="BD37" s="8" t="s">
        <v>52</v>
      </c>
      <c r="BE37" s="8" t="s">
        <v>52</v>
      </c>
      <c r="BF37" s="8" t="s">
        <v>52</v>
      </c>
      <c r="BG37" s="8" t="s">
        <v>52</v>
      </c>
      <c r="BH37" s="8" t="s">
        <v>52</v>
      </c>
      <c r="BI37" s="8" t="s">
        <v>52</v>
      </c>
      <c r="BJ37" s="8" t="s">
        <v>52</v>
      </c>
      <c r="BK37" s="8" t="s">
        <v>52</v>
      </c>
      <c r="BL37" s="8" t="s">
        <v>52</v>
      </c>
      <c r="BM37" s="8" t="s">
        <v>52</v>
      </c>
      <c r="BN37" s="8" t="s">
        <v>52</v>
      </c>
      <c r="BO37" s="8" t="s">
        <v>52</v>
      </c>
      <c r="BP37" s="569"/>
      <c r="BQ37" s="569"/>
      <c r="BR37" s="690"/>
      <c r="BS37" s="690"/>
      <c r="BT37" s="50"/>
    </row>
    <row r="38" spans="1:72" s="5" customFormat="1" ht="15" customHeight="1">
      <c r="A38" s="636" t="s">
        <v>1891</v>
      </c>
      <c r="B38" s="568" t="s">
        <v>507</v>
      </c>
      <c r="C38" s="630" t="s">
        <v>508</v>
      </c>
      <c r="D38" s="638" t="s">
        <v>912</v>
      </c>
      <c r="E38" s="638" t="s">
        <v>993</v>
      </c>
      <c r="F38" s="8" t="s">
        <v>482</v>
      </c>
      <c r="G38" s="587" t="s">
        <v>994</v>
      </c>
      <c r="H38" s="568" t="s">
        <v>834</v>
      </c>
      <c r="I38" s="676" t="s">
        <v>995</v>
      </c>
      <c r="J38" s="232">
        <v>63</v>
      </c>
      <c r="K38" s="568">
        <v>124</v>
      </c>
      <c r="L38" s="232" t="s">
        <v>52</v>
      </c>
      <c r="M38" s="614" t="s">
        <v>52</v>
      </c>
      <c r="N38" s="71" t="s">
        <v>52</v>
      </c>
      <c r="O38" s="614" t="s">
        <v>52</v>
      </c>
      <c r="P38" s="243" t="s">
        <v>52</v>
      </c>
      <c r="Q38" s="52" t="s">
        <v>52</v>
      </c>
      <c r="R38" s="8" t="s">
        <v>622</v>
      </c>
      <c r="S38" s="568" t="s">
        <v>52</v>
      </c>
      <c r="T38" s="8" t="s">
        <v>52</v>
      </c>
      <c r="U38" s="8" t="s">
        <v>52</v>
      </c>
      <c r="V38" s="8" t="s">
        <v>52</v>
      </c>
      <c r="W38" s="232" t="s">
        <v>52</v>
      </c>
      <c r="X38" s="616" t="s">
        <v>52</v>
      </c>
      <c r="Y38" s="232"/>
      <c r="Z38" s="52">
        <v>1</v>
      </c>
      <c r="AA38" s="8" t="s">
        <v>608</v>
      </c>
      <c r="AB38" s="8" t="s">
        <v>52</v>
      </c>
      <c r="AC38" s="40">
        <v>63</v>
      </c>
      <c r="AD38" s="40">
        <v>16.399999999999999</v>
      </c>
      <c r="AE38" s="40" t="s">
        <v>1000</v>
      </c>
      <c r="AF38" s="40">
        <v>0.73</v>
      </c>
      <c r="AG38" s="40" t="s">
        <v>1001</v>
      </c>
      <c r="AH38" s="13" t="s">
        <v>52</v>
      </c>
      <c r="AI38" s="597" t="s">
        <v>1003</v>
      </c>
      <c r="AJ38" s="13">
        <v>63</v>
      </c>
      <c r="AK38" s="13" t="s">
        <v>1006</v>
      </c>
      <c r="AL38" s="13" t="s">
        <v>1007</v>
      </c>
      <c r="AM38" s="246"/>
      <c r="AN38" s="606" t="s">
        <v>1008</v>
      </c>
      <c r="AO38" s="8" t="s">
        <v>52</v>
      </c>
      <c r="AP38" s="8" t="s">
        <v>52</v>
      </c>
      <c r="AQ38" s="8" t="s">
        <v>52</v>
      </c>
      <c r="AR38" s="8" t="s">
        <v>52</v>
      </c>
      <c r="AS38" s="568" t="s">
        <v>52</v>
      </c>
      <c r="AT38" s="52" t="s">
        <v>52</v>
      </c>
      <c r="AU38" s="52" t="s">
        <v>52</v>
      </c>
      <c r="AV38" s="620" t="s">
        <v>52</v>
      </c>
      <c r="AW38" s="8" t="s">
        <v>52</v>
      </c>
      <c r="AX38" s="8" t="s">
        <v>52</v>
      </c>
      <c r="AY38" s="8" t="s">
        <v>52</v>
      </c>
      <c r="AZ38" s="8" t="s">
        <v>52</v>
      </c>
      <c r="BA38" s="8" t="s">
        <v>52</v>
      </c>
      <c r="BB38" s="8" t="s">
        <v>52</v>
      </c>
      <c r="BC38" s="8" t="s">
        <v>52</v>
      </c>
      <c r="BD38" s="8" t="s">
        <v>52</v>
      </c>
      <c r="BE38" s="8" t="s">
        <v>52</v>
      </c>
      <c r="BF38" s="8" t="s">
        <v>52</v>
      </c>
      <c r="BG38" s="8" t="s">
        <v>52</v>
      </c>
      <c r="BH38" s="8" t="s">
        <v>52</v>
      </c>
      <c r="BI38" s="8" t="s">
        <v>52</v>
      </c>
      <c r="BJ38" s="8" t="s">
        <v>52</v>
      </c>
      <c r="BK38" s="8" t="s">
        <v>52</v>
      </c>
      <c r="BL38" s="8" t="s">
        <v>52</v>
      </c>
      <c r="BM38" s="8" t="s">
        <v>52</v>
      </c>
      <c r="BN38" s="8" t="s">
        <v>52</v>
      </c>
      <c r="BO38" s="8" t="s">
        <v>52</v>
      </c>
      <c r="BP38" s="568" t="s">
        <v>52</v>
      </c>
      <c r="BQ38" s="568" t="s">
        <v>52</v>
      </c>
      <c r="BR38" s="689"/>
      <c r="BS38" s="689"/>
      <c r="BT38" s="50"/>
    </row>
    <row r="39" spans="1:72" s="5" customFormat="1" ht="15" customHeight="1">
      <c r="A39" s="637"/>
      <c r="B39" s="635"/>
      <c r="C39" s="631"/>
      <c r="D39" s="635"/>
      <c r="E39" s="635"/>
      <c r="F39" s="8" t="s">
        <v>704</v>
      </c>
      <c r="G39" s="587"/>
      <c r="H39" s="619"/>
      <c r="I39" s="677"/>
      <c r="J39" s="232">
        <v>61</v>
      </c>
      <c r="K39" s="569"/>
      <c r="L39" s="232" t="s">
        <v>52</v>
      </c>
      <c r="M39" s="615"/>
      <c r="N39" s="71" t="s">
        <v>52</v>
      </c>
      <c r="O39" s="615"/>
      <c r="P39" s="243" t="s">
        <v>52</v>
      </c>
      <c r="Q39" s="52" t="s">
        <v>52</v>
      </c>
      <c r="R39" s="8" t="s">
        <v>622</v>
      </c>
      <c r="S39" s="569"/>
      <c r="T39" s="8" t="s">
        <v>52</v>
      </c>
      <c r="U39" s="8" t="s">
        <v>52</v>
      </c>
      <c r="V39" s="8" t="s">
        <v>52</v>
      </c>
      <c r="W39" s="232" t="s">
        <v>52</v>
      </c>
      <c r="X39" s="617"/>
      <c r="Y39" s="232"/>
      <c r="Z39" s="52">
        <v>1</v>
      </c>
      <c r="AA39" s="8" t="s">
        <v>608</v>
      </c>
      <c r="AB39" s="8" t="s">
        <v>52</v>
      </c>
      <c r="AC39" s="40">
        <v>61</v>
      </c>
      <c r="AD39" s="40">
        <v>8.9</v>
      </c>
      <c r="AE39" s="40" t="s">
        <v>1009</v>
      </c>
      <c r="AF39" s="16" t="s">
        <v>52</v>
      </c>
      <c r="AG39" s="16" t="s">
        <v>52</v>
      </c>
      <c r="AH39" s="16" t="s">
        <v>52</v>
      </c>
      <c r="AI39" s="610"/>
      <c r="AJ39" s="13">
        <v>61</v>
      </c>
      <c r="AK39" s="13" t="s">
        <v>1011</v>
      </c>
      <c r="AL39" s="13" t="s">
        <v>1012</v>
      </c>
      <c r="AM39" s="247"/>
      <c r="AN39" s="674"/>
      <c r="AO39" s="8" t="s">
        <v>52</v>
      </c>
      <c r="AP39" s="8" t="s">
        <v>52</v>
      </c>
      <c r="AQ39" s="8" t="s">
        <v>52</v>
      </c>
      <c r="AR39" s="8" t="s">
        <v>52</v>
      </c>
      <c r="AS39" s="569"/>
      <c r="AT39" s="52" t="s">
        <v>52</v>
      </c>
      <c r="AU39" s="52" t="s">
        <v>52</v>
      </c>
      <c r="AV39" s="621"/>
      <c r="AW39" s="8" t="s">
        <v>52</v>
      </c>
      <c r="AX39" s="8" t="s">
        <v>52</v>
      </c>
      <c r="AY39" s="8" t="s">
        <v>52</v>
      </c>
      <c r="AZ39" s="8" t="s">
        <v>52</v>
      </c>
      <c r="BA39" s="8" t="s">
        <v>52</v>
      </c>
      <c r="BB39" s="8" t="s">
        <v>52</v>
      </c>
      <c r="BC39" s="8" t="s">
        <v>52</v>
      </c>
      <c r="BD39" s="8" t="s">
        <v>52</v>
      </c>
      <c r="BE39" s="8" t="s">
        <v>52</v>
      </c>
      <c r="BF39" s="8" t="s">
        <v>52</v>
      </c>
      <c r="BG39" s="8" t="s">
        <v>52</v>
      </c>
      <c r="BH39" s="8" t="s">
        <v>52</v>
      </c>
      <c r="BI39" s="8" t="s">
        <v>52</v>
      </c>
      <c r="BJ39" s="8" t="s">
        <v>52</v>
      </c>
      <c r="BK39" s="8" t="s">
        <v>52</v>
      </c>
      <c r="BL39" s="8" t="s">
        <v>52</v>
      </c>
      <c r="BM39" s="8" t="s">
        <v>52</v>
      </c>
      <c r="BN39" s="8" t="s">
        <v>52</v>
      </c>
      <c r="BO39" s="8" t="s">
        <v>52</v>
      </c>
      <c r="BP39" s="569"/>
      <c r="BQ39" s="569"/>
      <c r="BR39" s="690"/>
      <c r="BS39" s="690"/>
      <c r="BT39" s="50"/>
    </row>
    <row r="40" spans="1:72" s="5" customFormat="1" ht="15" customHeight="1">
      <c r="A40" s="636" t="s">
        <v>1891</v>
      </c>
      <c r="B40" s="568" t="s">
        <v>507</v>
      </c>
      <c r="C40" s="630" t="s">
        <v>508</v>
      </c>
      <c r="D40" s="638" t="s">
        <v>912</v>
      </c>
      <c r="E40" s="638" t="s">
        <v>1017</v>
      </c>
      <c r="F40" s="8" t="s">
        <v>482</v>
      </c>
      <c r="G40" s="587" t="s">
        <v>1019</v>
      </c>
      <c r="H40" s="568" t="s">
        <v>834</v>
      </c>
      <c r="I40" s="676" t="s">
        <v>1020</v>
      </c>
      <c r="J40" s="232">
        <v>66</v>
      </c>
      <c r="K40" s="568">
        <v>138</v>
      </c>
      <c r="L40" s="232" t="s">
        <v>52</v>
      </c>
      <c r="M40" s="614" t="s">
        <v>52</v>
      </c>
      <c r="N40" s="71" t="s">
        <v>52</v>
      </c>
      <c r="O40" s="614" t="s">
        <v>52</v>
      </c>
      <c r="P40" s="243" t="s">
        <v>52</v>
      </c>
      <c r="Q40" s="52" t="s">
        <v>52</v>
      </c>
      <c r="R40" s="8" t="s">
        <v>622</v>
      </c>
      <c r="S40" s="568" t="s">
        <v>52</v>
      </c>
      <c r="T40" s="8" t="s">
        <v>52</v>
      </c>
      <c r="U40" s="8" t="s">
        <v>52</v>
      </c>
      <c r="V40" s="8" t="s">
        <v>52</v>
      </c>
      <c r="W40" s="232" t="s">
        <v>52</v>
      </c>
      <c r="X40" s="616" t="s">
        <v>52</v>
      </c>
      <c r="Y40" s="232"/>
      <c r="Z40" s="8" t="s">
        <v>608</v>
      </c>
      <c r="AA40" s="52">
        <v>1</v>
      </c>
      <c r="AB40" s="8" t="s">
        <v>52</v>
      </c>
      <c r="AC40" s="40">
        <v>66</v>
      </c>
      <c r="AD40" s="40">
        <v>5</v>
      </c>
      <c r="AE40" s="40" t="s">
        <v>1022</v>
      </c>
      <c r="AF40" s="13">
        <v>0.79</v>
      </c>
      <c r="AG40" s="13" t="s">
        <v>1023</v>
      </c>
      <c r="AH40" s="13" t="s">
        <v>52</v>
      </c>
      <c r="AI40" s="597" t="s">
        <v>1026</v>
      </c>
      <c r="AJ40" s="13">
        <v>66</v>
      </c>
      <c r="AK40" s="13" t="s">
        <v>1031</v>
      </c>
      <c r="AL40" s="13" t="s">
        <v>1032</v>
      </c>
      <c r="AM40" s="246"/>
      <c r="AN40" s="606" t="s">
        <v>1033</v>
      </c>
      <c r="AO40" s="8" t="s">
        <v>52</v>
      </c>
      <c r="AP40" s="8" t="s">
        <v>52</v>
      </c>
      <c r="AQ40" s="8" t="s">
        <v>52</v>
      </c>
      <c r="AR40" s="8" t="s">
        <v>52</v>
      </c>
      <c r="AS40" s="568" t="s">
        <v>52</v>
      </c>
      <c r="AT40" s="52" t="s">
        <v>52</v>
      </c>
      <c r="AU40" s="52" t="s">
        <v>52</v>
      </c>
      <c r="AV40" s="620" t="s">
        <v>52</v>
      </c>
      <c r="AW40" s="8" t="s">
        <v>52</v>
      </c>
      <c r="AX40" s="8" t="s">
        <v>52</v>
      </c>
      <c r="AY40" s="8" t="s">
        <v>52</v>
      </c>
      <c r="AZ40" s="8" t="s">
        <v>52</v>
      </c>
      <c r="BA40" s="8" t="s">
        <v>52</v>
      </c>
      <c r="BB40" s="8" t="s">
        <v>52</v>
      </c>
      <c r="BC40" s="8" t="s">
        <v>52</v>
      </c>
      <c r="BD40" s="8" t="s">
        <v>52</v>
      </c>
      <c r="BE40" s="8" t="s">
        <v>52</v>
      </c>
      <c r="BF40" s="8" t="s">
        <v>52</v>
      </c>
      <c r="BG40" s="8" t="s">
        <v>52</v>
      </c>
      <c r="BH40" s="8" t="s">
        <v>52</v>
      </c>
      <c r="BI40" s="8" t="s">
        <v>52</v>
      </c>
      <c r="BJ40" s="8" t="s">
        <v>52</v>
      </c>
      <c r="BK40" s="8" t="s">
        <v>52</v>
      </c>
      <c r="BL40" s="8" t="s">
        <v>52</v>
      </c>
      <c r="BM40" s="8" t="s">
        <v>52</v>
      </c>
      <c r="BN40" s="8" t="s">
        <v>52</v>
      </c>
      <c r="BO40" s="8" t="s">
        <v>52</v>
      </c>
      <c r="BP40" s="568" t="s">
        <v>52</v>
      </c>
      <c r="BQ40" s="568" t="s">
        <v>52</v>
      </c>
      <c r="BR40" s="689"/>
      <c r="BS40" s="689"/>
      <c r="BT40" s="50"/>
    </row>
    <row r="41" spans="1:72" s="5" customFormat="1" ht="15" customHeight="1">
      <c r="A41" s="637"/>
      <c r="B41" s="635"/>
      <c r="C41" s="631"/>
      <c r="D41" s="635"/>
      <c r="E41" s="635"/>
      <c r="F41" s="8" t="s">
        <v>704</v>
      </c>
      <c r="G41" s="587"/>
      <c r="H41" s="619"/>
      <c r="I41" s="677"/>
      <c r="J41" s="232">
        <v>72</v>
      </c>
      <c r="K41" s="569"/>
      <c r="L41" s="232" t="s">
        <v>52</v>
      </c>
      <c r="M41" s="615"/>
      <c r="N41" s="71" t="s">
        <v>52</v>
      </c>
      <c r="O41" s="615"/>
      <c r="P41" s="243" t="s">
        <v>52</v>
      </c>
      <c r="Q41" s="52" t="s">
        <v>52</v>
      </c>
      <c r="R41" s="8" t="s">
        <v>622</v>
      </c>
      <c r="S41" s="569"/>
      <c r="T41" s="8" t="s">
        <v>52</v>
      </c>
      <c r="U41" s="8" t="s">
        <v>52</v>
      </c>
      <c r="V41" s="8" t="s">
        <v>52</v>
      </c>
      <c r="W41" s="232" t="s">
        <v>52</v>
      </c>
      <c r="X41" s="617"/>
      <c r="Y41" s="232"/>
      <c r="Z41" s="8" t="s">
        <v>608</v>
      </c>
      <c r="AA41" s="52">
        <v>1</v>
      </c>
      <c r="AB41" s="8" t="s">
        <v>52</v>
      </c>
      <c r="AC41" s="40">
        <v>72</v>
      </c>
      <c r="AD41" s="40">
        <v>3.2</v>
      </c>
      <c r="AE41" s="40" t="s">
        <v>1038</v>
      </c>
      <c r="AF41" s="16" t="s">
        <v>52</v>
      </c>
      <c r="AG41" s="16" t="s">
        <v>52</v>
      </c>
      <c r="AH41" s="16" t="s">
        <v>52</v>
      </c>
      <c r="AI41" s="610"/>
      <c r="AJ41" s="13">
        <v>72</v>
      </c>
      <c r="AK41" s="13" t="s">
        <v>1039</v>
      </c>
      <c r="AL41" s="13" t="s">
        <v>1040</v>
      </c>
      <c r="AM41" s="247"/>
      <c r="AN41" s="674"/>
      <c r="AO41" s="8" t="s">
        <v>52</v>
      </c>
      <c r="AP41" s="8" t="s">
        <v>52</v>
      </c>
      <c r="AQ41" s="8" t="s">
        <v>52</v>
      </c>
      <c r="AR41" s="8" t="s">
        <v>52</v>
      </c>
      <c r="AS41" s="569"/>
      <c r="AT41" s="52" t="s">
        <v>52</v>
      </c>
      <c r="AU41" s="52" t="s">
        <v>52</v>
      </c>
      <c r="AV41" s="621"/>
      <c r="AW41" s="8" t="s">
        <v>52</v>
      </c>
      <c r="AX41" s="8" t="s">
        <v>52</v>
      </c>
      <c r="AY41" s="8" t="s">
        <v>52</v>
      </c>
      <c r="AZ41" s="8" t="s">
        <v>52</v>
      </c>
      <c r="BA41" s="8" t="s">
        <v>52</v>
      </c>
      <c r="BB41" s="8" t="s">
        <v>52</v>
      </c>
      <c r="BC41" s="8" t="s">
        <v>52</v>
      </c>
      <c r="BD41" s="8" t="s">
        <v>52</v>
      </c>
      <c r="BE41" s="8" t="s">
        <v>52</v>
      </c>
      <c r="BF41" s="8" t="s">
        <v>52</v>
      </c>
      <c r="BG41" s="8" t="s">
        <v>52</v>
      </c>
      <c r="BH41" s="8" t="s">
        <v>52</v>
      </c>
      <c r="BI41" s="8" t="s">
        <v>52</v>
      </c>
      <c r="BJ41" s="8" t="s">
        <v>52</v>
      </c>
      <c r="BK41" s="8" t="s">
        <v>52</v>
      </c>
      <c r="BL41" s="8" t="s">
        <v>52</v>
      </c>
      <c r="BM41" s="8" t="s">
        <v>52</v>
      </c>
      <c r="BN41" s="8" t="s">
        <v>52</v>
      </c>
      <c r="BO41" s="8" t="s">
        <v>52</v>
      </c>
      <c r="BP41" s="569"/>
      <c r="BQ41" s="569"/>
      <c r="BR41" s="690"/>
      <c r="BS41" s="690"/>
      <c r="BT41" s="50"/>
    </row>
    <row r="42" spans="1:72" s="5" customFormat="1" ht="15" customHeight="1">
      <c r="A42" s="636" t="s">
        <v>1891</v>
      </c>
      <c r="B42" s="568" t="s">
        <v>507</v>
      </c>
      <c r="C42" s="630" t="s">
        <v>508</v>
      </c>
      <c r="D42" s="638" t="s">
        <v>912</v>
      </c>
      <c r="E42" s="638" t="s">
        <v>993</v>
      </c>
      <c r="F42" s="8" t="s">
        <v>482</v>
      </c>
      <c r="G42" s="587" t="s">
        <v>1048</v>
      </c>
      <c r="H42" s="568" t="s">
        <v>834</v>
      </c>
      <c r="I42" s="676" t="s">
        <v>995</v>
      </c>
      <c r="J42" s="232">
        <v>47</v>
      </c>
      <c r="K42" s="568">
        <v>80</v>
      </c>
      <c r="L42" s="232" t="s">
        <v>52</v>
      </c>
      <c r="M42" s="614" t="s">
        <v>52</v>
      </c>
      <c r="N42" s="71" t="s">
        <v>52</v>
      </c>
      <c r="O42" s="614" t="s">
        <v>52</v>
      </c>
      <c r="P42" s="243" t="s">
        <v>52</v>
      </c>
      <c r="Q42" s="52" t="s">
        <v>52</v>
      </c>
      <c r="R42" s="8" t="s">
        <v>622</v>
      </c>
      <c r="S42" s="568" t="s">
        <v>52</v>
      </c>
      <c r="T42" s="8" t="s">
        <v>52</v>
      </c>
      <c r="U42" s="8" t="s">
        <v>52</v>
      </c>
      <c r="V42" s="8" t="s">
        <v>52</v>
      </c>
      <c r="W42" s="232" t="s">
        <v>52</v>
      </c>
      <c r="X42" s="616" t="e">
        <f>W42+W43</f>
        <v>#VALUE!</v>
      </c>
      <c r="Y42" s="232"/>
      <c r="Z42" s="52">
        <v>1</v>
      </c>
      <c r="AA42" s="8" t="s">
        <v>608</v>
      </c>
      <c r="AB42" s="8" t="s">
        <v>52</v>
      </c>
      <c r="AC42" s="40">
        <v>47</v>
      </c>
      <c r="AD42" s="40">
        <v>14.1</v>
      </c>
      <c r="AE42" s="40" t="s">
        <v>1050</v>
      </c>
      <c r="AF42" s="40">
        <v>0.9</v>
      </c>
      <c r="AG42" s="40" t="s">
        <v>1051</v>
      </c>
      <c r="AH42" s="13" t="s">
        <v>52</v>
      </c>
      <c r="AI42" s="597" t="s">
        <v>1052</v>
      </c>
      <c r="AJ42" s="13">
        <v>47</v>
      </c>
      <c r="AK42" s="13" t="s">
        <v>1054</v>
      </c>
      <c r="AL42" s="13" t="s">
        <v>1056</v>
      </c>
      <c r="AM42" s="246"/>
      <c r="AN42" s="606" t="s">
        <v>1057</v>
      </c>
      <c r="AO42" s="8" t="s">
        <v>52</v>
      </c>
      <c r="AP42" s="8" t="s">
        <v>52</v>
      </c>
      <c r="AQ42" s="8" t="s">
        <v>52</v>
      </c>
      <c r="AR42" s="8" t="s">
        <v>52</v>
      </c>
      <c r="AS42" s="568" t="s">
        <v>52</v>
      </c>
      <c r="AT42" s="52" t="s">
        <v>52</v>
      </c>
      <c r="AU42" s="52" t="s">
        <v>52</v>
      </c>
      <c r="AV42" s="620" t="s">
        <v>52</v>
      </c>
      <c r="AW42" s="8" t="s">
        <v>52</v>
      </c>
      <c r="AX42" s="8" t="s">
        <v>52</v>
      </c>
      <c r="AY42" s="8" t="s">
        <v>52</v>
      </c>
      <c r="AZ42" s="8" t="s">
        <v>52</v>
      </c>
      <c r="BA42" s="8" t="s">
        <v>52</v>
      </c>
      <c r="BB42" s="8" t="s">
        <v>52</v>
      </c>
      <c r="BC42" s="8" t="s">
        <v>52</v>
      </c>
      <c r="BD42" s="8" t="s">
        <v>52</v>
      </c>
      <c r="BE42" s="8" t="s">
        <v>52</v>
      </c>
      <c r="BF42" s="8" t="s">
        <v>52</v>
      </c>
      <c r="BG42" s="8" t="s">
        <v>52</v>
      </c>
      <c r="BH42" s="8" t="s">
        <v>52</v>
      </c>
      <c r="BI42" s="8" t="s">
        <v>52</v>
      </c>
      <c r="BJ42" s="8" t="s">
        <v>52</v>
      </c>
      <c r="BK42" s="8" t="s">
        <v>52</v>
      </c>
      <c r="BL42" s="8" t="s">
        <v>52</v>
      </c>
      <c r="BM42" s="8" t="s">
        <v>52</v>
      </c>
      <c r="BN42" s="8" t="s">
        <v>52</v>
      </c>
      <c r="BO42" s="8" t="s">
        <v>52</v>
      </c>
      <c r="BP42" s="568" t="s">
        <v>52</v>
      </c>
      <c r="BQ42" s="568" t="s">
        <v>52</v>
      </c>
      <c r="BR42" s="689"/>
      <c r="BS42" s="689"/>
      <c r="BT42" s="50"/>
    </row>
    <row r="43" spans="1:72" s="5" customFormat="1" ht="15" customHeight="1">
      <c r="A43" s="637"/>
      <c r="B43" s="635"/>
      <c r="C43" s="631"/>
      <c r="D43" s="635"/>
      <c r="E43" s="635"/>
      <c r="F43" s="8" t="s">
        <v>489</v>
      </c>
      <c r="G43" s="587"/>
      <c r="H43" s="619"/>
      <c r="I43" s="677"/>
      <c r="J43" s="232">
        <v>33</v>
      </c>
      <c r="K43" s="569"/>
      <c r="L43" s="232" t="s">
        <v>52</v>
      </c>
      <c r="M43" s="615"/>
      <c r="N43" s="71" t="s">
        <v>52</v>
      </c>
      <c r="O43" s="615"/>
      <c r="P43" s="243" t="s">
        <v>52</v>
      </c>
      <c r="Q43" s="52" t="s">
        <v>52</v>
      </c>
      <c r="R43" s="8" t="s">
        <v>622</v>
      </c>
      <c r="S43" s="569"/>
      <c r="T43" s="8" t="s">
        <v>52</v>
      </c>
      <c r="U43" s="8" t="s">
        <v>52</v>
      </c>
      <c r="V43" s="8" t="s">
        <v>52</v>
      </c>
      <c r="W43" s="232" t="s">
        <v>52</v>
      </c>
      <c r="X43" s="617"/>
      <c r="Y43" s="232"/>
      <c r="Z43" s="52">
        <v>1</v>
      </c>
      <c r="AA43" s="8" t="s">
        <v>608</v>
      </c>
      <c r="AB43" s="8" t="s">
        <v>52</v>
      </c>
      <c r="AC43" s="40">
        <v>33</v>
      </c>
      <c r="AD43" s="40">
        <v>6.4</v>
      </c>
      <c r="AE43" s="40" t="s">
        <v>1065</v>
      </c>
      <c r="AF43" s="16" t="s">
        <v>52</v>
      </c>
      <c r="AG43" s="16" t="s">
        <v>52</v>
      </c>
      <c r="AH43" s="16" t="s">
        <v>52</v>
      </c>
      <c r="AI43" s="610"/>
      <c r="AJ43" s="13">
        <v>33</v>
      </c>
      <c r="AK43" s="13" t="s">
        <v>1066</v>
      </c>
      <c r="AL43" s="13" t="s">
        <v>1067</v>
      </c>
      <c r="AM43" s="247"/>
      <c r="AN43" s="674"/>
      <c r="AO43" s="8" t="s">
        <v>52</v>
      </c>
      <c r="AP43" s="8" t="s">
        <v>52</v>
      </c>
      <c r="AQ43" s="8" t="s">
        <v>52</v>
      </c>
      <c r="AR43" s="8" t="s">
        <v>52</v>
      </c>
      <c r="AS43" s="569"/>
      <c r="AT43" s="52" t="s">
        <v>52</v>
      </c>
      <c r="AU43" s="52" t="s">
        <v>52</v>
      </c>
      <c r="AV43" s="621"/>
      <c r="AW43" s="8" t="s">
        <v>52</v>
      </c>
      <c r="AX43" s="8" t="s">
        <v>52</v>
      </c>
      <c r="AY43" s="8" t="s">
        <v>52</v>
      </c>
      <c r="AZ43" s="8" t="s">
        <v>52</v>
      </c>
      <c r="BA43" s="8" t="s">
        <v>52</v>
      </c>
      <c r="BB43" s="8" t="s">
        <v>52</v>
      </c>
      <c r="BC43" s="8" t="s">
        <v>52</v>
      </c>
      <c r="BD43" s="8" t="s">
        <v>52</v>
      </c>
      <c r="BE43" s="8" t="s">
        <v>52</v>
      </c>
      <c r="BF43" s="8" t="s">
        <v>52</v>
      </c>
      <c r="BG43" s="8" t="s">
        <v>52</v>
      </c>
      <c r="BH43" s="8" t="s">
        <v>52</v>
      </c>
      <c r="BI43" s="8" t="s">
        <v>52</v>
      </c>
      <c r="BJ43" s="8" t="s">
        <v>52</v>
      </c>
      <c r="BK43" s="8" t="s">
        <v>52</v>
      </c>
      <c r="BL43" s="8" t="s">
        <v>52</v>
      </c>
      <c r="BM43" s="8" t="s">
        <v>52</v>
      </c>
      <c r="BN43" s="8" t="s">
        <v>52</v>
      </c>
      <c r="BO43" s="8" t="s">
        <v>52</v>
      </c>
      <c r="BP43" s="569"/>
      <c r="BQ43" s="569"/>
      <c r="BR43" s="690"/>
      <c r="BS43" s="690"/>
      <c r="BT43" s="50"/>
    </row>
    <row r="44" spans="1:72" s="5" customFormat="1" ht="15" customHeight="1">
      <c r="A44" s="636" t="s">
        <v>1891</v>
      </c>
      <c r="B44" s="568" t="s">
        <v>507</v>
      </c>
      <c r="C44" s="630" t="s">
        <v>508</v>
      </c>
      <c r="D44" s="638" t="s">
        <v>912</v>
      </c>
      <c r="E44" s="638" t="s">
        <v>1017</v>
      </c>
      <c r="F44" s="8" t="s">
        <v>482</v>
      </c>
      <c r="G44" s="587" t="s">
        <v>1075</v>
      </c>
      <c r="H44" s="568" t="s">
        <v>834</v>
      </c>
      <c r="I44" s="676" t="s">
        <v>1020</v>
      </c>
      <c r="J44" s="232">
        <v>34</v>
      </c>
      <c r="K44" s="568">
        <v>80</v>
      </c>
      <c r="L44" s="232" t="s">
        <v>52</v>
      </c>
      <c r="M44" s="614" t="s">
        <v>52</v>
      </c>
      <c r="N44" s="71" t="s">
        <v>52</v>
      </c>
      <c r="O44" s="614" t="s">
        <v>52</v>
      </c>
      <c r="P44" s="243" t="s">
        <v>52</v>
      </c>
      <c r="Q44" s="52" t="s">
        <v>52</v>
      </c>
      <c r="R44" s="8" t="s">
        <v>622</v>
      </c>
      <c r="S44" s="568" t="s">
        <v>52</v>
      </c>
      <c r="T44" s="8" t="s">
        <v>52</v>
      </c>
      <c r="U44" s="8" t="s">
        <v>52</v>
      </c>
      <c r="V44" s="8" t="s">
        <v>52</v>
      </c>
      <c r="W44" s="232" t="s">
        <v>52</v>
      </c>
      <c r="X44" s="616" t="e">
        <f>W44+W45</f>
        <v>#VALUE!</v>
      </c>
      <c r="Y44" s="232"/>
      <c r="Z44" s="8" t="s">
        <v>608</v>
      </c>
      <c r="AA44" s="52">
        <v>1</v>
      </c>
      <c r="AB44" s="8" t="s">
        <v>52</v>
      </c>
      <c r="AC44" s="40">
        <v>34</v>
      </c>
      <c r="AD44" s="40">
        <v>5.6</v>
      </c>
      <c r="AE44" s="40" t="s">
        <v>1077</v>
      </c>
      <c r="AF44" s="13">
        <v>0.83</v>
      </c>
      <c r="AG44" s="13" t="s">
        <v>1078</v>
      </c>
      <c r="AH44" s="13" t="s">
        <v>52</v>
      </c>
      <c r="AI44" s="597" t="s">
        <v>1079</v>
      </c>
      <c r="AJ44" s="13">
        <v>34</v>
      </c>
      <c r="AK44" s="13" t="s">
        <v>1080</v>
      </c>
      <c r="AL44" s="13" t="s">
        <v>1081</v>
      </c>
      <c r="AM44" s="246"/>
      <c r="AN44" s="606" t="s">
        <v>1082</v>
      </c>
      <c r="AO44" s="8" t="s">
        <v>52</v>
      </c>
      <c r="AP44" s="8" t="s">
        <v>52</v>
      </c>
      <c r="AQ44" s="8" t="s">
        <v>52</v>
      </c>
      <c r="AR44" s="8" t="s">
        <v>52</v>
      </c>
      <c r="AS44" s="568" t="s">
        <v>52</v>
      </c>
      <c r="AT44" s="52" t="s">
        <v>52</v>
      </c>
      <c r="AU44" s="52" t="s">
        <v>52</v>
      </c>
      <c r="AV44" s="620" t="s">
        <v>52</v>
      </c>
      <c r="AW44" s="8" t="s">
        <v>52</v>
      </c>
      <c r="AX44" s="8" t="s">
        <v>52</v>
      </c>
      <c r="AY44" s="8" t="s">
        <v>52</v>
      </c>
      <c r="AZ44" s="8" t="s">
        <v>52</v>
      </c>
      <c r="BA44" s="8" t="s">
        <v>52</v>
      </c>
      <c r="BB44" s="8" t="s">
        <v>52</v>
      </c>
      <c r="BC44" s="8" t="s">
        <v>52</v>
      </c>
      <c r="BD44" s="8" t="s">
        <v>52</v>
      </c>
      <c r="BE44" s="8" t="s">
        <v>52</v>
      </c>
      <c r="BF44" s="8" t="s">
        <v>52</v>
      </c>
      <c r="BG44" s="8" t="s">
        <v>52</v>
      </c>
      <c r="BH44" s="8" t="s">
        <v>52</v>
      </c>
      <c r="BI44" s="8" t="s">
        <v>52</v>
      </c>
      <c r="BJ44" s="8" t="s">
        <v>52</v>
      </c>
      <c r="BK44" s="8" t="s">
        <v>52</v>
      </c>
      <c r="BL44" s="8" t="s">
        <v>52</v>
      </c>
      <c r="BM44" s="8" t="s">
        <v>52</v>
      </c>
      <c r="BN44" s="8" t="s">
        <v>52</v>
      </c>
      <c r="BO44" s="8" t="s">
        <v>52</v>
      </c>
      <c r="BP44" s="568" t="s">
        <v>52</v>
      </c>
      <c r="BQ44" s="568" t="s">
        <v>52</v>
      </c>
      <c r="BR44" s="689"/>
      <c r="BS44" s="689"/>
      <c r="BT44" s="50"/>
    </row>
    <row r="45" spans="1:72" s="5" customFormat="1" ht="15" customHeight="1">
      <c r="A45" s="637"/>
      <c r="B45" s="635"/>
      <c r="C45" s="631"/>
      <c r="D45" s="635"/>
      <c r="E45" s="635"/>
      <c r="F45" s="8" t="s">
        <v>489</v>
      </c>
      <c r="G45" s="587"/>
      <c r="H45" s="619"/>
      <c r="I45" s="677"/>
      <c r="J45" s="232">
        <v>46</v>
      </c>
      <c r="K45" s="569"/>
      <c r="L45" s="232" t="s">
        <v>52</v>
      </c>
      <c r="M45" s="615"/>
      <c r="N45" s="71" t="s">
        <v>52</v>
      </c>
      <c r="O45" s="615"/>
      <c r="P45" s="243" t="s">
        <v>52</v>
      </c>
      <c r="Q45" s="52" t="s">
        <v>52</v>
      </c>
      <c r="R45" s="8" t="s">
        <v>622</v>
      </c>
      <c r="S45" s="569"/>
      <c r="T45" s="8" t="s">
        <v>52</v>
      </c>
      <c r="U45" s="8" t="s">
        <v>52</v>
      </c>
      <c r="V45" s="8" t="s">
        <v>52</v>
      </c>
      <c r="W45" s="232" t="s">
        <v>52</v>
      </c>
      <c r="X45" s="617"/>
      <c r="Y45" s="232"/>
      <c r="Z45" s="8" t="s">
        <v>608</v>
      </c>
      <c r="AA45" s="52">
        <v>1</v>
      </c>
      <c r="AB45" s="8" t="s">
        <v>52</v>
      </c>
      <c r="AC45" s="40">
        <v>46</v>
      </c>
      <c r="AD45" s="70">
        <v>3.7</v>
      </c>
      <c r="AE45" s="40" t="s">
        <v>1092</v>
      </c>
      <c r="AF45" s="16" t="s">
        <v>52</v>
      </c>
      <c r="AG45" s="16" t="s">
        <v>52</v>
      </c>
      <c r="AH45" s="16" t="s">
        <v>52</v>
      </c>
      <c r="AI45" s="610"/>
      <c r="AJ45" s="13">
        <v>46</v>
      </c>
      <c r="AK45" s="13" t="s">
        <v>1094</v>
      </c>
      <c r="AL45" s="13" t="s">
        <v>1095</v>
      </c>
      <c r="AM45" s="247"/>
      <c r="AN45" s="674"/>
      <c r="AO45" s="8" t="s">
        <v>52</v>
      </c>
      <c r="AP45" s="8" t="s">
        <v>52</v>
      </c>
      <c r="AQ45" s="8" t="s">
        <v>52</v>
      </c>
      <c r="AR45" s="8" t="s">
        <v>52</v>
      </c>
      <c r="AS45" s="569"/>
      <c r="AT45" s="52" t="s">
        <v>52</v>
      </c>
      <c r="AU45" s="52" t="s">
        <v>52</v>
      </c>
      <c r="AV45" s="621"/>
      <c r="AW45" s="8" t="s">
        <v>52</v>
      </c>
      <c r="AX45" s="8" t="s">
        <v>52</v>
      </c>
      <c r="AY45" s="8" t="s">
        <v>52</v>
      </c>
      <c r="AZ45" s="8" t="s">
        <v>52</v>
      </c>
      <c r="BA45" s="8" t="s">
        <v>52</v>
      </c>
      <c r="BB45" s="8" t="s">
        <v>52</v>
      </c>
      <c r="BC45" s="8" t="s">
        <v>52</v>
      </c>
      <c r="BD45" s="8" t="s">
        <v>52</v>
      </c>
      <c r="BE45" s="8" t="s">
        <v>52</v>
      </c>
      <c r="BF45" s="8" t="s">
        <v>52</v>
      </c>
      <c r="BG45" s="8" t="s">
        <v>52</v>
      </c>
      <c r="BH45" s="8" t="s">
        <v>52</v>
      </c>
      <c r="BI45" s="8" t="s">
        <v>52</v>
      </c>
      <c r="BJ45" s="8" t="s">
        <v>52</v>
      </c>
      <c r="BK45" s="8" t="s">
        <v>52</v>
      </c>
      <c r="BL45" s="8" t="s">
        <v>52</v>
      </c>
      <c r="BM45" s="8" t="s">
        <v>52</v>
      </c>
      <c r="BN45" s="8" t="s">
        <v>52</v>
      </c>
      <c r="BO45" s="8" t="s">
        <v>52</v>
      </c>
      <c r="BP45" s="569"/>
      <c r="BQ45" s="569"/>
      <c r="BR45" s="690"/>
      <c r="BS45" s="690"/>
      <c r="BT45" s="50"/>
    </row>
    <row r="46" spans="1:72" s="5" customFormat="1" ht="15" customHeight="1">
      <c r="A46" s="636" t="s">
        <v>1891</v>
      </c>
      <c r="B46" s="587" t="s">
        <v>870</v>
      </c>
      <c r="C46" s="653" t="s">
        <v>871</v>
      </c>
      <c r="D46" s="587" t="s">
        <v>875</v>
      </c>
      <c r="E46" s="587" t="s">
        <v>1102</v>
      </c>
      <c r="F46" s="8" t="s">
        <v>893</v>
      </c>
      <c r="G46" s="568" t="s">
        <v>1103</v>
      </c>
      <c r="H46" s="587" t="s">
        <v>1104</v>
      </c>
      <c r="I46" s="611" t="s">
        <v>1105</v>
      </c>
      <c r="J46" s="232">
        <v>15</v>
      </c>
      <c r="K46" s="568">
        <v>88</v>
      </c>
      <c r="L46" s="232">
        <v>80</v>
      </c>
      <c r="M46" s="605">
        <v>76.295454545454533</v>
      </c>
      <c r="N46" s="71">
        <v>12</v>
      </c>
      <c r="O46" s="605">
        <v>53</v>
      </c>
      <c r="P46" s="243">
        <v>12</v>
      </c>
      <c r="Q46" s="52" t="s">
        <v>1106</v>
      </c>
      <c r="R46" s="69" t="s">
        <v>635</v>
      </c>
      <c r="S46" s="8" t="s">
        <v>52</v>
      </c>
      <c r="T46" s="52" t="s">
        <v>1107</v>
      </c>
      <c r="U46" s="52" t="s">
        <v>52</v>
      </c>
      <c r="V46" s="8" t="s">
        <v>1108</v>
      </c>
      <c r="W46" s="232">
        <v>13</v>
      </c>
      <c r="X46" s="605">
        <f>W46+W47+W48</f>
        <v>72</v>
      </c>
      <c r="Y46" s="232"/>
      <c r="Z46" s="8" t="s">
        <v>1109</v>
      </c>
      <c r="AA46" s="8" t="s">
        <v>633</v>
      </c>
      <c r="AB46" s="8">
        <v>42</v>
      </c>
      <c r="AC46" s="8">
        <v>1</v>
      </c>
      <c r="AD46" s="8">
        <v>0.2</v>
      </c>
      <c r="AE46" s="8" t="s">
        <v>1110</v>
      </c>
      <c r="AF46" s="8" t="s">
        <v>52</v>
      </c>
      <c r="AG46" s="8" t="s">
        <v>52</v>
      </c>
      <c r="AH46" s="8" t="s">
        <v>52</v>
      </c>
      <c r="AI46" s="593" t="s">
        <v>1111</v>
      </c>
      <c r="AJ46" s="13">
        <v>15</v>
      </c>
      <c r="AK46" s="13" t="s">
        <v>1112</v>
      </c>
      <c r="AL46" s="13" t="s">
        <v>1114</v>
      </c>
      <c r="AM46" s="236"/>
      <c r="AN46" s="592" t="s">
        <v>1113</v>
      </c>
      <c r="AO46" s="8" t="s">
        <v>52</v>
      </c>
      <c r="AP46" s="8" t="s">
        <v>52</v>
      </c>
      <c r="AQ46" s="8" t="s">
        <v>52</v>
      </c>
      <c r="AR46" s="8" t="s">
        <v>52</v>
      </c>
      <c r="AS46" s="587" t="s">
        <v>52</v>
      </c>
      <c r="AT46" s="8" t="s">
        <v>52</v>
      </c>
      <c r="AU46" s="8" t="s">
        <v>52</v>
      </c>
      <c r="AV46" s="587" t="s">
        <v>52</v>
      </c>
      <c r="AW46" s="8">
        <v>14</v>
      </c>
      <c r="AX46" s="8" t="s">
        <v>1115</v>
      </c>
      <c r="AY46" s="8" t="s">
        <v>1116</v>
      </c>
      <c r="AZ46" s="8" t="s">
        <v>1117</v>
      </c>
      <c r="BA46" s="8" t="s">
        <v>52</v>
      </c>
      <c r="BB46" s="8" t="s">
        <v>52</v>
      </c>
      <c r="BC46" s="8" t="s">
        <v>1115</v>
      </c>
      <c r="BD46" s="8" t="s">
        <v>1115</v>
      </c>
      <c r="BE46" s="8" t="s">
        <v>52</v>
      </c>
      <c r="BF46" s="8" t="s">
        <v>52</v>
      </c>
      <c r="BG46" s="8" t="s">
        <v>1117</v>
      </c>
      <c r="BH46" s="8" t="s">
        <v>52</v>
      </c>
      <c r="BI46" s="8" t="s">
        <v>52</v>
      </c>
      <c r="BJ46" s="8" t="s">
        <v>1118</v>
      </c>
      <c r="BK46" s="8" t="s">
        <v>52</v>
      </c>
      <c r="BL46" s="8" t="s">
        <v>52</v>
      </c>
      <c r="BM46" s="8" t="s">
        <v>1117</v>
      </c>
      <c r="BN46" s="8" t="s">
        <v>52</v>
      </c>
      <c r="BO46" s="8" t="s">
        <v>52</v>
      </c>
      <c r="BP46" s="587" t="s">
        <v>52</v>
      </c>
      <c r="BQ46" s="587" t="s">
        <v>52</v>
      </c>
      <c r="BR46" s="587" t="s">
        <v>722</v>
      </c>
      <c r="BS46" s="587" t="s">
        <v>1122</v>
      </c>
      <c r="BT46" s="50"/>
    </row>
    <row r="47" spans="1:72" s="5" customFormat="1" ht="15" customHeight="1">
      <c r="A47" s="644"/>
      <c r="B47" s="587"/>
      <c r="C47" s="654"/>
      <c r="D47" s="587"/>
      <c r="E47" s="587"/>
      <c r="F47" s="8" t="s">
        <v>916</v>
      </c>
      <c r="G47" s="619"/>
      <c r="H47" s="587"/>
      <c r="I47" s="611"/>
      <c r="J47" s="232">
        <v>39</v>
      </c>
      <c r="K47" s="619"/>
      <c r="L47" s="232">
        <v>76</v>
      </c>
      <c r="M47" s="605"/>
      <c r="N47" s="71">
        <v>22</v>
      </c>
      <c r="O47" s="605"/>
      <c r="P47" s="243">
        <v>22</v>
      </c>
      <c r="Q47" s="52" t="s">
        <v>1127</v>
      </c>
      <c r="R47" s="69" t="s">
        <v>1128</v>
      </c>
      <c r="S47" s="8" t="s">
        <v>52</v>
      </c>
      <c r="T47" s="52" t="s">
        <v>1129</v>
      </c>
      <c r="U47" s="52" t="s">
        <v>52</v>
      </c>
      <c r="V47" s="8" t="s">
        <v>1131</v>
      </c>
      <c r="W47" s="232">
        <v>32</v>
      </c>
      <c r="X47" s="605"/>
      <c r="Y47" s="232"/>
      <c r="Z47" s="8" t="s">
        <v>1132</v>
      </c>
      <c r="AA47" s="8" t="s">
        <v>1133</v>
      </c>
      <c r="AB47" s="8">
        <v>56</v>
      </c>
      <c r="AC47" s="8">
        <v>4</v>
      </c>
      <c r="AD47" s="8">
        <v>7.1</v>
      </c>
      <c r="AE47" s="8" t="s">
        <v>1135</v>
      </c>
      <c r="AF47" s="8" t="s">
        <v>52</v>
      </c>
      <c r="AG47" s="8" t="s">
        <v>52</v>
      </c>
      <c r="AH47" s="8" t="s">
        <v>52</v>
      </c>
      <c r="AI47" s="593"/>
      <c r="AJ47" s="13">
        <v>39</v>
      </c>
      <c r="AK47" s="40" t="s">
        <v>1136</v>
      </c>
      <c r="AL47" s="13" t="s">
        <v>1138</v>
      </c>
      <c r="AM47" s="236"/>
      <c r="AN47" s="592"/>
      <c r="AO47" s="8" t="s">
        <v>52</v>
      </c>
      <c r="AP47" s="8" t="s">
        <v>52</v>
      </c>
      <c r="AQ47" s="8" t="s">
        <v>52</v>
      </c>
      <c r="AR47" s="8" t="s">
        <v>52</v>
      </c>
      <c r="AS47" s="587"/>
      <c r="AT47" s="52" t="s">
        <v>52</v>
      </c>
      <c r="AU47" s="52" t="s">
        <v>52</v>
      </c>
      <c r="AV47" s="587"/>
      <c r="AW47" s="8">
        <v>38</v>
      </c>
      <c r="AX47" s="8" t="s">
        <v>1141</v>
      </c>
      <c r="AY47" s="8" t="s">
        <v>1142</v>
      </c>
      <c r="AZ47" s="8" t="s">
        <v>1143</v>
      </c>
      <c r="BA47" s="8" t="s">
        <v>52</v>
      </c>
      <c r="BB47" s="8" t="s">
        <v>52</v>
      </c>
      <c r="BC47" s="8" t="s">
        <v>962</v>
      </c>
      <c r="BD47" s="8" t="s">
        <v>1144</v>
      </c>
      <c r="BE47" s="8" t="s">
        <v>52</v>
      </c>
      <c r="BF47" s="8" t="s">
        <v>52</v>
      </c>
      <c r="BG47" s="8" t="s">
        <v>1145</v>
      </c>
      <c r="BH47" s="8" t="s">
        <v>52</v>
      </c>
      <c r="BI47" s="8" t="s">
        <v>52</v>
      </c>
      <c r="BJ47" s="8" t="s">
        <v>1146</v>
      </c>
      <c r="BK47" s="8" t="s">
        <v>52</v>
      </c>
      <c r="BL47" s="8" t="s">
        <v>52</v>
      </c>
      <c r="BM47" s="8" t="s">
        <v>1149</v>
      </c>
      <c r="BN47" s="8" t="s">
        <v>52</v>
      </c>
      <c r="BO47" s="8" t="s">
        <v>52</v>
      </c>
      <c r="BP47" s="587"/>
      <c r="BQ47" s="587"/>
      <c r="BR47" s="587"/>
      <c r="BS47" s="587"/>
      <c r="BT47" s="50"/>
    </row>
    <row r="48" spans="1:72" s="5" customFormat="1" ht="15" customHeight="1">
      <c r="A48" s="637"/>
      <c r="B48" s="587"/>
      <c r="C48" s="673"/>
      <c r="D48" s="587"/>
      <c r="E48" s="587"/>
      <c r="F48" s="8" t="s">
        <v>482</v>
      </c>
      <c r="G48" s="569"/>
      <c r="H48" s="587"/>
      <c r="I48" s="611"/>
      <c r="J48" s="232">
        <v>34</v>
      </c>
      <c r="K48" s="569"/>
      <c r="L48" s="232">
        <v>75</v>
      </c>
      <c r="M48" s="605"/>
      <c r="N48" s="71">
        <v>19</v>
      </c>
      <c r="O48" s="605"/>
      <c r="P48" s="243">
        <v>19</v>
      </c>
      <c r="Q48" s="52" t="s">
        <v>1158</v>
      </c>
      <c r="R48" s="69" t="s">
        <v>1159</v>
      </c>
      <c r="S48" s="8" t="s">
        <v>52</v>
      </c>
      <c r="T48" s="52" t="s">
        <v>1160</v>
      </c>
      <c r="U48" s="52" t="s">
        <v>52</v>
      </c>
      <c r="V48" s="8" t="s">
        <v>1161</v>
      </c>
      <c r="W48" s="232">
        <v>27</v>
      </c>
      <c r="X48" s="605"/>
      <c r="Y48" s="232"/>
      <c r="Z48" s="8" t="s">
        <v>1162</v>
      </c>
      <c r="AA48" s="8" t="s">
        <v>1162</v>
      </c>
      <c r="AB48" s="8">
        <v>203</v>
      </c>
      <c r="AC48" s="8">
        <v>3</v>
      </c>
      <c r="AD48" s="8">
        <v>4.0999999999999996</v>
      </c>
      <c r="AE48" s="8" t="s">
        <v>1163</v>
      </c>
      <c r="AF48" s="16" t="s">
        <v>52</v>
      </c>
      <c r="AG48" s="16" t="s">
        <v>52</v>
      </c>
      <c r="AH48" s="16" t="s">
        <v>52</v>
      </c>
      <c r="AI48" s="593"/>
      <c r="AJ48" s="13">
        <v>34</v>
      </c>
      <c r="AK48" s="13" t="s">
        <v>1164</v>
      </c>
      <c r="AL48" s="13" t="s">
        <v>1166</v>
      </c>
      <c r="AM48" s="236"/>
      <c r="AN48" s="592"/>
      <c r="AO48" s="8" t="s">
        <v>52</v>
      </c>
      <c r="AP48" s="8" t="s">
        <v>52</v>
      </c>
      <c r="AQ48" s="8" t="s">
        <v>52</v>
      </c>
      <c r="AR48" s="8" t="s">
        <v>52</v>
      </c>
      <c r="AS48" s="587"/>
      <c r="AT48" s="52" t="s">
        <v>52</v>
      </c>
      <c r="AU48" s="52" t="s">
        <v>52</v>
      </c>
      <c r="AV48" s="587"/>
      <c r="AW48" s="8">
        <v>32</v>
      </c>
      <c r="AX48" s="8" t="s">
        <v>1168</v>
      </c>
      <c r="AY48" s="8" t="s">
        <v>1169</v>
      </c>
      <c r="AZ48" s="8" t="s">
        <v>1169</v>
      </c>
      <c r="BA48" s="8" t="s">
        <v>52</v>
      </c>
      <c r="BB48" s="8" t="s">
        <v>52</v>
      </c>
      <c r="BC48" s="8" t="s">
        <v>1170</v>
      </c>
      <c r="BD48" s="8" t="s">
        <v>1171</v>
      </c>
      <c r="BE48" s="8" t="s">
        <v>52</v>
      </c>
      <c r="BF48" s="8" t="s">
        <v>52</v>
      </c>
      <c r="BG48" s="8" t="s">
        <v>1168</v>
      </c>
      <c r="BH48" s="8" t="s">
        <v>52</v>
      </c>
      <c r="BI48" s="8" t="s">
        <v>52</v>
      </c>
      <c r="BJ48" s="8" t="s">
        <v>1173</v>
      </c>
      <c r="BK48" s="8" t="s">
        <v>52</v>
      </c>
      <c r="BL48" s="8" t="s">
        <v>52</v>
      </c>
      <c r="BM48" s="8" t="s">
        <v>1174</v>
      </c>
      <c r="BN48" s="8" t="s">
        <v>52</v>
      </c>
      <c r="BO48" s="8" t="s">
        <v>52</v>
      </c>
      <c r="BP48" s="587"/>
      <c r="BQ48" s="587"/>
      <c r="BR48" s="587"/>
      <c r="BS48" s="587"/>
      <c r="BT48" s="50"/>
    </row>
    <row r="49" spans="1:72" s="5" customFormat="1" ht="15" customHeight="1">
      <c r="A49" s="650" t="s">
        <v>1882</v>
      </c>
      <c r="B49" s="587" t="s">
        <v>927</v>
      </c>
      <c r="C49" s="669" t="s">
        <v>928</v>
      </c>
      <c r="D49" s="568" t="s">
        <v>52</v>
      </c>
      <c r="E49" s="568" t="s">
        <v>1177</v>
      </c>
      <c r="F49" s="51" t="s">
        <v>482</v>
      </c>
      <c r="G49" s="620" t="s">
        <v>1178</v>
      </c>
      <c r="H49" s="620" t="s">
        <v>1179</v>
      </c>
      <c r="I49" s="657" t="s">
        <v>1180</v>
      </c>
      <c r="J49" s="232">
        <v>36</v>
      </c>
      <c r="K49" s="588">
        <v>72</v>
      </c>
      <c r="L49" s="232" t="s">
        <v>52</v>
      </c>
      <c r="M49" s="568">
        <v>71.5</v>
      </c>
      <c r="N49" s="264">
        <v>21</v>
      </c>
      <c r="O49" s="614">
        <v>42</v>
      </c>
      <c r="P49" s="273">
        <v>21</v>
      </c>
      <c r="Q49" s="675" t="s">
        <v>1185</v>
      </c>
      <c r="R49" s="675" t="s">
        <v>1186</v>
      </c>
      <c r="S49" s="8" t="s">
        <v>52</v>
      </c>
      <c r="T49" s="8" t="s">
        <v>52</v>
      </c>
      <c r="U49" s="8" t="s">
        <v>52</v>
      </c>
      <c r="V49" s="8" t="s">
        <v>52</v>
      </c>
      <c r="W49" s="232" t="s">
        <v>52</v>
      </c>
      <c r="X49" s="616" t="str">
        <f>W49</f>
        <v>NR</v>
      </c>
      <c r="Y49" s="232"/>
      <c r="Z49" s="8" t="s">
        <v>52</v>
      </c>
      <c r="AA49" s="8" t="s">
        <v>52</v>
      </c>
      <c r="AB49" s="8" t="s">
        <v>52</v>
      </c>
      <c r="AC49" s="13" t="s">
        <v>52</v>
      </c>
      <c r="AD49" s="13" t="s">
        <v>52</v>
      </c>
      <c r="AE49" s="13" t="s">
        <v>52</v>
      </c>
      <c r="AF49" s="13" t="s">
        <v>52</v>
      </c>
      <c r="AG49" s="13" t="s">
        <v>52</v>
      </c>
      <c r="AH49" s="13" t="s">
        <v>52</v>
      </c>
      <c r="AI49" s="597" t="s">
        <v>52</v>
      </c>
      <c r="AJ49" s="13" t="s">
        <v>52</v>
      </c>
      <c r="AK49" s="13" t="s">
        <v>52</v>
      </c>
      <c r="AL49" s="13" t="s">
        <v>52</v>
      </c>
      <c r="AM49" s="246"/>
      <c r="AN49" s="626" t="s">
        <v>52</v>
      </c>
      <c r="AO49" s="8" t="s">
        <v>52</v>
      </c>
      <c r="AP49" s="8" t="s">
        <v>52</v>
      </c>
      <c r="AQ49" s="8" t="s">
        <v>52</v>
      </c>
      <c r="AR49" s="8" t="s">
        <v>52</v>
      </c>
      <c r="AS49" s="622" t="s">
        <v>52</v>
      </c>
      <c r="AT49" s="51" t="s">
        <v>52</v>
      </c>
      <c r="AU49" s="8" t="s">
        <v>52</v>
      </c>
      <c r="AV49" s="568" t="s">
        <v>52</v>
      </c>
      <c r="AW49" s="51" t="s">
        <v>52</v>
      </c>
      <c r="AX49" s="51" t="s">
        <v>52</v>
      </c>
      <c r="AY49" s="51" t="s">
        <v>52</v>
      </c>
      <c r="AZ49" s="51" t="s">
        <v>52</v>
      </c>
      <c r="BA49" s="51" t="s">
        <v>52</v>
      </c>
      <c r="BB49" s="51" t="s">
        <v>52</v>
      </c>
      <c r="BC49" s="51" t="s">
        <v>52</v>
      </c>
      <c r="BD49" s="51" t="s">
        <v>52</v>
      </c>
      <c r="BE49" s="51" t="s">
        <v>52</v>
      </c>
      <c r="BF49" s="51" t="s">
        <v>52</v>
      </c>
      <c r="BG49" s="51" t="s">
        <v>52</v>
      </c>
      <c r="BH49" s="51" t="s">
        <v>52</v>
      </c>
      <c r="BI49" s="51" t="s">
        <v>52</v>
      </c>
      <c r="BJ49" s="51" t="s">
        <v>52</v>
      </c>
      <c r="BK49" s="51" t="s">
        <v>52</v>
      </c>
      <c r="BL49" s="51" t="s">
        <v>52</v>
      </c>
      <c r="BM49" s="51" t="s">
        <v>52</v>
      </c>
      <c r="BN49" s="51" t="s">
        <v>52</v>
      </c>
      <c r="BO49" s="51" t="s">
        <v>52</v>
      </c>
      <c r="BP49" s="620" t="s">
        <v>52</v>
      </c>
      <c r="BQ49" s="620" t="s">
        <v>52</v>
      </c>
      <c r="BR49" s="620" t="s">
        <v>52</v>
      </c>
      <c r="BS49" s="620" t="s">
        <v>52</v>
      </c>
      <c r="BT49" s="50"/>
    </row>
    <row r="50" spans="1:72" s="5" customFormat="1" ht="15" customHeight="1">
      <c r="A50" s="651"/>
      <c r="B50" s="587"/>
      <c r="C50" s="670"/>
      <c r="D50" s="569"/>
      <c r="E50" s="569"/>
      <c r="F50" s="51" t="s">
        <v>955</v>
      </c>
      <c r="G50" s="621"/>
      <c r="H50" s="621"/>
      <c r="I50" s="658"/>
      <c r="J50" s="232">
        <v>36</v>
      </c>
      <c r="K50" s="589"/>
      <c r="L50" s="232" t="s">
        <v>52</v>
      </c>
      <c r="M50" s="569"/>
      <c r="N50" s="264">
        <v>21</v>
      </c>
      <c r="O50" s="615"/>
      <c r="P50" s="274">
        <v>21</v>
      </c>
      <c r="Q50" s="569"/>
      <c r="R50" s="569"/>
      <c r="S50" s="8" t="s">
        <v>52</v>
      </c>
      <c r="T50" s="8" t="s">
        <v>52</v>
      </c>
      <c r="U50" s="8" t="s">
        <v>52</v>
      </c>
      <c r="V50" s="8" t="s">
        <v>52</v>
      </c>
      <c r="W50" s="71" t="s">
        <v>52</v>
      </c>
      <c r="X50" s="617"/>
      <c r="Y50" s="71"/>
      <c r="Z50" s="8" t="s">
        <v>52</v>
      </c>
      <c r="AA50" s="8" t="s">
        <v>52</v>
      </c>
      <c r="AB50" s="8" t="s">
        <v>52</v>
      </c>
      <c r="AC50" s="13" t="s">
        <v>52</v>
      </c>
      <c r="AD50" s="13" t="s">
        <v>52</v>
      </c>
      <c r="AE50" s="13" t="s">
        <v>52</v>
      </c>
      <c r="AF50" s="16" t="s">
        <v>52</v>
      </c>
      <c r="AG50" s="16" t="s">
        <v>52</v>
      </c>
      <c r="AH50" s="16" t="s">
        <v>52</v>
      </c>
      <c r="AI50" s="610"/>
      <c r="AJ50" s="13" t="s">
        <v>52</v>
      </c>
      <c r="AK50" s="13" t="s">
        <v>52</v>
      </c>
      <c r="AL50" s="13" t="s">
        <v>52</v>
      </c>
      <c r="AM50" s="247"/>
      <c r="AN50" s="627"/>
      <c r="AO50" s="8" t="s">
        <v>52</v>
      </c>
      <c r="AP50" s="8" t="s">
        <v>52</v>
      </c>
      <c r="AQ50" s="8" t="s">
        <v>52</v>
      </c>
      <c r="AR50" s="8" t="s">
        <v>52</v>
      </c>
      <c r="AS50" s="623"/>
      <c r="AT50" s="51" t="s">
        <v>52</v>
      </c>
      <c r="AU50" s="8" t="s">
        <v>52</v>
      </c>
      <c r="AV50" s="569"/>
      <c r="AW50" s="51" t="s">
        <v>52</v>
      </c>
      <c r="AX50" s="51" t="s">
        <v>52</v>
      </c>
      <c r="AY50" s="51" t="s">
        <v>52</v>
      </c>
      <c r="AZ50" s="51" t="s">
        <v>52</v>
      </c>
      <c r="BA50" s="51" t="s">
        <v>52</v>
      </c>
      <c r="BB50" s="51" t="s">
        <v>52</v>
      </c>
      <c r="BC50" s="51" t="s">
        <v>52</v>
      </c>
      <c r="BD50" s="51" t="s">
        <v>52</v>
      </c>
      <c r="BE50" s="51" t="s">
        <v>52</v>
      </c>
      <c r="BF50" s="51" t="s">
        <v>52</v>
      </c>
      <c r="BG50" s="51" t="s">
        <v>52</v>
      </c>
      <c r="BH50" s="51" t="s">
        <v>52</v>
      </c>
      <c r="BI50" s="51" t="s">
        <v>52</v>
      </c>
      <c r="BJ50" s="51" t="s">
        <v>52</v>
      </c>
      <c r="BK50" s="51" t="s">
        <v>52</v>
      </c>
      <c r="BL50" s="51" t="s">
        <v>52</v>
      </c>
      <c r="BM50" s="51" t="s">
        <v>52</v>
      </c>
      <c r="BN50" s="51" t="s">
        <v>52</v>
      </c>
      <c r="BO50" s="51" t="s">
        <v>52</v>
      </c>
      <c r="BP50" s="621"/>
      <c r="BQ50" s="621"/>
      <c r="BR50" s="621"/>
      <c r="BS50" s="621"/>
      <c r="BT50" s="50"/>
    </row>
    <row r="51" spans="1:72" s="5" customFormat="1" ht="15" customHeight="1">
      <c r="A51" s="636" t="s">
        <v>1882</v>
      </c>
      <c r="B51" s="648" t="s">
        <v>987</v>
      </c>
      <c r="C51" s="659" t="s">
        <v>989</v>
      </c>
      <c r="D51" s="660" t="s">
        <v>991</v>
      </c>
      <c r="E51" s="660" t="s">
        <v>1205</v>
      </c>
      <c r="F51" s="8" t="s">
        <v>482</v>
      </c>
      <c r="G51" s="568" t="s">
        <v>1208</v>
      </c>
      <c r="H51" s="587" t="s">
        <v>1209</v>
      </c>
      <c r="I51" s="611" t="s">
        <v>1210</v>
      </c>
      <c r="J51" s="232">
        <v>80</v>
      </c>
      <c r="K51" s="622">
        <v>160</v>
      </c>
      <c r="L51" s="232">
        <v>69.099999999999994</v>
      </c>
      <c r="M51" s="568">
        <v>70.7</v>
      </c>
      <c r="N51" s="71">
        <v>52</v>
      </c>
      <c r="O51" s="614">
        <v>110</v>
      </c>
      <c r="P51" s="243">
        <v>52</v>
      </c>
      <c r="Q51" s="8" t="s">
        <v>700</v>
      </c>
      <c r="R51" s="51" t="s">
        <v>1211</v>
      </c>
      <c r="S51" s="8" t="s">
        <v>52</v>
      </c>
      <c r="T51" s="8" t="s">
        <v>52</v>
      </c>
      <c r="U51" s="8" t="s">
        <v>52</v>
      </c>
      <c r="V51" s="8" t="s">
        <v>1212</v>
      </c>
      <c r="W51" s="243">
        <v>83</v>
      </c>
      <c r="X51" s="616">
        <f>W51+W52</f>
        <v>152</v>
      </c>
      <c r="Y51" s="243"/>
      <c r="Z51" s="8" t="s">
        <v>1213</v>
      </c>
      <c r="AA51" s="8" t="s">
        <v>1215</v>
      </c>
      <c r="AB51" s="68" t="s">
        <v>52</v>
      </c>
      <c r="AC51" s="40" t="s">
        <v>52</v>
      </c>
      <c r="AD51" s="40" t="s">
        <v>52</v>
      </c>
      <c r="AE51" s="40" t="s">
        <v>52</v>
      </c>
      <c r="AF51" s="40" t="s">
        <v>52</v>
      </c>
      <c r="AG51" s="40" t="s">
        <v>52</v>
      </c>
      <c r="AH51" s="40" t="s">
        <v>52</v>
      </c>
      <c r="AI51" s="597" t="s">
        <v>52</v>
      </c>
      <c r="AJ51" s="13" t="s">
        <v>52</v>
      </c>
      <c r="AK51" s="13" t="s">
        <v>52</v>
      </c>
      <c r="AL51" s="14" t="s">
        <v>52</v>
      </c>
      <c r="AM51" s="14"/>
      <c r="AN51" s="626" t="s">
        <v>52</v>
      </c>
      <c r="AO51" s="8" t="s">
        <v>52</v>
      </c>
      <c r="AP51" s="8" t="s">
        <v>52</v>
      </c>
      <c r="AQ51" s="8">
        <v>167.2</v>
      </c>
      <c r="AR51" s="8" t="s">
        <v>1217</v>
      </c>
      <c r="AS51" s="568" t="s">
        <v>1218</v>
      </c>
      <c r="AT51" s="8" t="s">
        <v>52</v>
      </c>
      <c r="AU51" s="8" t="s">
        <v>52</v>
      </c>
      <c r="AV51" s="8" t="s">
        <v>52</v>
      </c>
      <c r="AW51" s="8">
        <v>79</v>
      </c>
      <c r="AX51" s="8" t="s">
        <v>52</v>
      </c>
      <c r="AY51" s="8" t="s">
        <v>52</v>
      </c>
      <c r="AZ51" s="63">
        <v>0.78</v>
      </c>
      <c r="BA51" s="8" t="s">
        <v>52</v>
      </c>
      <c r="BB51" s="8" t="s">
        <v>52</v>
      </c>
      <c r="BC51" s="8" t="s">
        <v>52</v>
      </c>
      <c r="BD51" s="63">
        <v>0.63</v>
      </c>
      <c r="BE51" s="8" t="s">
        <v>52</v>
      </c>
      <c r="BF51" s="8" t="s">
        <v>52</v>
      </c>
      <c r="BG51" s="8" t="s">
        <v>52</v>
      </c>
      <c r="BH51" s="8" t="s">
        <v>52</v>
      </c>
      <c r="BI51" s="8" t="s">
        <v>52</v>
      </c>
      <c r="BJ51" s="8" t="s">
        <v>52</v>
      </c>
      <c r="BK51" s="8" t="s">
        <v>52</v>
      </c>
      <c r="BL51" s="8" t="s">
        <v>52</v>
      </c>
      <c r="BM51" s="8" t="s">
        <v>1219</v>
      </c>
      <c r="BN51" s="8" t="s">
        <v>52</v>
      </c>
      <c r="BO51" s="8" t="s">
        <v>52</v>
      </c>
      <c r="BP51" s="568" t="s">
        <v>13</v>
      </c>
      <c r="BQ51" s="568" t="s">
        <v>1220</v>
      </c>
      <c r="BR51" s="620" t="s">
        <v>722</v>
      </c>
      <c r="BS51" s="620" t="s">
        <v>1221</v>
      </c>
      <c r="BT51" s="47"/>
    </row>
    <row r="52" spans="1:72" s="5" customFormat="1" ht="15" customHeight="1">
      <c r="A52" s="637"/>
      <c r="B52" s="648"/>
      <c r="C52" s="659"/>
      <c r="D52" s="660"/>
      <c r="E52" s="660"/>
      <c r="F52" s="8" t="s">
        <v>1222</v>
      </c>
      <c r="G52" s="569"/>
      <c r="H52" s="587"/>
      <c r="I52" s="611"/>
      <c r="J52" s="232">
        <v>80</v>
      </c>
      <c r="K52" s="623"/>
      <c r="L52" s="232">
        <v>71.400000000000006</v>
      </c>
      <c r="M52" s="569"/>
      <c r="N52" s="71">
        <v>58</v>
      </c>
      <c r="O52" s="615"/>
      <c r="P52" s="243">
        <v>58</v>
      </c>
      <c r="Q52" s="8" t="s">
        <v>1223</v>
      </c>
      <c r="R52" s="51" t="s">
        <v>1224</v>
      </c>
      <c r="S52" s="8" t="s">
        <v>52</v>
      </c>
      <c r="T52" s="8" t="s">
        <v>52</v>
      </c>
      <c r="U52" s="8" t="s">
        <v>52</v>
      </c>
      <c r="V52" s="8" t="s">
        <v>1228</v>
      </c>
      <c r="W52" s="243">
        <v>69</v>
      </c>
      <c r="X52" s="617"/>
      <c r="Y52" s="243"/>
      <c r="Z52" s="8" t="s">
        <v>1229</v>
      </c>
      <c r="AA52" s="8" t="s">
        <v>1230</v>
      </c>
      <c r="AB52" s="44">
        <v>252</v>
      </c>
      <c r="AC52" s="40" t="s">
        <v>52</v>
      </c>
      <c r="AD52" s="40" t="s">
        <v>52</v>
      </c>
      <c r="AE52" s="40" t="s">
        <v>52</v>
      </c>
      <c r="AF52" s="16" t="s">
        <v>52</v>
      </c>
      <c r="AG52" s="16" t="s">
        <v>52</v>
      </c>
      <c r="AH52" s="16" t="s">
        <v>52</v>
      </c>
      <c r="AI52" s="598"/>
      <c r="AJ52" s="13" t="s">
        <v>52</v>
      </c>
      <c r="AK52" s="13" t="s">
        <v>52</v>
      </c>
      <c r="AL52" s="14" t="s">
        <v>52</v>
      </c>
      <c r="AM52" s="14"/>
      <c r="AN52" s="627"/>
      <c r="AO52" s="8" t="s">
        <v>52</v>
      </c>
      <c r="AP52" s="8" t="s">
        <v>52</v>
      </c>
      <c r="AQ52" s="18">
        <v>145.91999999999999</v>
      </c>
      <c r="AR52" s="8" t="s">
        <v>1240</v>
      </c>
      <c r="AS52" s="569"/>
      <c r="AT52" s="8" t="s">
        <v>52</v>
      </c>
      <c r="AU52" s="8" t="s">
        <v>52</v>
      </c>
      <c r="AV52" s="8" t="s">
        <v>52</v>
      </c>
      <c r="AW52" s="8">
        <v>80</v>
      </c>
      <c r="AX52" s="8" t="s">
        <v>52</v>
      </c>
      <c r="AY52" s="8" t="s">
        <v>52</v>
      </c>
      <c r="AZ52" s="63">
        <v>0.68</v>
      </c>
      <c r="BA52" s="8" t="s">
        <v>52</v>
      </c>
      <c r="BB52" s="8" t="s">
        <v>52</v>
      </c>
      <c r="BC52" s="8" t="s">
        <v>52</v>
      </c>
      <c r="BD52" s="63">
        <v>0.5</v>
      </c>
      <c r="BE52" s="63">
        <v>1.2500000000000001E-2</v>
      </c>
      <c r="BF52" s="8" t="s">
        <v>52</v>
      </c>
      <c r="BG52" s="8" t="s">
        <v>52</v>
      </c>
      <c r="BH52" s="8" t="s">
        <v>52</v>
      </c>
      <c r="BI52" s="8" t="s">
        <v>52</v>
      </c>
      <c r="BJ52" s="8" t="s">
        <v>52</v>
      </c>
      <c r="BK52" s="8" t="s">
        <v>52</v>
      </c>
      <c r="BL52" s="8" t="s">
        <v>52</v>
      </c>
      <c r="BM52" s="8" t="s">
        <v>1245</v>
      </c>
      <c r="BN52" s="8" t="s">
        <v>52</v>
      </c>
      <c r="BO52" s="8" t="s">
        <v>52</v>
      </c>
      <c r="BP52" s="569"/>
      <c r="BQ52" s="569"/>
      <c r="BR52" s="621"/>
      <c r="BS52" s="621"/>
      <c r="BT52" s="47"/>
    </row>
    <row r="53" spans="1:72" s="5" customFormat="1" ht="15" customHeight="1">
      <c r="A53" s="636" t="s">
        <v>1883</v>
      </c>
      <c r="B53" s="587" t="s">
        <v>1053</v>
      </c>
      <c r="C53" s="634" t="s">
        <v>1265</v>
      </c>
      <c r="D53" s="603" t="s">
        <v>1055</v>
      </c>
      <c r="E53" s="603" t="s">
        <v>656</v>
      </c>
      <c r="F53" s="19" t="s">
        <v>1062</v>
      </c>
      <c r="G53" s="603" t="s">
        <v>1266</v>
      </c>
      <c r="H53" s="603" t="s">
        <v>1890</v>
      </c>
      <c r="I53" s="655" t="s">
        <v>1267</v>
      </c>
      <c r="J53" s="231">
        <v>242</v>
      </c>
      <c r="K53" s="588">
        <v>457</v>
      </c>
      <c r="L53" s="250">
        <v>73</v>
      </c>
      <c r="M53" s="590">
        <v>73</v>
      </c>
      <c r="N53" s="265">
        <v>137</v>
      </c>
      <c r="O53" s="614">
        <v>268</v>
      </c>
      <c r="P53" s="38">
        <v>137</v>
      </c>
      <c r="Q53" s="19" t="s">
        <v>1268</v>
      </c>
      <c r="R53" s="52" t="s">
        <v>622</v>
      </c>
      <c r="S53" s="19" t="s">
        <v>1269</v>
      </c>
      <c r="T53" s="591" t="s">
        <v>1074</v>
      </c>
      <c r="U53" s="19" t="s">
        <v>1270</v>
      </c>
      <c r="V53" s="19" t="s">
        <v>1271</v>
      </c>
      <c r="W53" s="231">
        <v>184</v>
      </c>
      <c r="X53" s="616">
        <f>W53+W54</f>
        <v>348</v>
      </c>
      <c r="Y53" s="231"/>
      <c r="Z53" s="19" t="s">
        <v>1273</v>
      </c>
      <c r="AA53" s="19" t="s">
        <v>1274</v>
      </c>
      <c r="AB53" s="38">
        <v>112</v>
      </c>
      <c r="AC53" s="13">
        <v>242</v>
      </c>
      <c r="AD53" s="13">
        <v>7.7</v>
      </c>
      <c r="AE53" s="13" t="s">
        <v>1276</v>
      </c>
      <c r="AF53" s="13">
        <v>0.82</v>
      </c>
      <c r="AG53" s="13" t="s">
        <v>1277</v>
      </c>
      <c r="AH53" s="13">
        <v>3.73E-2</v>
      </c>
      <c r="AI53" s="593" t="s">
        <v>1278</v>
      </c>
      <c r="AJ53" s="13">
        <v>242</v>
      </c>
      <c r="AK53" s="13" t="s">
        <v>1280</v>
      </c>
      <c r="AL53" s="13" t="s">
        <v>1281</v>
      </c>
      <c r="AM53" s="236"/>
      <c r="AN53" s="592" t="s">
        <v>1282</v>
      </c>
      <c r="AO53" s="8">
        <v>242</v>
      </c>
      <c r="AP53" s="19" t="s">
        <v>52</v>
      </c>
      <c r="AQ53" s="19">
        <v>4.3</v>
      </c>
      <c r="AR53" s="19" t="s">
        <v>1283</v>
      </c>
      <c r="AS53" s="613" t="s">
        <v>1284</v>
      </c>
      <c r="AT53" s="19" t="s">
        <v>1285</v>
      </c>
      <c r="AU53" s="19" t="s">
        <v>52</v>
      </c>
      <c r="AV53" s="587" t="s">
        <v>1287</v>
      </c>
      <c r="AW53" s="19">
        <v>238</v>
      </c>
      <c r="AX53" s="19" t="s">
        <v>1289</v>
      </c>
      <c r="AY53" s="19" t="s">
        <v>1290</v>
      </c>
      <c r="AZ53" s="19" t="s">
        <v>1290</v>
      </c>
      <c r="BA53" s="19" t="s">
        <v>52</v>
      </c>
      <c r="BB53" s="19" t="s">
        <v>52</v>
      </c>
      <c r="BC53" s="19" t="s">
        <v>52</v>
      </c>
      <c r="BD53" s="19" t="s">
        <v>1291</v>
      </c>
      <c r="BE53" s="19" t="s">
        <v>52</v>
      </c>
      <c r="BF53" s="19" t="s">
        <v>1292</v>
      </c>
      <c r="BG53" s="19" t="s">
        <v>1293</v>
      </c>
      <c r="BH53" s="19" t="s">
        <v>52</v>
      </c>
      <c r="BI53" s="19" t="s">
        <v>52</v>
      </c>
      <c r="BJ53" s="19" t="s">
        <v>1294</v>
      </c>
      <c r="BK53" s="19" t="s">
        <v>52</v>
      </c>
      <c r="BL53" s="19" t="s">
        <v>52</v>
      </c>
      <c r="BM53" s="19" t="s">
        <v>52</v>
      </c>
      <c r="BN53" s="19" t="s">
        <v>1297</v>
      </c>
      <c r="BO53" s="19" t="s">
        <v>1298</v>
      </c>
      <c r="BP53" s="603" t="s">
        <v>52</v>
      </c>
      <c r="BQ53" s="603" t="s">
        <v>52</v>
      </c>
      <c r="BR53" s="603" t="s">
        <v>610</v>
      </c>
      <c r="BS53" s="603" t="s">
        <v>1299</v>
      </c>
      <c r="BT53" s="50"/>
    </row>
    <row r="54" spans="1:72" s="5" customFormat="1" ht="15" customHeight="1">
      <c r="A54" s="637"/>
      <c r="B54" s="587"/>
      <c r="C54" s="634"/>
      <c r="D54" s="603"/>
      <c r="E54" s="603"/>
      <c r="F54" s="19" t="s">
        <v>489</v>
      </c>
      <c r="G54" s="603"/>
      <c r="H54" s="603"/>
      <c r="I54" s="655"/>
      <c r="J54" s="231">
        <v>215</v>
      </c>
      <c r="K54" s="589"/>
      <c r="L54" s="250">
        <v>73</v>
      </c>
      <c r="M54" s="590"/>
      <c r="N54" s="265">
        <v>131</v>
      </c>
      <c r="O54" s="615"/>
      <c r="P54" s="38">
        <v>131</v>
      </c>
      <c r="Q54" s="19" t="s">
        <v>1300</v>
      </c>
      <c r="R54" s="52" t="s">
        <v>622</v>
      </c>
      <c r="S54" s="19" t="s">
        <v>1301</v>
      </c>
      <c r="T54" s="591"/>
      <c r="U54" s="19" t="s">
        <v>1302</v>
      </c>
      <c r="V54" s="19" t="s">
        <v>1303</v>
      </c>
      <c r="W54" s="231">
        <v>164</v>
      </c>
      <c r="X54" s="617"/>
      <c r="Y54" s="231"/>
      <c r="Z54" s="19" t="s">
        <v>1304</v>
      </c>
      <c r="AA54" s="19" t="s">
        <v>1305</v>
      </c>
      <c r="AB54" s="38">
        <v>56</v>
      </c>
      <c r="AC54" s="13">
        <v>243</v>
      </c>
      <c r="AD54" s="13">
        <v>5</v>
      </c>
      <c r="AE54" s="13" t="s">
        <v>1306</v>
      </c>
      <c r="AF54" s="16" t="s">
        <v>52</v>
      </c>
      <c r="AG54" s="16" t="s">
        <v>52</v>
      </c>
      <c r="AH54" s="16" t="s">
        <v>52</v>
      </c>
      <c r="AI54" s="593"/>
      <c r="AJ54" s="13">
        <v>215</v>
      </c>
      <c r="AK54" s="13" t="s">
        <v>1307</v>
      </c>
      <c r="AL54" s="13" t="s">
        <v>1308</v>
      </c>
      <c r="AM54" s="236"/>
      <c r="AN54" s="592"/>
      <c r="AO54" s="8">
        <v>243</v>
      </c>
      <c r="AP54" s="19" t="s">
        <v>52</v>
      </c>
      <c r="AQ54" s="19">
        <v>3.7</v>
      </c>
      <c r="AR54" s="19" t="s">
        <v>1311</v>
      </c>
      <c r="AS54" s="613"/>
      <c r="AT54" s="19" t="s">
        <v>1312</v>
      </c>
      <c r="AU54" s="19" t="s">
        <v>52</v>
      </c>
      <c r="AV54" s="587"/>
      <c r="AW54" s="19">
        <v>208</v>
      </c>
      <c r="AX54" s="19" t="s">
        <v>1313</v>
      </c>
      <c r="AY54" s="19" t="s">
        <v>1314</v>
      </c>
      <c r="AZ54" s="19" t="s">
        <v>1315</v>
      </c>
      <c r="BA54" s="19" t="s">
        <v>52</v>
      </c>
      <c r="BB54" s="19" t="s">
        <v>52</v>
      </c>
      <c r="BC54" s="19" t="s">
        <v>52</v>
      </c>
      <c r="BD54" s="19" t="s">
        <v>1316</v>
      </c>
      <c r="BE54" s="19" t="s">
        <v>52</v>
      </c>
      <c r="BF54" s="19" t="s">
        <v>1317</v>
      </c>
      <c r="BG54" s="19" t="s">
        <v>1318</v>
      </c>
      <c r="BH54" s="19" t="s">
        <v>52</v>
      </c>
      <c r="BI54" s="19" t="s">
        <v>52</v>
      </c>
      <c r="BJ54" s="19" t="s">
        <v>1319</v>
      </c>
      <c r="BK54" s="19" t="s">
        <v>52</v>
      </c>
      <c r="BL54" s="19" t="s">
        <v>52</v>
      </c>
      <c r="BM54" s="19" t="s">
        <v>52</v>
      </c>
      <c r="BN54" s="19" t="s">
        <v>1320</v>
      </c>
      <c r="BO54" s="19" t="s">
        <v>1321</v>
      </c>
      <c r="BP54" s="603"/>
      <c r="BQ54" s="603"/>
      <c r="BR54" s="603"/>
      <c r="BS54" s="603"/>
      <c r="BT54" s="50"/>
    </row>
    <row r="55" spans="1:72" s="5" customFormat="1" ht="15" customHeight="1">
      <c r="A55" s="650" t="s">
        <v>1882</v>
      </c>
      <c r="B55" s="587" t="s">
        <v>1137</v>
      </c>
      <c r="C55" s="652" t="s">
        <v>1139</v>
      </c>
      <c r="D55" s="587" t="s">
        <v>1322</v>
      </c>
      <c r="E55" s="587" t="s">
        <v>1323</v>
      </c>
      <c r="F55" s="51" t="s">
        <v>1062</v>
      </c>
      <c r="G55" s="620" t="s">
        <v>1266</v>
      </c>
      <c r="H55" s="620" t="s">
        <v>1324</v>
      </c>
      <c r="I55" s="657" t="s">
        <v>1889</v>
      </c>
      <c r="J55" s="232">
        <v>33</v>
      </c>
      <c r="K55" s="588">
        <v>64</v>
      </c>
      <c r="L55" s="232">
        <v>75</v>
      </c>
      <c r="M55" s="568">
        <v>75</v>
      </c>
      <c r="N55" s="71">
        <v>16</v>
      </c>
      <c r="O55" s="614">
        <v>36</v>
      </c>
      <c r="P55" s="243">
        <v>16</v>
      </c>
      <c r="Q55" s="56" t="s">
        <v>1326</v>
      </c>
      <c r="R55" s="56" t="s">
        <v>52</v>
      </c>
      <c r="S55" s="8" t="s">
        <v>1327</v>
      </c>
      <c r="T55" s="8" t="s">
        <v>1328</v>
      </c>
      <c r="U55" s="8" t="s">
        <v>1329</v>
      </c>
      <c r="V55" s="8" t="s">
        <v>1331</v>
      </c>
      <c r="W55" s="232">
        <v>21</v>
      </c>
      <c r="X55" s="616">
        <f>W55+W56</f>
        <v>39</v>
      </c>
      <c r="Y55" s="232"/>
      <c r="Z55" s="8" t="s">
        <v>608</v>
      </c>
      <c r="AA55" s="56" t="s">
        <v>1326</v>
      </c>
      <c r="AB55" s="51">
        <v>45</v>
      </c>
      <c r="AC55" s="13">
        <v>33</v>
      </c>
      <c r="AD55" s="13">
        <v>6.3</v>
      </c>
      <c r="AE55" s="13" t="s">
        <v>1336</v>
      </c>
      <c r="AF55" s="13">
        <v>0.67</v>
      </c>
      <c r="AG55" s="13" t="s">
        <v>1338</v>
      </c>
      <c r="AH55" s="13">
        <v>0.14099999999999999</v>
      </c>
      <c r="AI55" s="597" t="s">
        <v>1339</v>
      </c>
      <c r="AJ55" s="13">
        <v>33</v>
      </c>
      <c r="AK55" s="13" t="s">
        <v>1340</v>
      </c>
      <c r="AL55" s="13" t="s">
        <v>1341</v>
      </c>
      <c r="AM55" s="236"/>
      <c r="AN55" s="592" t="s">
        <v>1342</v>
      </c>
      <c r="AO55" s="8" t="s">
        <v>52</v>
      </c>
      <c r="AP55" s="8" t="s">
        <v>52</v>
      </c>
      <c r="AQ55" s="8" t="s">
        <v>52</v>
      </c>
      <c r="AR55" s="8" t="s">
        <v>52</v>
      </c>
      <c r="AS55" s="671" t="s">
        <v>52</v>
      </c>
      <c r="AT55" s="8" t="s">
        <v>52</v>
      </c>
      <c r="AU55" s="8" t="s">
        <v>52</v>
      </c>
      <c r="AV55" s="568" t="s">
        <v>52</v>
      </c>
      <c r="AW55" s="8" t="s">
        <v>52</v>
      </c>
      <c r="AX55" s="8" t="s">
        <v>52</v>
      </c>
      <c r="AY55" s="8" t="s">
        <v>52</v>
      </c>
      <c r="AZ55" s="8" t="s">
        <v>52</v>
      </c>
      <c r="BA55" s="8" t="s">
        <v>52</v>
      </c>
      <c r="BB55" s="8" t="s">
        <v>52</v>
      </c>
      <c r="BC55" s="8" t="s">
        <v>52</v>
      </c>
      <c r="BD55" s="8" t="s">
        <v>52</v>
      </c>
      <c r="BE55" s="8" t="s">
        <v>52</v>
      </c>
      <c r="BF55" s="8" t="s">
        <v>52</v>
      </c>
      <c r="BG55" s="8" t="s">
        <v>52</v>
      </c>
      <c r="BH55" s="8" t="s">
        <v>52</v>
      </c>
      <c r="BI55" s="8" t="s">
        <v>52</v>
      </c>
      <c r="BJ55" s="8" t="s">
        <v>52</v>
      </c>
      <c r="BK55" s="8" t="s">
        <v>52</v>
      </c>
      <c r="BL55" s="8" t="s">
        <v>52</v>
      </c>
      <c r="BM55" s="8" t="s">
        <v>52</v>
      </c>
      <c r="BN55" s="8" t="s">
        <v>52</v>
      </c>
      <c r="BO55" s="8" t="s">
        <v>52</v>
      </c>
      <c r="BP55" s="568" t="s">
        <v>52</v>
      </c>
      <c r="BQ55" s="568" t="s">
        <v>52</v>
      </c>
      <c r="BR55" s="689"/>
      <c r="BS55" s="689"/>
      <c r="BT55" s="50"/>
    </row>
    <row r="56" spans="1:72" s="5" customFormat="1" ht="15" customHeight="1">
      <c r="A56" s="651"/>
      <c r="B56" s="587"/>
      <c r="C56" s="652"/>
      <c r="D56" s="587"/>
      <c r="E56" s="587"/>
      <c r="F56" s="51" t="s">
        <v>489</v>
      </c>
      <c r="G56" s="621"/>
      <c r="H56" s="621"/>
      <c r="I56" s="658"/>
      <c r="J56" s="232">
        <v>31</v>
      </c>
      <c r="K56" s="589"/>
      <c r="L56" s="232">
        <v>75</v>
      </c>
      <c r="M56" s="569"/>
      <c r="N56" s="71">
        <v>20</v>
      </c>
      <c r="O56" s="615"/>
      <c r="P56" s="243">
        <v>20</v>
      </c>
      <c r="Q56" s="56" t="s">
        <v>1345</v>
      </c>
      <c r="R56" s="56" t="s">
        <v>52</v>
      </c>
      <c r="S56" s="8" t="s">
        <v>1346</v>
      </c>
      <c r="T56" s="8" t="s">
        <v>1347</v>
      </c>
      <c r="U56" s="8" t="s">
        <v>1348</v>
      </c>
      <c r="V56" s="8" t="s">
        <v>1349</v>
      </c>
      <c r="W56" s="232">
        <v>18</v>
      </c>
      <c r="X56" s="617"/>
      <c r="Y56" s="232"/>
      <c r="Z56" s="8" t="s">
        <v>608</v>
      </c>
      <c r="AA56" s="56" t="s">
        <v>1345</v>
      </c>
      <c r="AB56" s="51">
        <v>10</v>
      </c>
      <c r="AC56" s="13">
        <v>31</v>
      </c>
      <c r="AD56" s="13">
        <v>2.6</v>
      </c>
      <c r="AE56" s="13" t="s">
        <v>1350</v>
      </c>
      <c r="AF56" s="16" t="s">
        <v>52</v>
      </c>
      <c r="AG56" s="16" t="s">
        <v>52</v>
      </c>
      <c r="AH56" s="16" t="s">
        <v>52</v>
      </c>
      <c r="AI56" s="610"/>
      <c r="AJ56" s="13">
        <v>31</v>
      </c>
      <c r="AK56" s="13" t="s">
        <v>1351</v>
      </c>
      <c r="AL56" s="13" t="s">
        <v>608</v>
      </c>
      <c r="AM56" s="236"/>
      <c r="AN56" s="592"/>
      <c r="AO56" s="8" t="s">
        <v>52</v>
      </c>
      <c r="AP56" s="8" t="s">
        <v>52</v>
      </c>
      <c r="AQ56" s="8" t="s">
        <v>52</v>
      </c>
      <c r="AR56" s="8" t="s">
        <v>52</v>
      </c>
      <c r="AS56" s="672"/>
      <c r="AT56" s="8" t="s">
        <v>52</v>
      </c>
      <c r="AU56" s="8" t="s">
        <v>52</v>
      </c>
      <c r="AV56" s="569"/>
      <c r="AW56" s="8" t="s">
        <v>52</v>
      </c>
      <c r="AX56" s="8" t="s">
        <v>52</v>
      </c>
      <c r="AY56" s="8" t="s">
        <v>52</v>
      </c>
      <c r="AZ56" s="8" t="s">
        <v>52</v>
      </c>
      <c r="BA56" s="8" t="s">
        <v>52</v>
      </c>
      <c r="BB56" s="8" t="s">
        <v>52</v>
      </c>
      <c r="BC56" s="8" t="s">
        <v>52</v>
      </c>
      <c r="BD56" s="8" t="s">
        <v>52</v>
      </c>
      <c r="BE56" s="8" t="s">
        <v>52</v>
      </c>
      <c r="BF56" s="8" t="s">
        <v>52</v>
      </c>
      <c r="BG56" s="8" t="s">
        <v>52</v>
      </c>
      <c r="BH56" s="8" t="s">
        <v>52</v>
      </c>
      <c r="BI56" s="8" t="s">
        <v>52</v>
      </c>
      <c r="BJ56" s="8" t="s">
        <v>52</v>
      </c>
      <c r="BK56" s="8" t="s">
        <v>52</v>
      </c>
      <c r="BL56" s="8" t="s">
        <v>52</v>
      </c>
      <c r="BM56" s="8" t="s">
        <v>52</v>
      </c>
      <c r="BN56" s="8" t="s">
        <v>52</v>
      </c>
      <c r="BO56" s="8" t="s">
        <v>52</v>
      </c>
      <c r="BP56" s="569"/>
      <c r="BQ56" s="569"/>
      <c r="BR56" s="690"/>
      <c r="BS56" s="690"/>
      <c r="BT56" s="50"/>
    </row>
    <row r="57" spans="1:72" s="5" customFormat="1" ht="15" customHeight="1">
      <c r="A57" s="650" t="s">
        <v>1882</v>
      </c>
      <c r="B57" s="587" t="s">
        <v>1137</v>
      </c>
      <c r="C57" s="652" t="s">
        <v>1139</v>
      </c>
      <c r="D57" s="587" t="s">
        <v>1322</v>
      </c>
      <c r="E57" s="587" t="s">
        <v>1352</v>
      </c>
      <c r="F57" s="51" t="s">
        <v>1062</v>
      </c>
      <c r="G57" s="620" t="s">
        <v>1266</v>
      </c>
      <c r="H57" s="620" t="s">
        <v>1353</v>
      </c>
      <c r="I57" s="657" t="s">
        <v>1888</v>
      </c>
      <c r="J57" s="232">
        <v>49</v>
      </c>
      <c r="K57" s="588">
        <v>99</v>
      </c>
      <c r="L57" s="232">
        <v>72</v>
      </c>
      <c r="M57" s="614">
        <v>71.494949494949495</v>
      </c>
      <c r="N57" s="71">
        <v>24</v>
      </c>
      <c r="O57" s="614">
        <v>55</v>
      </c>
      <c r="P57" s="243">
        <v>24</v>
      </c>
      <c r="Q57" s="56" t="s">
        <v>1354</v>
      </c>
      <c r="R57" s="56" t="s">
        <v>52</v>
      </c>
      <c r="S57" s="8" t="s">
        <v>1355</v>
      </c>
      <c r="T57" s="8" t="s">
        <v>1356</v>
      </c>
      <c r="U57" s="8" t="s">
        <v>1357</v>
      </c>
      <c r="V57" s="8" t="s">
        <v>1358</v>
      </c>
      <c r="W57" s="232">
        <v>39</v>
      </c>
      <c r="X57" s="616">
        <f>W57+W58</f>
        <v>76</v>
      </c>
      <c r="Y57" s="232"/>
      <c r="Z57" s="8" t="s">
        <v>608</v>
      </c>
      <c r="AA57" s="56" t="s">
        <v>1354</v>
      </c>
      <c r="AB57" s="51">
        <v>30</v>
      </c>
      <c r="AC57" s="13">
        <v>49</v>
      </c>
      <c r="AD57" s="13" t="s">
        <v>1359</v>
      </c>
      <c r="AE57" s="13" t="s">
        <v>1360</v>
      </c>
      <c r="AF57" s="13">
        <v>1.1100000000000001</v>
      </c>
      <c r="AG57" s="13" t="s">
        <v>1361</v>
      </c>
      <c r="AH57" s="13">
        <v>0.63360000000000005</v>
      </c>
      <c r="AI57" s="597" t="s">
        <v>1362</v>
      </c>
      <c r="AJ57" s="13">
        <v>49</v>
      </c>
      <c r="AK57" s="13" t="s">
        <v>1363</v>
      </c>
      <c r="AL57" s="13" t="s">
        <v>1364</v>
      </c>
      <c r="AM57" s="236"/>
      <c r="AN57" s="592" t="s">
        <v>1365</v>
      </c>
      <c r="AO57" s="8" t="s">
        <v>52</v>
      </c>
      <c r="AP57" s="8" t="s">
        <v>52</v>
      </c>
      <c r="AQ57" s="8" t="s">
        <v>52</v>
      </c>
      <c r="AR57" s="8" t="s">
        <v>52</v>
      </c>
      <c r="AS57" s="671" t="s">
        <v>52</v>
      </c>
      <c r="AT57" s="8" t="s">
        <v>52</v>
      </c>
      <c r="AU57" s="8" t="s">
        <v>52</v>
      </c>
      <c r="AV57" s="568" t="s">
        <v>52</v>
      </c>
      <c r="AW57" s="8" t="s">
        <v>52</v>
      </c>
      <c r="AX57" s="8" t="s">
        <v>52</v>
      </c>
      <c r="AY57" s="8" t="s">
        <v>52</v>
      </c>
      <c r="AZ57" s="8" t="s">
        <v>52</v>
      </c>
      <c r="BA57" s="8" t="s">
        <v>52</v>
      </c>
      <c r="BB57" s="8" t="s">
        <v>52</v>
      </c>
      <c r="BC57" s="8" t="s">
        <v>52</v>
      </c>
      <c r="BD57" s="8" t="s">
        <v>52</v>
      </c>
      <c r="BE57" s="8" t="s">
        <v>52</v>
      </c>
      <c r="BF57" s="8" t="s">
        <v>52</v>
      </c>
      <c r="BG57" s="8" t="s">
        <v>52</v>
      </c>
      <c r="BH57" s="8" t="s">
        <v>52</v>
      </c>
      <c r="BI57" s="8" t="s">
        <v>52</v>
      </c>
      <c r="BJ57" s="8" t="s">
        <v>52</v>
      </c>
      <c r="BK57" s="8" t="s">
        <v>52</v>
      </c>
      <c r="BL57" s="8" t="s">
        <v>52</v>
      </c>
      <c r="BM57" s="8" t="s">
        <v>52</v>
      </c>
      <c r="BN57" s="8" t="s">
        <v>52</v>
      </c>
      <c r="BO57" s="8" t="s">
        <v>52</v>
      </c>
      <c r="BP57" s="568" t="s">
        <v>52</v>
      </c>
      <c r="BQ57" s="568" t="s">
        <v>52</v>
      </c>
      <c r="BR57" s="689"/>
      <c r="BS57" s="689"/>
      <c r="BT57" s="50"/>
    </row>
    <row r="58" spans="1:72" s="5" customFormat="1" ht="15" customHeight="1">
      <c r="A58" s="651"/>
      <c r="B58" s="587"/>
      <c r="C58" s="652"/>
      <c r="D58" s="587"/>
      <c r="E58" s="587"/>
      <c r="F58" s="51" t="s">
        <v>489</v>
      </c>
      <c r="G58" s="621"/>
      <c r="H58" s="621"/>
      <c r="I58" s="658"/>
      <c r="J58" s="232">
        <v>50</v>
      </c>
      <c r="K58" s="589"/>
      <c r="L58" s="232">
        <v>71</v>
      </c>
      <c r="M58" s="615"/>
      <c r="N58" s="71">
        <v>31</v>
      </c>
      <c r="O58" s="615"/>
      <c r="P58" s="243">
        <v>31</v>
      </c>
      <c r="Q58" s="56" t="s">
        <v>1366</v>
      </c>
      <c r="R58" s="56" t="s">
        <v>52</v>
      </c>
      <c r="S58" s="8" t="s">
        <v>1367</v>
      </c>
      <c r="T58" s="8" t="s">
        <v>1368</v>
      </c>
      <c r="U58" s="8" t="s">
        <v>1369</v>
      </c>
      <c r="V58" s="8" t="s">
        <v>1370</v>
      </c>
      <c r="W58" s="232">
        <v>37</v>
      </c>
      <c r="X58" s="617"/>
      <c r="Y58" s="232"/>
      <c r="Z58" s="8" t="s">
        <v>608</v>
      </c>
      <c r="AA58" s="56" t="s">
        <v>1366</v>
      </c>
      <c r="AB58" s="51">
        <v>20</v>
      </c>
      <c r="AC58" s="13">
        <v>50</v>
      </c>
      <c r="AD58" s="13">
        <v>4.7</v>
      </c>
      <c r="AE58" s="13" t="s">
        <v>1371</v>
      </c>
      <c r="AF58" s="16" t="s">
        <v>52</v>
      </c>
      <c r="AG58" s="16" t="s">
        <v>52</v>
      </c>
      <c r="AH58" s="16" t="s">
        <v>52</v>
      </c>
      <c r="AI58" s="610"/>
      <c r="AJ58" s="13">
        <v>50</v>
      </c>
      <c r="AK58" s="13" t="s">
        <v>1372</v>
      </c>
      <c r="AL58" s="13" t="s">
        <v>1373</v>
      </c>
      <c r="AM58" s="236"/>
      <c r="AN58" s="592"/>
      <c r="AO58" s="8" t="s">
        <v>52</v>
      </c>
      <c r="AP58" s="8" t="s">
        <v>52</v>
      </c>
      <c r="AQ58" s="8" t="s">
        <v>52</v>
      </c>
      <c r="AR58" s="8" t="s">
        <v>52</v>
      </c>
      <c r="AS58" s="672"/>
      <c r="AT58" s="8" t="s">
        <v>52</v>
      </c>
      <c r="AU58" s="8" t="s">
        <v>52</v>
      </c>
      <c r="AV58" s="569"/>
      <c r="AW58" s="8" t="s">
        <v>52</v>
      </c>
      <c r="AX58" s="8" t="s">
        <v>52</v>
      </c>
      <c r="AY58" s="8" t="s">
        <v>52</v>
      </c>
      <c r="AZ58" s="8" t="s">
        <v>52</v>
      </c>
      <c r="BA58" s="8" t="s">
        <v>52</v>
      </c>
      <c r="BB58" s="8" t="s">
        <v>52</v>
      </c>
      <c r="BC58" s="8" t="s">
        <v>52</v>
      </c>
      <c r="BD58" s="8" t="s">
        <v>52</v>
      </c>
      <c r="BE58" s="8" t="s">
        <v>52</v>
      </c>
      <c r="BF58" s="8" t="s">
        <v>52</v>
      </c>
      <c r="BG58" s="8" t="s">
        <v>52</v>
      </c>
      <c r="BH58" s="8" t="s">
        <v>52</v>
      </c>
      <c r="BI58" s="8" t="s">
        <v>52</v>
      </c>
      <c r="BJ58" s="8" t="s">
        <v>52</v>
      </c>
      <c r="BK58" s="8" t="s">
        <v>52</v>
      </c>
      <c r="BL58" s="8" t="s">
        <v>52</v>
      </c>
      <c r="BM58" s="8" t="s">
        <v>52</v>
      </c>
      <c r="BN58" s="8" t="s">
        <v>52</v>
      </c>
      <c r="BO58" s="8" t="s">
        <v>52</v>
      </c>
      <c r="BP58" s="569"/>
      <c r="BQ58" s="569"/>
      <c r="BR58" s="690"/>
      <c r="BS58" s="690"/>
      <c r="BT58" s="50"/>
    </row>
    <row r="59" spans="1:72" ht="15" customHeight="1">
      <c r="A59" s="636" t="s">
        <v>1883</v>
      </c>
      <c r="B59" s="587" t="s">
        <v>26</v>
      </c>
      <c r="C59" s="634" t="s">
        <v>1325</v>
      </c>
      <c r="D59" s="587" t="s">
        <v>1330</v>
      </c>
      <c r="E59" s="587" t="s">
        <v>1374</v>
      </c>
      <c r="F59" s="8" t="s">
        <v>1343</v>
      </c>
      <c r="G59" s="587" t="s">
        <v>1375</v>
      </c>
      <c r="H59" s="587" t="s">
        <v>1376</v>
      </c>
      <c r="I59" s="611" t="s">
        <v>1377</v>
      </c>
      <c r="J59" s="232">
        <v>119</v>
      </c>
      <c r="K59" s="588">
        <v>233</v>
      </c>
      <c r="L59" s="232">
        <v>69</v>
      </c>
      <c r="M59" s="605">
        <v>69.489270386266099</v>
      </c>
      <c r="N59" s="71">
        <v>76</v>
      </c>
      <c r="O59" s="614">
        <v>149</v>
      </c>
      <c r="P59" s="243">
        <v>76</v>
      </c>
      <c r="Q59" s="52" t="s">
        <v>1378</v>
      </c>
      <c r="R59" s="8" t="s">
        <v>737</v>
      </c>
      <c r="S59" s="8" t="s">
        <v>52</v>
      </c>
      <c r="T59" s="8" t="s">
        <v>52</v>
      </c>
      <c r="U59" s="8" t="s">
        <v>52</v>
      </c>
      <c r="V59" s="8" t="s">
        <v>1379</v>
      </c>
      <c r="W59" s="232">
        <v>105</v>
      </c>
      <c r="X59" s="616">
        <f>W59+W60</f>
        <v>202</v>
      </c>
      <c r="Y59" s="232"/>
      <c r="Z59" s="8" t="s">
        <v>1380</v>
      </c>
      <c r="AA59" s="8" t="s">
        <v>1381</v>
      </c>
      <c r="AB59" s="8">
        <v>182.5</v>
      </c>
      <c r="AC59" s="13" t="s">
        <v>52</v>
      </c>
      <c r="AD59" s="13" t="s">
        <v>52</v>
      </c>
      <c r="AE59" s="13" t="s">
        <v>52</v>
      </c>
      <c r="AF59" s="13" t="s">
        <v>52</v>
      </c>
      <c r="AG59" s="13" t="s">
        <v>52</v>
      </c>
      <c r="AH59" s="13" t="s">
        <v>52</v>
      </c>
      <c r="AI59" s="593" t="s">
        <v>52</v>
      </c>
      <c r="AJ59" s="13" t="s">
        <v>52</v>
      </c>
      <c r="AK59" s="13" t="s">
        <v>52</v>
      </c>
      <c r="AL59" s="13" t="s">
        <v>52</v>
      </c>
      <c r="AM59" s="236"/>
      <c r="AN59" s="592" t="s">
        <v>52</v>
      </c>
      <c r="AO59" s="8">
        <v>119</v>
      </c>
      <c r="AP59" s="8" t="s">
        <v>52</v>
      </c>
      <c r="AQ59" s="8">
        <v>176.32</v>
      </c>
      <c r="AR59" s="8" t="s">
        <v>52</v>
      </c>
      <c r="AS59" s="613" t="s">
        <v>1382</v>
      </c>
      <c r="AT59" s="8" t="s">
        <v>52</v>
      </c>
      <c r="AU59" s="8" t="s">
        <v>52</v>
      </c>
      <c r="AV59" s="660" t="s">
        <v>52</v>
      </c>
      <c r="AW59" s="8">
        <v>114</v>
      </c>
      <c r="AX59" s="8" t="s">
        <v>52</v>
      </c>
      <c r="AY59" s="8" t="s">
        <v>1383</v>
      </c>
      <c r="AZ59" s="8" t="s">
        <v>1384</v>
      </c>
      <c r="BA59" s="8" t="s">
        <v>1385</v>
      </c>
      <c r="BB59" s="8" t="s">
        <v>52</v>
      </c>
      <c r="BC59" s="8" t="s">
        <v>1386</v>
      </c>
      <c r="BD59" s="8" t="s">
        <v>52</v>
      </c>
      <c r="BE59" s="8" t="s">
        <v>1387</v>
      </c>
      <c r="BF59" s="8" t="s">
        <v>52</v>
      </c>
      <c r="BG59" s="8" t="s">
        <v>52</v>
      </c>
      <c r="BH59" s="8" t="s">
        <v>52</v>
      </c>
      <c r="BI59" s="8" t="s">
        <v>52</v>
      </c>
      <c r="BJ59" s="8" t="s">
        <v>52</v>
      </c>
      <c r="BK59" s="8" t="s">
        <v>52</v>
      </c>
      <c r="BL59" s="8" t="s">
        <v>52</v>
      </c>
      <c r="BM59" s="8" t="s">
        <v>1388</v>
      </c>
      <c r="BN59" s="8" t="s">
        <v>52</v>
      </c>
      <c r="BO59" s="8" t="s">
        <v>52</v>
      </c>
      <c r="BP59" s="587" t="s">
        <v>13</v>
      </c>
      <c r="BQ59" s="587" t="s">
        <v>1389</v>
      </c>
      <c r="BR59" s="587" t="s">
        <v>610</v>
      </c>
      <c r="BS59" s="587" t="s">
        <v>1390</v>
      </c>
      <c r="BT59" s="53"/>
    </row>
    <row r="60" spans="1:72" ht="15" customHeight="1">
      <c r="A60" s="637"/>
      <c r="B60" s="587"/>
      <c r="C60" s="634"/>
      <c r="D60" s="587"/>
      <c r="E60" s="587"/>
      <c r="F60" s="8" t="s">
        <v>495</v>
      </c>
      <c r="G60" s="587"/>
      <c r="H60" s="587"/>
      <c r="I60" s="611"/>
      <c r="J60" s="232">
        <v>114</v>
      </c>
      <c r="K60" s="589"/>
      <c r="L60" s="232">
        <v>70</v>
      </c>
      <c r="M60" s="605"/>
      <c r="N60" s="71">
        <v>73</v>
      </c>
      <c r="O60" s="615"/>
      <c r="P60" s="243">
        <v>73</v>
      </c>
      <c r="Q60" s="52" t="s">
        <v>1391</v>
      </c>
      <c r="R60" s="8" t="s">
        <v>1392</v>
      </c>
      <c r="S60" s="8" t="s">
        <v>52</v>
      </c>
      <c r="T60" s="8" t="s">
        <v>52</v>
      </c>
      <c r="U60" s="8" t="s">
        <v>52</v>
      </c>
      <c r="V60" s="8" t="s">
        <v>1393</v>
      </c>
      <c r="W60" s="232">
        <v>97</v>
      </c>
      <c r="X60" s="617"/>
      <c r="Y60" s="232"/>
      <c r="Z60" s="8" t="s">
        <v>1394</v>
      </c>
      <c r="AA60" s="8" t="s">
        <v>1395</v>
      </c>
      <c r="AB60" s="8" t="s">
        <v>52</v>
      </c>
      <c r="AC60" s="13" t="s">
        <v>52</v>
      </c>
      <c r="AD60" s="13" t="s">
        <v>52</v>
      </c>
      <c r="AE60" s="13" t="s">
        <v>52</v>
      </c>
      <c r="AF60" s="16" t="s">
        <v>52</v>
      </c>
      <c r="AG60" s="16" t="s">
        <v>52</v>
      </c>
      <c r="AH60" s="16" t="s">
        <v>52</v>
      </c>
      <c r="AI60" s="593"/>
      <c r="AJ60" s="13" t="s">
        <v>52</v>
      </c>
      <c r="AK60" s="13" t="s">
        <v>52</v>
      </c>
      <c r="AL60" s="13" t="s">
        <v>52</v>
      </c>
      <c r="AM60" s="236"/>
      <c r="AN60" s="592"/>
      <c r="AO60" s="8">
        <v>114</v>
      </c>
      <c r="AP60" s="8" t="s">
        <v>52</v>
      </c>
      <c r="AQ60" s="8" t="s">
        <v>52</v>
      </c>
      <c r="AR60" s="8" t="s">
        <v>52</v>
      </c>
      <c r="AS60" s="613"/>
      <c r="AT60" s="8" t="s">
        <v>52</v>
      </c>
      <c r="AU60" s="8" t="s">
        <v>52</v>
      </c>
      <c r="AV60" s="660"/>
      <c r="AW60" s="8">
        <v>114</v>
      </c>
      <c r="AX60" s="8" t="s">
        <v>52</v>
      </c>
      <c r="AY60" s="8" t="s">
        <v>1396</v>
      </c>
      <c r="AZ60" s="8" t="s">
        <v>1397</v>
      </c>
      <c r="BA60" s="8" t="s">
        <v>1398</v>
      </c>
      <c r="BB60" s="8" t="s">
        <v>52</v>
      </c>
      <c r="BC60" s="8" t="s">
        <v>1399</v>
      </c>
      <c r="BD60" s="8" t="s">
        <v>52</v>
      </c>
      <c r="BE60" s="8" t="s">
        <v>1400</v>
      </c>
      <c r="BF60" s="8" t="s">
        <v>52</v>
      </c>
      <c r="BG60" s="8" t="s">
        <v>52</v>
      </c>
      <c r="BH60" s="8" t="s">
        <v>52</v>
      </c>
      <c r="BI60" s="8" t="s">
        <v>52</v>
      </c>
      <c r="BJ60" s="8" t="s">
        <v>52</v>
      </c>
      <c r="BK60" s="8" t="s">
        <v>52</v>
      </c>
      <c r="BL60" s="8" t="s">
        <v>52</v>
      </c>
      <c r="BM60" s="8" t="s">
        <v>1402</v>
      </c>
      <c r="BN60" s="8" t="s">
        <v>52</v>
      </c>
      <c r="BO60" s="8" t="s">
        <v>52</v>
      </c>
      <c r="BP60" s="587"/>
      <c r="BQ60" s="587"/>
      <c r="BR60" s="587"/>
      <c r="BS60" s="587"/>
      <c r="BT60" s="53"/>
    </row>
    <row r="61" spans="1:72" s="5" customFormat="1" ht="15" customHeight="1">
      <c r="A61" s="636" t="s">
        <v>1883</v>
      </c>
      <c r="B61" s="587" t="s">
        <v>1401</v>
      </c>
      <c r="C61" s="634" t="s">
        <v>1403</v>
      </c>
      <c r="D61" s="587" t="s">
        <v>1404</v>
      </c>
      <c r="E61" s="587" t="s">
        <v>580</v>
      </c>
      <c r="F61" s="8" t="s">
        <v>1062</v>
      </c>
      <c r="G61" s="587" t="s">
        <v>1405</v>
      </c>
      <c r="H61" s="587" t="s">
        <v>1406</v>
      </c>
      <c r="I61" s="611" t="s">
        <v>1407</v>
      </c>
      <c r="J61" s="232" t="s">
        <v>52</v>
      </c>
      <c r="K61" s="568">
        <v>204</v>
      </c>
      <c r="L61" s="180">
        <v>76</v>
      </c>
      <c r="M61" s="587">
        <v>76</v>
      </c>
      <c r="N61" s="71" t="s">
        <v>52</v>
      </c>
      <c r="O61" s="605" t="s">
        <v>52</v>
      </c>
      <c r="P61" s="243" t="s">
        <v>52</v>
      </c>
      <c r="Q61" s="52">
        <v>1</v>
      </c>
      <c r="R61" s="52" t="s">
        <v>622</v>
      </c>
      <c r="S61" s="8" t="s">
        <v>52</v>
      </c>
      <c r="T61" s="8" t="s">
        <v>52</v>
      </c>
      <c r="U61" s="8" t="s">
        <v>52</v>
      </c>
      <c r="V61" s="587" t="s">
        <v>1408</v>
      </c>
      <c r="W61" s="232" t="s">
        <v>52</v>
      </c>
      <c r="X61" s="605" t="str">
        <f>W61</f>
        <v>NR</v>
      </c>
      <c r="Y61" s="232"/>
      <c r="Z61" s="8" t="s">
        <v>52</v>
      </c>
      <c r="AA61" s="656">
        <v>0.315</v>
      </c>
      <c r="AB61" s="587">
        <v>84</v>
      </c>
      <c r="AC61" s="13" t="s">
        <v>52</v>
      </c>
      <c r="AD61" s="13">
        <v>4.8</v>
      </c>
      <c r="AE61" s="13" t="s">
        <v>52</v>
      </c>
      <c r="AF61" s="13" t="s">
        <v>52</v>
      </c>
      <c r="AG61" s="13" t="s">
        <v>52</v>
      </c>
      <c r="AH61" s="13" t="s">
        <v>52</v>
      </c>
      <c r="AI61" s="593" t="s">
        <v>1409</v>
      </c>
      <c r="AJ61" s="13" t="s">
        <v>52</v>
      </c>
      <c r="AK61" s="67">
        <v>8.5000000000000006E-2</v>
      </c>
      <c r="AL61" s="13" t="s">
        <v>52</v>
      </c>
      <c r="AM61" s="236"/>
      <c r="AN61" s="592" t="s">
        <v>1410</v>
      </c>
      <c r="AO61" s="8" t="s">
        <v>52</v>
      </c>
      <c r="AP61" s="8" t="s">
        <v>52</v>
      </c>
      <c r="AQ61" s="8" t="s">
        <v>52</v>
      </c>
      <c r="AR61" s="8" t="s">
        <v>52</v>
      </c>
      <c r="AS61" s="587" t="s">
        <v>52</v>
      </c>
      <c r="AT61" s="8" t="s">
        <v>52</v>
      </c>
      <c r="AU61" s="8" t="s">
        <v>52</v>
      </c>
      <c r="AV61" s="587" t="s">
        <v>52</v>
      </c>
      <c r="AW61" s="8" t="s">
        <v>52</v>
      </c>
      <c r="AX61" s="8" t="s">
        <v>52</v>
      </c>
      <c r="AY61" s="8" t="s">
        <v>52</v>
      </c>
      <c r="AZ61" s="8" t="s">
        <v>52</v>
      </c>
      <c r="BA61" s="8" t="s">
        <v>52</v>
      </c>
      <c r="BB61" s="8" t="s">
        <v>52</v>
      </c>
      <c r="BC61" s="8" t="s">
        <v>52</v>
      </c>
      <c r="BD61" s="8" t="s">
        <v>52</v>
      </c>
      <c r="BE61" s="8" t="s">
        <v>52</v>
      </c>
      <c r="BF61" s="8" t="s">
        <v>52</v>
      </c>
      <c r="BG61" s="8" t="s">
        <v>52</v>
      </c>
      <c r="BH61" s="8" t="s">
        <v>52</v>
      </c>
      <c r="BI61" s="8" t="s">
        <v>52</v>
      </c>
      <c r="BJ61" s="8" t="s">
        <v>52</v>
      </c>
      <c r="BK61" s="8" t="s">
        <v>52</v>
      </c>
      <c r="BL61" s="8" t="s">
        <v>52</v>
      </c>
      <c r="BM61" s="8" t="s">
        <v>52</v>
      </c>
      <c r="BN61" s="8" t="s">
        <v>52</v>
      </c>
      <c r="BO61" s="8" t="s">
        <v>52</v>
      </c>
      <c r="BP61" s="587" t="s">
        <v>52</v>
      </c>
      <c r="BQ61" s="587" t="s">
        <v>52</v>
      </c>
      <c r="BR61" s="587" t="s">
        <v>722</v>
      </c>
      <c r="BS61" s="587" t="s">
        <v>1411</v>
      </c>
      <c r="BT61" s="50"/>
    </row>
    <row r="62" spans="1:72" s="5" customFormat="1" ht="15" customHeight="1">
      <c r="A62" s="644"/>
      <c r="B62" s="587"/>
      <c r="C62" s="634"/>
      <c r="D62" s="587"/>
      <c r="E62" s="587"/>
      <c r="F62" s="8" t="s">
        <v>1412</v>
      </c>
      <c r="G62" s="587"/>
      <c r="H62" s="587"/>
      <c r="I62" s="611"/>
      <c r="J62" s="232" t="s">
        <v>52</v>
      </c>
      <c r="K62" s="619"/>
      <c r="L62" s="180">
        <v>76</v>
      </c>
      <c r="M62" s="587"/>
      <c r="N62" s="71" t="s">
        <v>52</v>
      </c>
      <c r="O62" s="605"/>
      <c r="P62" s="243" t="s">
        <v>52</v>
      </c>
      <c r="Q62" s="52">
        <v>1</v>
      </c>
      <c r="R62" s="52" t="s">
        <v>622</v>
      </c>
      <c r="S62" s="8" t="s">
        <v>52</v>
      </c>
      <c r="T62" s="8" t="s">
        <v>52</v>
      </c>
      <c r="U62" s="8" t="s">
        <v>52</v>
      </c>
      <c r="V62" s="587"/>
      <c r="W62" s="232" t="s">
        <v>52</v>
      </c>
      <c r="X62" s="605"/>
      <c r="Y62" s="232"/>
      <c r="Z62" s="8" t="s">
        <v>52</v>
      </c>
      <c r="AA62" s="656"/>
      <c r="AB62" s="587"/>
      <c r="AC62" s="13" t="s">
        <v>52</v>
      </c>
      <c r="AD62" s="13">
        <v>6.1</v>
      </c>
      <c r="AE62" s="13" t="s">
        <v>52</v>
      </c>
      <c r="AF62" s="13" t="s">
        <v>52</v>
      </c>
      <c r="AG62" s="13" t="s">
        <v>52</v>
      </c>
      <c r="AH62" s="13" t="s">
        <v>52</v>
      </c>
      <c r="AI62" s="593"/>
      <c r="AJ62" s="13" t="s">
        <v>52</v>
      </c>
      <c r="AK62" s="67">
        <v>0.17499999999999999</v>
      </c>
      <c r="AL62" s="13" t="s">
        <v>52</v>
      </c>
      <c r="AM62" s="236"/>
      <c r="AN62" s="592"/>
      <c r="AO62" s="8" t="s">
        <v>52</v>
      </c>
      <c r="AP62" s="8" t="s">
        <v>52</v>
      </c>
      <c r="AQ62" s="8" t="s">
        <v>52</v>
      </c>
      <c r="AR62" s="8" t="s">
        <v>52</v>
      </c>
      <c r="AS62" s="587"/>
      <c r="AT62" s="8" t="s">
        <v>52</v>
      </c>
      <c r="AU62" s="8" t="s">
        <v>52</v>
      </c>
      <c r="AV62" s="587"/>
      <c r="AW62" s="8" t="s">
        <v>52</v>
      </c>
      <c r="AX62" s="8" t="s">
        <v>52</v>
      </c>
      <c r="AY62" s="8" t="s">
        <v>52</v>
      </c>
      <c r="AZ62" s="8" t="s">
        <v>52</v>
      </c>
      <c r="BA62" s="8" t="s">
        <v>52</v>
      </c>
      <c r="BB62" s="8" t="s">
        <v>52</v>
      </c>
      <c r="BC62" s="8" t="s">
        <v>52</v>
      </c>
      <c r="BD62" s="8" t="s">
        <v>52</v>
      </c>
      <c r="BE62" s="8" t="s">
        <v>52</v>
      </c>
      <c r="BF62" s="8" t="s">
        <v>52</v>
      </c>
      <c r="BG62" s="8" t="s">
        <v>52</v>
      </c>
      <c r="BH62" s="8" t="s">
        <v>52</v>
      </c>
      <c r="BI62" s="8" t="s">
        <v>52</v>
      </c>
      <c r="BJ62" s="8" t="s">
        <v>52</v>
      </c>
      <c r="BK62" s="8" t="s">
        <v>52</v>
      </c>
      <c r="BL62" s="8" t="s">
        <v>52</v>
      </c>
      <c r="BM62" s="8" t="s">
        <v>52</v>
      </c>
      <c r="BN62" s="8" t="s">
        <v>52</v>
      </c>
      <c r="BO62" s="8" t="s">
        <v>52</v>
      </c>
      <c r="BP62" s="587"/>
      <c r="BQ62" s="587"/>
      <c r="BR62" s="587"/>
      <c r="BS62" s="587"/>
      <c r="BT62" s="50"/>
    </row>
    <row r="63" spans="1:72" s="5" customFormat="1" ht="15" customHeight="1">
      <c r="A63" s="644"/>
      <c r="B63" s="587"/>
      <c r="C63" s="634"/>
      <c r="D63" s="587"/>
      <c r="E63" s="587"/>
      <c r="F63" s="8" t="s">
        <v>1413</v>
      </c>
      <c r="G63" s="587"/>
      <c r="H63" s="587"/>
      <c r="I63" s="611"/>
      <c r="J63" s="232" t="s">
        <v>52</v>
      </c>
      <c r="K63" s="619"/>
      <c r="L63" s="180">
        <v>76</v>
      </c>
      <c r="M63" s="587"/>
      <c r="N63" s="71" t="s">
        <v>52</v>
      </c>
      <c r="O63" s="605"/>
      <c r="P63" s="243" t="s">
        <v>52</v>
      </c>
      <c r="Q63" s="52">
        <v>1</v>
      </c>
      <c r="R63" s="52" t="s">
        <v>622</v>
      </c>
      <c r="S63" s="8" t="s">
        <v>52</v>
      </c>
      <c r="T63" s="8" t="s">
        <v>52</v>
      </c>
      <c r="U63" s="8" t="s">
        <v>52</v>
      </c>
      <c r="V63" s="587"/>
      <c r="W63" s="232" t="s">
        <v>52</v>
      </c>
      <c r="X63" s="605"/>
      <c r="Y63" s="232"/>
      <c r="Z63" s="8" t="s">
        <v>52</v>
      </c>
      <c r="AA63" s="656"/>
      <c r="AB63" s="587"/>
      <c r="AC63" s="13" t="s">
        <v>52</v>
      </c>
      <c r="AD63" s="13">
        <v>8.4</v>
      </c>
      <c r="AE63" s="13" t="s">
        <v>52</v>
      </c>
      <c r="AF63" s="13" t="s">
        <v>52</v>
      </c>
      <c r="AG63" s="13" t="s">
        <v>52</v>
      </c>
      <c r="AH63" s="13" t="s">
        <v>52</v>
      </c>
      <c r="AI63" s="593"/>
      <c r="AJ63" s="13" t="s">
        <v>52</v>
      </c>
      <c r="AK63" s="67">
        <v>0.26100000000000001</v>
      </c>
      <c r="AL63" s="13" t="s">
        <v>52</v>
      </c>
      <c r="AM63" s="236"/>
      <c r="AN63" s="592"/>
      <c r="AO63" s="8" t="s">
        <v>52</v>
      </c>
      <c r="AP63" s="8" t="s">
        <v>52</v>
      </c>
      <c r="AQ63" s="8" t="s">
        <v>52</v>
      </c>
      <c r="AR63" s="8" t="s">
        <v>52</v>
      </c>
      <c r="AS63" s="587"/>
      <c r="AT63" s="8" t="s">
        <v>52</v>
      </c>
      <c r="AU63" s="8" t="s">
        <v>52</v>
      </c>
      <c r="AV63" s="587"/>
      <c r="AW63" s="8" t="s">
        <v>52</v>
      </c>
      <c r="AX63" s="8" t="s">
        <v>52</v>
      </c>
      <c r="AY63" s="8" t="s">
        <v>52</v>
      </c>
      <c r="AZ63" s="8" t="s">
        <v>52</v>
      </c>
      <c r="BA63" s="8" t="s">
        <v>52</v>
      </c>
      <c r="BB63" s="8" t="s">
        <v>52</v>
      </c>
      <c r="BC63" s="8" t="s">
        <v>52</v>
      </c>
      <c r="BD63" s="8" t="s">
        <v>52</v>
      </c>
      <c r="BE63" s="8" t="s">
        <v>52</v>
      </c>
      <c r="BF63" s="8" t="s">
        <v>52</v>
      </c>
      <c r="BG63" s="8" t="s">
        <v>52</v>
      </c>
      <c r="BH63" s="8" t="s">
        <v>52</v>
      </c>
      <c r="BI63" s="8" t="s">
        <v>52</v>
      </c>
      <c r="BJ63" s="8" t="s">
        <v>52</v>
      </c>
      <c r="BK63" s="8" t="s">
        <v>52</v>
      </c>
      <c r="BL63" s="8" t="s">
        <v>52</v>
      </c>
      <c r="BM63" s="8" t="s">
        <v>52</v>
      </c>
      <c r="BN63" s="8" t="s">
        <v>52</v>
      </c>
      <c r="BO63" s="8" t="s">
        <v>52</v>
      </c>
      <c r="BP63" s="587"/>
      <c r="BQ63" s="587"/>
      <c r="BR63" s="587"/>
      <c r="BS63" s="587"/>
      <c r="BT63" s="50"/>
    </row>
    <row r="64" spans="1:72" s="5" customFormat="1" ht="15" customHeight="1">
      <c r="A64" s="637"/>
      <c r="B64" s="587"/>
      <c r="C64" s="634"/>
      <c r="D64" s="587"/>
      <c r="E64" s="587"/>
      <c r="F64" s="8" t="s">
        <v>1414</v>
      </c>
      <c r="G64" s="587"/>
      <c r="H64" s="587"/>
      <c r="I64" s="611"/>
      <c r="J64" s="232" t="s">
        <v>52</v>
      </c>
      <c r="K64" s="569"/>
      <c r="L64" s="180">
        <v>76</v>
      </c>
      <c r="M64" s="587"/>
      <c r="N64" s="71" t="s">
        <v>52</v>
      </c>
      <c r="O64" s="605"/>
      <c r="P64" s="243" t="s">
        <v>52</v>
      </c>
      <c r="Q64" s="52">
        <v>1</v>
      </c>
      <c r="R64" s="52" t="s">
        <v>622</v>
      </c>
      <c r="S64" s="8" t="s">
        <v>52</v>
      </c>
      <c r="T64" s="8" t="s">
        <v>52</v>
      </c>
      <c r="U64" s="8" t="s">
        <v>52</v>
      </c>
      <c r="V64" s="587"/>
      <c r="W64" s="232" t="s">
        <v>52</v>
      </c>
      <c r="X64" s="605"/>
      <c r="Y64" s="232"/>
      <c r="Z64" s="8" t="s">
        <v>52</v>
      </c>
      <c r="AA64" s="656"/>
      <c r="AB64" s="587"/>
      <c r="AC64" s="13" t="s">
        <v>52</v>
      </c>
      <c r="AD64" s="13">
        <v>7.7</v>
      </c>
      <c r="AE64" s="13" t="s">
        <v>52</v>
      </c>
      <c r="AF64" s="16" t="s">
        <v>52</v>
      </c>
      <c r="AG64" s="16" t="s">
        <v>52</v>
      </c>
      <c r="AH64" s="16" t="s">
        <v>52</v>
      </c>
      <c r="AI64" s="593"/>
      <c r="AJ64" s="13" t="s">
        <v>52</v>
      </c>
      <c r="AK64" s="14">
        <v>0.18</v>
      </c>
      <c r="AL64" s="13" t="s">
        <v>52</v>
      </c>
      <c r="AM64" s="236"/>
      <c r="AN64" s="592"/>
      <c r="AO64" s="8" t="s">
        <v>52</v>
      </c>
      <c r="AP64" s="8" t="s">
        <v>52</v>
      </c>
      <c r="AQ64" s="8" t="s">
        <v>52</v>
      </c>
      <c r="AR64" s="8" t="s">
        <v>52</v>
      </c>
      <c r="AS64" s="587"/>
      <c r="AT64" s="8" t="s">
        <v>52</v>
      </c>
      <c r="AU64" s="8" t="s">
        <v>52</v>
      </c>
      <c r="AV64" s="587"/>
      <c r="AW64" s="8" t="s">
        <v>52</v>
      </c>
      <c r="AX64" s="8" t="s">
        <v>52</v>
      </c>
      <c r="AY64" s="8" t="s">
        <v>52</v>
      </c>
      <c r="AZ64" s="8" t="s">
        <v>52</v>
      </c>
      <c r="BA64" s="8" t="s">
        <v>52</v>
      </c>
      <c r="BB64" s="8" t="s">
        <v>52</v>
      </c>
      <c r="BC64" s="8" t="s">
        <v>52</v>
      </c>
      <c r="BD64" s="8" t="s">
        <v>52</v>
      </c>
      <c r="BE64" s="8" t="s">
        <v>52</v>
      </c>
      <c r="BF64" s="8" t="s">
        <v>52</v>
      </c>
      <c r="BG64" s="8" t="s">
        <v>52</v>
      </c>
      <c r="BH64" s="8" t="s">
        <v>52</v>
      </c>
      <c r="BI64" s="8" t="s">
        <v>52</v>
      </c>
      <c r="BJ64" s="8" t="s">
        <v>52</v>
      </c>
      <c r="BK64" s="8" t="s">
        <v>52</v>
      </c>
      <c r="BL64" s="8" t="s">
        <v>52</v>
      </c>
      <c r="BM64" s="8" t="s">
        <v>52</v>
      </c>
      <c r="BN64" s="8" t="s">
        <v>52</v>
      </c>
      <c r="BO64" s="8" t="s">
        <v>52</v>
      </c>
      <c r="BP64" s="587"/>
      <c r="BQ64" s="587"/>
      <c r="BR64" s="587"/>
      <c r="BS64" s="587"/>
      <c r="BT64" s="50"/>
    </row>
    <row r="65" spans="1:72" s="65" customFormat="1" ht="15" customHeight="1">
      <c r="A65" s="636" t="s">
        <v>1883</v>
      </c>
      <c r="B65" s="587" t="s">
        <v>1415</v>
      </c>
      <c r="C65" s="634" t="s">
        <v>1416</v>
      </c>
      <c r="D65" s="587" t="s">
        <v>52</v>
      </c>
      <c r="E65" s="587" t="s">
        <v>1417</v>
      </c>
      <c r="F65" s="8" t="s">
        <v>1418</v>
      </c>
      <c r="G65" s="587" t="s">
        <v>1419</v>
      </c>
      <c r="H65" s="587" t="s">
        <v>1420</v>
      </c>
      <c r="I65" s="611" t="s">
        <v>52</v>
      </c>
      <c r="J65" s="232" t="s">
        <v>52</v>
      </c>
      <c r="K65" s="568">
        <v>26</v>
      </c>
      <c r="L65" s="232" t="s">
        <v>52</v>
      </c>
      <c r="M65" s="587" t="s">
        <v>52</v>
      </c>
      <c r="N65" s="248">
        <v>14</v>
      </c>
      <c r="O65" s="605">
        <v>14</v>
      </c>
      <c r="P65" s="239">
        <v>14</v>
      </c>
      <c r="Q65" s="52" t="s">
        <v>52</v>
      </c>
      <c r="R65" s="52" t="s">
        <v>52</v>
      </c>
      <c r="S65" s="52" t="s">
        <v>52</v>
      </c>
      <c r="T65" s="52" t="s">
        <v>52</v>
      </c>
      <c r="U65" s="52" t="s">
        <v>52</v>
      </c>
      <c r="V65" s="52" t="s">
        <v>52</v>
      </c>
      <c r="W65" s="244" t="s">
        <v>52</v>
      </c>
      <c r="X65" s="616" t="e">
        <f>W65+W66</f>
        <v>#VALUE!</v>
      </c>
      <c r="Y65" s="244"/>
      <c r="Z65" s="52" t="s">
        <v>52</v>
      </c>
      <c r="AA65" s="52" t="s">
        <v>52</v>
      </c>
      <c r="AB65" s="52" t="s">
        <v>52</v>
      </c>
      <c r="AC65" s="13" t="s">
        <v>52</v>
      </c>
      <c r="AD65" s="13" t="s">
        <v>52</v>
      </c>
      <c r="AE65" s="13" t="s">
        <v>52</v>
      </c>
      <c r="AF65" s="13" t="s">
        <v>52</v>
      </c>
      <c r="AG65" s="13" t="s">
        <v>52</v>
      </c>
      <c r="AH65" s="13" t="s">
        <v>52</v>
      </c>
      <c r="AI65" s="593" t="s">
        <v>52</v>
      </c>
      <c r="AJ65" s="13" t="s">
        <v>52</v>
      </c>
      <c r="AK65" s="13" t="s">
        <v>52</v>
      </c>
      <c r="AL65" s="13" t="s">
        <v>52</v>
      </c>
      <c r="AM65" s="236"/>
      <c r="AN65" s="592" t="s">
        <v>52</v>
      </c>
      <c r="AO65" s="8" t="s">
        <v>52</v>
      </c>
      <c r="AP65" s="8" t="s">
        <v>52</v>
      </c>
      <c r="AQ65" s="8" t="s">
        <v>52</v>
      </c>
      <c r="AR65" s="8" t="s">
        <v>52</v>
      </c>
      <c r="AS65" s="587" t="s">
        <v>52</v>
      </c>
      <c r="AT65" s="8" t="s">
        <v>52</v>
      </c>
      <c r="AU65" s="8" t="s">
        <v>52</v>
      </c>
      <c r="AV65" s="587" t="s">
        <v>52</v>
      </c>
      <c r="AW65" s="8" t="s">
        <v>52</v>
      </c>
      <c r="AX65" s="8" t="s">
        <v>52</v>
      </c>
      <c r="AY65" s="8" t="s">
        <v>52</v>
      </c>
      <c r="AZ65" s="8" t="s">
        <v>52</v>
      </c>
      <c r="BA65" s="8" t="s">
        <v>52</v>
      </c>
      <c r="BB65" s="8" t="s">
        <v>52</v>
      </c>
      <c r="BC65" s="8" t="s">
        <v>52</v>
      </c>
      <c r="BD65" s="8" t="s">
        <v>52</v>
      </c>
      <c r="BE65" s="8" t="s">
        <v>52</v>
      </c>
      <c r="BF65" s="8" t="s">
        <v>52</v>
      </c>
      <c r="BG65" s="8" t="s">
        <v>52</v>
      </c>
      <c r="BH65" s="8" t="s">
        <v>52</v>
      </c>
      <c r="BI65" s="8" t="s">
        <v>52</v>
      </c>
      <c r="BJ65" s="8" t="s">
        <v>52</v>
      </c>
      <c r="BK65" s="8" t="s">
        <v>52</v>
      </c>
      <c r="BL65" s="8" t="s">
        <v>52</v>
      </c>
      <c r="BM65" s="52">
        <v>0.57999999999999996</v>
      </c>
      <c r="BN65" s="8" t="s">
        <v>52</v>
      </c>
      <c r="BO65" s="8" t="s">
        <v>52</v>
      </c>
      <c r="BP65" s="587" t="s">
        <v>52</v>
      </c>
      <c r="BQ65" s="587" t="s">
        <v>52</v>
      </c>
      <c r="BR65" s="587" t="s">
        <v>52</v>
      </c>
      <c r="BS65" s="587" t="s">
        <v>52</v>
      </c>
      <c r="BT65" s="66"/>
    </row>
    <row r="66" spans="1:72" s="65" customFormat="1" ht="15" customHeight="1">
      <c r="A66" s="637"/>
      <c r="B66" s="587"/>
      <c r="C66" s="634"/>
      <c r="D66" s="587"/>
      <c r="E66" s="587"/>
      <c r="F66" s="8" t="s">
        <v>1062</v>
      </c>
      <c r="G66" s="587"/>
      <c r="H66" s="587"/>
      <c r="I66" s="611"/>
      <c r="J66" s="232" t="s">
        <v>52</v>
      </c>
      <c r="K66" s="569"/>
      <c r="L66" s="232" t="s">
        <v>52</v>
      </c>
      <c r="M66" s="587"/>
      <c r="N66" s="249"/>
      <c r="O66" s="605"/>
      <c r="P66" s="240"/>
      <c r="Q66" s="52" t="s">
        <v>52</v>
      </c>
      <c r="R66" s="52" t="s">
        <v>52</v>
      </c>
      <c r="S66" s="52" t="s">
        <v>52</v>
      </c>
      <c r="T66" s="52" t="s">
        <v>52</v>
      </c>
      <c r="U66" s="52" t="s">
        <v>52</v>
      </c>
      <c r="V66" s="52" t="s">
        <v>52</v>
      </c>
      <c r="W66" s="244" t="s">
        <v>52</v>
      </c>
      <c r="X66" s="617"/>
      <c r="Y66" s="244"/>
      <c r="Z66" s="52" t="s">
        <v>52</v>
      </c>
      <c r="AA66" s="52" t="s">
        <v>52</v>
      </c>
      <c r="AB66" s="52" t="s">
        <v>52</v>
      </c>
      <c r="AC66" s="13" t="s">
        <v>52</v>
      </c>
      <c r="AD66" s="13" t="s">
        <v>52</v>
      </c>
      <c r="AE66" s="13" t="s">
        <v>52</v>
      </c>
      <c r="AF66" s="16" t="s">
        <v>52</v>
      </c>
      <c r="AG66" s="16" t="s">
        <v>52</v>
      </c>
      <c r="AH66" s="16" t="s">
        <v>52</v>
      </c>
      <c r="AI66" s="593"/>
      <c r="AJ66" s="13" t="s">
        <v>52</v>
      </c>
      <c r="AK66" s="13" t="s">
        <v>52</v>
      </c>
      <c r="AL66" s="13" t="s">
        <v>52</v>
      </c>
      <c r="AM66" s="236"/>
      <c r="AN66" s="592"/>
      <c r="AO66" s="8" t="s">
        <v>52</v>
      </c>
      <c r="AP66" s="8" t="s">
        <v>52</v>
      </c>
      <c r="AQ66" s="8" t="s">
        <v>52</v>
      </c>
      <c r="AR66" s="8" t="s">
        <v>52</v>
      </c>
      <c r="AS66" s="587"/>
      <c r="AT66" s="8" t="s">
        <v>52</v>
      </c>
      <c r="AU66" s="8" t="s">
        <v>52</v>
      </c>
      <c r="AV66" s="587"/>
      <c r="AW66" s="8" t="s">
        <v>52</v>
      </c>
      <c r="AX66" s="8" t="s">
        <v>52</v>
      </c>
      <c r="AY66" s="8" t="s">
        <v>52</v>
      </c>
      <c r="AZ66" s="8" t="s">
        <v>52</v>
      </c>
      <c r="BA66" s="8" t="s">
        <v>52</v>
      </c>
      <c r="BB66" s="8" t="s">
        <v>52</v>
      </c>
      <c r="BC66" s="8" t="s">
        <v>52</v>
      </c>
      <c r="BD66" s="8" t="s">
        <v>52</v>
      </c>
      <c r="BE66" s="8" t="s">
        <v>52</v>
      </c>
      <c r="BF66" s="8" t="s">
        <v>52</v>
      </c>
      <c r="BG66" s="8" t="s">
        <v>52</v>
      </c>
      <c r="BH66" s="8" t="s">
        <v>52</v>
      </c>
      <c r="BI66" s="8" t="s">
        <v>52</v>
      </c>
      <c r="BJ66" s="8" t="s">
        <v>52</v>
      </c>
      <c r="BK66" s="8" t="s">
        <v>52</v>
      </c>
      <c r="BL66" s="8" t="s">
        <v>52</v>
      </c>
      <c r="BM66" s="52">
        <v>0.19</v>
      </c>
      <c r="BN66" s="8" t="s">
        <v>52</v>
      </c>
      <c r="BO66" s="8" t="s">
        <v>52</v>
      </c>
      <c r="BP66" s="587"/>
      <c r="BQ66" s="587"/>
      <c r="BR66" s="587"/>
      <c r="BS66" s="587"/>
      <c r="BT66" s="66"/>
    </row>
    <row r="67" spans="1:72" s="5" customFormat="1" ht="15" customHeight="1">
      <c r="A67" s="667" t="s">
        <v>1882</v>
      </c>
      <c r="B67" s="620" t="s">
        <v>1421</v>
      </c>
      <c r="C67" s="669" t="s">
        <v>1422</v>
      </c>
      <c r="D67" s="568" t="s">
        <v>1423</v>
      </c>
      <c r="E67" s="568" t="s">
        <v>1424</v>
      </c>
      <c r="F67" s="51" t="s">
        <v>1062</v>
      </c>
      <c r="G67" s="620" t="s">
        <v>1425</v>
      </c>
      <c r="H67" s="620" t="s">
        <v>1426</v>
      </c>
      <c r="I67" s="657" t="s">
        <v>1427</v>
      </c>
      <c r="J67" s="232">
        <v>28</v>
      </c>
      <c r="K67" s="588">
        <v>71</v>
      </c>
      <c r="L67" s="232">
        <v>77</v>
      </c>
      <c r="M67" s="614">
        <v>77.605633802816897</v>
      </c>
      <c r="N67" s="71" t="s">
        <v>52</v>
      </c>
      <c r="O67" s="614" t="s">
        <v>52</v>
      </c>
      <c r="P67" s="243" t="s">
        <v>52</v>
      </c>
      <c r="Q67" s="56" t="s">
        <v>1428</v>
      </c>
      <c r="R67" s="8" t="s">
        <v>52</v>
      </c>
      <c r="S67" s="8" t="s">
        <v>52</v>
      </c>
      <c r="T67" s="8" t="s">
        <v>1429</v>
      </c>
      <c r="U67" s="8" t="s">
        <v>1430</v>
      </c>
      <c r="V67" s="8" t="s">
        <v>1431</v>
      </c>
      <c r="W67" s="232">
        <v>18</v>
      </c>
      <c r="X67" s="616">
        <f>W67+W68</f>
        <v>48</v>
      </c>
      <c r="Y67" s="232"/>
      <c r="Z67" s="8" t="s">
        <v>52</v>
      </c>
      <c r="AA67" s="8" t="s">
        <v>52</v>
      </c>
      <c r="AB67" s="51" t="s">
        <v>52</v>
      </c>
      <c r="AC67" s="13">
        <v>28</v>
      </c>
      <c r="AD67" s="13">
        <v>5.5</v>
      </c>
      <c r="AE67" s="13" t="s">
        <v>52</v>
      </c>
      <c r="AF67" s="13">
        <v>0.82399999999999995</v>
      </c>
      <c r="AG67" s="13" t="s">
        <v>1432</v>
      </c>
      <c r="AH67" s="13">
        <v>0.47</v>
      </c>
      <c r="AI67" s="597" t="s">
        <v>1433</v>
      </c>
      <c r="AJ67" s="13">
        <v>28</v>
      </c>
      <c r="AK67" s="13" t="s">
        <v>1434</v>
      </c>
      <c r="AL67" s="13" t="s">
        <v>52</v>
      </c>
      <c r="AM67" s="236"/>
      <c r="AN67" s="592" t="s">
        <v>1435</v>
      </c>
      <c r="AO67" s="8">
        <v>28</v>
      </c>
      <c r="AP67" s="8" t="s">
        <v>52</v>
      </c>
      <c r="AQ67" s="8">
        <v>10</v>
      </c>
      <c r="AR67" s="8" t="s">
        <v>52</v>
      </c>
      <c r="AS67" s="622" t="s">
        <v>1436</v>
      </c>
      <c r="AT67" s="51" t="s">
        <v>52</v>
      </c>
      <c r="AU67" s="8" t="s">
        <v>52</v>
      </c>
      <c r="AV67" s="568" t="s">
        <v>52</v>
      </c>
      <c r="AW67" s="51">
        <v>28</v>
      </c>
      <c r="AX67" s="8" t="s">
        <v>52</v>
      </c>
      <c r="AY67" s="8" t="s">
        <v>52</v>
      </c>
      <c r="AZ67" s="8" t="s">
        <v>52</v>
      </c>
      <c r="BA67" s="8" t="s">
        <v>1437</v>
      </c>
      <c r="BB67" s="8" t="s">
        <v>52</v>
      </c>
      <c r="BC67" s="8" t="s">
        <v>1438</v>
      </c>
      <c r="BD67" s="8" t="s">
        <v>52</v>
      </c>
      <c r="BE67" s="8" t="s">
        <v>1437</v>
      </c>
      <c r="BF67" s="8" t="s">
        <v>52</v>
      </c>
      <c r="BG67" s="8" t="s">
        <v>52</v>
      </c>
      <c r="BH67" s="8">
        <v>0</v>
      </c>
      <c r="BI67" s="8" t="s">
        <v>1437</v>
      </c>
      <c r="BJ67" s="8" t="s">
        <v>52</v>
      </c>
      <c r="BK67" s="8" t="s">
        <v>52</v>
      </c>
      <c r="BL67" s="8" t="s">
        <v>52</v>
      </c>
      <c r="BM67" s="8" t="s">
        <v>1439</v>
      </c>
      <c r="BN67" s="8" t="s">
        <v>52</v>
      </c>
      <c r="BO67" s="8" t="s">
        <v>52</v>
      </c>
      <c r="BP67" s="620" t="s">
        <v>52</v>
      </c>
      <c r="BQ67" s="620" t="s">
        <v>52</v>
      </c>
      <c r="BR67" s="587" t="s">
        <v>52</v>
      </c>
      <c r="BS67" s="587" t="s">
        <v>52</v>
      </c>
      <c r="BT67" s="50"/>
    </row>
    <row r="68" spans="1:72" s="5" customFormat="1" ht="15" customHeight="1">
      <c r="A68" s="668"/>
      <c r="B68" s="621"/>
      <c r="C68" s="670"/>
      <c r="D68" s="569"/>
      <c r="E68" s="569"/>
      <c r="F68" s="51" t="s">
        <v>1062</v>
      </c>
      <c r="G68" s="621"/>
      <c r="H68" s="621"/>
      <c r="I68" s="658"/>
      <c r="J68" s="232">
        <v>43</v>
      </c>
      <c r="K68" s="589"/>
      <c r="L68" s="232">
        <v>78</v>
      </c>
      <c r="M68" s="615"/>
      <c r="N68" s="71" t="s">
        <v>52</v>
      </c>
      <c r="O68" s="615"/>
      <c r="P68" s="243" t="s">
        <v>52</v>
      </c>
      <c r="Q68" s="56" t="s">
        <v>1440</v>
      </c>
      <c r="R68" s="8" t="s">
        <v>52</v>
      </c>
      <c r="S68" s="8" t="s">
        <v>52</v>
      </c>
      <c r="T68" s="8" t="s">
        <v>1441</v>
      </c>
      <c r="U68" s="8" t="s">
        <v>1442</v>
      </c>
      <c r="V68" s="8" t="s">
        <v>1443</v>
      </c>
      <c r="W68" s="232">
        <v>30</v>
      </c>
      <c r="X68" s="617"/>
      <c r="Y68" s="232"/>
      <c r="Z68" s="8" t="s">
        <v>52</v>
      </c>
      <c r="AA68" s="8" t="s">
        <v>52</v>
      </c>
      <c r="AB68" s="51" t="s">
        <v>52</v>
      </c>
      <c r="AC68" s="13">
        <v>43</v>
      </c>
      <c r="AD68" s="13" t="s">
        <v>1444</v>
      </c>
      <c r="AE68" s="13" t="s">
        <v>52</v>
      </c>
      <c r="AF68" s="16" t="s">
        <v>52</v>
      </c>
      <c r="AG68" s="16" t="s">
        <v>52</v>
      </c>
      <c r="AH68" s="16" t="s">
        <v>52</v>
      </c>
      <c r="AI68" s="610"/>
      <c r="AJ68" s="13">
        <v>43</v>
      </c>
      <c r="AK68" s="13" t="s">
        <v>1445</v>
      </c>
      <c r="AL68" s="13" t="s">
        <v>52</v>
      </c>
      <c r="AM68" s="236"/>
      <c r="AN68" s="592"/>
      <c r="AO68" s="8">
        <v>43</v>
      </c>
      <c r="AP68" s="8" t="s">
        <v>52</v>
      </c>
      <c r="AQ68" s="8">
        <v>20</v>
      </c>
      <c r="AR68" s="8" t="s">
        <v>52</v>
      </c>
      <c r="AS68" s="623"/>
      <c r="AT68" s="51" t="s">
        <v>52</v>
      </c>
      <c r="AU68" s="8" t="s">
        <v>52</v>
      </c>
      <c r="AV68" s="569"/>
      <c r="AW68" s="51">
        <v>43</v>
      </c>
      <c r="AX68" s="8" t="s">
        <v>52</v>
      </c>
      <c r="AY68" s="8" t="s">
        <v>52</v>
      </c>
      <c r="AZ68" s="8" t="s">
        <v>52</v>
      </c>
      <c r="BA68" s="8">
        <v>0</v>
      </c>
      <c r="BB68" s="8" t="s">
        <v>52</v>
      </c>
      <c r="BC68" s="8" t="s">
        <v>1446</v>
      </c>
      <c r="BD68" s="8" t="s">
        <v>52</v>
      </c>
      <c r="BE68" s="8">
        <v>0</v>
      </c>
      <c r="BF68" s="8" t="s">
        <v>52</v>
      </c>
      <c r="BG68" s="8" t="s">
        <v>52</v>
      </c>
      <c r="BH68" s="8" t="s">
        <v>720</v>
      </c>
      <c r="BI68" s="8" t="s">
        <v>720</v>
      </c>
      <c r="BJ68" s="8" t="s">
        <v>52</v>
      </c>
      <c r="BK68" s="8" t="s">
        <v>52</v>
      </c>
      <c r="BL68" s="8" t="s">
        <v>52</v>
      </c>
      <c r="BM68" s="8" t="s">
        <v>1447</v>
      </c>
      <c r="BN68" s="8" t="s">
        <v>52</v>
      </c>
      <c r="BO68" s="8" t="s">
        <v>52</v>
      </c>
      <c r="BP68" s="621"/>
      <c r="BQ68" s="621"/>
      <c r="BR68" s="587"/>
      <c r="BS68" s="587"/>
      <c r="BT68" s="50"/>
    </row>
    <row r="69" spans="1:72" s="5" customFormat="1" ht="15" customHeight="1">
      <c r="A69" s="636" t="s">
        <v>1882</v>
      </c>
      <c r="B69" s="648" t="s">
        <v>1448</v>
      </c>
      <c r="C69" s="659" t="s">
        <v>1449</v>
      </c>
      <c r="D69" s="660" t="s">
        <v>1450</v>
      </c>
      <c r="E69" s="660" t="s">
        <v>1205</v>
      </c>
      <c r="F69" s="8" t="s">
        <v>1451</v>
      </c>
      <c r="G69" s="8" t="s">
        <v>1970</v>
      </c>
      <c r="H69" s="587" t="s">
        <v>1452</v>
      </c>
      <c r="I69" s="611" t="s">
        <v>1453</v>
      </c>
      <c r="J69" s="232">
        <v>81</v>
      </c>
      <c r="K69" s="622">
        <v>163</v>
      </c>
      <c r="L69" s="232">
        <v>72.900000000000006</v>
      </c>
      <c r="M69" s="663">
        <v>72.648466257668716</v>
      </c>
      <c r="N69" s="266">
        <f>J69*0.765</f>
        <v>61.965000000000003</v>
      </c>
      <c r="O69" s="614">
        <v>112.96899999999999</v>
      </c>
      <c r="P69" s="275">
        <v>0.76500000000000001</v>
      </c>
      <c r="Q69" s="8" t="s">
        <v>886</v>
      </c>
      <c r="R69" s="62" t="s">
        <v>1454</v>
      </c>
      <c r="S69" s="8" t="s">
        <v>1455</v>
      </c>
      <c r="T69" s="8" t="s">
        <v>52</v>
      </c>
      <c r="U69" s="8" t="s">
        <v>52</v>
      </c>
      <c r="V69" s="8" t="s">
        <v>1456</v>
      </c>
      <c r="W69" s="232">
        <v>59</v>
      </c>
      <c r="X69" s="616">
        <f>W69+W70</f>
        <v>122</v>
      </c>
      <c r="Y69" s="232"/>
      <c r="Z69" s="8" t="s">
        <v>52</v>
      </c>
      <c r="AA69" s="8" t="s">
        <v>52</v>
      </c>
      <c r="AB69" s="665">
        <v>124.70833333333333</v>
      </c>
      <c r="AC69" s="40">
        <v>81</v>
      </c>
      <c r="AD69" s="40">
        <v>8.9</v>
      </c>
      <c r="AE69" s="40" t="s">
        <v>1457</v>
      </c>
      <c r="AF69" s="13">
        <v>1.17</v>
      </c>
      <c r="AG69" s="13" t="s">
        <v>1458</v>
      </c>
      <c r="AH69" s="13" t="s">
        <v>52</v>
      </c>
      <c r="AI69" s="597" t="s">
        <v>1459</v>
      </c>
      <c r="AJ69" s="55">
        <v>81</v>
      </c>
      <c r="AK69" s="14" t="s">
        <v>1460</v>
      </c>
      <c r="AL69" s="14" t="s">
        <v>52</v>
      </c>
      <c r="AM69" s="14"/>
      <c r="AN69" s="14" t="s">
        <v>52</v>
      </c>
      <c r="AO69" s="8">
        <v>81</v>
      </c>
      <c r="AP69" s="8" t="s">
        <v>52</v>
      </c>
      <c r="AQ69" s="64" t="s">
        <v>1461</v>
      </c>
      <c r="AR69" s="8" t="s">
        <v>1462</v>
      </c>
      <c r="AS69" s="568" t="s">
        <v>1463</v>
      </c>
      <c r="AT69" s="8" t="s">
        <v>52</v>
      </c>
      <c r="AU69" s="8" t="s">
        <v>52</v>
      </c>
      <c r="AV69" s="8" t="s">
        <v>52</v>
      </c>
      <c r="AW69" s="8">
        <v>80</v>
      </c>
      <c r="AX69" s="8" t="s">
        <v>52</v>
      </c>
      <c r="AY69" s="52" t="s">
        <v>1464</v>
      </c>
      <c r="AZ69" s="8" t="s">
        <v>52</v>
      </c>
      <c r="BA69" s="8" t="s">
        <v>52</v>
      </c>
      <c r="BB69" s="8" t="s">
        <v>52</v>
      </c>
      <c r="BC69" s="63" t="s">
        <v>1465</v>
      </c>
      <c r="BD69" s="8" t="s">
        <v>52</v>
      </c>
      <c r="BE69" s="8" t="s">
        <v>52</v>
      </c>
      <c r="BF69" s="8" t="s">
        <v>52</v>
      </c>
      <c r="BG69" s="8" t="s">
        <v>52</v>
      </c>
      <c r="BH69" s="8" t="s">
        <v>52</v>
      </c>
      <c r="BI69" s="8" t="s">
        <v>52</v>
      </c>
      <c r="BJ69" s="62" t="s">
        <v>1466</v>
      </c>
      <c r="BK69" s="8" t="s">
        <v>52</v>
      </c>
      <c r="BL69" s="8" t="s">
        <v>52</v>
      </c>
      <c r="BM69" s="63" t="s">
        <v>1467</v>
      </c>
      <c r="BN69" s="8" t="s">
        <v>52</v>
      </c>
      <c r="BO69" s="62" t="s">
        <v>1468</v>
      </c>
      <c r="BP69" s="568" t="s">
        <v>52</v>
      </c>
      <c r="BQ69" s="568" t="s">
        <v>52</v>
      </c>
      <c r="BR69" s="568" t="s">
        <v>722</v>
      </c>
      <c r="BS69" s="568" t="s">
        <v>1887</v>
      </c>
      <c r="BT69" s="47"/>
    </row>
    <row r="70" spans="1:72" s="5" customFormat="1" ht="15" customHeight="1">
      <c r="A70" s="637"/>
      <c r="B70" s="648"/>
      <c r="C70" s="659"/>
      <c r="D70" s="660"/>
      <c r="E70" s="660"/>
      <c r="F70" s="8" t="s">
        <v>1062</v>
      </c>
      <c r="G70" s="8"/>
      <c r="H70" s="587"/>
      <c r="I70" s="611"/>
      <c r="J70" s="232">
        <v>82</v>
      </c>
      <c r="K70" s="623"/>
      <c r="L70" s="232">
        <v>72.400000000000006</v>
      </c>
      <c r="M70" s="664"/>
      <c r="N70" s="266">
        <f>J70*0.765</f>
        <v>62.730000000000004</v>
      </c>
      <c r="O70" s="615"/>
      <c r="P70" s="275">
        <v>0.622</v>
      </c>
      <c r="Q70" s="8" t="s">
        <v>1469</v>
      </c>
      <c r="R70" s="62" t="s">
        <v>1470</v>
      </c>
      <c r="S70" s="8" t="s">
        <v>1471</v>
      </c>
      <c r="T70" s="8" t="s">
        <v>52</v>
      </c>
      <c r="U70" s="8" t="s">
        <v>52</v>
      </c>
      <c r="V70" s="8" t="s">
        <v>1472</v>
      </c>
      <c r="W70" s="232">
        <v>63</v>
      </c>
      <c r="X70" s="617"/>
      <c r="Y70" s="232"/>
      <c r="Z70" s="8" t="s">
        <v>52</v>
      </c>
      <c r="AA70" s="8" t="s">
        <v>52</v>
      </c>
      <c r="AB70" s="666"/>
      <c r="AC70" s="40">
        <v>82</v>
      </c>
      <c r="AD70" s="40">
        <v>9.3000000000000007</v>
      </c>
      <c r="AE70" s="40" t="s">
        <v>1473</v>
      </c>
      <c r="AF70" s="16" t="s">
        <v>52</v>
      </c>
      <c r="AG70" s="16" t="s">
        <v>52</v>
      </c>
      <c r="AH70" s="16" t="s">
        <v>52</v>
      </c>
      <c r="AI70" s="598"/>
      <c r="AJ70" s="55">
        <v>82</v>
      </c>
      <c r="AK70" s="14" t="s">
        <v>1474</v>
      </c>
      <c r="AL70" s="14" t="s">
        <v>52</v>
      </c>
      <c r="AM70" s="14"/>
      <c r="AN70" s="14" t="s">
        <v>52</v>
      </c>
      <c r="AO70" s="8">
        <v>82</v>
      </c>
      <c r="AP70" s="8" t="s">
        <v>52</v>
      </c>
      <c r="AQ70" s="8">
        <v>109.5</v>
      </c>
      <c r="AR70" s="8" t="s">
        <v>1475</v>
      </c>
      <c r="AS70" s="569"/>
      <c r="AT70" s="8" t="s">
        <v>52</v>
      </c>
      <c r="AU70" s="8" t="s">
        <v>52</v>
      </c>
      <c r="AV70" s="8" t="s">
        <v>52</v>
      </c>
      <c r="AW70" s="8">
        <v>81</v>
      </c>
      <c r="AX70" s="8" t="s">
        <v>52</v>
      </c>
      <c r="AY70" s="52" t="s">
        <v>886</v>
      </c>
      <c r="AZ70" s="8" t="s">
        <v>52</v>
      </c>
      <c r="BA70" s="8" t="s">
        <v>52</v>
      </c>
      <c r="BB70" s="8" t="s">
        <v>52</v>
      </c>
      <c r="BC70" s="62" t="s">
        <v>1476</v>
      </c>
      <c r="BD70" s="8" t="s">
        <v>52</v>
      </c>
      <c r="BE70" s="8" t="s">
        <v>52</v>
      </c>
      <c r="BF70" s="8" t="s">
        <v>52</v>
      </c>
      <c r="BG70" s="8" t="s">
        <v>52</v>
      </c>
      <c r="BH70" s="8" t="s">
        <v>52</v>
      </c>
      <c r="BI70" s="8" t="s">
        <v>52</v>
      </c>
      <c r="BJ70" s="62" t="s">
        <v>1477</v>
      </c>
      <c r="BK70" s="8" t="s">
        <v>52</v>
      </c>
      <c r="BL70" s="8" t="s">
        <v>52</v>
      </c>
      <c r="BM70" s="62" t="s">
        <v>1478</v>
      </c>
      <c r="BN70" s="8" t="s">
        <v>52</v>
      </c>
      <c r="BO70" s="62" t="s">
        <v>1479</v>
      </c>
      <c r="BP70" s="569"/>
      <c r="BQ70" s="569"/>
      <c r="BR70" s="569"/>
      <c r="BS70" s="569"/>
      <c r="BT70" s="47"/>
    </row>
    <row r="71" spans="1:72" s="5" customFormat="1" ht="15" customHeight="1">
      <c r="A71" s="636" t="s">
        <v>1883</v>
      </c>
      <c r="B71" s="587" t="s">
        <v>1480</v>
      </c>
      <c r="C71" s="634" t="s">
        <v>1481</v>
      </c>
      <c r="D71" s="587" t="s">
        <v>52</v>
      </c>
      <c r="E71" s="587" t="s">
        <v>1482</v>
      </c>
      <c r="F71" s="19" t="s">
        <v>1483</v>
      </c>
      <c r="G71" s="603" t="s">
        <v>1484</v>
      </c>
      <c r="H71" s="587" t="s">
        <v>1485</v>
      </c>
      <c r="I71" s="611" t="s">
        <v>52</v>
      </c>
      <c r="J71" s="232" t="s">
        <v>52</v>
      </c>
      <c r="K71" s="568" t="s">
        <v>52</v>
      </c>
      <c r="L71" s="232" t="s">
        <v>52</v>
      </c>
      <c r="M71" s="587" t="s">
        <v>52</v>
      </c>
      <c r="N71" s="71" t="s">
        <v>52</v>
      </c>
      <c r="O71" s="605" t="s">
        <v>52</v>
      </c>
      <c r="P71" s="243" t="s">
        <v>52</v>
      </c>
      <c r="Q71" s="52">
        <v>1</v>
      </c>
      <c r="R71" s="52" t="s">
        <v>622</v>
      </c>
      <c r="S71" s="8" t="s">
        <v>52</v>
      </c>
      <c r="T71" s="8" t="s">
        <v>52</v>
      </c>
      <c r="U71" s="8" t="s">
        <v>52</v>
      </c>
      <c r="V71" s="8" t="s">
        <v>52</v>
      </c>
      <c r="W71" s="232" t="s">
        <v>52</v>
      </c>
      <c r="X71" s="616" t="e">
        <f>W71+W72</f>
        <v>#VALUE!</v>
      </c>
      <c r="Y71" s="232"/>
      <c r="Z71" s="8" t="s">
        <v>52</v>
      </c>
      <c r="AA71" s="8" t="s">
        <v>52</v>
      </c>
      <c r="AB71" s="8" t="s">
        <v>52</v>
      </c>
      <c r="AC71" s="13" t="s">
        <v>52</v>
      </c>
      <c r="AD71" s="13">
        <v>14.3</v>
      </c>
      <c r="AE71" s="13" t="s">
        <v>52</v>
      </c>
      <c r="AF71" s="13" t="s">
        <v>52</v>
      </c>
      <c r="AG71" s="13" t="s">
        <v>52</v>
      </c>
      <c r="AH71" s="13" t="s">
        <v>52</v>
      </c>
      <c r="AI71" s="593" t="s">
        <v>1486</v>
      </c>
      <c r="AJ71" s="13" t="s">
        <v>52</v>
      </c>
      <c r="AK71" s="13" t="s">
        <v>1487</v>
      </c>
      <c r="AL71" s="61">
        <v>0.55100000000000005</v>
      </c>
      <c r="AM71" s="61"/>
      <c r="AN71" s="592" t="s">
        <v>1488</v>
      </c>
      <c r="AO71" s="8" t="s">
        <v>52</v>
      </c>
      <c r="AP71" s="8" t="s">
        <v>52</v>
      </c>
      <c r="AQ71" s="8" t="s">
        <v>52</v>
      </c>
      <c r="AR71" s="8" t="s">
        <v>52</v>
      </c>
      <c r="AS71" s="587" t="s">
        <v>52</v>
      </c>
      <c r="AT71" s="8" t="s">
        <v>52</v>
      </c>
      <c r="AU71" s="8" t="s">
        <v>52</v>
      </c>
      <c r="AV71" s="587" t="s">
        <v>52</v>
      </c>
      <c r="AW71" s="8" t="s">
        <v>52</v>
      </c>
      <c r="AX71" s="8" t="s">
        <v>52</v>
      </c>
      <c r="AY71" s="8" t="s">
        <v>52</v>
      </c>
      <c r="AZ71" s="8" t="s">
        <v>52</v>
      </c>
      <c r="BA71" s="8" t="s">
        <v>52</v>
      </c>
      <c r="BB71" s="8" t="s">
        <v>52</v>
      </c>
      <c r="BC71" s="8" t="s">
        <v>52</v>
      </c>
      <c r="BD71" s="8" t="s">
        <v>52</v>
      </c>
      <c r="BE71" s="8" t="s">
        <v>52</v>
      </c>
      <c r="BF71" s="8" t="s">
        <v>52</v>
      </c>
      <c r="BG71" s="8" t="s">
        <v>52</v>
      </c>
      <c r="BH71" s="8" t="s">
        <v>52</v>
      </c>
      <c r="BI71" s="8" t="s">
        <v>52</v>
      </c>
      <c r="BJ71" s="8" t="s">
        <v>52</v>
      </c>
      <c r="BK71" s="8" t="s">
        <v>52</v>
      </c>
      <c r="BL71" s="8" t="s">
        <v>52</v>
      </c>
      <c r="BM71" s="8" t="s">
        <v>52</v>
      </c>
      <c r="BN71" s="8" t="s">
        <v>52</v>
      </c>
      <c r="BO71" s="8" t="s">
        <v>52</v>
      </c>
      <c r="BP71" s="587" t="s">
        <v>52</v>
      </c>
      <c r="BQ71" s="587" t="s">
        <v>52</v>
      </c>
      <c r="BR71" s="587" t="s">
        <v>52</v>
      </c>
      <c r="BS71" s="587" t="s">
        <v>52</v>
      </c>
      <c r="BT71" s="50"/>
    </row>
    <row r="72" spans="1:72" s="5" customFormat="1" ht="15" customHeight="1">
      <c r="A72" s="637"/>
      <c r="B72" s="587"/>
      <c r="C72" s="634"/>
      <c r="D72" s="587"/>
      <c r="E72" s="587"/>
      <c r="F72" s="8" t="s">
        <v>1489</v>
      </c>
      <c r="G72" s="603"/>
      <c r="H72" s="587"/>
      <c r="I72" s="611"/>
      <c r="J72" s="232" t="s">
        <v>52</v>
      </c>
      <c r="K72" s="569"/>
      <c r="L72" s="232" t="s">
        <v>52</v>
      </c>
      <c r="M72" s="587"/>
      <c r="N72" s="71" t="s">
        <v>52</v>
      </c>
      <c r="O72" s="605"/>
      <c r="P72" s="243" t="s">
        <v>52</v>
      </c>
      <c r="Q72" s="52">
        <v>1</v>
      </c>
      <c r="R72" s="52" t="s">
        <v>622</v>
      </c>
      <c r="S72" s="8" t="s">
        <v>52</v>
      </c>
      <c r="T72" s="8" t="s">
        <v>52</v>
      </c>
      <c r="U72" s="8" t="s">
        <v>52</v>
      </c>
      <c r="V72" s="8" t="s">
        <v>52</v>
      </c>
      <c r="W72" s="232" t="s">
        <v>52</v>
      </c>
      <c r="X72" s="617"/>
      <c r="Y72" s="232"/>
      <c r="Z72" s="8" t="s">
        <v>52</v>
      </c>
      <c r="AA72" s="8" t="s">
        <v>52</v>
      </c>
      <c r="AB72" s="8" t="s">
        <v>52</v>
      </c>
      <c r="AC72" s="13" t="s">
        <v>52</v>
      </c>
      <c r="AD72" s="13">
        <v>10.3</v>
      </c>
      <c r="AE72" s="13" t="s">
        <v>52</v>
      </c>
      <c r="AF72" s="16" t="s">
        <v>52</v>
      </c>
      <c r="AG72" s="16" t="s">
        <v>52</v>
      </c>
      <c r="AH72" s="16" t="s">
        <v>52</v>
      </c>
      <c r="AI72" s="593"/>
      <c r="AJ72" s="13" t="s">
        <v>52</v>
      </c>
      <c r="AK72" s="13" t="s">
        <v>1490</v>
      </c>
      <c r="AL72" s="61">
        <v>0.48899999999999999</v>
      </c>
      <c r="AM72" s="61"/>
      <c r="AN72" s="592"/>
      <c r="AO72" s="8" t="s">
        <v>52</v>
      </c>
      <c r="AP72" s="8" t="s">
        <v>52</v>
      </c>
      <c r="AQ72" s="8" t="s">
        <v>52</v>
      </c>
      <c r="AR72" s="8" t="s">
        <v>52</v>
      </c>
      <c r="AS72" s="587"/>
      <c r="AT72" s="8" t="s">
        <v>52</v>
      </c>
      <c r="AU72" s="8" t="s">
        <v>52</v>
      </c>
      <c r="AV72" s="587"/>
      <c r="AW72" s="8" t="s">
        <v>52</v>
      </c>
      <c r="AX72" s="8" t="s">
        <v>52</v>
      </c>
      <c r="AY72" s="8" t="s">
        <v>52</v>
      </c>
      <c r="AZ72" s="8" t="s">
        <v>52</v>
      </c>
      <c r="BA72" s="8" t="s">
        <v>52</v>
      </c>
      <c r="BB72" s="8" t="s">
        <v>52</v>
      </c>
      <c r="BC72" s="8" t="s">
        <v>52</v>
      </c>
      <c r="BD72" s="8" t="s">
        <v>52</v>
      </c>
      <c r="BE72" s="8" t="s">
        <v>52</v>
      </c>
      <c r="BF72" s="8" t="s">
        <v>52</v>
      </c>
      <c r="BG72" s="8" t="s">
        <v>52</v>
      </c>
      <c r="BH72" s="8" t="s">
        <v>52</v>
      </c>
      <c r="BI72" s="8" t="s">
        <v>52</v>
      </c>
      <c r="BJ72" s="8" t="s">
        <v>52</v>
      </c>
      <c r="BK72" s="8" t="s">
        <v>52</v>
      </c>
      <c r="BL72" s="8" t="s">
        <v>52</v>
      </c>
      <c r="BM72" s="8" t="s">
        <v>52</v>
      </c>
      <c r="BN72" s="8" t="s">
        <v>52</v>
      </c>
      <c r="BO72" s="8" t="s">
        <v>52</v>
      </c>
      <c r="BP72" s="587"/>
      <c r="BQ72" s="587"/>
      <c r="BR72" s="587"/>
      <c r="BS72" s="587"/>
      <c r="BT72" s="50"/>
    </row>
    <row r="73" spans="1:72" s="5" customFormat="1" ht="15" customHeight="1">
      <c r="A73" s="636" t="s">
        <v>1883</v>
      </c>
      <c r="B73" s="587" t="s">
        <v>1491</v>
      </c>
      <c r="C73" s="649" t="s">
        <v>1492</v>
      </c>
      <c r="D73" s="587" t="s">
        <v>1493</v>
      </c>
      <c r="E73" s="587" t="s">
        <v>1494</v>
      </c>
      <c r="F73" s="8" t="s">
        <v>1495</v>
      </c>
      <c r="G73" s="587" t="s">
        <v>1496</v>
      </c>
      <c r="H73" s="587" t="s">
        <v>1497</v>
      </c>
      <c r="I73" s="611" t="s">
        <v>1498</v>
      </c>
      <c r="J73" s="235">
        <v>51</v>
      </c>
      <c r="K73" s="588">
        <v>77</v>
      </c>
      <c r="L73" s="232">
        <v>76</v>
      </c>
      <c r="M73" s="587">
        <v>76</v>
      </c>
      <c r="N73" s="71">
        <v>0.52900000000000003</v>
      </c>
      <c r="O73" s="614">
        <v>44.971000000000004</v>
      </c>
      <c r="P73" s="243">
        <v>27</v>
      </c>
      <c r="Q73" s="56" t="s">
        <v>1499</v>
      </c>
      <c r="R73" s="56" t="s">
        <v>622</v>
      </c>
      <c r="S73" s="8" t="s">
        <v>1500</v>
      </c>
      <c r="T73" s="8" t="s">
        <v>52</v>
      </c>
      <c r="U73" s="8" t="s">
        <v>52</v>
      </c>
      <c r="V73" s="51" t="s">
        <v>1501</v>
      </c>
      <c r="W73" s="235">
        <v>36</v>
      </c>
      <c r="X73" s="616">
        <f>W73+W74</f>
        <v>54</v>
      </c>
      <c r="Y73" s="235"/>
      <c r="Z73" s="8" t="s">
        <v>1502</v>
      </c>
      <c r="AA73" s="8" t="s">
        <v>1503</v>
      </c>
      <c r="AB73" s="8" t="s">
        <v>52</v>
      </c>
      <c r="AC73" s="13">
        <v>48</v>
      </c>
      <c r="AD73" s="13">
        <v>8.1999999999999993</v>
      </c>
      <c r="AE73" s="13" t="s">
        <v>52</v>
      </c>
      <c r="AF73" s="13">
        <v>0.88</v>
      </c>
      <c r="AG73" s="13" t="s">
        <v>1504</v>
      </c>
      <c r="AH73" s="13">
        <v>0.66300000000000003</v>
      </c>
      <c r="AI73" s="593" t="s">
        <v>1505</v>
      </c>
      <c r="AJ73" s="13">
        <v>48</v>
      </c>
      <c r="AK73" s="13" t="s">
        <v>1506</v>
      </c>
      <c r="AL73" s="13" t="s">
        <v>1507</v>
      </c>
      <c r="AM73" s="236"/>
      <c r="AN73" s="592" t="s">
        <v>1508</v>
      </c>
      <c r="AO73" s="8">
        <v>51</v>
      </c>
      <c r="AP73" s="8" t="s">
        <v>52</v>
      </c>
      <c r="AQ73" s="51">
        <v>59</v>
      </c>
      <c r="AR73" s="51" t="s">
        <v>1509</v>
      </c>
      <c r="AS73" s="613" t="s">
        <v>1510</v>
      </c>
      <c r="AT73" s="8" t="s">
        <v>52</v>
      </c>
      <c r="AU73" s="8" t="s">
        <v>52</v>
      </c>
      <c r="AV73" s="587" t="s">
        <v>52</v>
      </c>
      <c r="AW73" s="8">
        <v>48</v>
      </c>
      <c r="AX73" s="8" t="s">
        <v>1511</v>
      </c>
      <c r="AY73" s="8" t="s">
        <v>1512</v>
      </c>
      <c r="AZ73" s="8" t="s">
        <v>1511</v>
      </c>
      <c r="BA73" s="8" t="s">
        <v>1513</v>
      </c>
      <c r="BB73" s="8" t="s">
        <v>608</v>
      </c>
      <c r="BC73" s="8" t="s">
        <v>608</v>
      </c>
      <c r="BD73" s="8" t="s">
        <v>1511</v>
      </c>
      <c r="BE73" s="8" t="s">
        <v>1514</v>
      </c>
      <c r="BF73" s="8" t="s">
        <v>608</v>
      </c>
      <c r="BG73" s="8" t="s">
        <v>1515</v>
      </c>
      <c r="BH73" s="8" t="s">
        <v>608</v>
      </c>
      <c r="BI73" s="51" t="s">
        <v>52</v>
      </c>
      <c r="BJ73" s="8" t="s">
        <v>1513</v>
      </c>
      <c r="BK73" s="8" t="s">
        <v>608</v>
      </c>
      <c r="BL73" s="51" t="s">
        <v>52</v>
      </c>
      <c r="BM73" s="51" t="s">
        <v>1516</v>
      </c>
      <c r="BN73" s="8" t="s">
        <v>1517</v>
      </c>
      <c r="BO73" s="8" t="s">
        <v>608</v>
      </c>
      <c r="BP73" s="587" t="s">
        <v>52</v>
      </c>
      <c r="BQ73" s="587" t="s">
        <v>52</v>
      </c>
      <c r="BR73" s="587" t="s">
        <v>52</v>
      </c>
      <c r="BS73" s="587" t="s">
        <v>52</v>
      </c>
      <c r="BT73" s="50"/>
    </row>
    <row r="74" spans="1:72" s="5" customFormat="1" ht="15" customHeight="1">
      <c r="A74" s="637"/>
      <c r="B74" s="587"/>
      <c r="C74" s="649"/>
      <c r="D74" s="587"/>
      <c r="E74" s="587"/>
      <c r="F74" s="8" t="s">
        <v>492</v>
      </c>
      <c r="G74" s="587"/>
      <c r="H74" s="587"/>
      <c r="I74" s="611"/>
      <c r="J74" s="235">
        <v>26</v>
      </c>
      <c r="K74" s="589"/>
      <c r="L74" s="232">
        <v>72.5</v>
      </c>
      <c r="M74" s="587"/>
      <c r="N74" s="71">
        <v>0.69199999999999995</v>
      </c>
      <c r="O74" s="615"/>
      <c r="P74" s="243">
        <v>18</v>
      </c>
      <c r="Q74" s="56" t="s">
        <v>1248</v>
      </c>
      <c r="R74" s="56" t="s">
        <v>622</v>
      </c>
      <c r="S74" s="8" t="s">
        <v>1519</v>
      </c>
      <c r="T74" s="8" t="s">
        <v>52</v>
      </c>
      <c r="U74" s="8" t="s">
        <v>52</v>
      </c>
      <c r="V74" s="51" t="s">
        <v>1518</v>
      </c>
      <c r="W74" s="235">
        <v>18</v>
      </c>
      <c r="X74" s="617"/>
      <c r="Y74" s="235"/>
      <c r="Z74" s="8" t="s">
        <v>1520</v>
      </c>
      <c r="AA74" s="51" t="s">
        <v>1521</v>
      </c>
      <c r="AB74" s="8" t="s">
        <v>52</v>
      </c>
      <c r="AC74" s="13">
        <v>26</v>
      </c>
      <c r="AD74" s="13">
        <v>4.5</v>
      </c>
      <c r="AE74" s="13" t="s">
        <v>52</v>
      </c>
      <c r="AF74" s="16" t="s">
        <v>52</v>
      </c>
      <c r="AG74" s="16" t="s">
        <v>52</v>
      </c>
      <c r="AH74" s="16" t="s">
        <v>52</v>
      </c>
      <c r="AI74" s="593"/>
      <c r="AJ74" s="13">
        <v>26</v>
      </c>
      <c r="AK74" s="13" t="s">
        <v>1522</v>
      </c>
      <c r="AL74" s="13" t="s">
        <v>1523</v>
      </c>
      <c r="AM74" s="236"/>
      <c r="AN74" s="592"/>
      <c r="AO74" s="8">
        <v>26</v>
      </c>
      <c r="AP74" s="8" t="s">
        <v>52</v>
      </c>
      <c r="AQ74" s="51">
        <v>64</v>
      </c>
      <c r="AR74" s="51" t="s">
        <v>1524</v>
      </c>
      <c r="AS74" s="613"/>
      <c r="AT74" s="8" t="s">
        <v>52</v>
      </c>
      <c r="AU74" s="8" t="s">
        <v>52</v>
      </c>
      <c r="AV74" s="587"/>
      <c r="AW74" s="8">
        <v>26</v>
      </c>
      <c r="AX74" s="8" t="s">
        <v>1525</v>
      </c>
      <c r="AY74" s="8" t="s">
        <v>1526</v>
      </c>
      <c r="AZ74" s="8" t="s">
        <v>1527</v>
      </c>
      <c r="BA74" s="8" t="s">
        <v>608</v>
      </c>
      <c r="BB74" s="8" t="s">
        <v>608</v>
      </c>
      <c r="BC74" s="8" t="s">
        <v>608</v>
      </c>
      <c r="BD74" s="8" t="s">
        <v>1525</v>
      </c>
      <c r="BE74" s="8" t="s">
        <v>608</v>
      </c>
      <c r="BF74" s="8" t="s">
        <v>608</v>
      </c>
      <c r="BG74" s="8" t="s">
        <v>1527</v>
      </c>
      <c r="BH74" s="8" t="s">
        <v>608</v>
      </c>
      <c r="BI74" s="51" t="s">
        <v>52</v>
      </c>
      <c r="BJ74" s="8" t="s">
        <v>1525</v>
      </c>
      <c r="BK74" s="8" t="s">
        <v>608</v>
      </c>
      <c r="BL74" s="51" t="s">
        <v>52</v>
      </c>
      <c r="BM74" s="51" t="s">
        <v>1528</v>
      </c>
      <c r="BN74" s="8" t="s">
        <v>608</v>
      </c>
      <c r="BO74" s="8" t="s">
        <v>608</v>
      </c>
      <c r="BP74" s="587"/>
      <c r="BQ74" s="587"/>
      <c r="BR74" s="587"/>
      <c r="BS74" s="587"/>
      <c r="BT74" s="50"/>
    </row>
    <row r="75" spans="1:72" s="5" customFormat="1" ht="15" customHeight="1">
      <c r="A75" s="636" t="s">
        <v>1883</v>
      </c>
      <c r="B75" s="587" t="s">
        <v>1529</v>
      </c>
      <c r="C75" s="649" t="s">
        <v>1530</v>
      </c>
      <c r="D75" s="603" t="s">
        <v>1531</v>
      </c>
      <c r="E75" s="603" t="s">
        <v>1532</v>
      </c>
      <c r="F75" s="19" t="s">
        <v>489</v>
      </c>
      <c r="G75" s="603" t="s">
        <v>1533</v>
      </c>
      <c r="H75" s="603" t="s">
        <v>1534</v>
      </c>
      <c r="I75" s="655" t="s">
        <v>1535</v>
      </c>
      <c r="J75" s="231">
        <v>206</v>
      </c>
      <c r="K75" s="588">
        <v>406</v>
      </c>
      <c r="L75" s="231">
        <v>74</v>
      </c>
      <c r="M75" s="603">
        <v>74</v>
      </c>
      <c r="N75" s="267">
        <v>0.58299999999999996</v>
      </c>
      <c r="O75" s="614">
        <v>245.09800000000001</v>
      </c>
      <c r="P75" s="276">
        <v>0.58299999999999996</v>
      </c>
      <c r="Q75" s="60" t="s">
        <v>1536</v>
      </c>
      <c r="R75" s="19" t="s">
        <v>1537</v>
      </c>
      <c r="S75" s="19" t="s">
        <v>1538</v>
      </c>
      <c r="T75" s="19" t="s">
        <v>52</v>
      </c>
      <c r="U75" s="19" t="s">
        <v>52</v>
      </c>
      <c r="V75" s="19" t="s">
        <v>1539</v>
      </c>
      <c r="W75" s="231">
        <v>181</v>
      </c>
      <c r="X75" s="616">
        <f>W75+W76</f>
        <v>353</v>
      </c>
      <c r="Y75" s="231"/>
      <c r="Z75" s="10" t="s">
        <v>1540</v>
      </c>
      <c r="AA75" s="10" t="s">
        <v>1541</v>
      </c>
      <c r="AB75" s="10">
        <v>84</v>
      </c>
      <c r="AC75" s="13" t="s">
        <v>52</v>
      </c>
      <c r="AD75" s="13" t="s">
        <v>52</v>
      </c>
      <c r="AE75" s="13" t="s">
        <v>52</v>
      </c>
      <c r="AF75" s="13" t="s">
        <v>52</v>
      </c>
      <c r="AG75" s="13" t="s">
        <v>52</v>
      </c>
      <c r="AH75" s="13" t="s">
        <v>52</v>
      </c>
      <c r="AI75" s="593" t="s">
        <v>52</v>
      </c>
      <c r="AJ75" s="13">
        <v>176</v>
      </c>
      <c r="AK75" s="13" t="s">
        <v>1542</v>
      </c>
      <c r="AL75" s="13" t="s">
        <v>52</v>
      </c>
      <c r="AM75" s="236"/>
      <c r="AN75" s="592" t="s">
        <v>1543</v>
      </c>
      <c r="AO75" s="19">
        <v>206</v>
      </c>
      <c r="AP75" s="19" t="s">
        <v>52</v>
      </c>
      <c r="AQ75" s="10">
        <v>113</v>
      </c>
      <c r="AR75" s="19" t="s">
        <v>52</v>
      </c>
      <c r="AS75" s="613" t="s">
        <v>1544</v>
      </c>
      <c r="AT75" s="19" t="s">
        <v>52</v>
      </c>
      <c r="AU75" s="19" t="s">
        <v>52</v>
      </c>
      <c r="AV75" s="587" t="s">
        <v>52</v>
      </c>
      <c r="AW75" s="19" t="s">
        <v>52</v>
      </c>
      <c r="AX75" s="19" t="s">
        <v>52</v>
      </c>
      <c r="AY75" s="19" t="s">
        <v>52</v>
      </c>
      <c r="AZ75" s="19" t="s">
        <v>52</v>
      </c>
      <c r="BA75" s="59">
        <v>0.04</v>
      </c>
      <c r="BB75" s="19" t="s">
        <v>52</v>
      </c>
      <c r="BC75" s="19" t="s">
        <v>52</v>
      </c>
      <c r="BD75" s="19" t="s">
        <v>52</v>
      </c>
      <c r="BE75" s="59">
        <v>0</v>
      </c>
      <c r="BF75" s="19" t="s">
        <v>52</v>
      </c>
      <c r="BG75" s="19" t="s">
        <v>52</v>
      </c>
      <c r="BH75" s="19" t="s">
        <v>52</v>
      </c>
      <c r="BI75" s="19" t="s">
        <v>52</v>
      </c>
      <c r="BJ75" s="19" t="s">
        <v>52</v>
      </c>
      <c r="BK75" s="19" t="s">
        <v>52</v>
      </c>
      <c r="BL75" s="19" t="s">
        <v>52</v>
      </c>
      <c r="BM75" s="19" t="s">
        <v>52</v>
      </c>
      <c r="BN75" s="19" t="s">
        <v>52</v>
      </c>
      <c r="BO75" s="19" t="s">
        <v>52</v>
      </c>
      <c r="BP75" s="603" t="s">
        <v>52</v>
      </c>
      <c r="BQ75" s="603" t="s">
        <v>52</v>
      </c>
      <c r="BR75" s="587" t="s">
        <v>722</v>
      </c>
      <c r="BS75" s="587" t="s">
        <v>1545</v>
      </c>
      <c r="BT75" s="50"/>
    </row>
    <row r="76" spans="1:72" s="5" customFormat="1" ht="15" customHeight="1">
      <c r="A76" s="637"/>
      <c r="B76" s="587"/>
      <c r="C76" s="649"/>
      <c r="D76" s="603"/>
      <c r="E76" s="603"/>
      <c r="F76" s="19" t="s">
        <v>1546</v>
      </c>
      <c r="G76" s="603"/>
      <c r="H76" s="603"/>
      <c r="I76" s="655"/>
      <c r="J76" s="231">
        <v>200</v>
      </c>
      <c r="K76" s="589"/>
      <c r="L76" s="231">
        <v>74</v>
      </c>
      <c r="M76" s="603"/>
      <c r="N76" s="267">
        <v>0.625</v>
      </c>
      <c r="O76" s="615"/>
      <c r="P76" s="276">
        <v>0.625</v>
      </c>
      <c r="Q76" s="60" t="s">
        <v>1547</v>
      </c>
      <c r="R76" s="19" t="s">
        <v>1548</v>
      </c>
      <c r="S76" s="19" t="s">
        <v>1549</v>
      </c>
      <c r="T76" s="19" t="s">
        <v>52</v>
      </c>
      <c r="U76" s="19" t="s">
        <v>52</v>
      </c>
      <c r="V76" s="19" t="s">
        <v>1550</v>
      </c>
      <c r="W76" s="231">
        <v>172</v>
      </c>
      <c r="X76" s="617"/>
      <c r="Y76" s="231"/>
      <c r="Z76" s="10" t="s">
        <v>1551</v>
      </c>
      <c r="AA76" s="10" t="s">
        <v>1552</v>
      </c>
      <c r="AB76" s="10">
        <v>56</v>
      </c>
      <c r="AC76" s="13" t="s">
        <v>52</v>
      </c>
      <c r="AD76" s="13" t="s">
        <v>52</v>
      </c>
      <c r="AE76" s="13" t="s">
        <v>52</v>
      </c>
      <c r="AF76" s="16" t="s">
        <v>52</v>
      </c>
      <c r="AG76" s="16" t="s">
        <v>52</v>
      </c>
      <c r="AH76" s="16" t="s">
        <v>52</v>
      </c>
      <c r="AI76" s="593"/>
      <c r="AJ76" s="13">
        <v>169</v>
      </c>
      <c r="AK76" s="13" t="s">
        <v>1553</v>
      </c>
      <c r="AL76" s="13" t="s">
        <v>52</v>
      </c>
      <c r="AM76" s="236"/>
      <c r="AN76" s="592"/>
      <c r="AO76" s="19">
        <v>200</v>
      </c>
      <c r="AP76" s="19" t="s">
        <v>52</v>
      </c>
      <c r="AQ76" s="10">
        <v>68</v>
      </c>
      <c r="AR76" s="19" t="s">
        <v>52</v>
      </c>
      <c r="AS76" s="613"/>
      <c r="AT76" s="19" t="s">
        <v>52</v>
      </c>
      <c r="AU76" s="19" t="s">
        <v>52</v>
      </c>
      <c r="AV76" s="587"/>
      <c r="AW76" s="19" t="s">
        <v>52</v>
      </c>
      <c r="AX76" s="19" t="s">
        <v>52</v>
      </c>
      <c r="AY76" s="19" t="s">
        <v>52</v>
      </c>
      <c r="AZ76" s="19" t="s">
        <v>52</v>
      </c>
      <c r="BA76" s="59">
        <v>0.09</v>
      </c>
      <c r="BB76" s="19" t="s">
        <v>52</v>
      </c>
      <c r="BC76" s="19" t="s">
        <v>52</v>
      </c>
      <c r="BD76" s="19" t="s">
        <v>52</v>
      </c>
      <c r="BE76" s="59">
        <v>0.04</v>
      </c>
      <c r="BF76" s="19" t="s">
        <v>52</v>
      </c>
      <c r="BG76" s="19" t="s">
        <v>52</v>
      </c>
      <c r="BH76" s="19" t="s">
        <v>52</v>
      </c>
      <c r="BI76" s="19" t="s">
        <v>52</v>
      </c>
      <c r="BJ76" s="19" t="s">
        <v>52</v>
      </c>
      <c r="BK76" s="19" t="s">
        <v>52</v>
      </c>
      <c r="BL76" s="19" t="s">
        <v>52</v>
      </c>
      <c r="BM76" s="19" t="s">
        <v>52</v>
      </c>
      <c r="BN76" s="19" t="s">
        <v>52</v>
      </c>
      <c r="BO76" s="19" t="s">
        <v>52</v>
      </c>
      <c r="BP76" s="603"/>
      <c r="BQ76" s="603"/>
      <c r="BR76" s="587"/>
      <c r="BS76" s="587"/>
      <c r="BT76" s="50"/>
    </row>
    <row r="77" spans="1:72" s="5" customFormat="1" ht="15" customHeight="1">
      <c r="A77" s="636" t="s">
        <v>1883</v>
      </c>
      <c r="B77" s="587" t="s">
        <v>1554</v>
      </c>
      <c r="C77" s="649" t="s">
        <v>1555</v>
      </c>
      <c r="D77" s="603" t="s">
        <v>1556</v>
      </c>
      <c r="E77" s="603" t="s">
        <v>1557</v>
      </c>
      <c r="F77" s="19" t="s">
        <v>1546</v>
      </c>
      <c r="G77" s="603" t="s">
        <v>1558</v>
      </c>
      <c r="H77" s="603" t="s">
        <v>1559</v>
      </c>
      <c r="I77" s="655" t="s">
        <v>1560</v>
      </c>
      <c r="J77" s="231">
        <v>16</v>
      </c>
      <c r="K77" s="588">
        <v>70</v>
      </c>
      <c r="L77" s="231">
        <v>71</v>
      </c>
      <c r="M77" s="603">
        <v>71</v>
      </c>
      <c r="N77" s="265" t="s">
        <v>52</v>
      </c>
      <c r="O77" s="662" t="s">
        <v>52</v>
      </c>
      <c r="P77" s="38" t="s">
        <v>52</v>
      </c>
      <c r="Q77" s="59" t="s">
        <v>1561</v>
      </c>
      <c r="R77" s="59" t="s">
        <v>622</v>
      </c>
      <c r="S77" s="10" t="s">
        <v>1562</v>
      </c>
      <c r="T77" s="8" t="s">
        <v>52</v>
      </c>
      <c r="U77" s="8" t="s">
        <v>52</v>
      </c>
      <c r="V77" s="19" t="s">
        <v>1561</v>
      </c>
      <c r="W77" s="231">
        <v>16</v>
      </c>
      <c r="X77" s="616">
        <f>W77+W78</f>
        <v>70</v>
      </c>
      <c r="Y77" s="231"/>
      <c r="Z77" s="58" t="s">
        <v>1563</v>
      </c>
      <c r="AA77" s="58" t="s">
        <v>1564</v>
      </c>
      <c r="AB77" s="19" t="s">
        <v>52</v>
      </c>
      <c r="AC77" s="13">
        <v>16</v>
      </c>
      <c r="AD77" s="13">
        <v>11.4</v>
      </c>
      <c r="AE77" s="13" t="s">
        <v>52</v>
      </c>
      <c r="AF77" s="13" t="s">
        <v>52</v>
      </c>
      <c r="AG77" s="13" t="s">
        <v>52</v>
      </c>
      <c r="AH77" s="13">
        <v>0.1</v>
      </c>
      <c r="AI77" s="593" t="s">
        <v>1565</v>
      </c>
      <c r="AJ77" s="13">
        <v>16</v>
      </c>
      <c r="AK77" s="13" t="s">
        <v>1566</v>
      </c>
      <c r="AL77" s="13" t="s">
        <v>1567</v>
      </c>
      <c r="AM77" s="236"/>
      <c r="AN77" s="592" t="s">
        <v>1568</v>
      </c>
      <c r="AO77" s="19">
        <v>16</v>
      </c>
      <c r="AP77" s="19" t="s">
        <v>52</v>
      </c>
      <c r="AQ77" s="10">
        <v>34</v>
      </c>
      <c r="AR77" s="10" t="s">
        <v>1569</v>
      </c>
      <c r="AS77" s="613" t="s">
        <v>1570</v>
      </c>
      <c r="AT77" s="19" t="s">
        <v>52</v>
      </c>
      <c r="AU77" s="19" t="s">
        <v>52</v>
      </c>
      <c r="AV77" s="587" t="s">
        <v>52</v>
      </c>
      <c r="AW77" s="19">
        <v>16</v>
      </c>
      <c r="AX77" s="19" t="s">
        <v>52</v>
      </c>
      <c r="AY77" s="19" t="s">
        <v>52</v>
      </c>
      <c r="AZ77" s="19" t="s">
        <v>52</v>
      </c>
      <c r="BA77" s="19" t="s">
        <v>622</v>
      </c>
      <c r="BB77" s="19" t="s">
        <v>52</v>
      </c>
      <c r="BC77" s="19" t="s">
        <v>622</v>
      </c>
      <c r="BD77" s="19" t="s">
        <v>52</v>
      </c>
      <c r="BE77" s="19" t="s">
        <v>622</v>
      </c>
      <c r="BF77" s="19" t="s">
        <v>52</v>
      </c>
      <c r="BG77" s="19" t="s">
        <v>52</v>
      </c>
      <c r="BH77" s="19" t="s">
        <v>52</v>
      </c>
      <c r="BI77" s="19" t="s">
        <v>52</v>
      </c>
      <c r="BJ77" s="19" t="s">
        <v>52</v>
      </c>
      <c r="BK77" s="19" t="s">
        <v>622</v>
      </c>
      <c r="BL77" s="19" t="s">
        <v>52</v>
      </c>
      <c r="BM77" s="19" t="s">
        <v>52</v>
      </c>
      <c r="BN77" s="19" t="s">
        <v>52</v>
      </c>
      <c r="BO77" s="19" t="s">
        <v>52</v>
      </c>
      <c r="BP77" s="603" t="s">
        <v>52</v>
      </c>
      <c r="BQ77" s="603" t="s">
        <v>52</v>
      </c>
      <c r="BR77" s="603" t="s">
        <v>722</v>
      </c>
      <c r="BS77" s="603" t="s">
        <v>1571</v>
      </c>
      <c r="BT77" s="50"/>
    </row>
    <row r="78" spans="1:72" s="5" customFormat="1" ht="15" customHeight="1">
      <c r="A78" s="637"/>
      <c r="B78" s="587"/>
      <c r="C78" s="649"/>
      <c r="D78" s="603"/>
      <c r="E78" s="603"/>
      <c r="F78" s="19" t="s">
        <v>1572</v>
      </c>
      <c r="G78" s="603"/>
      <c r="H78" s="603"/>
      <c r="I78" s="655"/>
      <c r="J78" s="231">
        <v>54</v>
      </c>
      <c r="K78" s="589"/>
      <c r="L78" s="231">
        <v>70</v>
      </c>
      <c r="M78" s="603"/>
      <c r="N78" s="265" t="s">
        <v>52</v>
      </c>
      <c r="O78" s="662"/>
      <c r="P78" s="38" t="s">
        <v>52</v>
      </c>
      <c r="Q78" s="59" t="s">
        <v>1573</v>
      </c>
      <c r="R78" s="19" t="s">
        <v>1574</v>
      </c>
      <c r="S78" s="10" t="s">
        <v>1575</v>
      </c>
      <c r="T78" s="8" t="s">
        <v>52</v>
      </c>
      <c r="U78" s="8" t="s">
        <v>52</v>
      </c>
      <c r="V78" s="19" t="s">
        <v>1576</v>
      </c>
      <c r="W78" s="231">
        <v>54</v>
      </c>
      <c r="X78" s="617"/>
      <c r="Y78" s="231"/>
      <c r="Z78" s="58" t="s">
        <v>1577</v>
      </c>
      <c r="AA78" s="58" t="s">
        <v>1578</v>
      </c>
      <c r="AB78" s="19" t="s">
        <v>52</v>
      </c>
      <c r="AC78" s="13">
        <v>54</v>
      </c>
      <c r="AD78" s="13">
        <v>5.8</v>
      </c>
      <c r="AE78" s="13" t="s">
        <v>52</v>
      </c>
      <c r="AF78" s="16" t="s">
        <v>52</v>
      </c>
      <c r="AG78" s="16" t="s">
        <v>52</v>
      </c>
      <c r="AH78" s="16" t="s">
        <v>52</v>
      </c>
      <c r="AI78" s="593"/>
      <c r="AJ78" s="13">
        <v>54</v>
      </c>
      <c r="AK78" s="13" t="s">
        <v>1579</v>
      </c>
      <c r="AL78" s="13" t="s">
        <v>1580</v>
      </c>
      <c r="AM78" s="236"/>
      <c r="AN78" s="592"/>
      <c r="AO78" s="19">
        <v>54</v>
      </c>
      <c r="AP78" s="19" t="s">
        <v>52</v>
      </c>
      <c r="AQ78" s="10">
        <v>34</v>
      </c>
      <c r="AR78" s="10" t="s">
        <v>1569</v>
      </c>
      <c r="AS78" s="613"/>
      <c r="AT78" s="19" t="s">
        <v>52</v>
      </c>
      <c r="AU78" s="19" t="s">
        <v>52</v>
      </c>
      <c r="AV78" s="587"/>
      <c r="AW78" s="19">
        <v>54</v>
      </c>
      <c r="AX78" s="19" t="s">
        <v>52</v>
      </c>
      <c r="AY78" s="19" t="s">
        <v>52</v>
      </c>
      <c r="AZ78" s="19" t="s">
        <v>52</v>
      </c>
      <c r="BA78" s="19" t="s">
        <v>622</v>
      </c>
      <c r="BB78" s="19" t="s">
        <v>52</v>
      </c>
      <c r="BC78" s="19" t="s">
        <v>1581</v>
      </c>
      <c r="BD78" s="19" t="s">
        <v>52</v>
      </c>
      <c r="BE78" s="19" t="s">
        <v>1582</v>
      </c>
      <c r="BF78" s="19" t="s">
        <v>52</v>
      </c>
      <c r="BG78" s="19" t="s">
        <v>52</v>
      </c>
      <c r="BH78" s="19" t="s">
        <v>52</v>
      </c>
      <c r="BI78" s="19" t="s">
        <v>52</v>
      </c>
      <c r="BJ78" s="19" t="s">
        <v>52</v>
      </c>
      <c r="BK78" s="19" t="s">
        <v>622</v>
      </c>
      <c r="BL78" s="19" t="s">
        <v>52</v>
      </c>
      <c r="BM78" s="19" t="s">
        <v>52</v>
      </c>
      <c r="BN78" s="19" t="s">
        <v>52</v>
      </c>
      <c r="BO78" s="19" t="s">
        <v>52</v>
      </c>
      <c r="BP78" s="603"/>
      <c r="BQ78" s="603"/>
      <c r="BR78" s="603"/>
      <c r="BS78" s="603"/>
      <c r="BT78" s="50"/>
    </row>
    <row r="79" spans="1:72" s="5" customFormat="1" ht="15" customHeight="1">
      <c r="A79" s="636" t="s">
        <v>1883</v>
      </c>
      <c r="B79" s="587" t="s">
        <v>1583</v>
      </c>
      <c r="C79" s="649" t="s">
        <v>1584</v>
      </c>
      <c r="D79" s="587" t="s">
        <v>52</v>
      </c>
      <c r="E79" s="587" t="s">
        <v>1417</v>
      </c>
      <c r="F79" s="8" t="s">
        <v>492</v>
      </c>
      <c r="G79" s="587" t="s">
        <v>1585</v>
      </c>
      <c r="H79" s="587" t="s">
        <v>1586</v>
      </c>
      <c r="I79" s="611" t="s">
        <v>1886</v>
      </c>
      <c r="J79" s="232">
        <v>45</v>
      </c>
      <c r="K79" s="588">
        <v>90</v>
      </c>
      <c r="L79" s="232" t="s">
        <v>52</v>
      </c>
      <c r="M79" s="587" t="s">
        <v>52</v>
      </c>
      <c r="N79" s="71" t="s">
        <v>52</v>
      </c>
      <c r="O79" s="614" t="s">
        <v>52</v>
      </c>
      <c r="P79" s="243" t="s">
        <v>52</v>
      </c>
      <c r="Q79" s="56" t="s">
        <v>1587</v>
      </c>
      <c r="R79" s="52" t="s">
        <v>622</v>
      </c>
      <c r="S79" s="56" t="s">
        <v>1588</v>
      </c>
      <c r="T79" s="8" t="s">
        <v>52</v>
      </c>
      <c r="U79" s="8" t="s">
        <v>52</v>
      </c>
      <c r="V79" s="8" t="s">
        <v>52</v>
      </c>
      <c r="W79" s="232" t="s">
        <v>52</v>
      </c>
      <c r="X79" s="616" t="e">
        <f>W79+W80</f>
        <v>#VALUE!</v>
      </c>
      <c r="Y79" s="232"/>
      <c r="Z79" s="8" t="s">
        <v>52</v>
      </c>
      <c r="AA79" s="8" t="s">
        <v>52</v>
      </c>
      <c r="AB79" s="8" t="s">
        <v>52</v>
      </c>
      <c r="AC79" s="13">
        <v>45</v>
      </c>
      <c r="AD79" s="13">
        <v>6</v>
      </c>
      <c r="AE79" s="13" t="s">
        <v>52</v>
      </c>
      <c r="AF79" s="13" t="s">
        <v>52</v>
      </c>
      <c r="AG79" s="13" t="s">
        <v>52</v>
      </c>
      <c r="AH79" s="13" t="s">
        <v>52</v>
      </c>
      <c r="AI79" s="593" t="s">
        <v>1589</v>
      </c>
      <c r="AJ79" s="55">
        <v>45</v>
      </c>
      <c r="AK79" s="13" t="s">
        <v>1590</v>
      </c>
      <c r="AL79" s="288">
        <v>2</v>
      </c>
      <c r="AM79" s="287"/>
      <c r="AN79" s="592" t="s">
        <v>1591</v>
      </c>
      <c r="AO79" s="8" t="s">
        <v>52</v>
      </c>
      <c r="AP79" s="8" t="s">
        <v>52</v>
      </c>
      <c r="AQ79" s="8" t="s">
        <v>52</v>
      </c>
      <c r="AR79" s="8" t="s">
        <v>52</v>
      </c>
      <c r="AS79" s="587" t="s">
        <v>52</v>
      </c>
      <c r="AT79" s="8" t="s">
        <v>52</v>
      </c>
      <c r="AU79" s="8" t="s">
        <v>709</v>
      </c>
      <c r="AV79" s="587" t="s">
        <v>52</v>
      </c>
      <c r="AW79" s="8">
        <v>45</v>
      </c>
      <c r="AX79" s="8" t="s">
        <v>52</v>
      </c>
      <c r="AY79" s="8" t="s">
        <v>52</v>
      </c>
      <c r="AZ79" s="57" t="s">
        <v>1592</v>
      </c>
      <c r="BA79" s="8" t="s">
        <v>52</v>
      </c>
      <c r="BB79" s="8" t="s">
        <v>52</v>
      </c>
      <c r="BC79" s="8" t="s">
        <v>52</v>
      </c>
      <c r="BD79" s="8" t="s">
        <v>52</v>
      </c>
      <c r="BE79" s="8" t="s">
        <v>52</v>
      </c>
      <c r="BF79" s="8" t="s">
        <v>52</v>
      </c>
      <c r="BG79" s="8" t="s">
        <v>52</v>
      </c>
      <c r="BH79" s="8" t="s">
        <v>52</v>
      </c>
      <c r="BI79" s="8" t="s">
        <v>52</v>
      </c>
      <c r="BJ79" s="8" t="s">
        <v>52</v>
      </c>
      <c r="BK79" s="8" t="s">
        <v>52</v>
      </c>
      <c r="BL79" s="8" t="s">
        <v>52</v>
      </c>
      <c r="BM79" s="8" t="s">
        <v>52</v>
      </c>
      <c r="BN79" s="8" t="s">
        <v>52</v>
      </c>
      <c r="BO79" s="8" t="s">
        <v>52</v>
      </c>
      <c r="BP79" s="587" t="s">
        <v>52</v>
      </c>
      <c r="BQ79" s="587" t="s">
        <v>52</v>
      </c>
      <c r="BR79" s="587" t="s">
        <v>52</v>
      </c>
      <c r="BS79" s="587" t="s">
        <v>52</v>
      </c>
      <c r="BT79" s="50"/>
    </row>
    <row r="80" spans="1:72" s="5" customFormat="1" ht="15" customHeight="1">
      <c r="A80" s="637"/>
      <c r="B80" s="587"/>
      <c r="C80" s="649"/>
      <c r="D80" s="587"/>
      <c r="E80" s="587"/>
      <c r="F80" s="8" t="s">
        <v>1593</v>
      </c>
      <c r="G80" s="587"/>
      <c r="H80" s="587"/>
      <c r="I80" s="611"/>
      <c r="J80" s="232">
        <v>45</v>
      </c>
      <c r="K80" s="589"/>
      <c r="L80" s="232" t="s">
        <v>52</v>
      </c>
      <c r="M80" s="587"/>
      <c r="N80" s="71" t="s">
        <v>52</v>
      </c>
      <c r="O80" s="615"/>
      <c r="P80" s="243" t="s">
        <v>52</v>
      </c>
      <c r="Q80" s="56" t="s">
        <v>1587</v>
      </c>
      <c r="R80" s="52" t="s">
        <v>622</v>
      </c>
      <c r="S80" s="56" t="s">
        <v>1588</v>
      </c>
      <c r="T80" s="8" t="s">
        <v>52</v>
      </c>
      <c r="U80" s="8" t="s">
        <v>52</v>
      </c>
      <c r="V80" s="8" t="s">
        <v>52</v>
      </c>
      <c r="W80" s="232" t="s">
        <v>52</v>
      </c>
      <c r="X80" s="617"/>
      <c r="Y80" s="232"/>
      <c r="Z80" s="8" t="s">
        <v>52</v>
      </c>
      <c r="AA80" s="8" t="s">
        <v>52</v>
      </c>
      <c r="AB80" s="8" t="s">
        <v>52</v>
      </c>
      <c r="AC80" s="13">
        <v>45</v>
      </c>
      <c r="AD80" s="13">
        <v>9</v>
      </c>
      <c r="AE80" s="13" t="s">
        <v>52</v>
      </c>
      <c r="AF80" s="16" t="s">
        <v>52</v>
      </c>
      <c r="AG80" s="16" t="s">
        <v>52</v>
      </c>
      <c r="AH80" s="16" t="s">
        <v>52</v>
      </c>
      <c r="AI80" s="593"/>
      <c r="AJ80" s="55">
        <v>45</v>
      </c>
      <c r="AK80" s="13" t="s">
        <v>1594</v>
      </c>
      <c r="AL80" s="288">
        <v>7</v>
      </c>
      <c r="AM80" s="287"/>
      <c r="AN80" s="592"/>
      <c r="AO80" s="8" t="s">
        <v>52</v>
      </c>
      <c r="AP80" s="8" t="s">
        <v>52</v>
      </c>
      <c r="AQ80" s="8" t="s">
        <v>52</v>
      </c>
      <c r="AR80" s="8" t="s">
        <v>52</v>
      </c>
      <c r="AS80" s="587"/>
      <c r="AT80" s="8" t="s">
        <v>52</v>
      </c>
      <c r="AU80" s="8" t="s">
        <v>1595</v>
      </c>
      <c r="AV80" s="587"/>
      <c r="AW80" s="8">
        <v>45</v>
      </c>
      <c r="AX80" s="8" t="s">
        <v>52</v>
      </c>
      <c r="AY80" s="8" t="s">
        <v>52</v>
      </c>
      <c r="AZ80" s="52" t="s">
        <v>1587</v>
      </c>
      <c r="BA80" s="8" t="s">
        <v>52</v>
      </c>
      <c r="BB80" s="8" t="s">
        <v>52</v>
      </c>
      <c r="BC80" s="8" t="s">
        <v>52</v>
      </c>
      <c r="BD80" s="8" t="s">
        <v>52</v>
      </c>
      <c r="BE80" s="8" t="s">
        <v>52</v>
      </c>
      <c r="BF80" s="8" t="s">
        <v>52</v>
      </c>
      <c r="BG80" s="8" t="s">
        <v>52</v>
      </c>
      <c r="BH80" s="8" t="s">
        <v>52</v>
      </c>
      <c r="BI80" s="8" t="s">
        <v>52</v>
      </c>
      <c r="BJ80" s="8" t="s">
        <v>52</v>
      </c>
      <c r="BK80" s="8" t="s">
        <v>52</v>
      </c>
      <c r="BL80" s="8" t="s">
        <v>52</v>
      </c>
      <c r="BM80" s="8" t="s">
        <v>52</v>
      </c>
      <c r="BN80" s="8" t="s">
        <v>52</v>
      </c>
      <c r="BO80" s="8" t="s">
        <v>52</v>
      </c>
      <c r="BP80" s="587"/>
      <c r="BQ80" s="587"/>
      <c r="BR80" s="587"/>
      <c r="BS80" s="587"/>
      <c r="BT80" s="50"/>
    </row>
    <row r="81" spans="1:72" ht="15" customHeight="1">
      <c r="A81" s="636" t="s">
        <v>1883</v>
      </c>
      <c r="B81" s="604" t="s">
        <v>1596</v>
      </c>
      <c r="C81" s="649" t="s">
        <v>1885</v>
      </c>
      <c r="D81" s="587" t="s">
        <v>1597</v>
      </c>
      <c r="E81" s="587" t="s">
        <v>1598</v>
      </c>
      <c r="F81" s="8" t="s">
        <v>1599</v>
      </c>
      <c r="G81" s="587" t="s">
        <v>1600</v>
      </c>
      <c r="H81" s="587" t="s">
        <v>1601</v>
      </c>
      <c r="I81" s="611" t="s">
        <v>1602</v>
      </c>
      <c r="J81" s="232">
        <v>246</v>
      </c>
      <c r="K81" s="588">
        <v>495</v>
      </c>
      <c r="L81" s="232">
        <v>76</v>
      </c>
      <c r="M81" s="587">
        <v>75</v>
      </c>
      <c r="N81" s="71">
        <v>0.622</v>
      </c>
      <c r="O81" s="614">
        <v>299.92200000000003</v>
      </c>
      <c r="P81" s="243">
        <v>153</v>
      </c>
      <c r="Q81" s="52" t="s">
        <v>1603</v>
      </c>
      <c r="R81" s="8" t="s">
        <v>1604</v>
      </c>
      <c r="S81" s="8" t="s">
        <v>1605</v>
      </c>
      <c r="T81" s="8" t="s">
        <v>52</v>
      </c>
      <c r="U81" s="8" t="s">
        <v>52</v>
      </c>
      <c r="V81" s="8" t="s">
        <v>1606</v>
      </c>
      <c r="W81" s="232">
        <v>218</v>
      </c>
      <c r="X81" s="616">
        <f>W81+W82</f>
        <v>438</v>
      </c>
      <c r="Y81" s="232"/>
      <c r="Z81" s="8" t="s">
        <v>1607</v>
      </c>
      <c r="AA81" s="8" t="s">
        <v>1608</v>
      </c>
      <c r="AB81" s="8" t="s">
        <v>52</v>
      </c>
      <c r="AC81" s="13" t="s">
        <v>52</v>
      </c>
      <c r="AD81" s="13" t="s">
        <v>52</v>
      </c>
      <c r="AE81" s="13" t="s">
        <v>52</v>
      </c>
      <c r="AF81" s="13" t="s">
        <v>52</v>
      </c>
      <c r="AG81" s="13" t="s">
        <v>52</v>
      </c>
      <c r="AH81" s="13" t="s">
        <v>52</v>
      </c>
      <c r="AI81" s="593" t="s">
        <v>52</v>
      </c>
      <c r="AJ81" s="13" t="s">
        <v>52</v>
      </c>
      <c r="AK81" s="13" t="s">
        <v>52</v>
      </c>
      <c r="AL81" s="13" t="s">
        <v>52</v>
      </c>
      <c r="AM81" s="236"/>
      <c r="AN81" s="592" t="s">
        <v>52</v>
      </c>
      <c r="AO81" s="8" t="s">
        <v>52</v>
      </c>
      <c r="AP81" s="8" t="s">
        <v>52</v>
      </c>
      <c r="AQ81" s="8" t="s">
        <v>52</v>
      </c>
      <c r="AR81" s="8" t="s">
        <v>52</v>
      </c>
      <c r="AS81" s="587" t="s">
        <v>52</v>
      </c>
      <c r="AT81" s="8" t="s">
        <v>52</v>
      </c>
      <c r="AU81" s="8" t="s">
        <v>52</v>
      </c>
      <c r="AV81" s="587" t="s">
        <v>52</v>
      </c>
      <c r="AW81" s="8" t="s">
        <v>52</v>
      </c>
      <c r="AX81" s="8" t="s">
        <v>52</v>
      </c>
      <c r="AY81" s="8" t="s">
        <v>52</v>
      </c>
      <c r="AZ81" s="8" t="s">
        <v>52</v>
      </c>
      <c r="BA81" s="52" t="s">
        <v>1609</v>
      </c>
      <c r="BB81" s="8" t="s">
        <v>52</v>
      </c>
      <c r="BC81" s="8" t="s">
        <v>52</v>
      </c>
      <c r="BD81" s="8" t="s">
        <v>52</v>
      </c>
      <c r="BE81" s="52" t="s">
        <v>1609</v>
      </c>
      <c r="BF81" s="8" t="s">
        <v>52</v>
      </c>
      <c r="BG81" s="8" t="s">
        <v>52</v>
      </c>
      <c r="BH81" s="8" t="s">
        <v>52</v>
      </c>
      <c r="BI81" s="8" t="s">
        <v>52</v>
      </c>
      <c r="BJ81" s="8" t="s">
        <v>52</v>
      </c>
      <c r="BK81" s="8" t="s">
        <v>52</v>
      </c>
      <c r="BL81" s="8" t="s">
        <v>52</v>
      </c>
      <c r="BM81" s="8" t="s">
        <v>52</v>
      </c>
      <c r="BN81" s="8" t="s">
        <v>52</v>
      </c>
      <c r="BO81" s="8" t="s">
        <v>52</v>
      </c>
      <c r="BP81" s="587" t="s">
        <v>52</v>
      </c>
      <c r="BQ81" s="587" t="s">
        <v>52</v>
      </c>
      <c r="BR81" s="688"/>
      <c r="BS81" s="688"/>
      <c r="BT81" s="53"/>
    </row>
    <row r="82" spans="1:72" ht="15" customHeight="1">
      <c r="A82" s="637"/>
      <c r="B82" s="604"/>
      <c r="C82" s="649"/>
      <c r="D82" s="587"/>
      <c r="E82" s="587"/>
      <c r="F82" s="8" t="s">
        <v>1610</v>
      </c>
      <c r="G82" s="587"/>
      <c r="H82" s="587"/>
      <c r="I82" s="611"/>
      <c r="J82" s="232">
        <v>249</v>
      </c>
      <c r="K82" s="589"/>
      <c r="L82" s="232">
        <v>75</v>
      </c>
      <c r="M82" s="587"/>
      <c r="N82" s="71">
        <v>0.59</v>
      </c>
      <c r="O82" s="615"/>
      <c r="P82" s="243">
        <v>147</v>
      </c>
      <c r="Q82" s="52" t="s">
        <v>1611</v>
      </c>
      <c r="R82" s="8" t="s">
        <v>1612</v>
      </c>
      <c r="S82" s="8" t="s">
        <v>1613</v>
      </c>
      <c r="T82" s="8" t="s">
        <v>52</v>
      </c>
      <c r="U82" s="8" t="s">
        <v>52</v>
      </c>
      <c r="V82" s="8" t="s">
        <v>1614</v>
      </c>
      <c r="W82" s="232">
        <v>220</v>
      </c>
      <c r="X82" s="617"/>
      <c r="Y82" s="232"/>
      <c r="Z82" s="8" t="s">
        <v>1615</v>
      </c>
      <c r="AA82" s="8" t="s">
        <v>1616</v>
      </c>
      <c r="AB82" s="8" t="s">
        <v>52</v>
      </c>
      <c r="AC82" s="13" t="s">
        <v>52</v>
      </c>
      <c r="AD82" s="13" t="s">
        <v>52</v>
      </c>
      <c r="AE82" s="13" t="s">
        <v>52</v>
      </c>
      <c r="AF82" s="16" t="s">
        <v>52</v>
      </c>
      <c r="AG82" s="16" t="s">
        <v>52</v>
      </c>
      <c r="AH82" s="16" t="s">
        <v>52</v>
      </c>
      <c r="AI82" s="593"/>
      <c r="AJ82" s="13" t="s">
        <v>52</v>
      </c>
      <c r="AK82" s="13" t="s">
        <v>52</v>
      </c>
      <c r="AL82" s="13" t="s">
        <v>52</v>
      </c>
      <c r="AM82" s="236"/>
      <c r="AN82" s="592"/>
      <c r="AO82" s="8" t="s">
        <v>52</v>
      </c>
      <c r="AP82" s="8" t="s">
        <v>52</v>
      </c>
      <c r="AQ82" s="8" t="s">
        <v>52</v>
      </c>
      <c r="AR82" s="8" t="s">
        <v>52</v>
      </c>
      <c r="AS82" s="587"/>
      <c r="AT82" s="8" t="s">
        <v>52</v>
      </c>
      <c r="AU82" s="8" t="s">
        <v>52</v>
      </c>
      <c r="AV82" s="587"/>
      <c r="AW82" s="8" t="s">
        <v>52</v>
      </c>
      <c r="AX82" s="8" t="s">
        <v>52</v>
      </c>
      <c r="AY82" s="8" t="s">
        <v>52</v>
      </c>
      <c r="AZ82" s="8" t="s">
        <v>52</v>
      </c>
      <c r="BA82" s="52" t="s">
        <v>1617</v>
      </c>
      <c r="BB82" s="8" t="s">
        <v>52</v>
      </c>
      <c r="BC82" s="8" t="s">
        <v>52</v>
      </c>
      <c r="BD82" s="8" t="s">
        <v>52</v>
      </c>
      <c r="BE82" s="52" t="s">
        <v>1618</v>
      </c>
      <c r="BF82" s="8" t="s">
        <v>52</v>
      </c>
      <c r="BG82" s="8" t="s">
        <v>52</v>
      </c>
      <c r="BH82" s="8" t="s">
        <v>52</v>
      </c>
      <c r="BI82" s="8" t="s">
        <v>52</v>
      </c>
      <c r="BJ82" s="8" t="s">
        <v>52</v>
      </c>
      <c r="BK82" s="8" t="s">
        <v>52</v>
      </c>
      <c r="BL82" s="8" t="s">
        <v>52</v>
      </c>
      <c r="BM82" s="8" t="s">
        <v>52</v>
      </c>
      <c r="BN82" s="8" t="s">
        <v>52</v>
      </c>
      <c r="BO82" s="8" t="s">
        <v>52</v>
      </c>
      <c r="BP82" s="587"/>
      <c r="BQ82" s="587"/>
      <c r="BR82" s="688"/>
      <c r="BS82" s="688"/>
      <c r="BT82" s="53"/>
    </row>
    <row r="83" spans="1:72" s="5" customFormat="1" ht="15" customHeight="1">
      <c r="A83" s="636" t="s">
        <v>1883</v>
      </c>
      <c r="B83" s="587" t="s">
        <v>1619</v>
      </c>
      <c r="C83" s="649" t="s">
        <v>1620</v>
      </c>
      <c r="D83" s="611" t="s">
        <v>1621</v>
      </c>
      <c r="E83" s="587" t="s">
        <v>1417</v>
      </c>
      <c r="F83" s="8" t="s">
        <v>489</v>
      </c>
      <c r="G83" s="587" t="s">
        <v>1622</v>
      </c>
      <c r="H83" s="587" t="s">
        <v>1623</v>
      </c>
      <c r="I83" s="611" t="s">
        <v>1624</v>
      </c>
      <c r="J83" s="232">
        <v>103</v>
      </c>
      <c r="K83" s="588">
        <v>202</v>
      </c>
      <c r="L83" s="180">
        <v>74</v>
      </c>
      <c r="M83" s="587">
        <v>74</v>
      </c>
      <c r="N83" s="71">
        <v>57</v>
      </c>
      <c r="O83" s="614">
        <v>111</v>
      </c>
      <c r="P83" s="243">
        <v>57</v>
      </c>
      <c r="Q83" s="52" t="s">
        <v>1625</v>
      </c>
      <c r="R83" s="8" t="s">
        <v>1626</v>
      </c>
      <c r="S83" s="8" t="s">
        <v>1627</v>
      </c>
      <c r="T83" s="19" t="s">
        <v>52</v>
      </c>
      <c r="U83" s="19" t="s">
        <v>52</v>
      </c>
      <c r="V83" s="8" t="s">
        <v>1628</v>
      </c>
      <c r="W83" s="232">
        <v>71</v>
      </c>
      <c r="X83" s="616">
        <f>W83+W84</f>
        <v>141</v>
      </c>
      <c r="Y83" s="232"/>
      <c r="Z83" s="51" t="s">
        <v>1629</v>
      </c>
      <c r="AA83" s="51" t="s">
        <v>1630</v>
      </c>
      <c r="AB83" s="19" t="s">
        <v>52</v>
      </c>
      <c r="AC83" s="13" t="s">
        <v>52</v>
      </c>
      <c r="AD83" s="13" t="s">
        <v>52</v>
      </c>
      <c r="AE83" s="13" t="s">
        <v>52</v>
      </c>
      <c r="AF83" s="13" t="s">
        <v>52</v>
      </c>
      <c r="AG83" s="13" t="s">
        <v>52</v>
      </c>
      <c r="AH83" s="13" t="s">
        <v>52</v>
      </c>
      <c r="AI83" s="593" t="s">
        <v>52</v>
      </c>
      <c r="AJ83" s="13" t="s">
        <v>52</v>
      </c>
      <c r="AK83" s="13" t="s">
        <v>52</v>
      </c>
      <c r="AL83" s="13" t="s">
        <v>52</v>
      </c>
      <c r="AM83" s="236"/>
      <c r="AN83" s="592" t="s">
        <v>52</v>
      </c>
      <c r="AO83" s="8" t="s">
        <v>52</v>
      </c>
      <c r="AP83" s="8">
        <v>114</v>
      </c>
      <c r="AQ83" s="8" t="s">
        <v>52</v>
      </c>
      <c r="AR83" s="51" t="s">
        <v>1631</v>
      </c>
      <c r="AS83" s="587" t="s">
        <v>52</v>
      </c>
      <c r="AT83" s="19" t="s">
        <v>52</v>
      </c>
      <c r="AU83" s="19" t="s">
        <v>52</v>
      </c>
      <c r="AV83" s="587" t="s">
        <v>52</v>
      </c>
      <c r="AW83" s="8" t="s">
        <v>52</v>
      </c>
      <c r="AX83" s="8" t="s">
        <v>52</v>
      </c>
      <c r="AY83" s="8" t="s">
        <v>52</v>
      </c>
      <c r="AZ83" s="8" t="s">
        <v>52</v>
      </c>
      <c r="BA83" s="51" t="s">
        <v>1617</v>
      </c>
      <c r="BB83" s="51" t="s">
        <v>52</v>
      </c>
      <c r="BC83" s="51" t="s">
        <v>52</v>
      </c>
      <c r="BD83" s="51" t="s">
        <v>52</v>
      </c>
      <c r="BE83" s="51" t="s">
        <v>1632</v>
      </c>
      <c r="BF83" s="8" t="s">
        <v>52</v>
      </c>
      <c r="BG83" s="8" t="s">
        <v>52</v>
      </c>
      <c r="BH83" s="8" t="s">
        <v>52</v>
      </c>
      <c r="BI83" s="8" t="s">
        <v>52</v>
      </c>
      <c r="BJ83" s="8" t="s">
        <v>52</v>
      </c>
      <c r="BK83" s="8" t="s">
        <v>52</v>
      </c>
      <c r="BL83" s="8" t="s">
        <v>52</v>
      </c>
      <c r="BM83" s="52" t="s">
        <v>1633</v>
      </c>
      <c r="BN83" s="8" t="s">
        <v>52</v>
      </c>
      <c r="BO83" s="8" t="s">
        <v>52</v>
      </c>
      <c r="BP83" s="587" t="s">
        <v>52</v>
      </c>
      <c r="BQ83" s="587" t="s">
        <v>52</v>
      </c>
      <c r="BR83" s="587" t="s">
        <v>722</v>
      </c>
      <c r="BS83" s="587" t="s">
        <v>1884</v>
      </c>
      <c r="BT83" s="50"/>
    </row>
    <row r="84" spans="1:72" s="5" customFormat="1" ht="15" customHeight="1">
      <c r="A84" s="637"/>
      <c r="B84" s="587"/>
      <c r="C84" s="649"/>
      <c r="D84" s="611"/>
      <c r="E84" s="587"/>
      <c r="F84" s="8" t="s">
        <v>1634</v>
      </c>
      <c r="G84" s="587"/>
      <c r="H84" s="587"/>
      <c r="I84" s="611"/>
      <c r="J84" s="232">
        <v>99</v>
      </c>
      <c r="K84" s="589"/>
      <c r="L84" s="180">
        <v>74</v>
      </c>
      <c r="M84" s="587"/>
      <c r="N84" s="71">
        <v>54</v>
      </c>
      <c r="O84" s="615"/>
      <c r="P84" s="243">
        <v>54</v>
      </c>
      <c r="Q84" s="52" t="s">
        <v>1635</v>
      </c>
      <c r="R84" s="8" t="s">
        <v>1636</v>
      </c>
      <c r="S84" s="8" t="s">
        <v>1637</v>
      </c>
      <c r="T84" s="19" t="s">
        <v>52</v>
      </c>
      <c r="U84" s="19" t="s">
        <v>52</v>
      </c>
      <c r="V84" s="51" t="s">
        <v>1638</v>
      </c>
      <c r="W84" s="235">
        <v>70</v>
      </c>
      <c r="X84" s="617"/>
      <c r="Y84" s="235"/>
      <c r="Z84" s="51" t="s">
        <v>1639</v>
      </c>
      <c r="AA84" s="51" t="s">
        <v>1640</v>
      </c>
      <c r="AB84" s="19" t="s">
        <v>52</v>
      </c>
      <c r="AC84" s="13" t="s">
        <v>52</v>
      </c>
      <c r="AD84" s="13" t="s">
        <v>52</v>
      </c>
      <c r="AE84" s="13" t="s">
        <v>52</v>
      </c>
      <c r="AF84" s="16" t="s">
        <v>52</v>
      </c>
      <c r="AG84" s="16" t="s">
        <v>52</v>
      </c>
      <c r="AH84" s="16" t="s">
        <v>52</v>
      </c>
      <c r="AI84" s="593"/>
      <c r="AJ84" s="13" t="s">
        <v>52</v>
      </c>
      <c r="AK84" s="13" t="s">
        <v>52</v>
      </c>
      <c r="AL84" s="13" t="s">
        <v>52</v>
      </c>
      <c r="AM84" s="236"/>
      <c r="AN84" s="592"/>
      <c r="AO84" s="8" t="s">
        <v>52</v>
      </c>
      <c r="AP84" s="8" t="s">
        <v>52</v>
      </c>
      <c r="AQ84" s="8" t="s">
        <v>52</v>
      </c>
      <c r="AR84" s="8" t="s">
        <v>52</v>
      </c>
      <c r="AS84" s="587"/>
      <c r="AT84" s="19" t="s">
        <v>52</v>
      </c>
      <c r="AU84" s="19" t="s">
        <v>52</v>
      </c>
      <c r="AV84" s="587"/>
      <c r="AW84" s="8" t="s">
        <v>52</v>
      </c>
      <c r="AX84" s="8" t="s">
        <v>52</v>
      </c>
      <c r="AY84" s="8" t="s">
        <v>52</v>
      </c>
      <c r="AZ84" s="8" t="s">
        <v>52</v>
      </c>
      <c r="BA84" s="51" t="s">
        <v>1617</v>
      </c>
      <c r="BB84" s="51" t="s">
        <v>52</v>
      </c>
      <c r="BC84" s="51" t="s">
        <v>52</v>
      </c>
      <c r="BD84" s="51" t="s">
        <v>52</v>
      </c>
      <c r="BE84" s="51" t="s">
        <v>1618</v>
      </c>
      <c r="BF84" s="8" t="s">
        <v>52</v>
      </c>
      <c r="BG84" s="8" t="s">
        <v>52</v>
      </c>
      <c r="BH84" s="8" t="s">
        <v>52</v>
      </c>
      <c r="BI84" s="8" t="s">
        <v>52</v>
      </c>
      <c r="BJ84" s="8" t="s">
        <v>52</v>
      </c>
      <c r="BK84" s="8" t="s">
        <v>52</v>
      </c>
      <c r="BL84" s="8" t="s">
        <v>52</v>
      </c>
      <c r="BM84" s="52" t="s">
        <v>1641</v>
      </c>
      <c r="BN84" s="8" t="s">
        <v>52</v>
      </c>
      <c r="BO84" s="8" t="s">
        <v>52</v>
      </c>
      <c r="BP84" s="587"/>
      <c r="BQ84" s="587"/>
      <c r="BR84" s="587"/>
      <c r="BS84" s="587"/>
      <c r="BT84" s="50"/>
    </row>
    <row r="85" spans="1:72" ht="15" customHeight="1">
      <c r="A85" s="636" t="s">
        <v>1883</v>
      </c>
      <c r="B85" s="604" t="s">
        <v>1642</v>
      </c>
      <c r="C85" s="649" t="s">
        <v>1643</v>
      </c>
      <c r="D85" s="661" t="s">
        <v>1644</v>
      </c>
      <c r="E85" s="661" t="s">
        <v>1645</v>
      </c>
      <c r="F85" s="8" t="s">
        <v>1599</v>
      </c>
      <c r="G85" s="587" t="s">
        <v>1646</v>
      </c>
      <c r="H85" s="587" t="s">
        <v>1647</v>
      </c>
      <c r="I85" s="611" t="s">
        <v>1648</v>
      </c>
      <c r="J85" s="232">
        <v>59</v>
      </c>
      <c r="K85" s="568">
        <v>180</v>
      </c>
      <c r="L85" s="232">
        <v>65</v>
      </c>
      <c r="M85" s="587">
        <v>65</v>
      </c>
      <c r="N85" s="71" t="s">
        <v>52</v>
      </c>
      <c r="O85" s="605" t="s">
        <v>52</v>
      </c>
      <c r="P85" s="243" t="s">
        <v>52</v>
      </c>
      <c r="Q85" s="52" t="s">
        <v>1649</v>
      </c>
      <c r="R85" s="8" t="s">
        <v>1650</v>
      </c>
      <c r="S85" s="8" t="s">
        <v>52</v>
      </c>
      <c r="T85" s="8" t="s">
        <v>52</v>
      </c>
      <c r="U85" s="8" t="s">
        <v>52</v>
      </c>
      <c r="V85" s="8" t="s">
        <v>52</v>
      </c>
      <c r="W85" s="232" t="s">
        <v>52</v>
      </c>
      <c r="X85" s="605" t="str">
        <f>W85</f>
        <v>NR</v>
      </c>
      <c r="Y85" s="232"/>
      <c r="Z85" s="8" t="s">
        <v>52</v>
      </c>
      <c r="AA85" s="8" t="s">
        <v>52</v>
      </c>
      <c r="AB85" s="8" t="s">
        <v>52</v>
      </c>
      <c r="AC85" s="13" t="s">
        <v>52</v>
      </c>
      <c r="AD85" s="13" t="s">
        <v>52</v>
      </c>
      <c r="AE85" s="13" t="s">
        <v>52</v>
      </c>
      <c r="AF85" s="16" t="s">
        <v>52</v>
      </c>
      <c r="AG85" s="16" t="s">
        <v>52</v>
      </c>
      <c r="AH85" s="16" t="s">
        <v>52</v>
      </c>
      <c r="AI85" s="593" t="s">
        <v>52</v>
      </c>
      <c r="AJ85" s="13" t="s">
        <v>52</v>
      </c>
      <c r="AK85" s="13" t="s">
        <v>52</v>
      </c>
      <c r="AL85" s="13" t="s">
        <v>52</v>
      </c>
      <c r="AM85" s="236"/>
      <c r="AN85" s="592" t="s">
        <v>52</v>
      </c>
      <c r="AO85" s="8" t="s">
        <v>52</v>
      </c>
      <c r="AP85" s="8" t="s">
        <v>52</v>
      </c>
      <c r="AQ85" s="8" t="s">
        <v>52</v>
      </c>
      <c r="AR85" s="8" t="s">
        <v>52</v>
      </c>
      <c r="AS85" s="603" t="s">
        <v>52</v>
      </c>
      <c r="AT85" s="8" t="s">
        <v>52</v>
      </c>
      <c r="AU85" s="8" t="s">
        <v>52</v>
      </c>
      <c r="AV85" s="603" t="s">
        <v>52</v>
      </c>
      <c r="AW85" s="8" t="s">
        <v>52</v>
      </c>
      <c r="AX85" s="8" t="s">
        <v>52</v>
      </c>
      <c r="AY85" s="8" t="s">
        <v>52</v>
      </c>
      <c r="AZ85" s="8" t="s">
        <v>52</v>
      </c>
      <c r="BA85" s="8" t="s">
        <v>52</v>
      </c>
      <c r="BB85" s="8" t="s">
        <v>52</v>
      </c>
      <c r="BC85" s="8" t="s">
        <v>52</v>
      </c>
      <c r="BD85" s="8" t="s">
        <v>52</v>
      </c>
      <c r="BE85" s="8" t="s">
        <v>52</v>
      </c>
      <c r="BF85" s="8" t="s">
        <v>52</v>
      </c>
      <c r="BG85" s="8" t="s">
        <v>52</v>
      </c>
      <c r="BH85" s="8" t="s">
        <v>52</v>
      </c>
      <c r="BI85" s="8" t="s">
        <v>52</v>
      </c>
      <c r="BJ85" s="8" t="s">
        <v>52</v>
      </c>
      <c r="BK85" s="8" t="s">
        <v>52</v>
      </c>
      <c r="BL85" s="8" t="s">
        <v>52</v>
      </c>
      <c r="BM85" s="8" t="s">
        <v>1651</v>
      </c>
      <c r="BN85" s="8" t="s">
        <v>52</v>
      </c>
      <c r="BO85" s="8" t="s">
        <v>52</v>
      </c>
      <c r="BP85" s="587" t="s">
        <v>52</v>
      </c>
      <c r="BQ85" s="587" t="s">
        <v>52</v>
      </c>
      <c r="BR85" s="587" t="s">
        <v>722</v>
      </c>
      <c r="BS85" s="587" t="s">
        <v>1652</v>
      </c>
      <c r="BT85" s="53"/>
    </row>
    <row r="86" spans="1:72" ht="15" customHeight="1">
      <c r="A86" s="644"/>
      <c r="B86" s="604"/>
      <c r="C86" s="649"/>
      <c r="D86" s="661"/>
      <c r="E86" s="661"/>
      <c r="F86" s="8" t="s">
        <v>1653</v>
      </c>
      <c r="G86" s="587"/>
      <c r="H86" s="587"/>
      <c r="I86" s="611"/>
      <c r="J86" s="232">
        <v>59</v>
      </c>
      <c r="K86" s="619"/>
      <c r="L86" s="232">
        <v>65</v>
      </c>
      <c r="M86" s="587"/>
      <c r="N86" s="71" t="s">
        <v>52</v>
      </c>
      <c r="O86" s="605"/>
      <c r="P86" s="243" t="s">
        <v>52</v>
      </c>
      <c r="Q86" s="52" t="s">
        <v>1654</v>
      </c>
      <c r="R86" s="8" t="s">
        <v>1655</v>
      </c>
      <c r="S86" s="8" t="s">
        <v>52</v>
      </c>
      <c r="T86" s="8" t="s">
        <v>52</v>
      </c>
      <c r="U86" s="8" t="s">
        <v>52</v>
      </c>
      <c r="V86" s="8" t="s">
        <v>52</v>
      </c>
      <c r="W86" s="232" t="s">
        <v>52</v>
      </c>
      <c r="X86" s="605"/>
      <c r="Y86" s="232"/>
      <c r="Z86" s="8" t="s">
        <v>52</v>
      </c>
      <c r="AA86" s="8" t="s">
        <v>52</v>
      </c>
      <c r="AB86" s="8" t="s">
        <v>52</v>
      </c>
      <c r="AC86" s="13" t="s">
        <v>52</v>
      </c>
      <c r="AD86" s="13" t="s">
        <v>52</v>
      </c>
      <c r="AE86" s="13" t="s">
        <v>52</v>
      </c>
      <c r="AF86" s="13" t="s">
        <v>52</v>
      </c>
      <c r="AG86" s="13" t="s">
        <v>52</v>
      </c>
      <c r="AH86" s="13" t="s">
        <v>52</v>
      </c>
      <c r="AI86" s="593"/>
      <c r="AJ86" s="13" t="s">
        <v>52</v>
      </c>
      <c r="AK86" s="13" t="s">
        <v>52</v>
      </c>
      <c r="AL86" s="13" t="s">
        <v>52</v>
      </c>
      <c r="AM86" s="236"/>
      <c r="AN86" s="592"/>
      <c r="AO86" s="8" t="s">
        <v>52</v>
      </c>
      <c r="AP86" s="8" t="s">
        <v>52</v>
      </c>
      <c r="AQ86" s="8" t="s">
        <v>52</v>
      </c>
      <c r="AR86" s="8" t="s">
        <v>52</v>
      </c>
      <c r="AS86" s="603"/>
      <c r="AT86" s="8" t="s">
        <v>52</v>
      </c>
      <c r="AU86" s="8" t="s">
        <v>52</v>
      </c>
      <c r="AV86" s="603"/>
      <c r="AW86" s="8" t="s">
        <v>52</v>
      </c>
      <c r="AX86" s="8" t="s">
        <v>52</v>
      </c>
      <c r="AY86" s="8" t="s">
        <v>52</v>
      </c>
      <c r="AZ86" s="8" t="s">
        <v>52</v>
      </c>
      <c r="BA86" s="8" t="s">
        <v>52</v>
      </c>
      <c r="BB86" s="8" t="s">
        <v>52</v>
      </c>
      <c r="BC86" s="8" t="s">
        <v>52</v>
      </c>
      <c r="BD86" s="8" t="s">
        <v>52</v>
      </c>
      <c r="BE86" s="8" t="s">
        <v>52</v>
      </c>
      <c r="BF86" s="8" t="s">
        <v>52</v>
      </c>
      <c r="BG86" s="8" t="s">
        <v>52</v>
      </c>
      <c r="BH86" s="8" t="s">
        <v>52</v>
      </c>
      <c r="BI86" s="8" t="s">
        <v>52</v>
      </c>
      <c r="BJ86" s="8" t="s">
        <v>52</v>
      </c>
      <c r="BK86" s="8" t="s">
        <v>52</v>
      </c>
      <c r="BL86" s="8" t="s">
        <v>52</v>
      </c>
      <c r="BM86" s="8" t="s">
        <v>1656</v>
      </c>
      <c r="BN86" s="8" t="s">
        <v>52</v>
      </c>
      <c r="BO86" s="8" t="s">
        <v>52</v>
      </c>
      <c r="BP86" s="587"/>
      <c r="BQ86" s="587"/>
      <c r="BR86" s="587"/>
      <c r="BS86" s="587"/>
      <c r="BT86" s="53"/>
    </row>
    <row r="87" spans="1:72" ht="15" customHeight="1">
      <c r="A87" s="637"/>
      <c r="B87" s="604"/>
      <c r="C87" s="649"/>
      <c r="D87" s="661"/>
      <c r="E87" s="661"/>
      <c r="F87" s="8" t="s">
        <v>1657</v>
      </c>
      <c r="G87" s="587"/>
      <c r="H87" s="587"/>
      <c r="I87" s="611"/>
      <c r="J87" s="232">
        <v>62</v>
      </c>
      <c r="K87" s="569"/>
      <c r="L87" s="232">
        <v>65.5</v>
      </c>
      <c r="M87" s="587"/>
      <c r="N87" s="71" t="s">
        <v>52</v>
      </c>
      <c r="O87" s="605"/>
      <c r="P87" s="243" t="s">
        <v>52</v>
      </c>
      <c r="Q87" s="52" t="s">
        <v>1658</v>
      </c>
      <c r="R87" s="8" t="s">
        <v>1659</v>
      </c>
      <c r="S87" s="8" t="s">
        <v>52</v>
      </c>
      <c r="T87" s="8" t="s">
        <v>52</v>
      </c>
      <c r="U87" s="8" t="s">
        <v>52</v>
      </c>
      <c r="V87" s="8" t="s">
        <v>52</v>
      </c>
      <c r="W87" s="232" t="s">
        <v>52</v>
      </c>
      <c r="X87" s="605"/>
      <c r="Y87" s="232"/>
      <c r="Z87" s="8" t="s">
        <v>52</v>
      </c>
      <c r="AA87" s="8" t="s">
        <v>52</v>
      </c>
      <c r="AB87" s="8" t="s">
        <v>52</v>
      </c>
      <c r="AC87" s="13" t="s">
        <v>52</v>
      </c>
      <c r="AD87" s="13" t="s">
        <v>52</v>
      </c>
      <c r="AE87" s="13" t="s">
        <v>52</v>
      </c>
      <c r="AF87" s="13" t="s">
        <v>52</v>
      </c>
      <c r="AG87" s="13" t="s">
        <v>52</v>
      </c>
      <c r="AH87" s="13" t="s">
        <v>52</v>
      </c>
      <c r="AI87" s="593"/>
      <c r="AJ87" s="13" t="s">
        <v>52</v>
      </c>
      <c r="AK87" s="13" t="s">
        <v>52</v>
      </c>
      <c r="AL87" s="13" t="s">
        <v>52</v>
      </c>
      <c r="AM87" s="236"/>
      <c r="AN87" s="592"/>
      <c r="AO87" s="8" t="s">
        <v>52</v>
      </c>
      <c r="AP87" s="8" t="s">
        <v>52</v>
      </c>
      <c r="AQ87" s="8" t="s">
        <v>52</v>
      </c>
      <c r="AR87" s="8" t="s">
        <v>52</v>
      </c>
      <c r="AS87" s="603"/>
      <c r="AT87" s="8" t="s">
        <v>52</v>
      </c>
      <c r="AU87" s="8" t="s">
        <v>52</v>
      </c>
      <c r="AV87" s="603"/>
      <c r="AW87" s="8" t="s">
        <v>52</v>
      </c>
      <c r="AX87" s="8" t="s">
        <v>52</v>
      </c>
      <c r="AY87" s="8" t="s">
        <v>52</v>
      </c>
      <c r="AZ87" s="8" t="s">
        <v>52</v>
      </c>
      <c r="BA87" s="8" t="s">
        <v>52</v>
      </c>
      <c r="BB87" s="8" t="s">
        <v>52</v>
      </c>
      <c r="BC87" s="8" t="s">
        <v>52</v>
      </c>
      <c r="BD87" s="8" t="s">
        <v>52</v>
      </c>
      <c r="BE87" s="8" t="s">
        <v>52</v>
      </c>
      <c r="BF87" s="8" t="s">
        <v>52</v>
      </c>
      <c r="BG87" s="8" t="s">
        <v>52</v>
      </c>
      <c r="BH87" s="8" t="s">
        <v>52</v>
      </c>
      <c r="BI87" s="8" t="s">
        <v>52</v>
      </c>
      <c r="BJ87" s="8" t="s">
        <v>52</v>
      </c>
      <c r="BK87" s="8" t="s">
        <v>52</v>
      </c>
      <c r="BL87" s="8" t="s">
        <v>52</v>
      </c>
      <c r="BM87" s="8" t="s">
        <v>1660</v>
      </c>
      <c r="BN87" s="8" t="s">
        <v>52</v>
      </c>
      <c r="BO87" s="8" t="s">
        <v>52</v>
      </c>
      <c r="BP87" s="587"/>
      <c r="BQ87" s="587"/>
      <c r="BR87" s="587"/>
      <c r="BS87" s="587"/>
      <c r="BT87" s="53"/>
    </row>
    <row r="88" spans="1:72" s="5" customFormat="1" ht="15" customHeight="1">
      <c r="A88" s="636" t="s">
        <v>1883</v>
      </c>
      <c r="B88" s="587" t="s">
        <v>1661</v>
      </c>
      <c r="C88" s="649" t="s">
        <v>1662</v>
      </c>
      <c r="D88" s="587" t="s">
        <v>1663</v>
      </c>
      <c r="E88" s="587" t="s">
        <v>580</v>
      </c>
      <c r="F88" s="8" t="s">
        <v>489</v>
      </c>
      <c r="G88" s="587" t="s">
        <v>1664</v>
      </c>
      <c r="H88" s="587" t="s">
        <v>1665</v>
      </c>
      <c r="I88" s="611" t="s">
        <v>1666</v>
      </c>
      <c r="J88" s="232">
        <v>45</v>
      </c>
      <c r="K88" s="588">
        <v>87</v>
      </c>
      <c r="L88" s="232">
        <v>76</v>
      </c>
      <c r="M88" s="605">
        <v>75.517241379310349</v>
      </c>
      <c r="N88" s="71">
        <v>25</v>
      </c>
      <c r="O88" s="605">
        <v>48</v>
      </c>
      <c r="P88" s="243">
        <v>25</v>
      </c>
      <c r="Q88" s="52" t="s">
        <v>1587</v>
      </c>
      <c r="R88" s="8" t="s">
        <v>622</v>
      </c>
      <c r="S88" s="8" t="s">
        <v>1667</v>
      </c>
      <c r="T88" s="8" t="s">
        <v>1668</v>
      </c>
      <c r="U88" s="8" t="s">
        <v>52</v>
      </c>
      <c r="V88" s="8" t="s">
        <v>1669</v>
      </c>
      <c r="W88" s="232">
        <v>36</v>
      </c>
      <c r="X88" s="616">
        <f>W88+W89</f>
        <v>69</v>
      </c>
      <c r="Y88" s="232"/>
      <c r="Z88" s="8" t="s">
        <v>1670</v>
      </c>
      <c r="AA88" s="8" t="s">
        <v>1671</v>
      </c>
      <c r="AB88" s="8">
        <v>64</v>
      </c>
      <c r="AC88" s="8">
        <v>45</v>
      </c>
      <c r="AD88" s="18">
        <v>5.2</v>
      </c>
      <c r="AE88" s="8" t="s">
        <v>1672</v>
      </c>
      <c r="AF88" s="8">
        <v>0.63</v>
      </c>
      <c r="AG88" s="8" t="s">
        <v>1673</v>
      </c>
      <c r="AH88" s="8">
        <v>4.7E-2</v>
      </c>
      <c r="AI88" s="593" t="s">
        <v>1674</v>
      </c>
      <c r="AJ88" s="13">
        <v>45</v>
      </c>
      <c r="AK88" s="13" t="s">
        <v>1675</v>
      </c>
      <c r="AL88" s="13" t="s">
        <v>1676</v>
      </c>
      <c r="AM88" s="236"/>
      <c r="AN88" s="592" t="s">
        <v>1677</v>
      </c>
      <c r="AO88" s="19">
        <v>45</v>
      </c>
      <c r="AP88" s="8" t="s">
        <v>52</v>
      </c>
      <c r="AQ88" s="51">
        <v>63.5</v>
      </c>
      <c r="AR88" s="51" t="s">
        <v>1678</v>
      </c>
      <c r="AS88" s="613" t="s">
        <v>1679</v>
      </c>
      <c r="AT88" s="19" t="s">
        <v>52</v>
      </c>
      <c r="AU88" s="19" t="s">
        <v>52</v>
      </c>
      <c r="AV88" s="604" t="s">
        <v>52</v>
      </c>
      <c r="AW88" s="8">
        <v>45</v>
      </c>
      <c r="AX88" s="19" t="s">
        <v>52</v>
      </c>
      <c r="AY88" s="8" t="s">
        <v>1680</v>
      </c>
      <c r="AZ88" s="19" t="s">
        <v>52</v>
      </c>
      <c r="BA88" s="19" t="s">
        <v>52</v>
      </c>
      <c r="BB88" s="19" t="s">
        <v>52</v>
      </c>
      <c r="BC88" s="19" t="s">
        <v>52</v>
      </c>
      <c r="BD88" s="19" t="s">
        <v>52</v>
      </c>
      <c r="BE88" s="19" t="s">
        <v>1681</v>
      </c>
      <c r="BF88" s="19" t="s">
        <v>1681</v>
      </c>
      <c r="BG88" s="8" t="s">
        <v>1682</v>
      </c>
      <c r="BH88" s="19" t="s">
        <v>52</v>
      </c>
      <c r="BI88" s="19" t="s">
        <v>52</v>
      </c>
      <c r="BJ88" s="8" t="s">
        <v>1683</v>
      </c>
      <c r="BK88" s="19" t="s">
        <v>52</v>
      </c>
      <c r="BL88" s="19" t="s">
        <v>52</v>
      </c>
      <c r="BM88" s="8" t="s">
        <v>1684</v>
      </c>
      <c r="BN88" s="19" t="s">
        <v>52</v>
      </c>
      <c r="BO88" s="8" t="s">
        <v>1681</v>
      </c>
      <c r="BP88" s="587" t="s">
        <v>52</v>
      </c>
      <c r="BQ88" s="587" t="s">
        <v>52</v>
      </c>
      <c r="BR88" s="587" t="s">
        <v>722</v>
      </c>
      <c r="BS88" s="587" t="s">
        <v>1685</v>
      </c>
      <c r="BT88" s="50"/>
    </row>
    <row r="89" spans="1:72" s="5" customFormat="1" ht="15" customHeight="1">
      <c r="A89" s="637"/>
      <c r="B89" s="587"/>
      <c r="C89" s="649"/>
      <c r="D89" s="587"/>
      <c r="E89" s="587"/>
      <c r="F89" s="8" t="s">
        <v>1686</v>
      </c>
      <c r="G89" s="587"/>
      <c r="H89" s="587"/>
      <c r="I89" s="611"/>
      <c r="J89" s="232">
        <v>42</v>
      </c>
      <c r="K89" s="589"/>
      <c r="L89" s="232">
        <v>75</v>
      </c>
      <c r="M89" s="605"/>
      <c r="N89" s="71">
        <v>23</v>
      </c>
      <c r="O89" s="605"/>
      <c r="P89" s="243">
        <v>23</v>
      </c>
      <c r="Q89" s="52" t="s">
        <v>1687</v>
      </c>
      <c r="R89" s="8" t="s">
        <v>622</v>
      </c>
      <c r="S89" s="8" t="s">
        <v>1688</v>
      </c>
      <c r="T89" s="8" t="s">
        <v>1689</v>
      </c>
      <c r="U89" s="8" t="s">
        <v>52</v>
      </c>
      <c r="V89" s="8" t="s">
        <v>1690</v>
      </c>
      <c r="W89" s="232">
        <v>33</v>
      </c>
      <c r="X89" s="617"/>
      <c r="Y89" s="232"/>
      <c r="Z89" s="8" t="s">
        <v>1691</v>
      </c>
      <c r="AA89" s="8" t="s">
        <v>1692</v>
      </c>
      <c r="AB89" s="8">
        <v>85</v>
      </c>
      <c r="AC89" s="8">
        <v>42</v>
      </c>
      <c r="AD89" s="18">
        <v>8</v>
      </c>
      <c r="AE89" s="8" t="s">
        <v>1693</v>
      </c>
      <c r="AF89" s="16" t="s">
        <v>52</v>
      </c>
      <c r="AG89" s="16" t="s">
        <v>52</v>
      </c>
      <c r="AH89" s="16" t="s">
        <v>52</v>
      </c>
      <c r="AI89" s="593"/>
      <c r="AJ89" s="13">
        <v>42</v>
      </c>
      <c r="AK89" s="13" t="s">
        <v>1694</v>
      </c>
      <c r="AL89" s="13" t="s">
        <v>1695</v>
      </c>
      <c r="AM89" s="236"/>
      <c r="AN89" s="592"/>
      <c r="AO89" s="19">
        <v>42</v>
      </c>
      <c r="AP89" s="8" t="s">
        <v>52</v>
      </c>
      <c r="AQ89" s="51">
        <v>71</v>
      </c>
      <c r="AR89" s="51" t="s">
        <v>1696</v>
      </c>
      <c r="AS89" s="613"/>
      <c r="AT89" s="19" t="s">
        <v>52</v>
      </c>
      <c r="AU89" s="19" t="s">
        <v>52</v>
      </c>
      <c r="AV89" s="604"/>
      <c r="AW89" s="8">
        <v>42</v>
      </c>
      <c r="AX89" s="19" t="s">
        <v>52</v>
      </c>
      <c r="AY89" s="8" t="s">
        <v>1697</v>
      </c>
      <c r="AZ89" s="19" t="s">
        <v>52</v>
      </c>
      <c r="BA89" s="19" t="s">
        <v>52</v>
      </c>
      <c r="BB89" s="19" t="s">
        <v>52</v>
      </c>
      <c r="BC89" s="19" t="s">
        <v>52</v>
      </c>
      <c r="BD89" s="19" t="s">
        <v>52</v>
      </c>
      <c r="BE89" s="8" t="s">
        <v>1698</v>
      </c>
      <c r="BF89" s="19" t="s">
        <v>1699</v>
      </c>
      <c r="BG89" s="8" t="s">
        <v>1700</v>
      </c>
      <c r="BH89" s="19" t="s">
        <v>52</v>
      </c>
      <c r="BI89" s="19" t="s">
        <v>52</v>
      </c>
      <c r="BJ89" s="8" t="s">
        <v>1701</v>
      </c>
      <c r="BK89" s="19" t="s">
        <v>52</v>
      </c>
      <c r="BL89" s="19" t="s">
        <v>52</v>
      </c>
      <c r="BM89" s="8" t="s">
        <v>1702</v>
      </c>
      <c r="BN89" s="19" t="s">
        <v>52</v>
      </c>
      <c r="BO89" s="8" t="s">
        <v>1701</v>
      </c>
      <c r="BP89" s="587"/>
      <c r="BQ89" s="587"/>
      <c r="BR89" s="587"/>
      <c r="BS89" s="587"/>
      <c r="BT89" s="50"/>
    </row>
    <row r="90" spans="1:72" s="5" customFormat="1" ht="15" customHeight="1">
      <c r="A90" s="636" t="s">
        <v>1882</v>
      </c>
      <c r="B90" s="648" t="s">
        <v>1703</v>
      </c>
      <c r="C90" s="659" t="s">
        <v>1704</v>
      </c>
      <c r="D90" s="660" t="s">
        <v>1705</v>
      </c>
      <c r="E90" s="660" t="s">
        <v>1706</v>
      </c>
      <c r="F90" s="8" t="s">
        <v>1707</v>
      </c>
      <c r="G90" s="568" t="s">
        <v>1708</v>
      </c>
      <c r="H90" s="587" t="s">
        <v>1709</v>
      </c>
      <c r="I90" s="611" t="s">
        <v>1709</v>
      </c>
      <c r="J90" s="232">
        <v>122</v>
      </c>
      <c r="K90" s="622">
        <v>245</v>
      </c>
      <c r="L90" s="232" t="s">
        <v>52</v>
      </c>
      <c r="M90" s="614">
        <v>76</v>
      </c>
      <c r="N90" s="254">
        <v>73</v>
      </c>
      <c r="O90" s="614">
        <v>147</v>
      </c>
      <c r="P90" s="255">
        <v>73</v>
      </c>
      <c r="Q90" s="601" t="s">
        <v>1710</v>
      </c>
      <c r="R90" s="628" t="s">
        <v>52</v>
      </c>
      <c r="S90" s="568" t="s">
        <v>1711</v>
      </c>
      <c r="T90" s="568" t="s">
        <v>52</v>
      </c>
      <c r="U90" s="568" t="s">
        <v>52</v>
      </c>
      <c r="V90" s="568" t="s">
        <v>52</v>
      </c>
      <c r="W90" s="234" t="s">
        <v>52</v>
      </c>
      <c r="X90" s="616" t="e">
        <f>W90+W91</f>
        <v>#VALUE!</v>
      </c>
      <c r="Y90" s="234"/>
      <c r="Z90" s="620" t="s">
        <v>1712</v>
      </c>
      <c r="AA90" s="568" t="s">
        <v>1713</v>
      </c>
      <c r="AB90" s="8" t="s">
        <v>52</v>
      </c>
      <c r="AC90" s="40">
        <v>122</v>
      </c>
      <c r="AD90" s="48">
        <v>28.4</v>
      </c>
      <c r="AE90" s="40" t="s">
        <v>52</v>
      </c>
      <c r="AF90" s="13">
        <v>1.2</v>
      </c>
      <c r="AG90" s="13" t="s">
        <v>1714</v>
      </c>
      <c r="AH90" s="49">
        <v>0.2</v>
      </c>
      <c r="AI90" s="597" t="s">
        <v>1715</v>
      </c>
      <c r="AJ90" s="13">
        <v>122</v>
      </c>
      <c r="AK90" s="13" t="s">
        <v>1717</v>
      </c>
      <c r="AL90" s="13" t="s">
        <v>1716</v>
      </c>
      <c r="AM90" s="246"/>
      <c r="AN90" s="626" t="s">
        <v>1718</v>
      </c>
      <c r="AO90" s="8" t="s">
        <v>52</v>
      </c>
      <c r="AP90" s="8" t="s">
        <v>52</v>
      </c>
      <c r="AQ90" s="8" t="s">
        <v>52</v>
      </c>
      <c r="AR90" s="8" t="s">
        <v>52</v>
      </c>
      <c r="AS90" s="568" t="s">
        <v>52</v>
      </c>
      <c r="AT90" s="8" t="s">
        <v>52</v>
      </c>
      <c r="AU90" s="8" t="s">
        <v>52</v>
      </c>
      <c r="AV90" s="8" t="s">
        <v>52</v>
      </c>
      <c r="AW90" s="8" t="s">
        <v>52</v>
      </c>
      <c r="AX90" s="8" t="s">
        <v>52</v>
      </c>
      <c r="AY90" s="8" t="s">
        <v>52</v>
      </c>
      <c r="AZ90" s="8" t="s">
        <v>52</v>
      </c>
      <c r="BA90" s="8" t="s">
        <v>52</v>
      </c>
      <c r="BB90" s="8" t="s">
        <v>52</v>
      </c>
      <c r="BC90" s="8" t="s">
        <v>52</v>
      </c>
      <c r="BD90" s="8" t="s">
        <v>52</v>
      </c>
      <c r="BE90" s="8" t="s">
        <v>52</v>
      </c>
      <c r="BF90" s="8" t="s">
        <v>52</v>
      </c>
      <c r="BG90" s="8" t="s">
        <v>52</v>
      </c>
      <c r="BH90" s="8" t="s">
        <v>52</v>
      </c>
      <c r="BI90" s="8" t="s">
        <v>52</v>
      </c>
      <c r="BJ90" s="8" t="s">
        <v>52</v>
      </c>
      <c r="BK90" s="8" t="s">
        <v>52</v>
      </c>
      <c r="BL90" s="8" t="s">
        <v>52</v>
      </c>
      <c r="BM90" s="8" t="s">
        <v>52</v>
      </c>
      <c r="BN90" s="8" t="s">
        <v>52</v>
      </c>
      <c r="BO90" s="8" t="s">
        <v>52</v>
      </c>
      <c r="BP90" s="587" t="s">
        <v>52</v>
      </c>
      <c r="BQ90" s="587" t="s">
        <v>52</v>
      </c>
      <c r="BR90" s="568" t="s">
        <v>52</v>
      </c>
      <c r="BS90" s="568" t="s">
        <v>52</v>
      </c>
      <c r="BT90" s="47"/>
    </row>
    <row r="91" spans="1:72" s="5" customFormat="1" ht="15" customHeight="1">
      <c r="A91" s="637"/>
      <c r="B91" s="648"/>
      <c r="C91" s="659"/>
      <c r="D91" s="660"/>
      <c r="E91" s="660"/>
      <c r="F91" s="8" t="s">
        <v>1719</v>
      </c>
      <c r="G91" s="569"/>
      <c r="H91" s="587"/>
      <c r="I91" s="611"/>
      <c r="J91" s="232">
        <v>123</v>
      </c>
      <c r="K91" s="623"/>
      <c r="L91" s="232" t="s">
        <v>52</v>
      </c>
      <c r="M91" s="615"/>
      <c r="N91" s="254">
        <v>74</v>
      </c>
      <c r="O91" s="615"/>
      <c r="P91" s="256">
        <v>74</v>
      </c>
      <c r="Q91" s="602"/>
      <c r="R91" s="629"/>
      <c r="S91" s="569"/>
      <c r="T91" s="569"/>
      <c r="U91" s="569"/>
      <c r="V91" s="569"/>
      <c r="W91" s="234" t="s">
        <v>52</v>
      </c>
      <c r="X91" s="617"/>
      <c r="Y91" s="238"/>
      <c r="Z91" s="621"/>
      <c r="AA91" s="569"/>
      <c r="AB91" s="8" t="s">
        <v>52</v>
      </c>
      <c r="AC91" s="40">
        <v>123</v>
      </c>
      <c r="AD91" s="48">
        <v>24</v>
      </c>
      <c r="AE91" s="40" t="s">
        <v>52</v>
      </c>
      <c r="AF91" s="16" t="s">
        <v>52</v>
      </c>
      <c r="AG91" s="16" t="s">
        <v>52</v>
      </c>
      <c r="AH91" s="16" t="s">
        <v>52</v>
      </c>
      <c r="AI91" s="610"/>
      <c r="AJ91" s="13">
        <v>123</v>
      </c>
      <c r="AK91" s="13" t="s">
        <v>1721</v>
      </c>
      <c r="AL91" s="13" t="s">
        <v>1720</v>
      </c>
      <c r="AM91" s="247"/>
      <c r="AN91" s="627"/>
      <c r="AO91" s="8" t="s">
        <v>52</v>
      </c>
      <c r="AP91" s="8" t="s">
        <v>52</v>
      </c>
      <c r="AQ91" s="8" t="s">
        <v>52</v>
      </c>
      <c r="AR91" s="8" t="s">
        <v>52</v>
      </c>
      <c r="AS91" s="569"/>
      <c r="AT91" s="8" t="s">
        <v>52</v>
      </c>
      <c r="AU91" s="8" t="s">
        <v>52</v>
      </c>
      <c r="AV91" s="8" t="s">
        <v>52</v>
      </c>
      <c r="AW91" s="8" t="s">
        <v>52</v>
      </c>
      <c r="AX91" s="8" t="s">
        <v>52</v>
      </c>
      <c r="AY91" s="8" t="s">
        <v>52</v>
      </c>
      <c r="AZ91" s="8" t="s">
        <v>52</v>
      </c>
      <c r="BA91" s="8" t="s">
        <v>52</v>
      </c>
      <c r="BB91" s="8" t="s">
        <v>52</v>
      </c>
      <c r="BC91" s="8" t="s">
        <v>52</v>
      </c>
      <c r="BD91" s="8" t="s">
        <v>52</v>
      </c>
      <c r="BE91" s="8" t="s">
        <v>52</v>
      </c>
      <c r="BF91" s="8" t="s">
        <v>52</v>
      </c>
      <c r="BG91" s="8" t="s">
        <v>52</v>
      </c>
      <c r="BH91" s="8" t="s">
        <v>52</v>
      </c>
      <c r="BI91" s="8" t="s">
        <v>52</v>
      </c>
      <c r="BJ91" s="8" t="s">
        <v>52</v>
      </c>
      <c r="BK91" s="8" t="s">
        <v>52</v>
      </c>
      <c r="BL91" s="8" t="s">
        <v>52</v>
      </c>
      <c r="BM91" s="8" t="s">
        <v>52</v>
      </c>
      <c r="BN91" s="8" t="s">
        <v>52</v>
      </c>
      <c r="BO91" s="8" t="s">
        <v>52</v>
      </c>
      <c r="BP91" s="587"/>
      <c r="BQ91" s="587"/>
      <c r="BR91" s="569"/>
      <c r="BS91" s="569"/>
      <c r="BT91" s="47"/>
    </row>
    <row r="92" spans="1:72" s="5" customFormat="1" ht="15" customHeight="1">
      <c r="A92" s="645" t="s">
        <v>1738</v>
      </c>
      <c r="B92" s="645" t="s">
        <v>1881</v>
      </c>
      <c r="C92" s="642" t="s">
        <v>1880</v>
      </c>
      <c r="D92" s="641" t="s">
        <v>1854</v>
      </c>
      <c r="E92" s="641" t="s">
        <v>1879</v>
      </c>
      <c r="F92" s="23" t="s">
        <v>1805</v>
      </c>
      <c r="G92" s="632" t="s">
        <v>1878</v>
      </c>
      <c r="H92" s="584" t="s">
        <v>1877</v>
      </c>
      <c r="I92" s="584" t="s">
        <v>1876</v>
      </c>
      <c r="J92" s="231">
        <v>118</v>
      </c>
      <c r="K92" s="585">
        <f>J92+J93</f>
        <v>237</v>
      </c>
      <c r="L92" s="242">
        <v>77</v>
      </c>
      <c r="M92" s="585">
        <v>77</v>
      </c>
      <c r="N92" s="262">
        <v>57</v>
      </c>
      <c r="O92" s="614">
        <v>130</v>
      </c>
      <c r="P92" s="271">
        <v>57</v>
      </c>
      <c r="Q92" s="10" t="s">
        <v>1875</v>
      </c>
      <c r="R92" s="10" t="s">
        <v>608</v>
      </c>
      <c r="S92" s="10" t="s">
        <v>1874</v>
      </c>
      <c r="T92" s="10" t="s">
        <v>52</v>
      </c>
      <c r="U92" s="10" t="s">
        <v>52</v>
      </c>
      <c r="V92" s="10" t="s">
        <v>52</v>
      </c>
      <c r="W92" s="242" t="s">
        <v>52</v>
      </c>
      <c r="X92" s="616" t="e">
        <f>W92+W93</f>
        <v>#VALUE!</v>
      </c>
      <c r="Y92" s="242"/>
      <c r="Z92" s="21" t="s">
        <v>1873</v>
      </c>
      <c r="AA92" s="21" t="s">
        <v>740</v>
      </c>
      <c r="AB92" s="38" t="s">
        <v>52</v>
      </c>
      <c r="AC92" s="19">
        <v>113</v>
      </c>
      <c r="AD92" s="19">
        <v>4.9000000000000004</v>
      </c>
      <c r="AE92" s="18" t="s">
        <v>1872</v>
      </c>
      <c r="AF92" s="8">
        <v>0.69</v>
      </c>
      <c r="AG92" s="8" t="s">
        <v>1871</v>
      </c>
      <c r="AH92" s="8">
        <v>5.0000000000000001E-3</v>
      </c>
      <c r="AI92" s="593" t="str">
        <f>"OS months:"&amp;AD92&amp;" vs."&amp;AD93&amp;", HR="&amp;AF92&amp;", HR CI="&amp;AG92&amp;", p="&amp;AH92</f>
        <v>OS months:4.9 vs.3.6, HR=0.69, HR CI=0.53-0.90, p=0.005</v>
      </c>
      <c r="AJ92" s="13">
        <v>111</v>
      </c>
      <c r="AK92" s="13" t="s">
        <v>1870</v>
      </c>
      <c r="AL92" s="13">
        <v>9</v>
      </c>
      <c r="AM92" s="236"/>
      <c r="AN92" s="594" t="s">
        <v>1869</v>
      </c>
      <c r="AO92" s="10">
        <v>111</v>
      </c>
      <c r="AP92" s="10" t="s">
        <v>52</v>
      </c>
      <c r="AQ92" s="10">
        <v>36.5</v>
      </c>
      <c r="AR92" s="10" t="s">
        <v>1868</v>
      </c>
      <c r="AS92" s="585" t="str">
        <f>AQ92&amp;" vs. "&amp;AQ93</f>
        <v>36.5 vs. NR</v>
      </c>
      <c r="AT92" s="8" t="s">
        <v>52</v>
      </c>
      <c r="AU92" s="8" t="s">
        <v>52</v>
      </c>
      <c r="AV92" s="595" t="s">
        <v>52</v>
      </c>
      <c r="AW92" s="8">
        <v>111</v>
      </c>
      <c r="AX92" s="10" t="s">
        <v>52</v>
      </c>
      <c r="AY92" s="10" t="s">
        <v>1867</v>
      </c>
      <c r="AZ92" s="10" t="s">
        <v>52</v>
      </c>
      <c r="BA92" s="10" t="s">
        <v>52</v>
      </c>
      <c r="BB92" s="10" t="s">
        <v>52</v>
      </c>
      <c r="BC92" s="10" t="s">
        <v>1866</v>
      </c>
      <c r="BD92" s="10" t="s">
        <v>52</v>
      </c>
      <c r="BE92" s="10" t="s">
        <v>52</v>
      </c>
      <c r="BF92" s="10" t="s">
        <v>52</v>
      </c>
      <c r="BG92" s="10" t="s">
        <v>52</v>
      </c>
      <c r="BH92" s="10" t="s">
        <v>52</v>
      </c>
      <c r="BI92" s="10" t="s">
        <v>52</v>
      </c>
      <c r="BJ92" s="10" t="s">
        <v>52</v>
      </c>
      <c r="BK92" s="10" t="s">
        <v>52</v>
      </c>
      <c r="BL92" s="10" t="s">
        <v>52</v>
      </c>
      <c r="BM92" s="10" t="s">
        <v>1865</v>
      </c>
      <c r="BN92" s="10" t="s">
        <v>52</v>
      </c>
      <c r="BO92" s="10" t="s">
        <v>52</v>
      </c>
      <c r="BP92" s="587" t="s">
        <v>52</v>
      </c>
      <c r="BQ92" s="609" t="s">
        <v>52</v>
      </c>
      <c r="BR92" s="8" t="s">
        <v>52</v>
      </c>
      <c r="BS92" s="599" t="s">
        <v>52</v>
      </c>
      <c r="BT92" s="608"/>
    </row>
    <row r="93" spans="1:72" s="5" customFormat="1" ht="15" customHeight="1">
      <c r="A93" s="645"/>
      <c r="B93" s="645"/>
      <c r="C93" s="643"/>
      <c r="D93" s="641"/>
      <c r="E93" s="641"/>
      <c r="F93" s="23" t="s">
        <v>495</v>
      </c>
      <c r="G93" s="633"/>
      <c r="H93" s="584"/>
      <c r="I93" s="584"/>
      <c r="J93" s="231">
        <v>119</v>
      </c>
      <c r="K93" s="586"/>
      <c r="L93" s="242">
        <v>77</v>
      </c>
      <c r="M93" s="586"/>
      <c r="N93" s="262">
        <v>73</v>
      </c>
      <c r="O93" s="615"/>
      <c r="P93" s="271">
        <v>73</v>
      </c>
      <c r="Q93" s="10" t="s">
        <v>1864</v>
      </c>
      <c r="R93" s="10" t="s">
        <v>608</v>
      </c>
      <c r="S93" s="10" t="s">
        <v>1863</v>
      </c>
      <c r="T93" s="10" t="s">
        <v>52</v>
      </c>
      <c r="U93" s="10" t="s">
        <v>52</v>
      </c>
      <c r="V93" s="10" t="s">
        <v>52</v>
      </c>
      <c r="W93" s="242" t="s">
        <v>52</v>
      </c>
      <c r="X93" s="617"/>
      <c r="Y93" s="242"/>
      <c r="Z93" s="21" t="s">
        <v>1862</v>
      </c>
      <c r="AA93" s="21" t="s">
        <v>1861</v>
      </c>
      <c r="AB93" s="38" t="s">
        <v>52</v>
      </c>
      <c r="AC93" s="19">
        <v>115</v>
      </c>
      <c r="AD93" s="19">
        <v>3.6</v>
      </c>
      <c r="AE93" s="18" t="s">
        <v>1860</v>
      </c>
      <c r="AF93" s="16" t="s">
        <v>52</v>
      </c>
      <c r="AG93" s="16" t="s">
        <v>52</v>
      </c>
      <c r="AH93" s="16" t="s">
        <v>52</v>
      </c>
      <c r="AI93" s="593"/>
      <c r="AJ93" s="13" t="s">
        <v>52</v>
      </c>
      <c r="AK93" s="13" t="s">
        <v>52</v>
      </c>
      <c r="AL93" s="14" t="s">
        <v>52</v>
      </c>
      <c r="AM93" s="14"/>
      <c r="AN93" s="594"/>
      <c r="AO93" s="10" t="s">
        <v>52</v>
      </c>
      <c r="AP93" s="10" t="s">
        <v>52</v>
      </c>
      <c r="AQ93" s="10" t="s">
        <v>52</v>
      </c>
      <c r="AR93" s="10" t="s">
        <v>52</v>
      </c>
      <c r="AS93" s="586"/>
      <c r="AT93" s="8" t="s">
        <v>52</v>
      </c>
      <c r="AU93" s="8" t="s">
        <v>52</v>
      </c>
      <c r="AV93" s="596"/>
      <c r="AW93" s="8">
        <v>114</v>
      </c>
      <c r="AX93" s="10" t="s">
        <v>52</v>
      </c>
      <c r="AY93" s="10" t="s">
        <v>1859</v>
      </c>
      <c r="AZ93" s="10" t="s">
        <v>52</v>
      </c>
      <c r="BA93" s="10" t="s">
        <v>52</v>
      </c>
      <c r="BB93" s="10" t="s">
        <v>52</v>
      </c>
      <c r="BC93" s="10" t="s">
        <v>1858</v>
      </c>
      <c r="BD93" s="10" t="s">
        <v>52</v>
      </c>
      <c r="BE93" s="10" t="s">
        <v>52</v>
      </c>
      <c r="BF93" s="10" t="s">
        <v>52</v>
      </c>
      <c r="BG93" s="10" t="s">
        <v>52</v>
      </c>
      <c r="BH93" s="10" t="s">
        <v>52</v>
      </c>
      <c r="BI93" s="10" t="s">
        <v>52</v>
      </c>
      <c r="BJ93" s="10" t="s">
        <v>52</v>
      </c>
      <c r="BK93" s="10" t="s">
        <v>52</v>
      </c>
      <c r="BL93" s="10" t="s">
        <v>52</v>
      </c>
      <c r="BM93" s="10" t="s">
        <v>1857</v>
      </c>
      <c r="BN93" s="10" t="s">
        <v>52</v>
      </c>
      <c r="BO93" s="10" t="s">
        <v>52</v>
      </c>
      <c r="BP93" s="587"/>
      <c r="BQ93" s="609"/>
      <c r="BR93" s="8" t="s">
        <v>52</v>
      </c>
      <c r="BS93" s="600"/>
      <c r="BT93" s="608"/>
    </row>
    <row r="94" spans="1:72" s="5" customFormat="1" ht="15" customHeight="1">
      <c r="A94" s="645" t="s">
        <v>1738</v>
      </c>
      <c r="B94" s="645" t="s">
        <v>1856</v>
      </c>
      <c r="C94" s="642" t="s">
        <v>1855</v>
      </c>
      <c r="D94" s="641" t="s">
        <v>1854</v>
      </c>
      <c r="E94" s="641" t="s">
        <v>1205</v>
      </c>
      <c r="F94" s="23" t="s">
        <v>1805</v>
      </c>
      <c r="G94" s="632" t="s">
        <v>1853</v>
      </c>
      <c r="H94" s="584" t="s">
        <v>1852</v>
      </c>
      <c r="I94" s="584" t="s">
        <v>1851</v>
      </c>
      <c r="J94" s="231">
        <v>29</v>
      </c>
      <c r="K94" s="585">
        <f>J94+J95</f>
        <v>56</v>
      </c>
      <c r="L94" s="242">
        <v>77</v>
      </c>
      <c r="M94" s="616">
        <f>(L94*J94+L95*J95)/K94</f>
        <v>77.482142857142861</v>
      </c>
      <c r="N94" s="262">
        <v>16</v>
      </c>
      <c r="O94" s="614">
        <v>29</v>
      </c>
      <c r="P94" s="271">
        <v>16</v>
      </c>
      <c r="Q94" s="10" t="s">
        <v>1845</v>
      </c>
      <c r="R94" s="10" t="s">
        <v>608</v>
      </c>
      <c r="S94" s="10" t="s">
        <v>1850</v>
      </c>
      <c r="T94" s="10" t="s">
        <v>52</v>
      </c>
      <c r="U94" s="10" t="s">
        <v>52</v>
      </c>
      <c r="V94" s="10" t="s">
        <v>52</v>
      </c>
      <c r="W94" s="242" t="s">
        <v>52</v>
      </c>
      <c r="X94" s="616" t="e">
        <f>W94+W95</f>
        <v>#VALUE!</v>
      </c>
      <c r="Y94" s="242"/>
      <c r="Z94" s="21" t="s">
        <v>1849</v>
      </c>
      <c r="AA94" s="21" t="s">
        <v>1848</v>
      </c>
      <c r="AB94" s="38" t="s">
        <v>52</v>
      </c>
      <c r="AC94" s="19">
        <v>29</v>
      </c>
      <c r="AD94" s="19" t="s">
        <v>52</v>
      </c>
      <c r="AE94" s="18" t="s">
        <v>52</v>
      </c>
      <c r="AF94" s="8" t="s">
        <v>52</v>
      </c>
      <c r="AG94" s="8" t="s">
        <v>52</v>
      </c>
      <c r="AH94" s="8" t="s">
        <v>52</v>
      </c>
      <c r="AI94" s="593" t="s">
        <v>52</v>
      </c>
      <c r="AJ94" s="13">
        <v>29</v>
      </c>
      <c r="AK94" s="13" t="s">
        <v>1847</v>
      </c>
      <c r="AL94" s="13" t="s">
        <v>1846</v>
      </c>
      <c r="AM94" s="236"/>
      <c r="AN94" s="594" t="str">
        <f>"CR/CRi= "&amp;AK94&amp;" vs "&amp;AK95</f>
        <v>CR/CRi= 6 (21%) / NR (NR)  vs 5 (18%) / NR (NR)</v>
      </c>
      <c r="AO94" s="10" t="s">
        <v>52</v>
      </c>
      <c r="AP94" s="10" t="s">
        <v>52</v>
      </c>
      <c r="AQ94" s="10" t="s">
        <v>52</v>
      </c>
      <c r="AR94" s="10" t="s">
        <v>52</v>
      </c>
      <c r="AS94" s="585" t="s">
        <v>52</v>
      </c>
      <c r="AT94" s="10" t="s">
        <v>52</v>
      </c>
      <c r="AU94" s="10" t="s">
        <v>52</v>
      </c>
      <c r="AV94" s="585" t="s">
        <v>52</v>
      </c>
      <c r="AW94" s="8">
        <v>29</v>
      </c>
      <c r="AX94" s="10" t="s">
        <v>52</v>
      </c>
      <c r="AY94" s="10" t="s">
        <v>1844</v>
      </c>
      <c r="AZ94" s="10" t="s">
        <v>1845</v>
      </c>
      <c r="BA94" s="10" t="s">
        <v>52</v>
      </c>
      <c r="BB94" s="10" t="s">
        <v>52</v>
      </c>
      <c r="BC94" s="10" t="s">
        <v>52</v>
      </c>
      <c r="BD94" s="10" t="s">
        <v>1845</v>
      </c>
      <c r="BE94" s="10" t="s">
        <v>52</v>
      </c>
      <c r="BF94" s="10" t="s">
        <v>52</v>
      </c>
      <c r="BG94" s="10" t="s">
        <v>52</v>
      </c>
      <c r="BH94" s="10" t="s">
        <v>52</v>
      </c>
      <c r="BI94" s="10" t="s">
        <v>52</v>
      </c>
      <c r="BJ94" s="10" t="s">
        <v>52</v>
      </c>
      <c r="BK94" s="10" t="s">
        <v>52</v>
      </c>
      <c r="BL94" s="10" t="s">
        <v>52</v>
      </c>
      <c r="BM94" s="10" t="s">
        <v>1844</v>
      </c>
      <c r="BN94" s="10" t="s">
        <v>52</v>
      </c>
      <c r="BO94" s="10" t="s">
        <v>52</v>
      </c>
      <c r="BP94" s="587" t="s">
        <v>52</v>
      </c>
      <c r="BQ94" s="609" t="s">
        <v>52</v>
      </c>
      <c r="BR94" s="8" t="s">
        <v>52</v>
      </c>
      <c r="BS94" s="599" t="s">
        <v>52</v>
      </c>
      <c r="BT94" s="608"/>
    </row>
    <row r="95" spans="1:72" s="5" customFormat="1" ht="15" customHeight="1">
      <c r="A95" s="645"/>
      <c r="B95" s="645"/>
      <c r="C95" s="643"/>
      <c r="D95" s="641"/>
      <c r="E95" s="641"/>
      <c r="F95" s="23" t="s">
        <v>1805</v>
      </c>
      <c r="G95" s="633"/>
      <c r="H95" s="584"/>
      <c r="I95" s="584"/>
      <c r="J95" s="231">
        <v>27</v>
      </c>
      <c r="K95" s="586"/>
      <c r="L95" s="242">
        <v>78</v>
      </c>
      <c r="M95" s="617"/>
      <c r="N95" s="262">
        <v>13</v>
      </c>
      <c r="O95" s="615"/>
      <c r="P95" s="271">
        <v>13</v>
      </c>
      <c r="Q95" s="10" t="s">
        <v>1843</v>
      </c>
      <c r="R95" s="10" t="s">
        <v>608</v>
      </c>
      <c r="S95" s="10" t="s">
        <v>1842</v>
      </c>
      <c r="T95" s="10" t="s">
        <v>52</v>
      </c>
      <c r="U95" s="10" t="s">
        <v>52</v>
      </c>
      <c r="V95" s="10" t="s">
        <v>52</v>
      </c>
      <c r="W95" s="242" t="s">
        <v>52</v>
      </c>
      <c r="X95" s="617"/>
      <c r="Y95" s="242"/>
      <c r="Z95" s="21" t="s">
        <v>1841</v>
      </c>
      <c r="AA95" s="21" t="s">
        <v>1838</v>
      </c>
      <c r="AB95" s="38" t="s">
        <v>52</v>
      </c>
      <c r="AC95" s="19">
        <v>27</v>
      </c>
      <c r="AD95" s="19" t="s">
        <v>52</v>
      </c>
      <c r="AE95" s="18" t="s">
        <v>52</v>
      </c>
      <c r="AF95" s="16" t="s">
        <v>52</v>
      </c>
      <c r="AG95" s="16" t="s">
        <v>52</v>
      </c>
      <c r="AH95" s="16" t="s">
        <v>52</v>
      </c>
      <c r="AI95" s="593"/>
      <c r="AJ95" s="13">
        <v>27</v>
      </c>
      <c r="AK95" s="13" t="s">
        <v>1840</v>
      </c>
      <c r="AL95" s="14" t="s">
        <v>1839</v>
      </c>
      <c r="AM95" s="14"/>
      <c r="AN95" s="594"/>
      <c r="AO95" s="10" t="s">
        <v>52</v>
      </c>
      <c r="AP95" s="10" t="s">
        <v>52</v>
      </c>
      <c r="AQ95" s="10" t="s">
        <v>52</v>
      </c>
      <c r="AR95" s="10" t="s">
        <v>52</v>
      </c>
      <c r="AS95" s="586"/>
      <c r="AT95" s="10" t="s">
        <v>52</v>
      </c>
      <c r="AU95" s="10" t="s">
        <v>52</v>
      </c>
      <c r="AV95" s="586"/>
      <c r="AW95" s="8">
        <v>27</v>
      </c>
      <c r="AX95" s="10" t="s">
        <v>52</v>
      </c>
      <c r="AY95" s="10" t="s">
        <v>1838</v>
      </c>
      <c r="AZ95" s="10" t="s">
        <v>1286</v>
      </c>
      <c r="BA95" s="10" t="s">
        <v>52</v>
      </c>
      <c r="BB95" s="10" t="s">
        <v>52</v>
      </c>
      <c r="BC95" s="10" t="s">
        <v>52</v>
      </c>
      <c r="BD95" s="10" t="s">
        <v>1286</v>
      </c>
      <c r="BE95" s="10" t="s">
        <v>52</v>
      </c>
      <c r="BF95" s="10" t="s">
        <v>52</v>
      </c>
      <c r="BG95" s="10" t="s">
        <v>52</v>
      </c>
      <c r="BH95" s="10" t="s">
        <v>52</v>
      </c>
      <c r="BI95" s="10" t="s">
        <v>52</v>
      </c>
      <c r="BJ95" s="10" t="s">
        <v>52</v>
      </c>
      <c r="BK95" s="10" t="s">
        <v>52</v>
      </c>
      <c r="BL95" s="10" t="s">
        <v>52</v>
      </c>
      <c r="BM95" s="10" t="s">
        <v>1837</v>
      </c>
      <c r="BN95" s="10" t="s">
        <v>52</v>
      </c>
      <c r="BO95" s="10" t="s">
        <v>52</v>
      </c>
      <c r="BP95" s="587"/>
      <c r="BQ95" s="609"/>
      <c r="BR95" s="8" t="s">
        <v>52</v>
      </c>
      <c r="BS95" s="600"/>
      <c r="BT95" s="608"/>
    </row>
    <row r="96" spans="1:72" s="5" customFormat="1" ht="15" customHeight="1">
      <c r="A96" s="26" t="s">
        <v>1738</v>
      </c>
      <c r="B96" s="26" t="s">
        <v>1836</v>
      </c>
      <c r="C96" s="43" t="s">
        <v>1827</v>
      </c>
      <c r="D96" s="24" t="s">
        <v>1826</v>
      </c>
      <c r="E96" s="24" t="s">
        <v>1835</v>
      </c>
      <c r="F96" s="23" t="s">
        <v>1790</v>
      </c>
      <c r="G96" s="42" t="s">
        <v>1789</v>
      </c>
      <c r="H96" s="22" t="s">
        <v>1834</v>
      </c>
      <c r="I96" s="22" t="s">
        <v>1833</v>
      </c>
      <c r="J96" s="231">
        <v>79</v>
      </c>
      <c r="K96" s="251">
        <f>J96</f>
        <v>79</v>
      </c>
      <c r="L96" s="251">
        <v>71</v>
      </c>
      <c r="M96" s="46">
        <f>L96</f>
        <v>71</v>
      </c>
      <c r="N96" s="262">
        <v>49</v>
      </c>
      <c r="O96" s="271">
        <v>49</v>
      </c>
      <c r="P96" s="271">
        <v>49</v>
      </c>
      <c r="Q96" s="10" t="s">
        <v>901</v>
      </c>
      <c r="R96" s="10" t="s">
        <v>608</v>
      </c>
      <c r="S96" s="10" t="s">
        <v>1832</v>
      </c>
      <c r="T96" s="10" t="s">
        <v>52</v>
      </c>
      <c r="U96" s="10" t="s">
        <v>52</v>
      </c>
      <c r="V96" s="10" t="s">
        <v>52</v>
      </c>
      <c r="W96" s="242" t="s">
        <v>52</v>
      </c>
      <c r="X96" s="271" t="str">
        <f>W96</f>
        <v>NR</v>
      </c>
      <c r="Y96" s="242"/>
      <c r="Z96" s="10" t="s">
        <v>52</v>
      </c>
      <c r="AA96" s="10" t="s">
        <v>52</v>
      </c>
      <c r="AB96" s="19" t="s">
        <v>54</v>
      </c>
      <c r="AC96" s="10">
        <v>79</v>
      </c>
      <c r="AD96" s="10">
        <v>11</v>
      </c>
      <c r="AE96" s="10" t="s">
        <v>52</v>
      </c>
      <c r="AF96" s="16" t="s">
        <v>52</v>
      </c>
      <c r="AG96" s="16" t="s">
        <v>52</v>
      </c>
      <c r="AH96" s="16" t="s">
        <v>52</v>
      </c>
      <c r="AI96" s="45" t="str">
        <f>"OS months: "&amp;AD96&amp;", OS CI= "&amp;AE96</f>
        <v>OS months: 11, OS CI= NR</v>
      </c>
      <c r="AJ96" s="13">
        <v>79</v>
      </c>
      <c r="AK96" s="13" t="s">
        <v>1830</v>
      </c>
      <c r="AL96" s="14" t="s">
        <v>1831</v>
      </c>
      <c r="AM96" s="14"/>
      <c r="AN96" s="13" t="s">
        <v>1830</v>
      </c>
      <c r="AO96" s="10">
        <v>79</v>
      </c>
      <c r="AP96" s="10" t="s">
        <v>52</v>
      </c>
      <c r="AQ96" s="10" t="s">
        <v>1821</v>
      </c>
      <c r="AR96" s="10" t="s">
        <v>52</v>
      </c>
      <c r="AS96" s="10" t="s">
        <v>1821</v>
      </c>
      <c r="AT96" s="8" t="s">
        <v>52</v>
      </c>
      <c r="AU96" s="8" t="s">
        <v>52</v>
      </c>
      <c r="AV96" s="12" t="s">
        <v>52</v>
      </c>
      <c r="AW96" s="8">
        <v>79</v>
      </c>
      <c r="AX96" s="10" t="s">
        <v>52</v>
      </c>
      <c r="AY96" s="10" t="s">
        <v>52</v>
      </c>
      <c r="AZ96" s="10" t="s">
        <v>1829</v>
      </c>
      <c r="BA96" s="10" t="s">
        <v>52</v>
      </c>
      <c r="BB96" s="10" t="s">
        <v>52</v>
      </c>
      <c r="BC96" s="10" t="s">
        <v>52</v>
      </c>
      <c r="BD96" s="10" t="s">
        <v>52</v>
      </c>
      <c r="BE96" s="10" t="s">
        <v>52</v>
      </c>
      <c r="BF96" s="10" t="s">
        <v>52</v>
      </c>
      <c r="BG96" s="10" t="s">
        <v>52</v>
      </c>
      <c r="BH96" s="10" t="s">
        <v>52</v>
      </c>
      <c r="BI96" s="10" t="s">
        <v>52</v>
      </c>
      <c r="BJ96" s="10" t="s">
        <v>52</v>
      </c>
      <c r="BK96" s="10" t="s">
        <v>52</v>
      </c>
      <c r="BL96" s="10" t="s">
        <v>52</v>
      </c>
      <c r="BM96" s="19" t="s">
        <v>1829</v>
      </c>
      <c r="BN96" s="10" t="s">
        <v>52</v>
      </c>
      <c r="BO96" s="10" t="s">
        <v>52</v>
      </c>
      <c r="BP96" s="8" t="s">
        <v>52</v>
      </c>
      <c r="BQ96" s="9" t="s">
        <v>52</v>
      </c>
      <c r="BR96" s="8" t="s">
        <v>52</v>
      </c>
      <c r="BS96" s="7" t="s">
        <v>52</v>
      </c>
      <c r="BT96" s="6"/>
    </row>
    <row r="97" spans="1:72" s="5" customFormat="1" ht="15" customHeight="1">
      <c r="A97" s="26" t="s">
        <v>1738</v>
      </c>
      <c r="B97" s="26" t="s">
        <v>1828</v>
      </c>
      <c r="C97" s="43" t="s">
        <v>1827</v>
      </c>
      <c r="D97" s="24" t="s">
        <v>1826</v>
      </c>
      <c r="E97" s="24" t="s">
        <v>1825</v>
      </c>
      <c r="F97" s="23" t="s">
        <v>1790</v>
      </c>
      <c r="G97" s="42" t="s">
        <v>1789</v>
      </c>
      <c r="H97" s="22" t="s">
        <v>1824</v>
      </c>
      <c r="I97" s="22" t="s">
        <v>1823</v>
      </c>
      <c r="J97" s="231">
        <v>54</v>
      </c>
      <c r="K97" s="233">
        <v>54</v>
      </c>
      <c r="L97" s="233">
        <v>75</v>
      </c>
      <c r="M97" s="27">
        <f>L97</f>
        <v>75</v>
      </c>
      <c r="N97" s="262">
        <v>33</v>
      </c>
      <c r="O97" s="252">
        <v>33</v>
      </c>
      <c r="P97" s="271">
        <v>33</v>
      </c>
      <c r="Q97" s="10" t="s">
        <v>1576</v>
      </c>
      <c r="R97" s="10" t="s">
        <v>608</v>
      </c>
      <c r="S97" s="10" t="s">
        <v>52</v>
      </c>
      <c r="T97" s="10" t="s">
        <v>52</v>
      </c>
      <c r="U97" s="10" t="s">
        <v>52</v>
      </c>
      <c r="V97" s="10" t="s">
        <v>52</v>
      </c>
      <c r="W97" s="242" t="s">
        <v>52</v>
      </c>
      <c r="X97" s="271" t="str">
        <f>W97</f>
        <v>NR</v>
      </c>
      <c r="Y97" s="242"/>
      <c r="Z97" s="10" t="s">
        <v>52</v>
      </c>
      <c r="AA97" s="10" t="s">
        <v>52</v>
      </c>
      <c r="AB97" s="19" t="s">
        <v>54</v>
      </c>
      <c r="AC97" s="10">
        <v>54</v>
      </c>
      <c r="AD97" s="10">
        <v>11</v>
      </c>
      <c r="AE97" s="10" t="s">
        <v>52</v>
      </c>
      <c r="AF97" s="16" t="s">
        <v>52</v>
      </c>
      <c r="AG97" s="16" t="s">
        <v>52</v>
      </c>
      <c r="AH97" s="16" t="s">
        <v>52</v>
      </c>
      <c r="AI97" s="41" t="str">
        <f>"OS months: "&amp;AD97&amp;", OS CI= "&amp;AE97</f>
        <v>OS months: 11, OS CI= NR</v>
      </c>
      <c r="AJ97" s="13">
        <v>54</v>
      </c>
      <c r="AK97" s="13" t="s">
        <v>1822</v>
      </c>
      <c r="AL97" s="13" t="s">
        <v>1820</v>
      </c>
      <c r="AM97" s="236"/>
      <c r="AN97" s="13" t="s">
        <v>1822</v>
      </c>
      <c r="AO97" s="10">
        <v>54</v>
      </c>
      <c r="AP97" s="10" t="s">
        <v>52</v>
      </c>
      <c r="AQ97" s="10" t="s">
        <v>1821</v>
      </c>
      <c r="AR97" s="10" t="s">
        <v>52</v>
      </c>
      <c r="AS97" s="10" t="s">
        <v>1821</v>
      </c>
      <c r="AT97" s="8" t="s">
        <v>52</v>
      </c>
      <c r="AU97" s="8" t="s">
        <v>52</v>
      </c>
      <c r="AV97" s="39" t="s">
        <v>52</v>
      </c>
      <c r="AW97" s="8">
        <v>54</v>
      </c>
      <c r="AX97" s="10" t="s">
        <v>52</v>
      </c>
      <c r="AY97" s="10" t="s">
        <v>52</v>
      </c>
      <c r="AZ97" s="10" t="s">
        <v>1581</v>
      </c>
      <c r="BA97" s="10" t="s">
        <v>52</v>
      </c>
      <c r="BB97" s="10" t="s">
        <v>52</v>
      </c>
      <c r="BC97" s="10" t="s">
        <v>52</v>
      </c>
      <c r="BD97" s="10" t="s">
        <v>52</v>
      </c>
      <c r="BE97" s="10" t="s">
        <v>52</v>
      </c>
      <c r="BF97" s="10" t="s">
        <v>52</v>
      </c>
      <c r="BG97" s="10" t="s">
        <v>52</v>
      </c>
      <c r="BH97" s="10" t="s">
        <v>52</v>
      </c>
      <c r="BI97" s="10" t="s">
        <v>52</v>
      </c>
      <c r="BJ97" s="10" t="s">
        <v>52</v>
      </c>
      <c r="BK97" s="10" t="s">
        <v>52</v>
      </c>
      <c r="BL97" s="10" t="s">
        <v>52</v>
      </c>
      <c r="BM97" s="10" t="s">
        <v>1820</v>
      </c>
      <c r="BN97" s="10" t="s">
        <v>52</v>
      </c>
      <c r="BO97" s="10" t="s">
        <v>52</v>
      </c>
      <c r="BP97" s="8" t="s">
        <v>52</v>
      </c>
      <c r="BQ97" s="9" t="s">
        <v>52</v>
      </c>
      <c r="BR97" s="8" t="s">
        <v>52</v>
      </c>
      <c r="BS97" s="7" t="s">
        <v>52</v>
      </c>
      <c r="BT97" s="6"/>
    </row>
    <row r="98" spans="1:72" s="5" customFormat="1" ht="15" customHeight="1">
      <c r="A98" s="645" t="s">
        <v>1738</v>
      </c>
      <c r="B98" s="645" t="s">
        <v>1819</v>
      </c>
      <c r="C98" s="642" t="s">
        <v>1818</v>
      </c>
      <c r="D98" s="641" t="s">
        <v>52</v>
      </c>
      <c r="E98" s="641" t="s">
        <v>1817</v>
      </c>
      <c r="F98" s="23" t="s">
        <v>1816</v>
      </c>
      <c r="G98" s="632" t="s">
        <v>1815</v>
      </c>
      <c r="H98" s="584" t="s">
        <v>1814</v>
      </c>
      <c r="I98" s="584" t="s">
        <v>1813</v>
      </c>
      <c r="J98" s="231">
        <v>25</v>
      </c>
      <c r="K98" s="585">
        <f>J98+J99</f>
        <v>51</v>
      </c>
      <c r="L98" s="242">
        <v>71</v>
      </c>
      <c r="M98" s="616">
        <f>(L98*J98+L99*J99)/K98</f>
        <v>71.509803921568633</v>
      </c>
      <c r="N98" s="262" t="s">
        <v>52</v>
      </c>
      <c r="O98" s="616" t="s">
        <v>52</v>
      </c>
      <c r="P98" s="271" t="s">
        <v>52</v>
      </c>
      <c r="Q98" s="10" t="s">
        <v>1812</v>
      </c>
      <c r="R98" s="10" t="s">
        <v>1811</v>
      </c>
      <c r="S98" s="10" t="s">
        <v>52</v>
      </c>
      <c r="T98" s="10" t="s">
        <v>52</v>
      </c>
      <c r="U98" s="10" t="s">
        <v>52</v>
      </c>
      <c r="V98" s="10" t="s">
        <v>52</v>
      </c>
      <c r="W98" s="242" t="s">
        <v>52</v>
      </c>
      <c r="X98" s="616" t="e">
        <f>W98+W99</f>
        <v>#VALUE!</v>
      </c>
      <c r="Y98" s="242"/>
      <c r="Z98" s="21" t="s">
        <v>52</v>
      </c>
      <c r="AA98" s="21" t="s">
        <v>52</v>
      </c>
      <c r="AB98" s="38" t="s">
        <v>52</v>
      </c>
      <c r="AC98" s="17" t="s">
        <v>52</v>
      </c>
      <c r="AD98" s="17" t="s">
        <v>52</v>
      </c>
      <c r="AE98" s="17" t="s">
        <v>52</v>
      </c>
      <c r="AF98" s="17" t="s">
        <v>52</v>
      </c>
      <c r="AG98" s="17" t="s">
        <v>52</v>
      </c>
      <c r="AH98" s="17" t="s">
        <v>52</v>
      </c>
      <c r="AI98" s="597" t="s">
        <v>52</v>
      </c>
      <c r="AJ98" s="13" t="s">
        <v>52</v>
      </c>
      <c r="AK98" s="13" t="s">
        <v>52</v>
      </c>
      <c r="AL98" s="13" t="s">
        <v>52</v>
      </c>
      <c r="AM98" s="236"/>
      <c r="AN98" s="594" t="s">
        <v>52</v>
      </c>
      <c r="AO98" s="10" t="s">
        <v>52</v>
      </c>
      <c r="AP98" s="10" t="s">
        <v>52</v>
      </c>
      <c r="AQ98" s="10" t="s">
        <v>52</v>
      </c>
      <c r="AR98" s="10" t="s">
        <v>52</v>
      </c>
      <c r="AS98" s="585" t="s">
        <v>52</v>
      </c>
      <c r="AT98" s="10" t="s">
        <v>52</v>
      </c>
      <c r="AU98" s="10" t="s">
        <v>52</v>
      </c>
      <c r="AV98" s="585" t="s">
        <v>52</v>
      </c>
      <c r="AW98" s="8" t="s">
        <v>52</v>
      </c>
      <c r="AX98" s="8" t="s">
        <v>52</v>
      </c>
      <c r="AY98" s="8" t="s">
        <v>52</v>
      </c>
      <c r="AZ98" s="8" t="s">
        <v>52</v>
      </c>
      <c r="BA98" s="8" t="s">
        <v>52</v>
      </c>
      <c r="BB98" s="8" t="s">
        <v>52</v>
      </c>
      <c r="BC98" s="8" t="s">
        <v>52</v>
      </c>
      <c r="BD98" s="8" t="s">
        <v>52</v>
      </c>
      <c r="BE98" s="8" t="s">
        <v>52</v>
      </c>
      <c r="BF98" s="8" t="s">
        <v>52</v>
      </c>
      <c r="BG98" s="8" t="s">
        <v>52</v>
      </c>
      <c r="BH98" s="8" t="s">
        <v>52</v>
      </c>
      <c r="BI98" s="8" t="s">
        <v>52</v>
      </c>
      <c r="BJ98" s="8" t="s">
        <v>52</v>
      </c>
      <c r="BK98" s="8" t="s">
        <v>52</v>
      </c>
      <c r="BL98" s="8" t="s">
        <v>52</v>
      </c>
      <c r="BM98" s="8" t="s">
        <v>52</v>
      </c>
      <c r="BN98" s="8" t="s">
        <v>52</v>
      </c>
      <c r="BO98" s="8" t="s">
        <v>52</v>
      </c>
      <c r="BP98" s="587" t="s">
        <v>52</v>
      </c>
      <c r="BQ98" s="609" t="s">
        <v>52</v>
      </c>
      <c r="BR98" s="8" t="s">
        <v>52</v>
      </c>
      <c r="BS98" s="599" t="s">
        <v>52</v>
      </c>
      <c r="BT98" s="608"/>
    </row>
    <row r="99" spans="1:72" s="5" customFormat="1" ht="15" customHeight="1">
      <c r="A99" s="645"/>
      <c r="B99" s="645"/>
      <c r="C99" s="643"/>
      <c r="D99" s="641"/>
      <c r="E99" s="641"/>
      <c r="F99" s="23" t="s">
        <v>1805</v>
      </c>
      <c r="G99" s="633"/>
      <c r="H99" s="584"/>
      <c r="I99" s="584"/>
      <c r="J99" s="231">
        <v>26</v>
      </c>
      <c r="K99" s="586"/>
      <c r="L99" s="242">
        <v>72</v>
      </c>
      <c r="M99" s="617"/>
      <c r="N99" s="262" t="s">
        <v>52</v>
      </c>
      <c r="O99" s="617"/>
      <c r="P99" s="271" t="s">
        <v>52</v>
      </c>
      <c r="Q99" s="10" t="s">
        <v>1810</v>
      </c>
      <c r="R99" s="10" t="s">
        <v>1809</v>
      </c>
      <c r="S99" s="10" t="s">
        <v>52</v>
      </c>
      <c r="T99" s="10" t="s">
        <v>52</v>
      </c>
      <c r="U99" s="10" t="s">
        <v>52</v>
      </c>
      <c r="V99" s="10" t="s">
        <v>52</v>
      </c>
      <c r="W99" s="242" t="s">
        <v>52</v>
      </c>
      <c r="X99" s="617"/>
      <c r="Y99" s="242"/>
      <c r="Z99" s="21" t="s">
        <v>52</v>
      </c>
      <c r="AA99" s="21" t="s">
        <v>52</v>
      </c>
      <c r="AB99" s="38" t="s">
        <v>52</v>
      </c>
      <c r="AC99" s="17" t="s">
        <v>52</v>
      </c>
      <c r="AD99" s="17" t="s">
        <v>52</v>
      </c>
      <c r="AE99" s="17" t="s">
        <v>52</v>
      </c>
      <c r="AF99" s="16" t="s">
        <v>52</v>
      </c>
      <c r="AG99" s="16" t="s">
        <v>52</v>
      </c>
      <c r="AH99" s="16" t="s">
        <v>52</v>
      </c>
      <c r="AI99" s="610"/>
      <c r="AJ99" s="13" t="s">
        <v>52</v>
      </c>
      <c r="AK99" s="13" t="s">
        <v>52</v>
      </c>
      <c r="AL99" s="13" t="s">
        <v>52</v>
      </c>
      <c r="AM99" s="236"/>
      <c r="AN99" s="594"/>
      <c r="AO99" s="10" t="s">
        <v>52</v>
      </c>
      <c r="AP99" s="10" t="s">
        <v>52</v>
      </c>
      <c r="AQ99" s="10" t="s">
        <v>52</v>
      </c>
      <c r="AR99" s="10" t="s">
        <v>52</v>
      </c>
      <c r="AS99" s="586"/>
      <c r="AT99" s="10" t="s">
        <v>52</v>
      </c>
      <c r="AU99" s="10" t="s">
        <v>52</v>
      </c>
      <c r="AV99" s="586"/>
      <c r="AW99" s="8" t="s">
        <v>52</v>
      </c>
      <c r="AX99" s="8" t="s">
        <v>52</v>
      </c>
      <c r="AY99" s="8" t="s">
        <v>52</v>
      </c>
      <c r="AZ99" s="8" t="s">
        <v>52</v>
      </c>
      <c r="BA99" s="8" t="s">
        <v>52</v>
      </c>
      <c r="BB99" s="8" t="s">
        <v>52</v>
      </c>
      <c r="BC99" s="8" t="s">
        <v>52</v>
      </c>
      <c r="BD99" s="8" t="s">
        <v>52</v>
      </c>
      <c r="BE99" s="8" t="s">
        <v>52</v>
      </c>
      <c r="BF99" s="8" t="s">
        <v>52</v>
      </c>
      <c r="BG99" s="8" t="s">
        <v>52</v>
      </c>
      <c r="BH99" s="8" t="s">
        <v>52</v>
      </c>
      <c r="BI99" s="8" t="s">
        <v>52</v>
      </c>
      <c r="BJ99" s="8" t="s">
        <v>52</v>
      </c>
      <c r="BK99" s="8" t="s">
        <v>52</v>
      </c>
      <c r="BL99" s="8" t="s">
        <v>52</v>
      </c>
      <c r="BM99" s="8" t="s">
        <v>52</v>
      </c>
      <c r="BN99" s="8" t="s">
        <v>52</v>
      </c>
      <c r="BO99" s="8" t="s">
        <v>52</v>
      </c>
      <c r="BP99" s="587"/>
      <c r="BQ99" s="609"/>
      <c r="BR99" s="8" t="s">
        <v>52</v>
      </c>
      <c r="BS99" s="600"/>
      <c r="BT99" s="608"/>
    </row>
    <row r="100" spans="1:72" s="5" customFormat="1" ht="15" customHeight="1">
      <c r="A100" s="26" t="s">
        <v>1738</v>
      </c>
      <c r="B100" s="26" t="s">
        <v>1808</v>
      </c>
      <c r="C100" s="25" t="s">
        <v>1807</v>
      </c>
      <c r="D100" s="24" t="s">
        <v>52</v>
      </c>
      <c r="E100" s="24" t="s">
        <v>1806</v>
      </c>
      <c r="F100" s="23" t="s">
        <v>1805</v>
      </c>
      <c r="G100" s="23" t="s">
        <v>1804</v>
      </c>
      <c r="H100" s="22" t="s">
        <v>1803</v>
      </c>
      <c r="I100" s="22" t="s">
        <v>1802</v>
      </c>
      <c r="J100" s="231">
        <v>12</v>
      </c>
      <c r="K100" s="242">
        <f>J100</f>
        <v>12</v>
      </c>
      <c r="L100" s="242">
        <v>75</v>
      </c>
      <c r="M100" s="10">
        <f>L100</f>
        <v>75</v>
      </c>
      <c r="N100" s="262">
        <v>9</v>
      </c>
      <c r="O100" s="279">
        <v>9</v>
      </c>
      <c r="P100" s="271">
        <v>9</v>
      </c>
      <c r="Q100" s="10" t="s">
        <v>1106</v>
      </c>
      <c r="R100" s="10" t="s">
        <v>608</v>
      </c>
      <c r="S100" s="10" t="s">
        <v>52</v>
      </c>
      <c r="T100" s="10" t="s">
        <v>1801</v>
      </c>
      <c r="U100" s="10" t="s">
        <v>1800</v>
      </c>
      <c r="V100" s="10" t="s">
        <v>1799</v>
      </c>
      <c r="W100" s="242">
        <v>11</v>
      </c>
      <c r="X100" s="279">
        <v>11</v>
      </c>
      <c r="Y100" s="242"/>
      <c r="Z100" s="21" t="s">
        <v>1740</v>
      </c>
      <c r="AA100" s="21" t="s">
        <v>1798</v>
      </c>
      <c r="AB100" s="38" t="s">
        <v>52</v>
      </c>
      <c r="AC100" s="17" t="s">
        <v>54</v>
      </c>
      <c r="AD100" s="17" t="s">
        <v>54</v>
      </c>
      <c r="AE100" s="17" t="s">
        <v>54</v>
      </c>
      <c r="AF100" s="16" t="s">
        <v>52</v>
      </c>
      <c r="AG100" s="16" t="s">
        <v>52</v>
      </c>
      <c r="AH100" s="16" t="s">
        <v>52</v>
      </c>
      <c r="AI100" s="15" t="s">
        <v>54</v>
      </c>
      <c r="AJ100" s="13">
        <v>11</v>
      </c>
      <c r="AK100" s="13" t="s">
        <v>1796</v>
      </c>
      <c r="AL100" s="14" t="s">
        <v>1797</v>
      </c>
      <c r="AM100" s="14"/>
      <c r="AN100" s="13" t="s">
        <v>1796</v>
      </c>
      <c r="AO100" s="10" t="s">
        <v>52</v>
      </c>
      <c r="AP100" s="10" t="s">
        <v>52</v>
      </c>
      <c r="AQ100" s="10" t="s">
        <v>52</v>
      </c>
      <c r="AR100" s="10" t="s">
        <v>52</v>
      </c>
      <c r="AS100" s="10" t="s">
        <v>52</v>
      </c>
      <c r="AT100" s="8" t="s">
        <v>52</v>
      </c>
      <c r="AU100" s="8" t="s">
        <v>52</v>
      </c>
      <c r="AV100" s="12" t="s">
        <v>52</v>
      </c>
      <c r="AW100" s="8">
        <v>12</v>
      </c>
      <c r="AX100" s="10" t="s">
        <v>52</v>
      </c>
      <c r="AY100" s="10" t="s">
        <v>52</v>
      </c>
      <c r="AZ100" s="10" t="s">
        <v>1795</v>
      </c>
      <c r="BA100" s="10" t="s">
        <v>608</v>
      </c>
      <c r="BB100" s="10" t="s">
        <v>52</v>
      </c>
      <c r="BC100" s="10" t="s">
        <v>608</v>
      </c>
      <c r="BD100" s="10" t="s">
        <v>1106</v>
      </c>
      <c r="BE100" s="10" t="s">
        <v>1794</v>
      </c>
      <c r="BF100" s="10" t="s">
        <v>52</v>
      </c>
      <c r="BG100" s="10" t="s">
        <v>52</v>
      </c>
      <c r="BH100" s="10" t="s">
        <v>52</v>
      </c>
      <c r="BI100" s="10" t="s">
        <v>52</v>
      </c>
      <c r="BJ100" s="10" t="s">
        <v>52</v>
      </c>
      <c r="BK100" s="10" t="s">
        <v>608</v>
      </c>
      <c r="BL100" s="10" t="s">
        <v>52</v>
      </c>
      <c r="BM100" s="10" t="s">
        <v>52</v>
      </c>
      <c r="BN100" s="10" t="s">
        <v>52</v>
      </c>
      <c r="BO100" s="10" t="s">
        <v>52</v>
      </c>
      <c r="BP100" s="8" t="s">
        <v>52</v>
      </c>
      <c r="BQ100" s="9" t="s">
        <v>52</v>
      </c>
      <c r="BR100" s="8" t="s">
        <v>52</v>
      </c>
      <c r="BS100" s="7" t="s">
        <v>52</v>
      </c>
      <c r="BT100" s="6"/>
    </row>
    <row r="101" spans="1:72" s="5" customFormat="1" ht="15" customHeight="1">
      <c r="A101" s="26" t="s">
        <v>1738</v>
      </c>
      <c r="B101" s="26" t="s">
        <v>1793</v>
      </c>
      <c r="C101" s="43" t="s">
        <v>1792</v>
      </c>
      <c r="D101" s="24" t="s">
        <v>52</v>
      </c>
      <c r="E101" s="24" t="s">
        <v>1791</v>
      </c>
      <c r="F101" s="23" t="s">
        <v>1790</v>
      </c>
      <c r="G101" s="42" t="s">
        <v>1789</v>
      </c>
      <c r="H101" s="22" t="s">
        <v>1788</v>
      </c>
      <c r="I101" s="22" t="s">
        <v>1787</v>
      </c>
      <c r="J101" s="231">
        <v>20</v>
      </c>
      <c r="K101" s="233">
        <f>J101</f>
        <v>20</v>
      </c>
      <c r="L101" s="242">
        <v>76</v>
      </c>
      <c r="M101" s="10">
        <f>L101</f>
        <v>76</v>
      </c>
      <c r="N101" s="262">
        <v>11</v>
      </c>
      <c r="O101" s="279">
        <v>11</v>
      </c>
      <c r="P101" s="271">
        <v>11</v>
      </c>
      <c r="Q101" s="10" t="s">
        <v>1786</v>
      </c>
      <c r="R101" s="10" t="s">
        <v>779</v>
      </c>
      <c r="S101" s="10" t="s">
        <v>1785</v>
      </c>
      <c r="T101" s="10" t="s">
        <v>52</v>
      </c>
      <c r="U101" s="10" t="s">
        <v>52</v>
      </c>
      <c r="V101" s="10" t="s">
        <v>52</v>
      </c>
      <c r="W101" s="242" t="s">
        <v>52</v>
      </c>
      <c r="X101" s="279" t="str">
        <f>W101</f>
        <v>NR</v>
      </c>
      <c r="Y101" s="242"/>
      <c r="Z101" s="21" t="s">
        <v>1784</v>
      </c>
      <c r="AA101" s="21" t="s">
        <v>1783</v>
      </c>
      <c r="AB101" s="21">
        <v>16</v>
      </c>
      <c r="AC101" s="17" t="s">
        <v>52</v>
      </c>
      <c r="AD101" s="17" t="s">
        <v>52</v>
      </c>
      <c r="AE101" s="17" t="s">
        <v>52</v>
      </c>
      <c r="AF101" s="16" t="s">
        <v>52</v>
      </c>
      <c r="AG101" s="16" t="s">
        <v>52</v>
      </c>
      <c r="AH101" s="16" t="s">
        <v>52</v>
      </c>
      <c r="AI101" s="41" t="s">
        <v>52</v>
      </c>
      <c r="AJ101" s="13" t="s">
        <v>52</v>
      </c>
      <c r="AK101" s="13" t="s">
        <v>52</v>
      </c>
      <c r="AL101" s="13" t="s">
        <v>52</v>
      </c>
      <c r="AM101" s="236"/>
      <c r="AN101" s="40" t="s">
        <v>52</v>
      </c>
      <c r="AO101" s="10">
        <v>20</v>
      </c>
      <c r="AP101" s="10" t="s">
        <v>52</v>
      </c>
      <c r="AQ101" s="10">
        <v>243.2</v>
      </c>
      <c r="AR101" s="10" t="s">
        <v>1782</v>
      </c>
      <c r="AS101" s="10">
        <v>243.2</v>
      </c>
      <c r="AT101" s="8" t="s">
        <v>52</v>
      </c>
      <c r="AU101" s="8" t="s">
        <v>52</v>
      </c>
      <c r="AV101" s="39" t="s">
        <v>52</v>
      </c>
      <c r="AW101" s="8">
        <v>20</v>
      </c>
      <c r="AX101" s="10" t="s">
        <v>52</v>
      </c>
      <c r="AY101" s="10" t="s">
        <v>52</v>
      </c>
      <c r="AZ101" s="10" t="s">
        <v>1781</v>
      </c>
      <c r="BA101" s="10" t="s">
        <v>608</v>
      </c>
      <c r="BB101" s="10" t="s">
        <v>52</v>
      </c>
      <c r="BC101" s="10" t="s">
        <v>1780</v>
      </c>
      <c r="BD101" s="10" t="s">
        <v>52</v>
      </c>
      <c r="BE101" s="10" t="s">
        <v>52</v>
      </c>
      <c r="BF101" s="10" t="s">
        <v>52</v>
      </c>
      <c r="BG101" s="10" t="s">
        <v>1746</v>
      </c>
      <c r="BH101" s="10" t="s">
        <v>52</v>
      </c>
      <c r="BI101" s="10" t="s">
        <v>52</v>
      </c>
      <c r="BJ101" s="10" t="s">
        <v>52</v>
      </c>
      <c r="BK101" s="10" t="s">
        <v>608</v>
      </c>
      <c r="BL101" s="10" t="s">
        <v>52</v>
      </c>
      <c r="BM101" s="10" t="s">
        <v>52</v>
      </c>
      <c r="BN101" s="10" t="s">
        <v>52</v>
      </c>
      <c r="BO101" s="10" t="s">
        <v>52</v>
      </c>
      <c r="BP101" s="8" t="s">
        <v>52</v>
      </c>
      <c r="BQ101" s="9" t="s">
        <v>52</v>
      </c>
      <c r="BR101" s="8" t="s">
        <v>52</v>
      </c>
      <c r="BS101" s="7" t="s">
        <v>52</v>
      </c>
      <c r="BT101" s="6"/>
    </row>
    <row r="102" spans="1:72" s="5" customFormat="1" ht="15" customHeight="1">
      <c r="A102" s="645" t="s">
        <v>1738</v>
      </c>
      <c r="B102" s="645" t="s">
        <v>1779</v>
      </c>
      <c r="C102" s="642" t="s">
        <v>1778</v>
      </c>
      <c r="D102" s="641" t="s">
        <v>1777</v>
      </c>
      <c r="E102" s="641" t="s">
        <v>1776</v>
      </c>
      <c r="F102" s="23" t="s">
        <v>1775</v>
      </c>
      <c r="G102" s="632" t="s">
        <v>1774</v>
      </c>
      <c r="H102" s="584" t="s">
        <v>1773</v>
      </c>
      <c r="I102" s="584" t="s">
        <v>1772</v>
      </c>
      <c r="J102" s="231">
        <v>23</v>
      </c>
      <c r="K102" s="585">
        <f>J102+J103+J104</f>
        <v>57</v>
      </c>
      <c r="L102" s="242">
        <v>74</v>
      </c>
      <c r="M102" s="616">
        <f>(L102*J102+L103*J103+L104*J104)/K102</f>
        <v>74.385964912280699</v>
      </c>
      <c r="N102" s="262">
        <v>9</v>
      </c>
      <c r="O102" s="616">
        <v>28</v>
      </c>
      <c r="P102" s="271">
        <v>9</v>
      </c>
      <c r="Q102" s="10" t="s">
        <v>1771</v>
      </c>
      <c r="R102" s="10" t="s">
        <v>608</v>
      </c>
      <c r="S102" s="10" t="s">
        <v>52</v>
      </c>
      <c r="T102" s="10" t="s">
        <v>1770</v>
      </c>
      <c r="U102" s="10" t="s">
        <v>52</v>
      </c>
      <c r="V102" s="10" t="s">
        <v>1769</v>
      </c>
      <c r="W102" s="242">
        <v>19</v>
      </c>
      <c r="X102" s="616">
        <f>W102+W103+W104</f>
        <v>47</v>
      </c>
      <c r="Y102" s="242"/>
      <c r="Z102" s="21" t="s">
        <v>1768</v>
      </c>
      <c r="AA102" s="21" t="s">
        <v>1767</v>
      </c>
      <c r="AB102" s="38">
        <f>4*30.4</f>
        <v>121.6</v>
      </c>
      <c r="AC102" s="19">
        <v>23</v>
      </c>
      <c r="AD102" s="19">
        <v>15.2</v>
      </c>
      <c r="AE102" s="18" t="s">
        <v>1766</v>
      </c>
      <c r="AF102" s="8" t="s">
        <v>52</v>
      </c>
      <c r="AG102" s="8" t="s">
        <v>52</v>
      </c>
      <c r="AH102" s="8" t="s">
        <v>52</v>
      </c>
      <c r="AI102" s="593" t="str">
        <f>"OS months: "&amp;AD102&amp;" vs "&amp;AD103&amp;" vs "&amp;AD104&amp;", HR= NR, HR CI= NR, p= NR"</f>
        <v>OS months: 15.2 vs 14.2 vs NR, HR= NR, HR CI= NR, p= NR</v>
      </c>
      <c r="AJ102" s="13">
        <v>23</v>
      </c>
      <c r="AK102" s="13" t="s">
        <v>1765</v>
      </c>
      <c r="AL102" s="13" t="s">
        <v>1764</v>
      </c>
      <c r="AM102" s="236"/>
      <c r="AN102" s="594" t="str">
        <f>"CR/CRi= "&amp;AK102&amp;" vs "&amp;AK103&amp;" vs "&amp;AK104</f>
        <v>CR/CRi= 8 (35%) / 6 (26%) vs 6 (27%) / 7 (32%) vs 0 (0%) / 8 (67%)</v>
      </c>
      <c r="AO102" s="10">
        <v>23</v>
      </c>
      <c r="AP102" s="10" t="s">
        <v>52</v>
      </c>
      <c r="AQ102" s="10">
        <f>1*30.4</f>
        <v>30.4</v>
      </c>
      <c r="AR102" s="10" t="s">
        <v>52</v>
      </c>
      <c r="AS102" s="585" t="str">
        <f>AQ102&amp;" vs "&amp;AQ103&amp;" vs "&amp;AQ104</f>
        <v>30.4 vs 36.48 vs 27.36</v>
      </c>
      <c r="AT102" s="8" t="s">
        <v>52</v>
      </c>
      <c r="AU102" s="8" t="s">
        <v>52</v>
      </c>
      <c r="AV102" s="595" t="s">
        <v>52</v>
      </c>
      <c r="AW102" s="8">
        <v>23</v>
      </c>
      <c r="AX102" s="10" t="s">
        <v>1763</v>
      </c>
      <c r="AY102" s="10" t="s">
        <v>1762</v>
      </c>
      <c r="AZ102" s="10" t="s">
        <v>1761</v>
      </c>
      <c r="BA102" s="27" t="s">
        <v>608</v>
      </c>
      <c r="BB102" s="27" t="s">
        <v>608</v>
      </c>
      <c r="BC102" s="10" t="s">
        <v>1437</v>
      </c>
      <c r="BD102" s="10" t="s">
        <v>1760</v>
      </c>
      <c r="BE102" s="10" t="s">
        <v>1437</v>
      </c>
      <c r="BF102" s="10" t="s">
        <v>52</v>
      </c>
      <c r="BG102" s="10" t="s">
        <v>52</v>
      </c>
      <c r="BH102" s="10" t="s">
        <v>52</v>
      </c>
      <c r="BI102" s="10" t="s">
        <v>52</v>
      </c>
      <c r="BJ102" s="10" t="s">
        <v>52</v>
      </c>
      <c r="BK102" s="10" t="s">
        <v>52</v>
      </c>
      <c r="BL102" s="10" t="s">
        <v>52</v>
      </c>
      <c r="BM102" s="10" t="s">
        <v>608</v>
      </c>
      <c r="BN102" s="10" t="s">
        <v>52</v>
      </c>
      <c r="BO102" s="10" t="s">
        <v>52</v>
      </c>
      <c r="BP102" s="587" t="s">
        <v>52</v>
      </c>
      <c r="BQ102" s="609" t="s">
        <v>52</v>
      </c>
      <c r="BR102" s="568" t="s">
        <v>610</v>
      </c>
      <c r="BS102" s="599" t="s">
        <v>1759</v>
      </c>
      <c r="BT102" s="608"/>
    </row>
    <row r="103" spans="1:72" s="5" customFormat="1" ht="15" customHeight="1">
      <c r="A103" s="645"/>
      <c r="B103" s="645"/>
      <c r="C103" s="643"/>
      <c r="D103" s="641"/>
      <c r="E103" s="641"/>
      <c r="F103" s="23" t="s">
        <v>1758</v>
      </c>
      <c r="G103" s="647"/>
      <c r="H103" s="584"/>
      <c r="I103" s="584"/>
      <c r="J103" s="231">
        <v>22</v>
      </c>
      <c r="K103" s="607"/>
      <c r="L103" s="242">
        <v>75</v>
      </c>
      <c r="M103" s="618"/>
      <c r="N103" s="262">
        <v>11</v>
      </c>
      <c r="O103" s="618"/>
      <c r="P103" s="271">
        <v>11</v>
      </c>
      <c r="Q103" s="10" t="s">
        <v>1757</v>
      </c>
      <c r="R103" s="10" t="s">
        <v>608</v>
      </c>
      <c r="S103" s="10" t="s">
        <v>52</v>
      </c>
      <c r="T103" s="10" t="s">
        <v>1756</v>
      </c>
      <c r="U103" s="10" t="s">
        <v>52</v>
      </c>
      <c r="V103" s="10" t="s">
        <v>1755</v>
      </c>
      <c r="W103" s="242">
        <v>18</v>
      </c>
      <c r="X103" s="618"/>
      <c r="Y103" s="242"/>
      <c r="Z103" s="21" t="s">
        <v>1754</v>
      </c>
      <c r="AA103" s="21" t="s">
        <v>1753</v>
      </c>
      <c r="AB103" s="38">
        <f>4*30.4</f>
        <v>121.6</v>
      </c>
      <c r="AC103" s="19">
        <v>22</v>
      </c>
      <c r="AD103" s="19">
        <v>14.2</v>
      </c>
      <c r="AE103" s="18" t="s">
        <v>1752</v>
      </c>
      <c r="AF103" s="8" t="s">
        <v>52</v>
      </c>
      <c r="AG103" s="8" t="s">
        <v>52</v>
      </c>
      <c r="AH103" s="8" t="s">
        <v>52</v>
      </c>
      <c r="AI103" s="593"/>
      <c r="AJ103" s="13">
        <v>22</v>
      </c>
      <c r="AK103" s="13" t="s">
        <v>1751</v>
      </c>
      <c r="AL103" s="13" t="s">
        <v>1750</v>
      </c>
      <c r="AM103" s="236"/>
      <c r="AN103" s="594"/>
      <c r="AO103" s="10">
        <v>22</v>
      </c>
      <c r="AP103" s="10" t="s">
        <v>52</v>
      </c>
      <c r="AQ103" s="37">
        <f>1.2*30.4</f>
        <v>36.479999999999997</v>
      </c>
      <c r="AR103" s="10" t="s">
        <v>52</v>
      </c>
      <c r="AS103" s="607"/>
      <c r="AT103" s="8" t="s">
        <v>52</v>
      </c>
      <c r="AU103" s="8" t="s">
        <v>52</v>
      </c>
      <c r="AV103" s="595"/>
      <c r="AW103" s="8">
        <v>22</v>
      </c>
      <c r="AX103" s="10" t="s">
        <v>1746</v>
      </c>
      <c r="AY103" s="10" t="s">
        <v>1749</v>
      </c>
      <c r="AZ103" s="10" t="s">
        <v>1748</v>
      </c>
      <c r="BA103" s="27" t="s">
        <v>608</v>
      </c>
      <c r="BB103" s="27" t="s">
        <v>608</v>
      </c>
      <c r="BC103" s="10" t="s">
        <v>1746</v>
      </c>
      <c r="BD103" s="10" t="s">
        <v>1747</v>
      </c>
      <c r="BE103" s="27" t="s">
        <v>608</v>
      </c>
      <c r="BF103" s="10" t="s">
        <v>52</v>
      </c>
      <c r="BG103" s="10" t="s">
        <v>52</v>
      </c>
      <c r="BH103" s="10" t="s">
        <v>52</v>
      </c>
      <c r="BI103" s="10" t="s">
        <v>52</v>
      </c>
      <c r="BJ103" s="10" t="s">
        <v>52</v>
      </c>
      <c r="BK103" s="10" t="s">
        <v>52</v>
      </c>
      <c r="BL103" s="10" t="s">
        <v>52</v>
      </c>
      <c r="BM103" s="10" t="s">
        <v>1746</v>
      </c>
      <c r="BN103" s="10" t="s">
        <v>52</v>
      </c>
      <c r="BO103" s="10" t="s">
        <v>52</v>
      </c>
      <c r="BP103" s="587"/>
      <c r="BQ103" s="609"/>
      <c r="BR103" s="619"/>
      <c r="BS103" s="600"/>
      <c r="BT103" s="608"/>
    </row>
    <row r="104" spans="1:72" s="5" customFormat="1" ht="15" customHeight="1">
      <c r="A104" s="639"/>
      <c r="B104" s="639"/>
      <c r="C104" s="643"/>
      <c r="D104" s="646"/>
      <c r="E104" s="646"/>
      <c r="F104" s="23" t="s">
        <v>1745</v>
      </c>
      <c r="G104" s="647"/>
      <c r="H104" s="624"/>
      <c r="I104" s="624"/>
      <c r="J104" s="241">
        <v>12</v>
      </c>
      <c r="K104" s="586"/>
      <c r="L104" s="233">
        <v>74</v>
      </c>
      <c r="M104" s="618"/>
      <c r="N104" s="268">
        <v>8</v>
      </c>
      <c r="O104" s="618"/>
      <c r="P104" s="277">
        <v>8</v>
      </c>
      <c r="Q104" s="10" t="s">
        <v>1106</v>
      </c>
      <c r="R104" s="10" t="s">
        <v>608</v>
      </c>
      <c r="S104" s="10" t="s">
        <v>52</v>
      </c>
      <c r="T104" s="27" t="s">
        <v>1744</v>
      </c>
      <c r="U104" s="27" t="s">
        <v>52</v>
      </c>
      <c r="V104" s="27" t="s">
        <v>1743</v>
      </c>
      <c r="W104" s="233">
        <v>10</v>
      </c>
      <c r="X104" s="618"/>
      <c r="Y104" s="233"/>
      <c r="Z104" s="36" t="s">
        <v>1739</v>
      </c>
      <c r="AA104" s="36" t="s">
        <v>1742</v>
      </c>
      <c r="AB104" s="35">
        <f>2.3*30.4</f>
        <v>69.919999999999987</v>
      </c>
      <c r="AC104" s="34">
        <v>12</v>
      </c>
      <c r="AD104" s="34" t="s">
        <v>52</v>
      </c>
      <c r="AE104" s="33" t="s">
        <v>52</v>
      </c>
      <c r="AF104" s="32" t="s">
        <v>52</v>
      </c>
      <c r="AG104" s="32" t="s">
        <v>52</v>
      </c>
      <c r="AH104" s="32" t="s">
        <v>52</v>
      </c>
      <c r="AI104" s="597"/>
      <c r="AJ104" s="31">
        <v>12</v>
      </c>
      <c r="AK104" s="30" t="s">
        <v>1741</v>
      </c>
      <c r="AL104" s="30" t="s">
        <v>608</v>
      </c>
      <c r="AM104" s="30"/>
      <c r="AN104" s="606"/>
      <c r="AO104" s="27">
        <v>12</v>
      </c>
      <c r="AP104" s="10" t="s">
        <v>52</v>
      </c>
      <c r="AQ104" s="29">
        <f>0.9*30.4</f>
        <v>27.36</v>
      </c>
      <c r="AR104" s="10" t="s">
        <v>52</v>
      </c>
      <c r="AS104" s="607"/>
      <c r="AT104" s="8" t="s">
        <v>52</v>
      </c>
      <c r="AU104" s="8" t="s">
        <v>52</v>
      </c>
      <c r="AV104" s="625"/>
      <c r="AW104" s="28">
        <v>12</v>
      </c>
      <c r="AX104" s="27" t="s">
        <v>1740</v>
      </c>
      <c r="AY104" s="27" t="s">
        <v>608</v>
      </c>
      <c r="AZ104" s="27" t="s">
        <v>1740</v>
      </c>
      <c r="BA104" s="27" t="s">
        <v>608</v>
      </c>
      <c r="BB104" s="27" t="s">
        <v>608</v>
      </c>
      <c r="BC104" s="27" t="s">
        <v>608</v>
      </c>
      <c r="BD104" s="27" t="s">
        <v>1739</v>
      </c>
      <c r="BE104" s="27" t="s">
        <v>608</v>
      </c>
      <c r="BF104" s="27" t="s">
        <v>52</v>
      </c>
      <c r="BG104" s="27" t="s">
        <v>52</v>
      </c>
      <c r="BH104" s="27" t="s">
        <v>52</v>
      </c>
      <c r="BI104" s="27" t="s">
        <v>52</v>
      </c>
      <c r="BJ104" s="27" t="s">
        <v>52</v>
      </c>
      <c r="BK104" s="27" t="s">
        <v>52</v>
      </c>
      <c r="BL104" s="27" t="s">
        <v>52</v>
      </c>
      <c r="BM104" s="10" t="s">
        <v>608</v>
      </c>
      <c r="BN104" s="27" t="s">
        <v>52</v>
      </c>
      <c r="BO104" s="27" t="s">
        <v>52</v>
      </c>
      <c r="BP104" s="568"/>
      <c r="BQ104" s="612"/>
      <c r="BR104" s="569"/>
      <c r="BS104" s="600"/>
      <c r="BT104" s="608"/>
    </row>
    <row r="105" spans="1:72" s="5" customFormat="1" ht="15" customHeight="1">
      <c r="A105" s="26" t="s">
        <v>1738</v>
      </c>
      <c r="B105" s="26" t="s">
        <v>1737</v>
      </c>
      <c r="C105" s="25" t="s">
        <v>1736</v>
      </c>
      <c r="D105" s="24" t="s">
        <v>1735</v>
      </c>
      <c r="E105" s="24" t="s">
        <v>1734</v>
      </c>
      <c r="F105" s="23" t="s">
        <v>1733</v>
      </c>
      <c r="G105" s="23" t="s">
        <v>1732</v>
      </c>
      <c r="H105" s="22" t="s">
        <v>1731</v>
      </c>
      <c r="I105" s="22" t="s">
        <v>1730</v>
      </c>
      <c r="J105" s="231">
        <v>18</v>
      </c>
      <c r="K105" s="242">
        <f>J105</f>
        <v>18</v>
      </c>
      <c r="L105" s="242">
        <v>74</v>
      </c>
      <c r="M105" s="10">
        <f>L105</f>
        <v>74</v>
      </c>
      <c r="N105" s="262">
        <v>12</v>
      </c>
      <c r="O105" s="279">
        <v>12</v>
      </c>
      <c r="P105" s="271">
        <v>12</v>
      </c>
      <c r="Q105" s="10" t="s">
        <v>783</v>
      </c>
      <c r="R105" s="10" t="s">
        <v>1729</v>
      </c>
      <c r="S105" s="10" t="s">
        <v>52</v>
      </c>
      <c r="T105" s="10" t="s">
        <v>52</v>
      </c>
      <c r="U105" s="10" t="s">
        <v>52</v>
      </c>
      <c r="V105" s="10" t="s">
        <v>52</v>
      </c>
      <c r="W105" s="242" t="s">
        <v>52</v>
      </c>
      <c r="X105" s="279" t="str">
        <f>W105</f>
        <v>NR</v>
      </c>
      <c r="Y105" s="242"/>
      <c r="Z105" s="21" t="s">
        <v>52</v>
      </c>
      <c r="AA105" s="21" t="s">
        <v>52</v>
      </c>
      <c r="AB105" s="20">
        <v>127.5</v>
      </c>
      <c r="AC105" s="17" t="s">
        <v>52</v>
      </c>
      <c r="AD105" s="17" t="s">
        <v>52</v>
      </c>
      <c r="AE105" s="17" t="s">
        <v>52</v>
      </c>
      <c r="AF105" s="16" t="s">
        <v>52</v>
      </c>
      <c r="AG105" s="16" t="s">
        <v>52</v>
      </c>
      <c r="AH105" s="16" t="s">
        <v>52</v>
      </c>
      <c r="AI105" s="15" t="s">
        <v>52</v>
      </c>
      <c r="AJ105" s="13">
        <v>18</v>
      </c>
      <c r="AK105" s="13" t="s">
        <v>1727</v>
      </c>
      <c r="AL105" s="14" t="s">
        <v>1728</v>
      </c>
      <c r="AM105" s="14"/>
      <c r="AN105" s="13" t="s">
        <v>1727</v>
      </c>
      <c r="AO105" s="10" t="s">
        <v>52</v>
      </c>
      <c r="AP105" s="10" t="s">
        <v>52</v>
      </c>
      <c r="AQ105" s="10" t="s">
        <v>52</v>
      </c>
      <c r="AR105" s="10" t="s">
        <v>52</v>
      </c>
      <c r="AS105" s="10" t="s">
        <v>52</v>
      </c>
      <c r="AT105" s="8" t="s">
        <v>52</v>
      </c>
      <c r="AU105" s="8" t="s">
        <v>52</v>
      </c>
      <c r="AV105" s="12" t="s">
        <v>52</v>
      </c>
      <c r="AW105" s="8">
        <v>18</v>
      </c>
      <c r="AX105" s="10" t="s">
        <v>1726</v>
      </c>
      <c r="AY105" s="10" t="s">
        <v>1723</v>
      </c>
      <c r="AZ105" s="10" t="s">
        <v>52</v>
      </c>
      <c r="BA105" s="10" t="s">
        <v>781</v>
      </c>
      <c r="BB105" s="10" t="s">
        <v>52</v>
      </c>
      <c r="BC105" s="11" t="s">
        <v>1725</v>
      </c>
      <c r="BD105" s="10" t="s">
        <v>1724</v>
      </c>
      <c r="BE105" s="11" t="s">
        <v>1723</v>
      </c>
      <c r="BF105" s="10" t="s">
        <v>52</v>
      </c>
      <c r="BG105" s="10" t="s">
        <v>52</v>
      </c>
      <c r="BH105" s="10" t="s">
        <v>52</v>
      </c>
      <c r="BI105" s="10" t="s">
        <v>52</v>
      </c>
      <c r="BJ105" s="10" t="s">
        <v>52</v>
      </c>
      <c r="BK105" s="10" t="s">
        <v>52</v>
      </c>
      <c r="BL105" s="10" t="s">
        <v>52</v>
      </c>
      <c r="BM105" s="10" t="s">
        <v>52</v>
      </c>
      <c r="BN105" s="10" t="s">
        <v>52</v>
      </c>
      <c r="BO105" s="10" t="s">
        <v>52</v>
      </c>
      <c r="BP105" s="8" t="s">
        <v>52</v>
      </c>
      <c r="BQ105" s="9" t="s">
        <v>52</v>
      </c>
      <c r="BR105" s="8" t="s">
        <v>52</v>
      </c>
      <c r="BS105" s="7" t="s">
        <v>52</v>
      </c>
      <c r="BT105" s="6"/>
    </row>
  </sheetData>
  <autoFilter ref="A1:BT1" xr:uid="{D0534B79-F90D-42BA-A4BF-8F5E036599AE}"/>
  <mergeCells count="966">
    <mergeCell ref="AN51:AN52"/>
    <mergeCell ref="BP69:BP70"/>
    <mergeCell ref="BQ69:BQ70"/>
    <mergeCell ref="BP90:BP91"/>
    <mergeCell ref="BQ90:BQ91"/>
    <mergeCell ref="X67:X68"/>
    <mergeCell ref="X69:X70"/>
    <mergeCell ref="X71:X72"/>
    <mergeCell ref="X73:X74"/>
    <mergeCell ref="X75:X76"/>
    <mergeCell ref="X77:X78"/>
    <mergeCell ref="X79:X80"/>
    <mergeCell ref="X81:X82"/>
    <mergeCell ref="X83:X84"/>
    <mergeCell ref="X85:X87"/>
    <mergeCell ref="X88:X89"/>
    <mergeCell ref="X90:X91"/>
    <mergeCell ref="BQ53:BQ54"/>
    <mergeCell ref="AN53:AN54"/>
    <mergeCell ref="AS53:AS54"/>
    <mergeCell ref="AV53:AV54"/>
    <mergeCell ref="BP53:BP54"/>
    <mergeCell ref="BP51:BP52"/>
    <mergeCell ref="BQ51:BQ52"/>
    <mergeCell ref="Y4:Y5"/>
    <mergeCell ref="Y6:Y7"/>
    <mergeCell ref="Y8:Y9"/>
    <mergeCell ref="X2:X3"/>
    <mergeCell ref="X4:X5"/>
    <mergeCell ref="X6:X7"/>
    <mergeCell ref="X8:X9"/>
    <mergeCell ref="X10:X11"/>
    <mergeCell ref="X92:X93"/>
    <mergeCell ref="X30:X31"/>
    <mergeCell ref="X32:X33"/>
    <mergeCell ref="X34:X35"/>
    <mergeCell ref="X36:X37"/>
    <mergeCell ref="X38:X39"/>
    <mergeCell ref="X40:X41"/>
    <mergeCell ref="X42:X43"/>
    <mergeCell ref="X44:X45"/>
    <mergeCell ref="X46:X48"/>
    <mergeCell ref="X49:X50"/>
    <mergeCell ref="X51:X52"/>
    <mergeCell ref="X53:X54"/>
    <mergeCell ref="X55:X56"/>
    <mergeCell ref="X57:X58"/>
    <mergeCell ref="X59:X60"/>
    <mergeCell ref="BS57:BS58"/>
    <mergeCell ref="BS59:BS60"/>
    <mergeCell ref="BR40:BR41"/>
    <mergeCell ref="BR42:BR43"/>
    <mergeCell ref="BR44:BR45"/>
    <mergeCell ref="BR46:BR48"/>
    <mergeCell ref="O2:O3"/>
    <mergeCell ref="O4:O5"/>
    <mergeCell ref="O6:O7"/>
    <mergeCell ref="O8:O9"/>
    <mergeCell ref="O10:O11"/>
    <mergeCell ref="O12:O13"/>
    <mergeCell ref="O14:O15"/>
    <mergeCell ref="O16:O17"/>
    <mergeCell ref="O18:O19"/>
    <mergeCell ref="O51:O52"/>
    <mergeCell ref="O53:O54"/>
    <mergeCell ref="O55:O56"/>
    <mergeCell ref="O57:O58"/>
    <mergeCell ref="O59:O60"/>
    <mergeCell ref="X12:X13"/>
    <mergeCell ref="X14:X15"/>
    <mergeCell ref="X16:X17"/>
    <mergeCell ref="X18:X19"/>
    <mergeCell ref="BS83:BS84"/>
    <mergeCell ref="BR38:BR39"/>
    <mergeCell ref="BS40:BS41"/>
    <mergeCell ref="BS42:BS43"/>
    <mergeCell ref="BS44:BS45"/>
    <mergeCell ref="BS46:BS48"/>
    <mergeCell ref="BS49:BS50"/>
    <mergeCell ref="BS61:BS64"/>
    <mergeCell ref="BS65:BS66"/>
    <mergeCell ref="BS67:BS68"/>
    <mergeCell ref="BS71:BS72"/>
    <mergeCell ref="BS73:BS74"/>
    <mergeCell ref="BS75:BS76"/>
    <mergeCell ref="BS69:BS70"/>
    <mergeCell ref="BR69:BR70"/>
    <mergeCell ref="BR77:BR78"/>
    <mergeCell ref="BR61:BR64"/>
    <mergeCell ref="BR65:BR66"/>
    <mergeCell ref="BR67:BR68"/>
    <mergeCell ref="BR71:BR72"/>
    <mergeCell ref="BR73:BR74"/>
    <mergeCell ref="BS51:BS52"/>
    <mergeCell ref="BS53:BS54"/>
    <mergeCell ref="BS55:BS56"/>
    <mergeCell ref="BS34:BS35"/>
    <mergeCell ref="BQ32:BQ33"/>
    <mergeCell ref="AS20:AS21"/>
    <mergeCell ref="AS28:AS29"/>
    <mergeCell ref="AS30:AS31"/>
    <mergeCell ref="BP26:BP27"/>
    <mergeCell ref="AS26:AS27"/>
    <mergeCell ref="AV26:AV27"/>
    <mergeCell ref="BR22:BR23"/>
    <mergeCell ref="BR24:BR25"/>
    <mergeCell ref="BR26:BR27"/>
    <mergeCell ref="BQ28:BQ29"/>
    <mergeCell ref="AV20:AV21"/>
    <mergeCell ref="BQ30:BQ31"/>
    <mergeCell ref="BQ34:BQ35"/>
    <mergeCell ref="AV32:AV33"/>
    <mergeCell ref="BP2:BP3"/>
    <mergeCell ref="BQ2:BQ3"/>
    <mergeCell ref="BP8:BP9"/>
    <mergeCell ref="BR4:BR5"/>
    <mergeCell ref="BR16:BR17"/>
    <mergeCell ref="BR18:BR19"/>
    <mergeCell ref="BR20:BR21"/>
    <mergeCell ref="BP20:BP21"/>
    <mergeCell ref="BQ20:BQ21"/>
    <mergeCell ref="BR12:BR13"/>
    <mergeCell ref="BR14:BR15"/>
    <mergeCell ref="BQ6:BQ7"/>
    <mergeCell ref="AV8:AV9"/>
    <mergeCell ref="BP28:BP29"/>
    <mergeCell ref="BQ24:BQ25"/>
    <mergeCell ref="AV10:AV11"/>
    <mergeCell ref="BP10:BP11"/>
    <mergeCell ref="BQ10:BQ11"/>
    <mergeCell ref="BQ18:BQ19"/>
    <mergeCell ref="AV18:AV19"/>
    <mergeCell ref="BQ16:BQ17"/>
    <mergeCell ref="BQ12:BQ13"/>
    <mergeCell ref="BR36:BR37"/>
    <mergeCell ref="BS77:BS78"/>
    <mergeCell ref="BS79:BS80"/>
    <mergeCell ref="BS81:BS82"/>
    <mergeCell ref="BS2:BS3"/>
    <mergeCell ref="BS6:BS7"/>
    <mergeCell ref="BS8:BS9"/>
    <mergeCell ref="BS12:BS13"/>
    <mergeCell ref="BS14:BS15"/>
    <mergeCell ref="BS16:BS17"/>
    <mergeCell ref="BS18:BS19"/>
    <mergeCell ref="BS20:BS21"/>
    <mergeCell ref="BS22:BS23"/>
    <mergeCell ref="BS10:BS11"/>
    <mergeCell ref="BS4:BS5"/>
    <mergeCell ref="BR2:BR3"/>
    <mergeCell ref="BR6:BR7"/>
    <mergeCell ref="BR8:BR9"/>
    <mergeCell ref="BR10:BR11"/>
    <mergeCell ref="BS24:BS25"/>
    <mergeCell ref="BS26:BS27"/>
    <mergeCell ref="BS28:BS29"/>
    <mergeCell ref="BS30:BS31"/>
    <mergeCell ref="BS32:BS33"/>
    <mergeCell ref="A18:A19"/>
    <mergeCell ref="C18:C19"/>
    <mergeCell ref="C16:C17"/>
    <mergeCell ref="D16:D17"/>
    <mergeCell ref="BR75:BR76"/>
    <mergeCell ref="BS85:BS87"/>
    <mergeCell ref="BS88:BS89"/>
    <mergeCell ref="BR79:BR80"/>
    <mergeCell ref="BR81:BR82"/>
    <mergeCell ref="BR83:BR84"/>
    <mergeCell ref="BR85:BR87"/>
    <mergeCell ref="BR88:BR89"/>
    <mergeCell ref="BR28:BR29"/>
    <mergeCell ref="BR30:BR31"/>
    <mergeCell ref="BR32:BR33"/>
    <mergeCell ref="BR34:BR35"/>
    <mergeCell ref="BR49:BR50"/>
    <mergeCell ref="BR51:BR52"/>
    <mergeCell ref="BR53:BR54"/>
    <mergeCell ref="BR55:BR56"/>
    <mergeCell ref="BR57:BR58"/>
    <mergeCell ref="BR59:BR60"/>
    <mergeCell ref="BS36:BS37"/>
    <mergeCell ref="BS38:BS39"/>
    <mergeCell ref="H10:H11"/>
    <mergeCell ref="I10:I11"/>
    <mergeCell ref="K10:K11"/>
    <mergeCell ref="AI16:AI17"/>
    <mergeCell ref="AN18:AN19"/>
    <mergeCell ref="E14:E15"/>
    <mergeCell ref="AS18:AS19"/>
    <mergeCell ref="BP14:BP15"/>
    <mergeCell ref="BP18:BP19"/>
    <mergeCell ref="BP16:BP17"/>
    <mergeCell ref="AS10:AS11"/>
    <mergeCell ref="E10:E11"/>
    <mergeCell ref="G10:G11"/>
    <mergeCell ref="AN16:AN17"/>
    <mergeCell ref="AS16:AS17"/>
    <mergeCell ref="AS12:AS13"/>
    <mergeCell ref="I14:I15"/>
    <mergeCell ref="K14:K15"/>
    <mergeCell ref="M14:M15"/>
    <mergeCell ref="E16:E17"/>
    <mergeCell ref="AV16:AV17"/>
    <mergeCell ref="BQ38:BQ39"/>
    <mergeCell ref="AN22:AN23"/>
    <mergeCell ref="AS22:AS23"/>
    <mergeCell ref="AV24:AV25"/>
    <mergeCell ref="BP24:BP25"/>
    <mergeCell ref="BQ22:BQ23"/>
    <mergeCell ref="AV40:AV41"/>
    <mergeCell ref="BP40:BP41"/>
    <mergeCell ref="BQ40:BQ41"/>
    <mergeCell ref="AV22:AV23"/>
    <mergeCell ref="AN32:AN33"/>
    <mergeCell ref="AS32:AS33"/>
    <mergeCell ref="AN24:AN25"/>
    <mergeCell ref="AS24:AS25"/>
    <mergeCell ref="BP32:BP33"/>
    <mergeCell ref="AN30:AN31"/>
    <mergeCell ref="BP22:BP23"/>
    <mergeCell ref="AV38:AV39"/>
    <mergeCell ref="AS34:AS35"/>
    <mergeCell ref="AV34:AV35"/>
    <mergeCell ref="BP34:BP35"/>
    <mergeCell ref="AV28:AV29"/>
    <mergeCell ref="BP30:BP31"/>
    <mergeCell ref="AV30:AV31"/>
    <mergeCell ref="G53:G54"/>
    <mergeCell ref="H26:H27"/>
    <mergeCell ref="G24:G25"/>
    <mergeCell ref="M10:M11"/>
    <mergeCell ref="AI10:AI11"/>
    <mergeCell ref="AN10:AN11"/>
    <mergeCell ref="H30:H31"/>
    <mergeCell ref="I30:I31"/>
    <mergeCell ref="S30:S31"/>
    <mergeCell ref="G30:G31"/>
    <mergeCell ref="H46:H48"/>
    <mergeCell ref="M51:M52"/>
    <mergeCell ref="AN12:AN13"/>
    <mergeCell ref="H28:H29"/>
    <mergeCell ref="I28:I29"/>
    <mergeCell ref="G38:G39"/>
    <mergeCell ref="G40:G41"/>
    <mergeCell ref="G42:G43"/>
    <mergeCell ref="G44:G45"/>
    <mergeCell ref="G12:G13"/>
    <mergeCell ref="S40:S41"/>
    <mergeCell ref="O36:O37"/>
    <mergeCell ref="O38:O39"/>
    <mergeCell ref="O40:O41"/>
    <mergeCell ref="AN2:AN3"/>
    <mergeCell ref="AS2:AS3"/>
    <mergeCell ref="AV2:AV3"/>
    <mergeCell ref="A2:A3"/>
    <mergeCell ref="C2:C3"/>
    <mergeCell ref="D2:D3"/>
    <mergeCell ref="E2:E3"/>
    <mergeCell ref="H2:H3"/>
    <mergeCell ref="I2:I3"/>
    <mergeCell ref="G2:G3"/>
    <mergeCell ref="K2:K3"/>
    <mergeCell ref="M2:M3"/>
    <mergeCell ref="AI2:AI3"/>
    <mergeCell ref="Y2:Y3"/>
    <mergeCell ref="H55:H56"/>
    <mergeCell ref="I46:I48"/>
    <mergeCell ref="K46:K48"/>
    <mergeCell ref="H24:H25"/>
    <mergeCell ref="H6:H7"/>
    <mergeCell ref="H8:H9"/>
    <mergeCell ref="K12:K13"/>
    <mergeCell ref="M12:M13"/>
    <mergeCell ref="H12:H13"/>
    <mergeCell ref="I12:I13"/>
    <mergeCell ref="I40:I41"/>
    <mergeCell ref="K40:K41"/>
    <mergeCell ref="M40:M41"/>
    <mergeCell ref="H14:H15"/>
    <mergeCell ref="H16:H17"/>
    <mergeCell ref="I16:I17"/>
    <mergeCell ref="I24:I25"/>
    <mergeCell ref="K30:K31"/>
    <mergeCell ref="M30:M31"/>
    <mergeCell ref="M36:M37"/>
    <mergeCell ref="K8:K9"/>
    <mergeCell ref="M8:M9"/>
    <mergeCell ref="K18:K19"/>
    <mergeCell ref="M18:M19"/>
    <mergeCell ref="H20:H21"/>
    <mergeCell ref="I6:I7"/>
    <mergeCell ref="K6:K7"/>
    <mergeCell ref="AI6:AI7"/>
    <mergeCell ref="I20:I21"/>
    <mergeCell ref="AI12:AI13"/>
    <mergeCell ref="M6:M7"/>
    <mergeCell ref="K44:K45"/>
    <mergeCell ref="M44:M45"/>
    <mergeCell ref="I42:I43"/>
    <mergeCell ref="K20:K21"/>
    <mergeCell ref="M20:M21"/>
    <mergeCell ref="K16:K17"/>
    <mergeCell ref="M16:M17"/>
    <mergeCell ref="H18:H19"/>
    <mergeCell ref="I18:I19"/>
    <mergeCell ref="AI42:AI43"/>
    <mergeCell ref="AI18:AI19"/>
    <mergeCell ref="AI20:AI21"/>
    <mergeCell ref="AI32:AI33"/>
    <mergeCell ref="AI22:AI23"/>
    <mergeCell ref="AB24:AB25"/>
    <mergeCell ref="AI28:AI29"/>
    <mergeCell ref="AI8:AI9"/>
    <mergeCell ref="A12:A13"/>
    <mergeCell ref="A6:A7"/>
    <mergeCell ref="C6:C7"/>
    <mergeCell ref="D6:D7"/>
    <mergeCell ref="E6:E7"/>
    <mergeCell ref="BQ8:BQ9"/>
    <mergeCell ref="AI14:AI15"/>
    <mergeCell ref="AN14:AN15"/>
    <mergeCell ref="AS14:AS15"/>
    <mergeCell ref="AV14:AV15"/>
    <mergeCell ref="BQ14:BQ15"/>
    <mergeCell ref="BP12:BP13"/>
    <mergeCell ref="BP6:BP7"/>
    <mergeCell ref="A8:A9"/>
    <mergeCell ref="C8:C9"/>
    <mergeCell ref="D8:D9"/>
    <mergeCell ref="AN6:AN7"/>
    <mergeCell ref="AS6:AS7"/>
    <mergeCell ref="AV6:AV7"/>
    <mergeCell ref="AV12:AV13"/>
    <mergeCell ref="AN8:AN9"/>
    <mergeCell ref="AS8:AS9"/>
    <mergeCell ref="A14:A15"/>
    <mergeCell ref="I8:I9"/>
    <mergeCell ref="AN20:AN21"/>
    <mergeCell ref="AI34:AI35"/>
    <mergeCell ref="AI30:AI31"/>
    <mergeCell ref="R22:R23"/>
    <mergeCell ref="K22:K23"/>
    <mergeCell ref="M22:M23"/>
    <mergeCell ref="AN26:AN27"/>
    <mergeCell ref="X20:X21"/>
    <mergeCell ref="O20:O21"/>
    <mergeCell ref="K24:K25"/>
    <mergeCell ref="M24:M25"/>
    <mergeCell ref="K32:K33"/>
    <mergeCell ref="M32:M33"/>
    <mergeCell ref="AI24:AI25"/>
    <mergeCell ref="S26:S27"/>
    <mergeCell ref="K28:K29"/>
    <mergeCell ref="M28:M29"/>
    <mergeCell ref="S28:S29"/>
    <mergeCell ref="K34:K35"/>
    <mergeCell ref="S34:S35"/>
    <mergeCell ref="X28:X29"/>
    <mergeCell ref="O34:O35"/>
    <mergeCell ref="S32:S33"/>
    <mergeCell ref="I32:I33"/>
    <mergeCell ref="H32:H33"/>
    <mergeCell ref="X22:X23"/>
    <mergeCell ref="X24:X25"/>
    <mergeCell ref="X26:X27"/>
    <mergeCell ref="H22:H23"/>
    <mergeCell ref="I22:I23"/>
    <mergeCell ref="O22:O23"/>
    <mergeCell ref="O24:O25"/>
    <mergeCell ref="O26:O27"/>
    <mergeCell ref="O28:O29"/>
    <mergeCell ref="O30:O31"/>
    <mergeCell ref="O32:O33"/>
    <mergeCell ref="C12:C13"/>
    <mergeCell ref="C14:C15"/>
    <mergeCell ref="D10:D11"/>
    <mergeCell ref="C22:C23"/>
    <mergeCell ref="D22:D23"/>
    <mergeCell ref="E22:E23"/>
    <mergeCell ref="Q22:Q23"/>
    <mergeCell ref="BQ42:BQ43"/>
    <mergeCell ref="AN46:AN48"/>
    <mergeCell ref="AS46:AS48"/>
    <mergeCell ref="BP36:BP37"/>
    <mergeCell ref="BQ36:BQ37"/>
    <mergeCell ref="D32:D33"/>
    <mergeCell ref="C32:C33"/>
    <mergeCell ref="I26:I27"/>
    <mergeCell ref="K26:K27"/>
    <mergeCell ref="M26:M27"/>
    <mergeCell ref="C28:C29"/>
    <mergeCell ref="D28:D29"/>
    <mergeCell ref="E28:E29"/>
    <mergeCell ref="C30:C31"/>
    <mergeCell ref="BQ26:BQ27"/>
    <mergeCell ref="AI26:AI27"/>
    <mergeCell ref="AN28:AN29"/>
    <mergeCell ref="C26:C27"/>
    <mergeCell ref="D26:D27"/>
    <mergeCell ref="S36:S37"/>
    <mergeCell ref="AI36:AI37"/>
    <mergeCell ref="AN34:AN35"/>
    <mergeCell ref="H34:H35"/>
    <mergeCell ref="I34:I35"/>
    <mergeCell ref="BQ46:BQ48"/>
    <mergeCell ref="AN36:AN37"/>
    <mergeCell ref="AS36:AS37"/>
    <mergeCell ref="AV36:AV37"/>
    <mergeCell ref="K42:K43"/>
    <mergeCell ref="M42:M43"/>
    <mergeCell ref="S42:S43"/>
    <mergeCell ref="M34:M35"/>
    <mergeCell ref="M38:M39"/>
    <mergeCell ref="S38:S39"/>
    <mergeCell ref="BQ44:BQ45"/>
    <mergeCell ref="AS42:AS43"/>
    <mergeCell ref="AI40:AI41"/>
    <mergeCell ref="AN40:AN41"/>
    <mergeCell ref="AN38:AN39"/>
    <mergeCell ref="BP46:BP48"/>
    <mergeCell ref="AS40:AS41"/>
    <mergeCell ref="H36:H37"/>
    <mergeCell ref="I36:I37"/>
    <mergeCell ref="K36:K37"/>
    <mergeCell ref="H40:H41"/>
    <mergeCell ref="E38:E39"/>
    <mergeCell ref="H38:H39"/>
    <mergeCell ref="I38:I39"/>
    <mergeCell ref="K38:K39"/>
    <mergeCell ref="G36:G37"/>
    <mergeCell ref="E44:E45"/>
    <mergeCell ref="H44:H45"/>
    <mergeCell ref="I44:I45"/>
    <mergeCell ref="H42:H43"/>
    <mergeCell ref="BP44:BP45"/>
    <mergeCell ref="AV42:AV43"/>
    <mergeCell ref="BP42:BP43"/>
    <mergeCell ref="BP38:BP39"/>
    <mergeCell ref="S44:S45"/>
    <mergeCell ref="AI44:AI45"/>
    <mergeCell ref="AI38:AI39"/>
    <mergeCell ref="E42:E43"/>
    <mergeCell ref="AS38:AS39"/>
    <mergeCell ref="O44:O45"/>
    <mergeCell ref="AN42:AN43"/>
    <mergeCell ref="O42:O43"/>
    <mergeCell ref="M46:M48"/>
    <mergeCell ref="AN44:AN45"/>
    <mergeCell ref="AS44:AS45"/>
    <mergeCell ref="AV44:AV45"/>
    <mergeCell ref="AV49:AV50"/>
    <mergeCell ref="M49:M50"/>
    <mergeCell ref="Q49:Q50"/>
    <mergeCell ref="R49:R50"/>
    <mergeCell ref="G46:G48"/>
    <mergeCell ref="AV46:AV48"/>
    <mergeCell ref="AN49:AN50"/>
    <mergeCell ref="AS49:AS50"/>
    <mergeCell ref="AS51:AS52"/>
    <mergeCell ref="A53:A54"/>
    <mergeCell ref="C53:C54"/>
    <mergeCell ref="D53:D54"/>
    <mergeCell ref="E53:E54"/>
    <mergeCell ref="H53:H54"/>
    <mergeCell ref="I53:I54"/>
    <mergeCell ref="C46:C48"/>
    <mergeCell ref="AI46:AI48"/>
    <mergeCell ref="A46:A48"/>
    <mergeCell ref="D46:D48"/>
    <mergeCell ref="E46:E48"/>
    <mergeCell ref="D49:D50"/>
    <mergeCell ref="E49:E50"/>
    <mergeCell ref="H49:H50"/>
    <mergeCell ref="I49:I50"/>
    <mergeCell ref="K49:K50"/>
    <mergeCell ref="O46:O48"/>
    <mergeCell ref="O49:O50"/>
    <mergeCell ref="AI49:AI50"/>
    <mergeCell ref="A49:A50"/>
    <mergeCell ref="C49:C50"/>
    <mergeCell ref="G51:G52"/>
    <mergeCell ref="G49:G50"/>
    <mergeCell ref="AV55:AV56"/>
    <mergeCell ref="BP55:BP56"/>
    <mergeCell ref="BP59:BP60"/>
    <mergeCell ref="BQ49:BQ50"/>
    <mergeCell ref="A51:A52"/>
    <mergeCell ref="C51:C52"/>
    <mergeCell ref="D51:D52"/>
    <mergeCell ref="E51:E52"/>
    <mergeCell ref="H51:H52"/>
    <mergeCell ref="I51:I52"/>
    <mergeCell ref="K51:K52"/>
    <mergeCell ref="E57:E58"/>
    <mergeCell ref="C55:C56"/>
    <mergeCell ref="D55:D56"/>
    <mergeCell ref="E55:E56"/>
    <mergeCell ref="I55:I56"/>
    <mergeCell ref="K55:K56"/>
    <mergeCell ref="M55:M56"/>
    <mergeCell ref="G55:G56"/>
    <mergeCell ref="BQ55:BQ56"/>
    <mergeCell ref="AI53:AI54"/>
    <mergeCell ref="G57:G58"/>
    <mergeCell ref="BP49:BP50"/>
    <mergeCell ref="AI51:AI52"/>
    <mergeCell ref="E65:E66"/>
    <mergeCell ref="BQ59:BQ60"/>
    <mergeCell ref="AN59:AN60"/>
    <mergeCell ref="AS55:AS56"/>
    <mergeCell ref="AI59:AI60"/>
    <mergeCell ref="V61:V64"/>
    <mergeCell ref="H57:H58"/>
    <mergeCell ref="I57:I58"/>
    <mergeCell ref="K57:K58"/>
    <mergeCell ref="AS59:AS60"/>
    <mergeCell ref="AI57:AI58"/>
    <mergeCell ref="AI55:AI56"/>
    <mergeCell ref="AN55:AN56"/>
    <mergeCell ref="H61:H64"/>
    <mergeCell ref="I61:I64"/>
    <mergeCell ref="K61:K64"/>
    <mergeCell ref="M61:M64"/>
    <mergeCell ref="AV59:AV60"/>
    <mergeCell ref="H59:H60"/>
    <mergeCell ref="I59:I60"/>
    <mergeCell ref="K59:K60"/>
    <mergeCell ref="M59:M60"/>
    <mergeCell ref="AS57:AS58"/>
    <mergeCell ref="AV57:AV58"/>
    <mergeCell ref="AS69:AS70"/>
    <mergeCell ref="M67:M68"/>
    <mergeCell ref="AI67:AI68"/>
    <mergeCell ref="A69:A70"/>
    <mergeCell ref="C69:C70"/>
    <mergeCell ref="D69:D70"/>
    <mergeCell ref="E69:E70"/>
    <mergeCell ref="H69:H70"/>
    <mergeCell ref="I69:I70"/>
    <mergeCell ref="K69:K70"/>
    <mergeCell ref="M69:M70"/>
    <mergeCell ref="AB69:AB70"/>
    <mergeCell ref="A67:A68"/>
    <mergeCell ref="C67:C68"/>
    <mergeCell ref="D67:D68"/>
    <mergeCell ref="E67:E68"/>
    <mergeCell ref="O67:O68"/>
    <mergeCell ref="O69:O70"/>
    <mergeCell ref="BQ67:BQ68"/>
    <mergeCell ref="AN67:AN68"/>
    <mergeCell ref="AN61:AN64"/>
    <mergeCell ref="AS61:AS64"/>
    <mergeCell ref="AV61:AV64"/>
    <mergeCell ref="BP61:BP64"/>
    <mergeCell ref="BQ61:BQ64"/>
    <mergeCell ref="H67:H68"/>
    <mergeCell ref="AS67:AS68"/>
    <mergeCell ref="AV67:AV68"/>
    <mergeCell ref="BP67:BP68"/>
    <mergeCell ref="K67:K68"/>
    <mergeCell ref="I65:I66"/>
    <mergeCell ref="K65:K66"/>
    <mergeCell ref="BP65:BP66"/>
    <mergeCell ref="BQ65:BQ66"/>
    <mergeCell ref="AS65:AS66"/>
    <mergeCell ref="H65:H66"/>
    <mergeCell ref="M65:M66"/>
    <mergeCell ref="O61:O64"/>
    <mergeCell ref="O65:O66"/>
    <mergeCell ref="X61:X64"/>
    <mergeCell ref="X65:X66"/>
    <mergeCell ref="AV71:AV72"/>
    <mergeCell ref="I71:I72"/>
    <mergeCell ref="K71:K72"/>
    <mergeCell ref="M71:M72"/>
    <mergeCell ref="D71:D72"/>
    <mergeCell ref="AN71:AN72"/>
    <mergeCell ref="AS71:AS72"/>
    <mergeCell ref="H71:H72"/>
    <mergeCell ref="E71:E72"/>
    <mergeCell ref="O71:O72"/>
    <mergeCell ref="BP71:BP72"/>
    <mergeCell ref="BQ71:BQ72"/>
    <mergeCell ref="A73:A74"/>
    <mergeCell ref="C73:C74"/>
    <mergeCell ref="D73:D74"/>
    <mergeCell ref="E73:E74"/>
    <mergeCell ref="H73:H74"/>
    <mergeCell ref="AI71:AI72"/>
    <mergeCell ref="AV79:AV80"/>
    <mergeCell ref="AN77:AN78"/>
    <mergeCell ref="BP73:BP74"/>
    <mergeCell ref="BQ77:BQ78"/>
    <mergeCell ref="AS77:AS78"/>
    <mergeCell ref="AI75:AI76"/>
    <mergeCell ref="AV77:AV78"/>
    <mergeCell ref="AV75:AV76"/>
    <mergeCell ref="BP75:BP76"/>
    <mergeCell ref="BQ75:BQ76"/>
    <mergeCell ref="BQ79:BQ80"/>
    <mergeCell ref="AI73:AI74"/>
    <mergeCell ref="AS75:AS76"/>
    <mergeCell ref="B75:B76"/>
    <mergeCell ref="B77:B78"/>
    <mergeCell ref="B79:B80"/>
    <mergeCell ref="M75:M76"/>
    <mergeCell ref="K77:K78"/>
    <mergeCell ref="M77:M78"/>
    <mergeCell ref="O73:O74"/>
    <mergeCell ref="O75:O76"/>
    <mergeCell ref="O77:O78"/>
    <mergeCell ref="O79:O80"/>
    <mergeCell ref="O81:O82"/>
    <mergeCell ref="BQ81:BQ82"/>
    <mergeCell ref="AI81:AI82"/>
    <mergeCell ref="AN81:AN82"/>
    <mergeCell ref="AS73:AS74"/>
    <mergeCell ref="AV73:AV74"/>
    <mergeCell ref="AI79:AI80"/>
    <mergeCell ref="BP85:BP87"/>
    <mergeCell ref="BQ85:BQ87"/>
    <mergeCell ref="G85:G87"/>
    <mergeCell ref="H85:H87"/>
    <mergeCell ref="I85:I87"/>
    <mergeCell ref="AV81:AV82"/>
    <mergeCell ref="BP81:BP82"/>
    <mergeCell ref="AS83:AS84"/>
    <mergeCell ref="AV83:AV84"/>
    <mergeCell ref="BP83:BP84"/>
    <mergeCell ref="AI85:AI87"/>
    <mergeCell ref="H83:H84"/>
    <mergeCell ref="I83:I84"/>
    <mergeCell ref="K83:K84"/>
    <mergeCell ref="M83:M84"/>
    <mergeCell ref="H81:H82"/>
    <mergeCell ref="AN85:AN87"/>
    <mergeCell ref="AS85:AS87"/>
    <mergeCell ref="AV85:AV87"/>
    <mergeCell ref="O83:O84"/>
    <mergeCell ref="O85:O87"/>
    <mergeCell ref="AI83:AI84"/>
    <mergeCell ref="AN83:AN84"/>
    <mergeCell ref="K85:K87"/>
    <mergeCell ref="A77:A78"/>
    <mergeCell ref="M85:M87"/>
    <mergeCell ref="O90:O91"/>
    <mergeCell ref="B90:B91"/>
    <mergeCell ref="A90:A91"/>
    <mergeCell ref="C90:C91"/>
    <mergeCell ref="D90:D91"/>
    <mergeCell ref="E90:E91"/>
    <mergeCell ref="G90:G91"/>
    <mergeCell ref="C88:C89"/>
    <mergeCell ref="D88:D89"/>
    <mergeCell ref="B88:B89"/>
    <mergeCell ref="A88:A89"/>
    <mergeCell ref="I79:I80"/>
    <mergeCell ref="K79:K80"/>
    <mergeCell ref="I81:I82"/>
    <mergeCell ref="G81:G82"/>
    <mergeCell ref="G79:G80"/>
    <mergeCell ref="D85:D87"/>
    <mergeCell ref="E85:E87"/>
    <mergeCell ref="D81:D82"/>
    <mergeCell ref="E81:E82"/>
    <mergeCell ref="K81:K82"/>
    <mergeCell ref="B53:B54"/>
    <mergeCell ref="B55:B56"/>
    <mergeCell ref="D59:D60"/>
    <mergeCell ref="G83:G84"/>
    <mergeCell ref="K88:K89"/>
    <mergeCell ref="O88:O89"/>
    <mergeCell ref="A55:A56"/>
    <mergeCell ref="A44:A45"/>
    <mergeCell ref="C44:C45"/>
    <mergeCell ref="D44:D45"/>
    <mergeCell ref="B81:B82"/>
    <mergeCell ref="E88:E89"/>
    <mergeCell ref="C83:C84"/>
    <mergeCell ref="D83:D84"/>
    <mergeCell ref="E83:E84"/>
    <mergeCell ref="D75:D76"/>
    <mergeCell ref="E75:E76"/>
    <mergeCell ref="A79:A80"/>
    <mergeCell ref="C79:C80"/>
    <mergeCell ref="B83:B84"/>
    <mergeCell ref="B85:B87"/>
    <mergeCell ref="A75:A76"/>
    <mergeCell ref="A81:A82"/>
    <mergeCell ref="C81:C82"/>
    <mergeCell ref="C34:C35"/>
    <mergeCell ref="A26:A27"/>
    <mergeCell ref="C24:C25"/>
    <mergeCell ref="I77:I78"/>
    <mergeCell ref="G75:G76"/>
    <mergeCell ref="H75:H76"/>
    <mergeCell ref="M57:M58"/>
    <mergeCell ref="AA61:AA64"/>
    <mergeCell ref="AB61:AB64"/>
    <mergeCell ref="I67:I68"/>
    <mergeCell ref="I73:I74"/>
    <mergeCell ref="K73:K74"/>
    <mergeCell ref="M73:M74"/>
    <mergeCell ref="G73:G74"/>
    <mergeCell ref="G77:G78"/>
    <mergeCell ref="G71:G72"/>
    <mergeCell ref="H77:H78"/>
    <mergeCell ref="I75:I76"/>
    <mergeCell ref="K75:K76"/>
    <mergeCell ref="G59:G60"/>
    <mergeCell ref="G61:G64"/>
    <mergeCell ref="G65:G66"/>
    <mergeCell ref="G67:G68"/>
    <mergeCell ref="C77:C78"/>
    <mergeCell ref="A16:A17"/>
    <mergeCell ref="D24:D25"/>
    <mergeCell ref="A22:A23"/>
    <mergeCell ref="A10:A11"/>
    <mergeCell ref="B10:B11"/>
    <mergeCell ref="C10:C11"/>
    <mergeCell ref="A38:A39"/>
    <mergeCell ref="C38:C39"/>
    <mergeCell ref="D38:D39"/>
    <mergeCell ref="A28:A29"/>
    <mergeCell ref="A30:A31"/>
    <mergeCell ref="A20:A21"/>
    <mergeCell ref="B24:B25"/>
    <mergeCell ref="B26:B27"/>
    <mergeCell ref="B28:B29"/>
    <mergeCell ref="B30:B31"/>
    <mergeCell ref="B32:B33"/>
    <mergeCell ref="B34:B35"/>
    <mergeCell ref="B36:B37"/>
    <mergeCell ref="B38:B39"/>
    <mergeCell ref="A32:A33"/>
    <mergeCell ref="A36:A37"/>
    <mergeCell ref="C20:C21"/>
    <mergeCell ref="D20:D21"/>
    <mergeCell ref="G4:G5"/>
    <mergeCell ref="E36:E37"/>
    <mergeCell ref="E20:E21"/>
    <mergeCell ref="E8:E9"/>
    <mergeCell ref="D14:D15"/>
    <mergeCell ref="D12:D13"/>
    <mergeCell ref="E12:E13"/>
    <mergeCell ref="G14:G15"/>
    <mergeCell ref="G6:G7"/>
    <mergeCell ref="G8:G9"/>
    <mergeCell ref="D30:D31"/>
    <mergeCell ref="E34:E35"/>
    <mergeCell ref="G34:G35"/>
    <mergeCell ref="E26:E27"/>
    <mergeCell ref="E24:E25"/>
    <mergeCell ref="G22:G23"/>
    <mergeCell ref="G32:G33"/>
    <mergeCell ref="E30:E31"/>
    <mergeCell ref="E32:E33"/>
    <mergeCell ref="G18:G19"/>
    <mergeCell ref="G20:G21"/>
    <mergeCell ref="E18:E19"/>
    <mergeCell ref="D18:D19"/>
    <mergeCell ref="A98:A99"/>
    <mergeCell ref="A94:A95"/>
    <mergeCell ref="D94:D95"/>
    <mergeCell ref="E94:E95"/>
    <mergeCell ref="G94:G95"/>
    <mergeCell ref="A92:A93"/>
    <mergeCell ref="B98:B99"/>
    <mergeCell ref="B94:B95"/>
    <mergeCell ref="C98:C99"/>
    <mergeCell ref="D98:D99"/>
    <mergeCell ref="E98:E99"/>
    <mergeCell ref="C94:C95"/>
    <mergeCell ref="C92:C93"/>
    <mergeCell ref="D92:D93"/>
    <mergeCell ref="E92:E93"/>
    <mergeCell ref="B92:B93"/>
    <mergeCell ref="A71:A72"/>
    <mergeCell ref="C71:C72"/>
    <mergeCell ref="A65:A66"/>
    <mergeCell ref="D65:D66"/>
    <mergeCell ref="C40:C41"/>
    <mergeCell ref="B57:B58"/>
    <mergeCell ref="B59:B60"/>
    <mergeCell ref="B61:B64"/>
    <mergeCell ref="H92:H93"/>
    <mergeCell ref="A42:A43"/>
    <mergeCell ref="C42:C43"/>
    <mergeCell ref="E59:E60"/>
    <mergeCell ref="A57:A58"/>
    <mergeCell ref="D42:D43"/>
    <mergeCell ref="B40:B41"/>
    <mergeCell ref="A40:A41"/>
    <mergeCell ref="D77:D78"/>
    <mergeCell ref="E77:E78"/>
    <mergeCell ref="C57:C58"/>
    <mergeCell ref="D57:D58"/>
    <mergeCell ref="B44:B45"/>
    <mergeCell ref="B46:B48"/>
    <mergeCell ref="B49:B50"/>
    <mergeCell ref="B51:B52"/>
    <mergeCell ref="H4:H5"/>
    <mergeCell ref="G16:G17"/>
    <mergeCell ref="A24:A25"/>
    <mergeCell ref="A61:A64"/>
    <mergeCell ref="C61:C64"/>
    <mergeCell ref="D61:D64"/>
    <mergeCell ref="A102:A104"/>
    <mergeCell ref="C102:C104"/>
    <mergeCell ref="D102:D104"/>
    <mergeCell ref="E102:E104"/>
    <mergeCell ref="G102:G104"/>
    <mergeCell ref="B102:B104"/>
    <mergeCell ref="H102:H104"/>
    <mergeCell ref="B65:B66"/>
    <mergeCell ref="B67:B68"/>
    <mergeCell ref="B69:B70"/>
    <mergeCell ref="B71:B72"/>
    <mergeCell ref="B73:B74"/>
    <mergeCell ref="C75:C76"/>
    <mergeCell ref="A83:A84"/>
    <mergeCell ref="D79:D80"/>
    <mergeCell ref="E79:E80"/>
    <mergeCell ref="A85:A87"/>
    <mergeCell ref="C85:C87"/>
    <mergeCell ref="C65:C66"/>
    <mergeCell ref="B42:B43"/>
    <mergeCell ref="E61:E64"/>
    <mergeCell ref="A59:A60"/>
    <mergeCell ref="C59:C60"/>
    <mergeCell ref="B2:B3"/>
    <mergeCell ref="B6:B7"/>
    <mergeCell ref="B8:B9"/>
    <mergeCell ref="B12:B13"/>
    <mergeCell ref="B14:B15"/>
    <mergeCell ref="B16:B17"/>
    <mergeCell ref="B18:B19"/>
    <mergeCell ref="B20:B21"/>
    <mergeCell ref="B22:B23"/>
    <mergeCell ref="D40:D41"/>
    <mergeCell ref="E40:E41"/>
    <mergeCell ref="D34:D35"/>
    <mergeCell ref="D36:D37"/>
    <mergeCell ref="A34:A35"/>
    <mergeCell ref="A4:A5"/>
    <mergeCell ref="B4:B5"/>
    <mergeCell ref="C4:C5"/>
    <mergeCell ref="D4:D5"/>
    <mergeCell ref="E4:E5"/>
    <mergeCell ref="C36:C37"/>
    <mergeCell ref="G88:G89"/>
    <mergeCell ref="I90:I91"/>
    <mergeCell ref="BT92:BT93"/>
    <mergeCell ref="G98:G99"/>
    <mergeCell ref="I98:I99"/>
    <mergeCell ref="K98:K99"/>
    <mergeCell ref="M98:M99"/>
    <mergeCell ref="BS98:BS99"/>
    <mergeCell ref="G92:G93"/>
    <mergeCell ref="M90:M91"/>
    <mergeCell ref="BS92:BS93"/>
    <mergeCell ref="BR90:BR91"/>
    <mergeCell ref="BS90:BS91"/>
    <mergeCell ref="BT98:BT99"/>
    <mergeCell ref="H94:H95"/>
    <mergeCell ref="AV92:AV93"/>
    <mergeCell ref="BP92:BP93"/>
    <mergeCell ref="BQ92:BQ93"/>
    <mergeCell ref="M92:M93"/>
    <mergeCell ref="AV98:AV99"/>
    <mergeCell ref="BP98:BP99"/>
    <mergeCell ref="BQ98:BQ99"/>
    <mergeCell ref="H79:H80"/>
    <mergeCell ref="AN98:AN99"/>
    <mergeCell ref="AS98:AS99"/>
    <mergeCell ref="Z90:Z91"/>
    <mergeCell ref="K90:K91"/>
    <mergeCell ref="I102:I104"/>
    <mergeCell ref="K102:K104"/>
    <mergeCell ref="M102:M104"/>
    <mergeCell ref="AI92:AI93"/>
    <mergeCell ref="AV102:AV104"/>
    <mergeCell ref="M94:M95"/>
    <mergeCell ref="AS90:AS91"/>
    <mergeCell ref="AA90:AA91"/>
    <mergeCell ref="AI94:AI95"/>
    <mergeCell ref="AN94:AN95"/>
    <mergeCell ref="AS94:AS95"/>
    <mergeCell ref="AS92:AS93"/>
    <mergeCell ref="AN90:AN91"/>
    <mergeCell ref="R90:R91"/>
    <mergeCell ref="I92:I93"/>
    <mergeCell ref="K92:K93"/>
    <mergeCell ref="AI90:AI91"/>
    <mergeCell ref="BT102:BT104"/>
    <mergeCell ref="AV94:AV95"/>
    <mergeCell ref="BP94:BP95"/>
    <mergeCell ref="BQ94:BQ95"/>
    <mergeCell ref="BT94:BT95"/>
    <mergeCell ref="H98:H99"/>
    <mergeCell ref="AI98:AI99"/>
    <mergeCell ref="H88:H89"/>
    <mergeCell ref="I88:I89"/>
    <mergeCell ref="H90:H91"/>
    <mergeCell ref="BP102:BP104"/>
    <mergeCell ref="BQ102:BQ104"/>
    <mergeCell ref="BQ88:BQ89"/>
    <mergeCell ref="AS88:AS89"/>
    <mergeCell ref="O94:O95"/>
    <mergeCell ref="O98:O99"/>
    <mergeCell ref="O102:O104"/>
    <mergeCell ref="O92:O93"/>
    <mergeCell ref="X94:X95"/>
    <mergeCell ref="X98:X99"/>
    <mergeCell ref="X102:X104"/>
    <mergeCell ref="BR102:BR104"/>
    <mergeCell ref="I94:I95"/>
    <mergeCell ref="K94:K95"/>
    <mergeCell ref="BS94:BS95"/>
    <mergeCell ref="AI102:AI104"/>
    <mergeCell ref="Q90:Q91"/>
    <mergeCell ref="BQ83:BQ84"/>
    <mergeCell ref="M81:M82"/>
    <mergeCell ref="AN79:AN80"/>
    <mergeCell ref="AS79:AS80"/>
    <mergeCell ref="BP79:BP80"/>
    <mergeCell ref="AN75:AN76"/>
    <mergeCell ref="BP77:BP78"/>
    <mergeCell ref="M79:M80"/>
    <mergeCell ref="S90:S91"/>
    <mergeCell ref="T90:T91"/>
    <mergeCell ref="U90:U91"/>
    <mergeCell ref="V90:V91"/>
    <mergeCell ref="AN92:AN93"/>
    <mergeCell ref="AV88:AV89"/>
    <mergeCell ref="M88:M89"/>
    <mergeCell ref="AN102:AN104"/>
    <mergeCell ref="AS102:AS104"/>
    <mergeCell ref="BS102:BS104"/>
    <mergeCell ref="AI88:AI89"/>
    <mergeCell ref="BP88:BP89"/>
    <mergeCell ref="AN88:AN89"/>
    <mergeCell ref="I4:I5"/>
    <mergeCell ref="K4:K5"/>
    <mergeCell ref="AS81:AS82"/>
    <mergeCell ref="BQ57:BQ58"/>
    <mergeCell ref="K53:K54"/>
    <mergeCell ref="M53:M54"/>
    <mergeCell ref="T53:T54"/>
    <mergeCell ref="AN65:AN66"/>
    <mergeCell ref="BP57:BP58"/>
    <mergeCell ref="M4:M5"/>
    <mergeCell ref="AI4:AI5"/>
    <mergeCell ref="AN4:AN5"/>
    <mergeCell ref="AS4:AS5"/>
    <mergeCell ref="AV4:AV5"/>
    <mergeCell ref="AV65:AV66"/>
    <mergeCell ref="BP4:BP5"/>
    <mergeCell ref="BQ4:BQ5"/>
    <mergeCell ref="AN57:AN58"/>
    <mergeCell ref="AI61:AI64"/>
    <mergeCell ref="AI77:AI78"/>
    <mergeCell ref="AI65:AI66"/>
    <mergeCell ref="AI69:AI70"/>
    <mergeCell ref="BQ73:BQ74"/>
    <mergeCell ref="AN73:AN74"/>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3B7383-C274-493E-A8BF-5E1CA37B20C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2502DB8-86F2-4199-9FAF-D4809876F210}">
  <ds:schemaRefs>
    <ds:schemaRef ds:uri="http://schemas.microsoft.com/sharepoint/v3/contenttype/forms"/>
  </ds:schemaRefs>
</ds:datastoreItem>
</file>

<file path=customXml/itemProps3.xml><?xml version="1.0" encoding="utf-8"?>
<ds:datastoreItem xmlns:ds="http://schemas.openxmlformats.org/officeDocument/2006/customXml" ds:itemID="{E4836C4D-2887-43C7-9321-0558944F34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Extraction</vt:lpstr>
      <vt:lpstr>TiAb Review</vt:lpstr>
      <vt:lpstr>RWE-Extraction</vt:lpstr>
      <vt:lpstr>Econ-Extraction</vt:lpstr>
      <vt:lpstr>QOL-Extraction</vt:lpstr>
      <vt:lpstr>CLIN-Extraction</vt:lpstr>
      <vt:lpstr>'Econ-Extraction'!ECON_Ex</vt:lpstr>
      <vt:lpstr>'RWE-Extraction'!ECON_Ex</vt:lpstr>
      <vt:lpstr>'Econ-Extraction'!QOL_Ex</vt:lpstr>
      <vt:lpstr>'QOL-Extraction'!QOL_Ex</vt:lpstr>
      <vt:lpstr>'RWE-Extraction'!QOL_Ex</vt:lpstr>
      <vt:lpstr>'CLIN-Extraction'!RCT_total</vt:lpstr>
      <vt:lpstr>'Econ-Extraction'!RCT_total</vt:lpstr>
      <vt:lpstr>'QOL-Extraction'!RCT_total</vt:lpstr>
      <vt:lpstr>'RWE-Extraction'!RCT_total</vt:lpstr>
      <vt:lpstr>'CLIN-Extraction'!RCT_total2</vt:lpstr>
      <vt:lpstr>'Econ-Extraction'!RCT_total2</vt:lpstr>
      <vt:lpstr>'QOL-Extraction'!RCT_total2</vt:lpstr>
      <vt:lpstr>'RWE-Extraction'!RCT_total2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Kim</dc:creator>
  <cp:lastModifiedBy>Junhan Liu</cp:lastModifiedBy>
  <dcterms:created xsi:type="dcterms:W3CDTF">2019-11-06T17:23:54Z</dcterms:created>
  <dcterms:modified xsi:type="dcterms:W3CDTF">2021-10-08T21:16:33Z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