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cytelinc.sharepoint.com/sites/PSE_EviGen/Shared Documents/Internal Projects/LiveSLR/mCRPC/21Jun2021 PSE QOL 2011-2018/"/>
    </mc:Choice>
  </mc:AlternateContent>
  <xr:revisionPtr revIDLastSave="10" documentId="8_{C7527DBB-2336-4DB7-BC87-E6C673459268}" xr6:coauthVersionLast="47" xr6:coauthVersionMax="47" xr10:uidLastSave="{EFE10BA3-0FAB-4F65-B3C1-0660F4E21386}"/>
  <bookViews>
    <workbookView xWindow="28680" yWindow="-120" windowWidth="29040" windowHeight="15990" xr2:uid="{00000000-000D-0000-FFFF-FFFF00000000}"/>
  </bookViews>
  <sheets>
    <sheet name="Extraction" sheetId="1" r:id="rId1"/>
    <sheet name="TiAb Review" sheetId="10" state="hidden" r:id="rId2"/>
    <sheet name="RWE-Extraction" sheetId="9" state="hidden" r:id="rId3"/>
    <sheet name="Econ-Extraction" sheetId="8" state="hidden" r:id="rId4"/>
    <sheet name="QOL-Extraction" sheetId="7" state="hidden" r:id="rId5"/>
    <sheet name="CLIN-Extraction" sheetId="6" state="hidden" r:id="rId6"/>
  </sheets>
  <externalReferences>
    <externalReference r:id="rId7"/>
  </externalReferences>
  <definedNames>
    <definedName name="_xlnm._FilterDatabase" localSheetId="5" hidden="1">'CLIN-Extraction'!$A$1:$BT$1</definedName>
    <definedName name="_xlnm._FilterDatabase" localSheetId="3" hidden="1">'Econ-Extraction'!$A$1:$L$45</definedName>
    <definedName name="_xlnm._FilterDatabase" localSheetId="0" hidden="1">Extraction!$A$5:$EU$217</definedName>
    <definedName name="_xlnm._FilterDatabase" localSheetId="4" hidden="1">'QOL-Extraction'!$A$4:$G$4</definedName>
    <definedName name="_xlnm._FilterDatabase" localSheetId="2" hidden="1">'RWE-Extraction'!$A$9:$BP$33</definedName>
    <definedName name="_xlnm._FilterDatabase" localSheetId="1" hidden="1">'TiAb Review'!$A$1:$G$1</definedName>
    <definedName name="AE_C" localSheetId="5">#REF!</definedName>
    <definedName name="AE_C" localSheetId="3">#REF!</definedName>
    <definedName name="AE_C" localSheetId="4">#REF!</definedName>
    <definedName name="AE_C" localSheetId="2">#REF!</definedName>
    <definedName name="AE_t" localSheetId="5">#REF!</definedName>
    <definedName name="AE_t" localSheetId="3">#REF!</definedName>
    <definedName name="AE_t" localSheetId="4">#REF!</definedName>
    <definedName name="AE_t" localSheetId="2">#REF!</definedName>
    <definedName name="ASM_SLR" localSheetId="5">#REF!</definedName>
    <definedName name="ASM_SLR" localSheetId="3">#REF!</definedName>
    <definedName name="ASM_SLR" localSheetId="4">#REF!</definedName>
    <definedName name="ASM_SLR" localSheetId="2">#REF!</definedName>
    <definedName name="Bevacizumab_BiWeekly" localSheetId="5">[1]Inputs!#REF!</definedName>
    <definedName name="Bevacizumab_BiWeekly" localSheetId="3">[1]Inputs!#REF!</definedName>
    <definedName name="Bevacizumab_BiWeekly" localSheetId="4">[1]Inputs!#REF!</definedName>
    <definedName name="Bevacizumab_BiWeekly" localSheetId="2">[1]Inputs!#REF!</definedName>
    <definedName name="Comp_acro" localSheetId="5">#REF!</definedName>
    <definedName name="Comp_acro" localSheetId="3">#REF!</definedName>
    <definedName name="Comp_acro" localSheetId="4">#REF!</definedName>
    <definedName name="Comp_acro" localSheetId="2">#REF!</definedName>
    <definedName name="D_key_line" localSheetId="5">#REF!</definedName>
    <definedName name="D_key_line" localSheetId="3">#REF!</definedName>
    <definedName name="D_key_line" localSheetId="4">#REF!</definedName>
    <definedName name="D_key_line" localSheetId="2">#REF!</definedName>
    <definedName name="D_nb" localSheetId="5">#REF!</definedName>
    <definedName name="D_nb" localSheetId="3">#REF!</definedName>
    <definedName name="D_nb" localSheetId="4">#REF!</definedName>
    <definedName name="D_nb" localSheetId="2">#REF!</definedName>
    <definedName name="D_question" localSheetId="5">#REF!</definedName>
    <definedName name="D_question" localSheetId="3">#REF!</definedName>
    <definedName name="D_question" localSheetId="4">#REF!</definedName>
    <definedName name="D_question" localSheetId="2">#REF!</definedName>
    <definedName name="D_ref" localSheetId="5">#REF!</definedName>
    <definedName name="D_ref" localSheetId="3">#REF!</definedName>
    <definedName name="D_ref" localSheetId="4">#REF!</definedName>
    <definedName name="D_ref" localSheetId="2">#REF!</definedName>
    <definedName name="ECON_Ex" localSheetId="3">'Econ-Extraction'!$A:$AA</definedName>
    <definedName name="ECON_Ex" localSheetId="2">'Econ-Extraction'!$A:$AA</definedName>
    <definedName name="EGFRpostCHEMO" localSheetId="5">#REF!</definedName>
    <definedName name="EGFRpostCHEMO" localSheetId="3">#REF!</definedName>
    <definedName name="EGFRpostCHEMO" localSheetId="4">#REF!</definedName>
    <definedName name="EGFRpostCHEMO" localSheetId="2">#REF!</definedName>
    <definedName name="EGFRpostTKI" localSheetId="5">#REF!</definedName>
    <definedName name="EGFRpostTKI" localSheetId="3">#REF!</definedName>
    <definedName name="EGFRpostTKI" localSheetId="4">#REF!</definedName>
    <definedName name="EGFRpostTKI" localSheetId="2">#REF!</definedName>
    <definedName name="Extraction" localSheetId="5">#REF!</definedName>
    <definedName name="Extraction" localSheetId="3">#REF!</definedName>
    <definedName name="Extraction" localSheetId="4">#REF!</definedName>
    <definedName name="Extraction" localSheetId="2">#REF!</definedName>
    <definedName name="ExtractionM1L" localSheetId="5">#REF!</definedName>
    <definedName name="ExtractionM1L" localSheetId="3">#REF!</definedName>
    <definedName name="ExtractionM1L" localSheetId="4">#REF!</definedName>
    <definedName name="ExtractionM1L" localSheetId="2">#REF!</definedName>
    <definedName name="INT_ae" localSheetId="5">#REF!</definedName>
    <definedName name="INT_ae" localSheetId="3">#REF!</definedName>
    <definedName name="INT_ae" localSheetId="4">#REF!</definedName>
    <definedName name="INT_ae" localSheetId="2">#REF!</definedName>
    <definedName name="Inter_name" localSheetId="5">#REF!</definedName>
    <definedName name="Inter_name" localSheetId="3">#REF!</definedName>
    <definedName name="Inter_name" localSheetId="4">#REF!</definedName>
    <definedName name="Inter_name" localSheetId="2">#REF!</definedName>
    <definedName name="INTxxx" localSheetId="5">#REF!</definedName>
    <definedName name="INTxxx" localSheetId="3">#REF!</definedName>
    <definedName name="INTxxx" localSheetId="4">#REF!</definedName>
    <definedName name="INTxxx" localSheetId="2">#REF!</definedName>
    <definedName name="m" localSheetId="5">#REF!</definedName>
    <definedName name="m" localSheetId="3">#REF!</definedName>
    <definedName name="m" localSheetId="4">#REF!</definedName>
    <definedName name="m" localSheetId="2">#REF!</definedName>
    <definedName name="nnn" localSheetId="5">#REF!</definedName>
    <definedName name="nnn" localSheetId="3">#REF!</definedName>
    <definedName name="nnn" localSheetId="4">#REF!</definedName>
    <definedName name="nnn" localSheetId="2">#REF!</definedName>
    <definedName name="prop_ae_c" localSheetId="5">#REF!</definedName>
    <definedName name="prop_ae_c" localSheetId="3">#REF!</definedName>
    <definedName name="prop_ae_c" localSheetId="4">#REF!</definedName>
    <definedName name="prop_ae_c" localSheetId="2">#REF!</definedName>
    <definedName name="prop_AE_t" localSheetId="5">#REF!</definedName>
    <definedName name="prop_AE_t" localSheetId="3">#REF!</definedName>
    <definedName name="prop_AE_t" localSheetId="4">#REF!</definedName>
    <definedName name="prop_AE_t" localSheetId="2">#REF!</definedName>
    <definedName name="PubMed" localSheetId="5">#REF!</definedName>
    <definedName name="PubMed" localSheetId="3">#REF!</definedName>
    <definedName name="PubMed" localSheetId="4">#REF!</definedName>
    <definedName name="PubMed" localSheetId="2">#REF!</definedName>
    <definedName name="QOL_Ex" localSheetId="3">'QOL-Extraction'!$A:$AB</definedName>
    <definedName name="QOL_Ex" localSheetId="4">'QOL-Extraction'!$A:$AB</definedName>
    <definedName name="QOL_Ex" localSheetId="2">'QOL-Extraction'!$A:$AB</definedName>
    <definedName name="RCT_total" localSheetId="5">'CLIN-Extraction'!$1:$1048576</definedName>
    <definedName name="RCT_total" localSheetId="3">'CLIN-Extraction'!$1:$1048576</definedName>
    <definedName name="RCT_total" localSheetId="4">'CLIN-Extraction'!$1:$1048576</definedName>
    <definedName name="RCT_total" localSheetId="2">'CLIN-Extraction'!$1:$1048576</definedName>
    <definedName name="RCT_total2" localSheetId="5">'CLIN-Extraction'!$A:$BT</definedName>
    <definedName name="RCT_total2" localSheetId="3">'CLIN-Extraction'!$A:$BT</definedName>
    <definedName name="RCT_total2" localSheetId="4">'CLIN-Extraction'!$A:$BT</definedName>
    <definedName name="RCT_total2" localSheetId="2">'CLIN-Extraction'!$A:$BT</definedName>
    <definedName name="SafetyM1L" localSheetId="5">#REF!</definedName>
    <definedName name="SafetyM1L" localSheetId="3">#REF!</definedName>
    <definedName name="SafetyM1L" localSheetId="4">#REF!</definedName>
    <definedName name="SafetyM1L" localSheetId="2">#REF!</definedName>
    <definedName name="temp" localSheetId="5">#REF!</definedName>
    <definedName name="temp" localSheetId="3">#REF!</definedName>
    <definedName name="temp" localSheetId="4">#REF!</definedName>
    <definedName name="temp" localSheetId="2">#REF!</definedName>
    <definedName name="temp2" localSheetId="5">#REF!</definedName>
    <definedName name="temp2" localSheetId="3">#REF!</definedName>
    <definedName name="temp2" localSheetId="4">#REF!</definedName>
    <definedName name="temp2" localSheetId="2">#REF!</definedName>
    <definedName name="x" localSheetId="5">#REF!</definedName>
    <definedName name="x" localSheetId="3">#REF!</definedName>
    <definedName name="x" localSheetId="4">#REF!</definedName>
    <definedName name="x" localSheetId="2">#REF!</definedName>
    <definedName name="xx" localSheetId="5">#REF!</definedName>
    <definedName name="xx" localSheetId="3">#REF!</definedName>
    <definedName name="xx" localSheetId="4">#REF!</definedName>
    <definedName name="xx" localSheetId="2">#REF!</definedName>
    <definedName name="xxx" localSheetId="5">#REF!</definedName>
    <definedName name="xxx" localSheetId="3">#REF!</definedName>
    <definedName name="xxx" localSheetId="4">#REF!</definedName>
    <definedName name="xxx" localSheetId="2">#REF!</definedName>
    <definedName name="xxxvvvvv" localSheetId="5">#REF!</definedName>
    <definedName name="xxxvvvvv" localSheetId="3">#REF!</definedName>
    <definedName name="xxxvvvvv" localSheetId="4">#REF!</definedName>
    <definedName name="xxxvvvvv" localSheetId="2">#REF!</definedName>
    <definedName name="XXXX" localSheetId="5">#REF!</definedName>
    <definedName name="XXXX" localSheetId="3">#REF!</definedName>
    <definedName name="XXXX" localSheetId="4">#REF!</definedName>
    <definedName name="XXXX" localSheetId="2">#REF!</definedName>
    <definedName name="xxxxx" localSheetId="5">#REF!</definedName>
    <definedName name="xxxxx" localSheetId="3">#REF!</definedName>
    <definedName name="xxxxx" localSheetId="4">#REF!</definedName>
    <definedName name="xxxxx" localSheetId="2">#REF!</definedName>
    <definedName name="xxxxxxx" localSheetId="5">#REF!</definedName>
    <definedName name="xxxxxxx" localSheetId="3">#REF!</definedName>
    <definedName name="xxxxxxx" localSheetId="4">#REF!</definedName>
    <definedName name="xxxxxxx" localSheetId="2">#REF!</definedName>
    <definedName name="xxxxxxxx" localSheetId="5">#REF!</definedName>
    <definedName name="xxxxxxxx" localSheetId="3">#REF!</definedName>
    <definedName name="xxxxxxxx" localSheetId="4">#REF!</definedName>
    <definedName name="xxxxxxxx" localSheetId="2">#REF!</definedName>
    <definedName name="xxxxxxxxxx" localSheetId="5">#REF!</definedName>
    <definedName name="xxxxxxxxxx" localSheetId="3">#REF!</definedName>
    <definedName name="xxxxxxxxxx" localSheetId="4">#REF!</definedName>
    <definedName name="xxxxxxxxxx" localSheetId="2">#REF!</definedName>
    <definedName name="xzzzzzzz" localSheetId="5">#REF!</definedName>
    <definedName name="xzzzzzzz" localSheetId="3">#REF!</definedName>
    <definedName name="xzzzzzzz" localSheetId="4">#REF!</definedName>
    <definedName name="xzzzzzzz" localSheetId="2">#REF!</definedName>
    <definedName name="zxxxxx" localSheetId="5">#REF!</definedName>
    <definedName name="zxxxxx" localSheetId="3">#REF!</definedName>
    <definedName name="zxxxxx" localSheetId="4">#REF!</definedName>
    <definedName name="zxxxxx" localSheetId="2">#REF!</definedName>
    <definedName name="zzz" localSheetId="5">#REF!</definedName>
    <definedName name="zzz" localSheetId="3">#REF!</definedName>
    <definedName name="zzz" localSheetId="4">#REF!</definedName>
    <definedName name="zzz" localSheetId="2">#REF!</definedName>
    <definedName name="zzzznnn" localSheetId="5">#REF!</definedName>
    <definedName name="zzzznnn" localSheetId="3">#REF!</definedName>
    <definedName name="zzzznnn" localSheetId="4">#REF!</definedName>
    <definedName name="zzzznnn" localSheetId="2">#REF!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14" i="1" l="1"/>
  <c r="X142" i="1"/>
  <c r="X114" i="1"/>
  <c r="X110" i="1"/>
  <c r="X106" i="1"/>
  <c r="X102" i="1"/>
  <c r="X98" i="1"/>
  <c r="X82" i="1"/>
  <c r="X62" i="1"/>
  <c r="X58" i="1"/>
  <c r="X54" i="1"/>
  <c r="X50" i="1"/>
  <c r="X30" i="1"/>
  <c r="X26" i="1"/>
  <c r="X22" i="1"/>
  <c r="X14" i="1"/>
  <c r="X10" i="1"/>
  <c r="X105" i="6" l="1"/>
  <c r="M105" i="6"/>
  <c r="K105" i="6"/>
  <c r="AQ104" i="6"/>
  <c r="AB104" i="6"/>
  <c r="AQ103" i="6"/>
  <c r="AB103" i="6"/>
  <c r="AS102" i="6"/>
  <c r="AQ102" i="6"/>
  <c r="AN102" i="6"/>
  <c r="AI102" i="6"/>
  <c r="AB102" i="6"/>
  <c r="X102" i="6"/>
  <c r="M102" i="6"/>
  <c r="K102" i="6"/>
  <c r="X101" i="6"/>
  <c r="M101" i="6"/>
  <c r="K101" i="6"/>
  <c r="M100" i="6"/>
  <c r="K100" i="6"/>
  <c r="X98" i="6"/>
  <c r="M98" i="6"/>
  <c r="K98" i="6"/>
  <c r="AI97" i="6"/>
  <c r="X97" i="6"/>
  <c r="M97" i="6"/>
  <c r="AI96" i="6"/>
  <c r="X96" i="6"/>
  <c r="M96" i="6"/>
  <c r="K96" i="6"/>
  <c r="AN94" i="6"/>
  <c r="X94" i="6"/>
  <c r="M94" i="6"/>
  <c r="K94" i="6"/>
  <c r="AS92" i="6"/>
  <c r="AI92" i="6"/>
  <c r="X92" i="6"/>
  <c r="K92" i="6"/>
  <c r="X90" i="6"/>
  <c r="X88" i="6"/>
  <c r="X85" i="6"/>
  <c r="X83" i="6"/>
  <c r="X81" i="6"/>
  <c r="X79" i="6"/>
  <c r="X77" i="6"/>
  <c r="X75" i="6"/>
  <c r="X73" i="6"/>
  <c r="X71" i="6"/>
  <c r="N70" i="6"/>
  <c r="X69" i="6"/>
  <c r="N69" i="6"/>
  <c r="X67" i="6"/>
  <c r="X65" i="6"/>
  <c r="X61" i="6"/>
  <c r="X59" i="6"/>
  <c r="X57" i="6"/>
  <c r="X55" i="6"/>
  <c r="X53" i="6"/>
  <c r="X51" i="6"/>
  <c r="X49" i="6"/>
  <c r="X46" i="6"/>
  <c r="X44" i="6"/>
  <c r="X42" i="6"/>
  <c r="X28" i="6"/>
  <c r="X26" i="6"/>
  <c r="X24" i="6"/>
  <c r="X18" i="6"/>
  <c r="X16" i="6"/>
  <c r="X14" i="6"/>
  <c r="X12" i="6"/>
  <c r="AB11" i="6"/>
  <c r="J11" i="6"/>
  <c r="AB10" i="6"/>
  <c r="J10" i="6"/>
  <c r="Y8" i="6"/>
  <c r="X8" i="6"/>
  <c r="Y6" i="6"/>
  <c r="X6" i="6"/>
  <c r="AB5" i="6"/>
  <c r="AB4" i="6"/>
  <c r="Y2" i="6"/>
  <c r="X2" i="6"/>
  <c r="N27" i="7"/>
  <c r="L27" i="7"/>
  <c r="N26" i="7"/>
  <c r="L26" i="7"/>
  <c r="N25" i="7"/>
  <c r="L25" i="7"/>
  <c r="N24" i="7"/>
  <c r="L24" i="7"/>
  <c r="N23" i="7"/>
  <c r="L23" i="7"/>
  <c r="N22" i="7"/>
  <c r="L22" i="7"/>
  <c r="N21" i="7"/>
  <c r="L21" i="7"/>
  <c r="N20" i="7"/>
  <c r="L20" i="7"/>
  <c r="N19" i="7"/>
  <c r="L19" i="7"/>
  <c r="N18" i="7"/>
  <c r="L18" i="7"/>
  <c r="N17" i="7"/>
  <c r="L17" i="7"/>
  <c r="N16" i="7"/>
  <c r="L16" i="7"/>
  <c r="N15" i="7"/>
  <c r="L15" i="7"/>
  <c r="N14" i="7"/>
  <c r="L14" i="7"/>
  <c r="N13" i="7"/>
  <c r="L13" i="7"/>
  <c r="N12" i="7"/>
  <c r="L12" i="7"/>
  <c r="N11" i="7"/>
  <c r="L11" i="7"/>
  <c r="N10" i="7"/>
  <c r="L10" i="7"/>
  <c r="N9" i="7"/>
  <c r="L9" i="7"/>
  <c r="N8" i="7"/>
  <c r="L8" i="7"/>
  <c r="N7" i="7"/>
  <c r="L7" i="7"/>
  <c r="N6" i="7"/>
  <c r="L6" i="7"/>
  <c r="N5" i="7"/>
  <c r="L5" i="7"/>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BP33" i="9"/>
  <c r="AZ33" i="9"/>
  <c r="AX33" i="9"/>
  <c r="AV33" i="9"/>
  <c r="AM33" i="9"/>
  <c r="AF33" i="9"/>
  <c r="X33" i="9"/>
  <c r="N33" i="9"/>
  <c r="BP32" i="9"/>
  <c r="X32" i="9"/>
  <c r="BP31" i="9"/>
  <c r="X31" i="9"/>
  <c r="K31" i="9"/>
  <c r="BP30" i="9"/>
  <c r="AZ30" i="9"/>
  <c r="AY30" i="9"/>
  <c r="AX30" i="9"/>
  <c r="AV30" i="9"/>
  <c r="AM30" i="9"/>
  <c r="AF30" i="9"/>
  <c r="X30" i="9"/>
  <c r="BP29" i="9"/>
  <c r="BG29" i="9"/>
  <c r="AZ29" i="9"/>
  <c r="AY29" i="9"/>
  <c r="AM29" i="9"/>
  <c r="AF29" i="9"/>
  <c r="X29" i="9"/>
  <c r="BP28" i="9"/>
  <c r="AZ28" i="9"/>
  <c r="AY28" i="9"/>
  <c r="AX28" i="9"/>
  <c r="AV28" i="9"/>
  <c r="AM28" i="9"/>
  <c r="AF28" i="9"/>
  <c r="X28" i="9"/>
  <c r="BP27" i="9"/>
  <c r="AZ27" i="9"/>
  <c r="AX27" i="9"/>
  <c r="AM27" i="9"/>
  <c r="AF27" i="9"/>
  <c r="X27" i="9"/>
  <c r="BP26" i="9"/>
  <c r="AM26" i="9"/>
  <c r="AF26" i="9"/>
  <c r="X26" i="9"/>
  <c r="BP25" i="9"/>
  <c r="AZ25" i="9"/>
  <c r="AX25" i="9"/>
  <c r="AV25" i="9"/>
  <c r="AM25" i="9"/>
  <c r="AF25" i="9"/>
  <c r="Y25" i="9"/>
  <c r="X25" i="9"/>
  <c r="BP24" i="9"/>
  <c r="AV24" i="9"/>
  <c r="AF24" i="9"/>
  <c r="X24" i="9"/>
  <c r="BP23" i="9"/>
  <c r="AX23" i="9"/>
  <c r="AV23" i="9"/>
  <c r="AM23" i="9"/>
  <c r="AF23" i="9"/>
  <c r="X23" i="9"/>
  <c r="J23" i="9"/>
  <c r="BP22" i="9"/>
  <c r="AM22" i="9"/>
  <c r="AF22" i="9"/>
  <c r="X22" i="9"/>
  <c r="J22" i="9"/>
  <c r="BP21" i="9"/>
  <c r="AZ21" i="9"/>
  <c r="AX21" i="9"/>
  <c r="AV21" i="9"/>
  <c r="AM21" i="9"/>
  <c r="AF21" i="9"/>
  <c r="Y21" i="9"/>
  <c r="X21" i="9"/>
  <c r="O21" i="9"/>
  <c r="BP20" i="9"/>
  <c r="AM20" i="9"/>
  <c r="AF20" i="9"/>
  <c r="X20" i="9"/>
  <c r="V20" i="9"/>
  <c r="BP19" i="9"/>
  <c r="BJ19" i="9"/>
  <c r="AX19" i="9"/>
  <c r="AV19" i="9"/>
  <c r="AM19" i="9"/>
  <c r="AF19" i="9"/>
  <c r="X19" i="9"/>
  <c r="O19" i="9"/>
  <c r="J19" i="9"/>
  <c r="BP18" i="9"/>
  <c r="X18" i="9"/>
  <c r="J18" i="9"/>
  <c r="BP17" i="9"/>
  <c r="AV17" i="9"/>
  <c r="AT17" i="9"/>
  <c r="AM17" i="9"/>
  <c r="AF17" i="9"/>
  <c r="Y17" i="9"/>
  <c r="X17" i="9"/>
  <c r="Q17" i="9"/>
  <c r="P17" i="9"/>
  <c r="O17" i="9"/>
  <c r="BP16" i="9"/>
  <c r="AF16" i="9"/>
  <c r="X16" i="9"/>
  <c r="BP15" i="9"/>
  <c r="X15" i="9"/>
  <c r="Q15" i="9"/>
  <c r="P15" i="9"/>
  <c r="BP14" i="9"/>
  <c r="BJ14" i="9"/>
  <c r="AX14" i="9"/>
  <c r="AT14" i="9"/>
  <c r="AP14" i="9"/>
  <c r="AO14" i="9"/>
  <c r="AM14" i="9"/>
  <c r="AI14" i="9"/>
  <c r="AH14" i="9"/>
  <c r="AF14" i="9"/>
  <c r="AB14" i="9"/>
  <c r="AA14" i="9"/>
  <c r="X14" i="9"/>
  <c r="BP13" i="9"/>
  <c r="X13" i="9"/>
  <c r="O13" i="9"/>
  <c r="J13" i="9"/>
  <c r="BP12" i="9"/>
  <c r="AZ12" i="9"/>
  <c r="AX12" i="9"/>
  <c r="AV12" i="9"/>
  <c r="AM12" i="9"/>
  <c r="AF12" i="9"/>
  <c r="X12" i="9"/>
  <c r="N12" i="9"/>
  <c r="BP11" i="9"/>
  <c r="X11" i="9"/>
  <c r="J11" i="9"/>
  <c r="BP10" i="9"/>
  <c r="AT10" i="9"/>
  <c r="AM10" i="9"/>
  <c r="AF10" i="9"/>
  <c r="X10" i="9"/>
  <c r="Q10" i="9"/>
  <c r="P10" i="9"/>
  <c r="J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rozee</author>
    <author>Chen He</author>
    <author>Junhan Liu</author>
  </authors>
  <commentList>
    <comment ref="H5" authorId="0" shapeId="0" xr:uid="{A5C29CE6-E78A-4558-9E30-35CDD69F83E5}">
      <text>
        <r>
          <rPr>
            <sz val="11"/>
            <color theme="1"/>
            <rFont val="Arial"/>
            <family val="2"/>
          </rPr>
          <t>Ed Kim:
Last Name, rest of the name in any form.
Ex) Kim, E
Kim, Edward
Kim Edward Moon
Kim, EM</t>
        </r>
      </text>
    </comment>
    <comment ref="AJ5" authorId="1" shapeId="0" xr:uid="{3F889A28-34C0-4093-915B-124488AC8D6C}">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CD5" authorId="2" shapeId="0" xr:uid="{C7B2EF7C-0AFB-42D1-BC30-DE83C2D3105E}">
      <text>
        <r>
          <rPr>
            <b/>
            <sz val="9"/>
            <color indexed="81"/>
            <rFont val="Tahoma"/>
            <family val="2"/>
          </rPr>
          <t>rozee:</t>
        </r>
        <r>
          <rPr>
            <sz val="9"/>
            <color indexed="81"/>
            <rFont val="Tahoma"/>
            <family val="2"/>
          </rPr>
          <t xml:space="preserve">
Defined as reduction in PSA levels of over 50%</t>
        </r>
      </text>
    </comment>
    <comment ref="CE5" authorId="0" shapeId="0" xr:uid="{C6C9F863-4478-4815-B6F4-9C63520581DF}">
      <text>
        <r>
          <rPr>
            <sz val="11"/>
            <color theme="1"/>
            <rFont val="Arial"/>
            <family val="2"/>
          </rPr>
          <t>Ed Kim:
Safety N for Grade 3-4 AEs (per arm) to Safety N</t>
        </r>
      </text>
    </comment>
    <comment ref="CX5" authorId="1" shapeId="0" xr:uid="{D3D55987-60F3-48D3-BF00-D83DBBE06269}">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ER5" authorId="0" shapeId="0" xr:uid="{5037D669-B13A-4E8A-AF9F-6161510B048D}">
      <text>
        <r>
          <rPr>
            <sz val="11"/>
            <color theme="1"/>
            <rFont val="Arial"/>
            <family val="2"/>
          </rPr>
          <t>Ed Kim:
Safety N for Grade 3-4 AEs (per arm) to Safety N</t>
        </r>
      </text>
    </comment>
    <comment ref="CQ66" authorId="3" shapeId="0" xr:uid="{4F0805FA-95A3-492E-86C0-D0DEB0556B1D}">
      <text>
        <r>
          <rPr>
            <b/>
            <sz val="9"/>
            <color indexed="81"/>
            <rFont val="Tahoma"/>
            <charset val="1"/>
          </rPr>
          <t>Chen He:</t>
        </r>
        <r>
          <rPr>
            <sz val="9"/>
            <color indexed="81"/>
            <rFont val="Tahoma"/>
            <charset val="1"/>
          </rPr>
          <t xml:space="preserve">
Assessment of Quality of Life-8D multi-attribute utility instrument</t>
        </r>
      </text>
    </comment>
    <comment ref="R82" authorId="3" shapeId="0" xr:uid="{29933613-A6DD-4BA5-8E8A-FA511F5082FA}">
      <text>
        <r>
          <rPr>
            <b/>
            <sz val="9"/>
            <color indexed="81"/>
            <rFont val="Tahoma"/>
            <charset val="1"/>
          </rPr>
          <t>Chen He:</t>
        </r>
        <r>
          <rPr>
            <sz val="9"/>
            <color indexed="81"/>
            <rFont val="Tahoma"/>
            <charset val="1"/>
          </rPr>
          <t xml:space="preserve">
Cabazitaxel 25 mg/m^2</t>
        </r>
      </text>
    </comment>
    <comment ref="R83" authorId="3" shapeId="0" xr:uid="{E34CFA13-4B4E-46D2-9F79-A1241C1C8E9F}">
      <text>
        <r>
          <rPr>
            <b/>
            <sz val="9"/>
            <color indexed="81"/>
            <rFont val="Tahoma"/>
            <charset val="1"/>
          </rPr>
          <t>Chen He:</t>
        </r>
        <r>
          <rPr>
            <sz val="9"/>
            <color indexed="81"/>
            <rFont val="Tahoma"/>
            <charset val="1"/>
          </rPr>
          <t xml:space="preserve">
Cabazitaxel 10 mg/m^2 </t>
        </r>
      </text>
    </comment>
    <comment ref="R98" authorId="3" shapeId="0" xr:uid="{D9CE9EEE-04A7-42C5-9EDF-D9B6EB9389E7}">
      <text>
        <r>
          <rPr>
            <b/>
            <sz val="9"/>
            <color indexed="81"/>
            <rFont val="Tahoma"/>
            <charset val="1"/>
          </rPr>
          <t>Chen He:</t>
        </r>
        <r>
          <rPr>
            <sz val="9"/>
            <color indexed="81"/>
            <rFont val="Tahoma"/>
            <charset val="1"/>
          </rPr>
          <t xml:space="preserve">
Cabazitaxel 20mg</t>
        </r>
      </text>
    </comment>
    <comment ref="R99" authorId="3" shapeId="0" xr:uid="{35FA0533-3934-4895-96A2-44EB35B6C97C}">
      <text>
        <r>
          <rPr>
            <b/>
            <sz val="9"/>
            <color indexed="81"/>
            <rFont val="Tahoma"/>
            <charset val="1"/>
          </rPr>
          <t>Chen He:</t>
        </r>
        <r>
          <rPr>
            <sz val="9"/>
            <color indexed="81"/>
            <rFont val="Tahoma"/>
            <charset val="1"/>
          </rPr>
          <t xml:space="preserve">
Cabazitaxel 25 mg</t>
        </r>
      </text>
    </comment>
    <comment ref="R102" authorId="3" shapeId="0" xr:uid="{D5C42595-96C4-4D78-AA4C-461389FEB882}">
      <text>
        <r>
          <rPr>
            <b/>
            <sz val="9"/>
            <color indexed="81"/>
            <rFont val="Tahoma"/>
            <charset val="1"/>
          </rPr>
          <t>Chen He:</t>
        </r>
        <r>
          <rPr>
            <sz val="9"/>
            <color indexed="81"/>
            <rFont val="Tahoma"/>
            <charset val="1"/>
          </rPr>
          <t xml:space="preserve">
Cabazitaxel 20mg/m^2</t>
        </r>
      </text>
    </comment>
    <comment ref="R103" authorId="3" shapeId="0" xr:uid="{6BB8F23C-2FA4-46A1-8581-3333F6D4677B}">
      <text>
        <r>
          <rPr>
            <b/>
            <sz val="9"/>
            <color indexed="81"/>
            <rFont val="Tahoma"/>
            <charset val="1"/>
          </rPr>
          <t>Chen He:</t>
        </r>
        <r>
          <rPr>
            <sz val="9"/>
            <color indexed="81"/>
            <rFont val="Tahoma"/>
            <charset val="1"/>
          </rPr>
          <t xml:space="preserve">
Cabazitaxel 25mg/m^2</t>
        </r>
      </text>
    </comment>
    <comment ref="R106" authorId="3" shapeId="0" xr:uid="{2F288957-935B-49FC-AB6F-F894A43EB3D3}">
      <text>
        <r>
          <rPr>
            <b/>
            <sz val="9"/>
            <color indexed="81"/>
            <rFont val="Tahoma"/>
            <charset val="1"/>
          </rPr>
          <t>Chen He:</t>
        </r>
        <r>
          <rPr>
            <sz val="9"/>
            <color indexed="81"/>
            <rFont val="Tahoma"/>
            <charset val="1"/>
          </rPr>
          <t xml:space="preserve">
Cabazitaxel 20mg/m^2</t>
        </r>
      </text>
    </comment>
    <comment ref="R107" authorId="3" shapeId="0" xr:uid="{6A9580A3-BCC4-4FF5-B6BE-649E2FD36E6F}">
      <text>
        <r>
          <rPr>
            <b/>
            <sz val="9"/>
            <color indexed="81"/>
            <rFont val="Tahoma"/>
            <charset val="1"/>
          </rPr>
          <t>Chen He:</t>
        </r>
        <r>
          <rPr>
            <sz val="9"/>
            <color indexed="81"/>
            <rFont val="Tahoma"/>
            <charset val="1"/>
          </rPr>
          <t xml:space="preserve">
Cabazitaxel 25mg/m^2</t>
        </r>
      </text>
    </comment>
    <comment ref="R110" authorId="3" shapeId="0" xr:uid="{862EF7FC-BDEA-4ACF-B085-98E8E0D55CC3}">
      <text>
        <r>
          <rPr>
            <b/>
            <sz val="9"/>
            <color indexed="81"/>
            <rFont val="Tahoma"/>
            <charset val="1"/>
          </rPr>
          <t>Chen He:</t>
        </r>
        <r>
          <rPr>
            <sz val="9"/>
            <color indexed="81"/>
            <rFont val="Tahoma"/>
            <charset val="1"/>
          </rPr>
          <t xml:space="preserve">
Cabazitaxel 20mg/m^2</t>
        </r>
      </text>
    </comment>
    <comment ref="R111" authorId="3" shapeId="0" xr:uid="{2AB6B5BC-4BFE-4953-9162-B884F3EB2BD3}">
      <text>
        <r>
          <rPr>
            <b/>
            <sz val="9"/>
            <color indexed="81"/>
            <rFont val="Tahoma"/>
            <charset val="1"/>
          </rPr>
          <t>Chen He:</t>
        </r>
        <r>
          <rPr>
            <sz val="9"/>
            <color indexed="81"/>
            <rFont val="Tahoma"/>
            <charset val="1"/>
          </rPr>
          <t xml:space="preserve">
Cabazitaxel 25mg/m^2</t>
        </r>
      </text>
    </comment>
    <comment ref="R214" authorId="4" shapeId="0" xr:uid="{F16794CB-8BED-46E7-97E4-6D693B880A6A}">
      <text>
        <r>
          <rPr>
            <b/>
            <sz val="9"/>
            <color indexed="81"/>
            <rFont val="Tahoma"/>
            <charset val="1"/>
          </rPr>
          <t>Junhan Liu:</t>
        </r>
        <r>
          <rPr>
            <sz val="9"/>
            <color indexed="81"/>
            <rFont val="Tahoma"/>
            <charset val="1"/>
          </rPr>
          <t xml:space="preserve">
Intermittent</t>
        </r>
      </text>
    </comment>
    <comment ref="R215" authorId="4" shapeId="0" xr:uid="{32F68B12-25EE-4A72-A435-18CA2212BC7A}">
      <text>
        <r>
          <rPr>
            <b/>
            <sz val="9"/>
            <color indexed="81"/>
            <rFont val="Tahoma"/>
            <charset val="1"/>
          </rPr>
          <t>Junhan Liu:</t>
        </r>
        <r>
          <rPr>
            <sz val="9"/>
            <color indexed="81"/>
            <rFont val="Tahoma"/>
            <charset val="1"/>
          </rPr>
          <t xml:space="preserve">
Continuous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 Kim</author>
    <author>Christina Kwon</author>
    <author>edkim</author>
    <author>Anastasiya Shor</author>
  </authors>
  <commentList>
    <comment ref="A8" authorId="0" shapeId="0" xr:uid="{472B4B59-6666-4009-9C35-108075568C57}">
      <text>
        <r>
          <rPr>
            <b/>
            <sz val="9"/>
            <color indexed="81"/>
            <rFont val="Tahoma"/>
            <family val="2"/>
          </rPr>
          <t>Ed Kim:</t>
        </r>
        <r>
          <rPr>
            <sz val="9"/>
            <color indexed="81"/>
            <rFont val="Tahoma"/>
            <family val="2"/>
          </rPr>
          <t xml:space="preserve">
Studies from Bibliographic Search</t>
        </r>
      </text>
    </comment>
    <comment ref="A18" authorId="1" shapeId="0" xr:uid="{4FA046CF-A473-41DF-9B0B-3B98B62027A6}">
      <text>
        <r>
          <rPr>
            <b/>
            <sz val="9"/>
            <color indexed="81"/>
            <rFont val="Tahoma"/>
            <family val="2"/>
          </rPr>
          <t>Christina Kwon:</t>
        </r>
        <r>
          <rPr>
            <sz val="9"/>
            <color indexed="81"/>
            <rFont val="Tahoma"/>
            <family val="2"/>
          </rPr>
          <t xml:space="preserve">
From bibliographic search</t>
        </r>
      </text>
    </comment>
    <comment ref="A21" authorId="2" shapeId="0" xr:uid="{898C9CCC-C32B-4876-88AD-21568D06572E}">
      <text>
        <r>
          <rPr>
            <b/>
            <sz val="9"/>
            <color indexed="81"/>
            <rFont val="Tahoma"/>
            <family val="2"/>
          </rPr>
          <t>edkim:</t>
        </r>
        <r>
          <rPr>
            <sz val="9"/>
            <color indexed="81"/>
            <rFont val="Tahoma"/>
            <family val="2"/>
          </rPr>
          <t xml:space="preserve">
bib added by Pfizer</t>
        </r>
      </text>
    </comment>
    <comment ref="A22" authorId="1" shapeId="0" xr:uid="{E7701BE7-222B-4D5C-9C14-603F8767BF41}">
      <text>
        <r>
          <rPr>
            <b/>
            <sz val="9"/>
            <color indexed="81"/>
            <rFont val="Tahoma"/>
            <family val="2"/>
          </rPr>
          <t>Christina Kwon:</t>
        </r>
        <r>
          <rPr>
            <sz val="9"/>
            <color indexed="81"/>
            <rFont val="Tahoma"/>
            <family val="2"/>
          </rPr>
          <t xml:space="preserve">
From bibliographic search</t>
        </r>
      </text>
    </comment>
    <comment ref="E27" authorId="0" shapeId="0" xr:uid="{87B4FF9B-B722-4A0F-9DB5-89C262DE381F}">
      <text>
        <r>
          <rPr>
            <b/>
            <sz val="9"/>
            <color indexed="81"/>
            <rFont val="Tahoma"/>
            <family val="2"/>
          </rPr>
          <t>Ed Kim:</t>
        </r>
        <r>
          <rPr>
            <sz val="9"/>
            <color indexed="81"/>
            <rFont val="Tahoma"/>
            <family val="2"/>
          </rPr>
          <t xml:space="preserve">
added from congress review</t>
        </r>
      </text>
    </comment>
    <comment ref="A42" authorId="1" shapeId="0" xr:uid="{084986C4-93A2-43F8-80FF-5DB50E5BD827}">
      <text>
        <r>
          <rPr>
            <b/>
            <sz val="9"/>
            <color indexed="81"/>
            <rFont val="Tahoma"/>
            <family val="2"/>
          </rPr>
          <t>Christina Kwon:</t>
        </r>
        <r>
          <rPr>
            <sz val="9"/>
            <color indexed="81"/>
            <rFont val="Tahoma"/>
            <family val="2"/>
          </rPr>
          <t xml:space="preserve">
From SLR (Yun ClinEpigenetics 2016)</t>
        </r>
      </text>
    </comment>
    <comment ref="A47" authorId="0" shapeId="0" xr:uid="{31DE1B0F-D972-445A-AFAC-5CBA201F84CA}">
      <text>
        <r>
          <rPr>
            <b/>
            <sz val="9"/>
            <color indexed="81"/>
            <rFont val="Tahoma"/>
            <family val="2"/>
          </rPr>
          <t>Ed Kim:</t>
        </r>
        <r>
          <rPr>
            <sz val="9"/>
            <color indexed="81"/>
            <rFont val="Tahoma"/>
            <family val="2"/>
          </rPr>
          <t xml:space="preserve">
added from congress review
</t>
        </r>
      </text>
    </comment>
    <comment ref="A61" authorId="1" shapeId="0" xr:uid="{7A2A5DEE-8A6D-4BDA-BFC7-9E74CE0B2513}">
      <text>
        <r>
          <rPr>
            <b/>
            <sz val="9"/>
            <color indexed="81"/>
            <rFont val="Tahoma"/>
            <family val="2"/>
          </rPr>
          <t>Christina Kwon:</t>
        </r>
        <r>
          <rPr>
            <sz val="9"/>
            <color indexed="81"/>
            <rFont val="Tahoma"/>
            <family val="2"/>
          </rPr>
          <t xml:space="preserve">
From bibliographic search</t>
        </r>
      </text>
    </comment>
    <comment ref="A62" authorId="0" shapeId="0" xr:uid="{F4B6F0E0-6C83-4442-B53E-D6C74AFE1ADB}">
      <text>
        <r>
          <rPr>
            <b/>
            <sz val="9"/>
            <color indexed="81"/>
            <rFont val="Tahoma"/>
            <family val="2"/>
          </rPr>
          <t>Ed Kim:</t>
        </r>
        <r>
          <rPr>
            <sz val="9"/>
            <color indexed="81"/>
            <rFont val="Tahoma"/>
            <family val="2"/>
          </rPr>
          <t xml:space="preserve">
added from congress search</t>
        </r>
      </text>
    </comment>
    <comment ref="A69" authorId="1" shapeId="0" xr:uid="{A79A6A5E-F1CF-4796-87E6-7DCEFBDF9FFA}">
      <text>
        <r>
          <rPr>
            <b/>
            <sz val="9"/>
            <color indexed="81"/>
            <rFont val="Tahoma"/>
            <family val="2"/>
          </rPr>
          <t>Christina Kwon:</t>
        </r>
        <r>
          <rPr>
            <sz val="9"/>
            <color indexed="81"/>
            <rFont val="Tahoma"/>
            <family val="2"/>
          </rPr>
          <t xml:space="preserve">
From bibliographic search</t>
        </r>
      </text>
    </comment>
    <comment ref="A75" authorId="1" shapeId="0" xr:uid="{8E07C264-FDEC-4309-8294-BB23B457AECD}">
      <text>
        <r>
          <rPr>
            <b/>
            <sz val="9"/>
            <color indexed="81"/>
            <rFont val="Tahoma"/>
            <family val="2"/>
          </rPr>
          <t>Christina Kwon:</t>
        </r>
        <r>
          <rPr>
            <sz val="9"/>
            <color indexed="81"/>
            <rFont val="Tahoma"/>
            <family val="2"/>
          </rPr>
          <t xml:space="preserve">
From congress search</t>
        </r>
      </text>
    </comment>
    <comment ref="E81" authorId="3" shapeId="0" xr:uid="{84313595-9D13-4EC8-B3A8-C693F2ABD42D}">
      <text>
        <r>
          <rPr>
            <b/>
            <sz val="9"/>
            <color indexed="81"/>
            <rFont val="Tahoma"/>
            <family val="2"/>
          </rPr>
          <t>Anastasiya Shor:</t>
        </r>
        <r>
          <rPr>
            <sz val="9"/>
            <color indexed="81"/>
            <rFont val="Tahoma"/>
            <family val="2"/>
          </rPr>
          <t xml:space="preserve">
This paper elaborates on  Montalban_Blood _2016 (abstract) picked up in 2017 SLR.
</t>
        </r>
      </text>
    </comment>
    <comment ref="A90" authorId="1" shapeId="0" xr:uid="{6916C637-5162-4D2B-AD9F-4FF4DF0EE850}">
      <text>
        <r>
          <rPr>
            <b/>
            <sz val="9"/>
            <color indexed="81"/>
            <rFont val="Tahoma"/>
            <family val="2"/>
          </rPr>
          <t>Christina Kwon:</t>
        </r>
        <r>
          <rPr>
            <sz val="9"/>
            <color indexed="81"/>
            <rFont val="Tahoma"/>
            <family val="2"/>
          </rPr>
          <t xml:space="preserve">
From SLR-RCT
</t>
        </r>
      </text>
    </comment>
    <comment ref="A91" authorId="1" shapeId="0" xr:uid="{BD887339-1DD0-407B-A3BC-18441A1A8892}">
      <text>
        <r>
          <rPr>
            <b/>
            <sz val="9"/>
            <color indexed="81"/>
            <rFont val="Tahoma"/>
            <family val="2"/>
          </rPr>
          <t>Christina Kwon:</t>
        </r>
        <r>
          <rPr>
            <sz val="9"/>
            <color indexed="81"/>
            <rFont val="Tahoma"/>
            <family val="2"/>
          </rPr>
          <t xml:space="preserve">
From bibliographic search</t>
        </r>
      </text>
    </comment>
    <comment ref="A94" authorId="1" shapeId="0" xr:uid="{2874C32D-CD69-4033-9417-1693E42C217B}">
      <text>
        <r>
          <rPr>
            <b/>
            <sz val="9"/>
            <color indexed="81"/>
            <rFont val="Tahoma"/>
            <family val="2"/>
          </rPr>
          <t>Christina Kwon:</t>
        </r>
        <r>
          <rPr>
            <sz val="9"/>
            <color indexed="81"/>
            <rFont val="Tahoma"/>
            <family val="2"/>
          </rPr>
          <t xml:space="preserve">
From congress review</t>
        </r>
      </text>
    </comment>
    <comment ref="A104" authorId="1" shapeId="0" xr:uid="{4D51B1B6-DAFD-4C3C-AFB3-596A8D9DF8B7}">
      <text>
        <r>
          <rPr>
            <b/>
            <sz val="9"/>
            <color indexed="81"/>
            <rFont val="Tahoma"/>
            <family val="2"/>
          </rPr>
          <t>Christina Kwon:</t>
        </r>
        <r>
          <rPr>
            <sz val="9"/>
            <color indexed="81"/>
            <rFont val="Tahoma"/>
            <family val="2"/>
          </rPr>
          <t xml:space="preserve">
From SLR-QoL</t>
        </r>
      </text>
    </comment>
    <comment ref="A106" authorId="1" shapeId="0" xr:uid="{B5054DB4-6D29-4966-A85D-74E70210834A}">
      <text>
        <r>
          <rPr>
            <b/>
            <sz val="9"/>
            <color indexed="81"/>
            <rFont val="Tahoma"/>
            <family val="2"/>
          </rPr>
          <t>Christina Kwon:</t>
        </r>
        <r>
          <rPr>
            <sz val="9"/>
            <color indexed="81"/>
            <rFont val="Tahoma"/>
            <family val="2"/>
          </rPr>
          <t xml:space="preserve">
From SLR-RCT
</t>
        </r>
      </text>
    </comment>
    <comment ref="A107" authorId="0" shapeId="0" xr:uid="{D239AE5C-D5C8-4573-B8CD-FBC71D3C4AD5}">
      <text>
        <r>
          <rPr>
            <b/>
            <sz val="9"/>
            <color indexed="81"/>
            <rFont val="Tahoma"/>
            <family val="2"/>
          </rPr>
          <t>Ed Kim:</t>
        </r>
        <r>
          <rPr>
            <sz val="9"/>
            <color indexed="81"/>
            <rFont val="Tahoma"/>
            <family val="2"/>
          </rPr>
          <t xml:space="preserve">
it was marked as 2018 but it's 2017</t>
        </r>
      </text>
    </comment>
    <comment ref="A126" authorId="1" shapeId="0" xr:uid="{7A79527F-1522-41F8-A7BB-E654F886A0C0}">
      <text>
        <r>
          <rPr>
            <b/>
            <sz val="9"/>
            <color indexed="81"/>
            <rFont val="Tahoma"/>
            <family val="2"/>
          </rPr>
          <t>Christina Kwon:</t>
        </r>
        <r>
          <rPr>
            <sz val="9"/>
            <color indexed="81"/>
            <rFont val="Tahoma"/>
            <family val="2"/>
          </rPr>
          <t xml:space="preserve">
From bibliographic search</t>
        </r>
      </text>
    </comment>
    <comment ref="A127" authorId="0" shapeId="0" xr:uid="{94FDE925-D846-4A59-ABC5-AA1E4F4E5857}">
      <text>
        <r>
          <rPr>
            <b/>
            <sz val="9"/>
            <color indexed="81"/>
            <rFont val="Tahoma"/>
            <family val="2"/>
          </rPr>
          <t>Ed Kim:</t>
        </r>
        <r>
          <rPr>
            <sz val="9"/>
            <color indexed="81"/>
            <rFont val="Tahoma"/>
            <family val="2"/>
          </rPr>
          <t xml:space="preserve">
added from congress</t>
        </r>
      </text>
    </comment>
    <comment ref="A129" authorId="1" shapeId="0" xr:uid="{A6D9429B-7256-47EF-929E-69D9BBC0C418}">
      <text>
        <r>
          <rPr>
            <b/>
            <sz val="9"/>
            <color indexed="81"/>
            <rFont val="Tahoma"/>
            <family val="2"/>
          </rPr>
          <t>Christina Kwon:</t>
        </r>
        <r>
          <rPr>
            <sz val="9"/>
            <color indexed="81"/>
            <rFont val="Tahoma"/>
            <family val="2"/>
          </rPr>
          <t xml:space="preserve">
From SLR (Deschler Haematol 2006)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edkim</author>
  </authors>
  <commentList>
    <comment ref="D12" authorId="0" shapeId="0" xr:uid="{941BFC56-1E07-4CE1-832D-AAEF1CFA2ED3}">
      <text>
        <r>
          <rPr>
            <sz val="10"/>
            <color rgb="FF000000"/>
            <rFont val="Arial"/>
            <family val="2"/>
          </rPr>
          <t>Registry
	-Bob Chang</t>
        </r>
      </text>
    </comment>
    <comment ref="D13" authorId="1" shapeId="0" xr:uid="{8D535365-4E9B-4BE6-AF2F-88C7D200D5A7}">
      <text>
        <r>
          <rPr>
            <b/>
            <sz val="9"/>
            <color indexed="81"/>
            <rFont val="Tahoma"/>
            <family val="2"/>
          </rPr>
          <t>edkim:</t>
        </r>
        <r>
          <rPr>
            <sz val="9"/>
            <color indexed="81"/>
            <rFont val="Tahoma"/>
            <family val="2"/>
          </rPr>
          <t xml:space="preserve">
compassionate program</t>
        </r>
      </text>
    </comment>
    <comment ref="D14" authorId="1" shapeId="0" xr:uid="{0DE6D219-BC55-4188-A342-AC83D19C4DDF}">
      <text>
        <r>
          <rPr>
            <b/>
            <sz val="9"/>
            <color indexed="81"/>
            <rFont val="Tahoma"/>
            <family val="2"/>
          </rPr>
          <t>edkim:</t>
        </r>
        <r>
          <rPr>
            <sz val="9"/>
            <color indexed="81"/>
            <rFont val="Tahoma"/>
            <family val="2"/>
          </rPr>
          <t xml:space="preserve">
survey</t>
        </r>
      </text>
    </comment>
    <comment ref="AX15" authorId="1" shapeId="0" xr:uid="{68D73AD0-F844-49D1-9619-7AAD73010B99}">
      <text>
        <r>
          <rPr>
            <b/>
            <sz val="9"/>
            <color indexed="81"/>
            <rFont val="Tahoma"/>
            <family val="2"/>
          </rPr>
          <t>edkim:</t>
        </r>
        <r>
          <rPr>
            <sz val="9"/>
            <color indexed="81"/>
            <rFont val="Tahoma"/>
            <family val="2"/>
          </rPr>
          <t xml:space="preserve">
complete response in 5% of patients, a hematological improvement (HI) in 22% of patients, a stable disease (SD) in 39% of patients and a lack of response in 33% of patients</t>
        </r>
      </text>
    </comment>
    <comment ref="R17" authorId="1" shapeId="0" xr:uid="{A2E3E2E3-390F-47D4-B707-EFC09EAA9105}">
      <text>
        <r>
          <rPr>
            <b/>
            <sz val="9"/>
            <color indexed="81"/>
            <rFont val="Tahoma"/>
            <family val="2"/>
          </rPr>
          <t>edkim:</t>
        </r>
        <r>
          <rPr>
            <sz val="9"/>
            <color indexed="81"/>
            <rFont val="Tahoma"/>
            <family val="2"/>
          </rPr>
          <t xml:space="preserve">
"treatment-related"</t>
        </r>
      </text>
    </comment>
    <comment ref="AO17" authorId="1" shapeId="0" xr:uid="{BF62F30B-1E70-4E86-B83F-FD75FDC2CB87}">
      <text>
        <r>
          <rPr>
            <b/>
            <sz val="9"/>
            <color indexed="81"/>
            <rFont val="Tahoma"/>
            <family val="2"/>
          </rPr>
          <t>edkim:</t>
        </r>
        <r>
          <rPr>
            <sz val="9"/>
            <color indexed="81"/>
            <rFont val="Tahoma"/>
            <family val="2"/>
          </rPr>
          <t xml:space="preserve">
(30.9*12+16.8*22)/(12+22) for RCMD + RAEB</t>
        </r>
      </text>
    </comment>
    <comment ref="D18" authorId="1" shapeId="0" xr:uid="{6479A2E5-C958-4CE4-ADD5-CEC15769BE38}">
      <text>
        <r>
          <rPr>
            <b/>
            <sz val="9"/>
            <color indexed="81"/>
            <rFont val="Tahoma"/>
            <family val="2"/>
          </rPr>
          <t>edkim:</t>
        </r>
        <r>
          <rPr>
            <sz val="9"/>
            <color indexed="81"/>
            <rFont val="Tahoma"/>
            <family val="2"/>
          </rPr>
          <t xml:space="preserve">
Phase 4</t>
        </r>
      </text>
    </comment>
    <comment ref="A20" authorId="1" shapeId="0" xr:uid="{F4FF0356-BE1D-47A9-87B7-BB36F789FAEF}">
      <text>
        <r>
          <rPr>
            <b/>
            <sz val="9"/>
            <color indexed="81"/>
            <rFont val="Tahoma"/>
            <family val="2"/>
          </rPr>
          <t>edkim:</t>
        </r>
        <r>
          <rPr>
            <sz val="9"/>
            <color indexed="81"/>
            <rFont val="Tahoma"/>
            <family val="2"/>
          </rPr>
          <t xml:space="preserve">
extracted for low blast and high blast AML separately</t>
        </r>
      </text>
    </comment>
    <comment ref="D25" authorId="0" shapeId="0" xr:uid="{7D812032-E6A2-4C12-A066-DAA16483EDDA}">
      <text>
        <r>
          <rPr>
            <sz val="10"/>
            <color rgb="FF000000"/>
            <rFont val="Arial"/>
            <family val="2"/>
          </rPr>
          <t>No mention of retrospective or prospective, not sure if a healthcare network is singe center
	-Bob Chang</t>
        </r>
      </text>
    </comment>
    <comment ref="J25" authorId="0" shapeId="0" xr:uid="{B968F9FC-A259-4436-B7B6-10CD351789A1}">
      <text>
        <r>
          <rPr>
            <sz val="10"/>
            <color rgb="FF000000"/>
            <rFont val="Arial"/>
            <family val="2"/>
          </rPr>
          <t>Rest recieved IC or BSC
	-Bob Chang
95/334 pts by relevance</t>
        </r>
      </text>
    </comment>
    <comment ref="K25" authorId="0" shapeId="0" xr:uid="{75EAE0F3-AE6B-4A8A-AE65-547053D4E76B}">
      <text>
        <r>
          <rPr>
            <sz val="10"/>
            <color rgb="FF000000"/>
            <rFont val="Arial"/>
            <family val="2"/>
          </rPr>
          <t>Rest recieved IC or BSC
	-Bob Chang
95/334 pts by relevance</t>
        </r>
      </text>
    </comment>
    <comment ref="J29" authorId="1" shapeId="0" xr:uid="{C4BB6781-ABBB-4C3C-BE2C-3FC702C27712}">
      <text>
        <r>
          <rPr>
            <b/>
            <sz val="9"/>
            <color indexed="81"/>
            <rFont val="Tahoma"/>
            <family val="2"/>
          </rPr>
          <t>edkim:</t>
        </r>
        <r>
          <rPr>
            <sz val="9"/>
            <color indexed="81"/>
            <rFont val="Tahoma"/>
            <family val="2"/>
          </rPr>
          <t xml:space="preserve">
AZA arm only</t>
        </r>
      </text>
    </comment>
    <comment ref="Z29" authorId="1" shapeId="0" xr:uid="{BD26E548-A28F-4BE9-9AB9-1A1EE09FDBFC}">
      <text>
        <r>
          <rPr>
            <b/>
            <sz val="9"/>
            <color indexed="81"/>
            <rFont val="Tahoma"/>
            <family val="2"/>
          </rPr>
          <t>edkim:</t>
        </r>
        <r>
          <rPr>
            <sz val="9"/>
            <color indexed="81"/>
            <rFont val="Tahoma"/>
            <family val="2"/>
          </rPr>
          <t xml:space="preserve">
AZA arm only</t>
        </r>
      </text>
    </comment>
    <comment ref="AG29" authorId="1" shapeId="0" xr:uid="{C4EE3769-6A45-4D08-922C-2E525D978F07}">
      <text>
        <r>
          <rPr>
            <b/>
            <sz val="9"/>
            <color indexed="81"/>
            <rFont val="Tahoma"/>
            <family val="2"/>
          </rPr>
          <t>edkim:</t>
        </r>
        <r>
          <rPr>
            <sz val="9"/>
            <color indexed="81"/>
            <rFont val="Tahoma"/>
            <family val="2"/>
          </rPr>
          <t xml:space="preserve">
AZA arm only</t>
        </r>
      </text>
    </comment>
    <comment ref="AU29" authorId="1" shapeId="0" xr:uid="{9131F8C8-F269-443A-9743-32F5A83A6F48}">
      <text>
        <r>
          <rPr>
            <b/>
            <sz val="9"/>
            <color indexed="81"/>
            <rFont val="Tahoma"/>
            <family val="2"/>
          </rPr>
          <t>edkim:</t>
        </r>
        <r>
          <rPr>
            <sz val="9"/>
            <color indexed="81"/>
            <rFont val="Tahoma"/>
            <family val="2"/>
          </rPr>
          <t xml:space="preserve">
AZA arm only</t>
        </r>
      </text>
    </comment>
    <comment ref="J30" authorId="1" shapeId="0" xr:uid="{C40E6BA1-1E8F-4F1A-9DF6-C406F33BDEA0}">
      <text>
        <r>
          <rPr>
            <b/>
            <sz val="9"/>
            <color indexed="81"/>
            <rFont val="Tahoma"/>
            <family val="2"/>
          </rPr>
          <t>edkim:</t>
        </r>
        <r>
          <rPr>
            <sz val="9"/>
            <color indexed="81"/>
            <rFont val="Tahoma"/>
            <family val="2"/>
          </rPr>
          <t xml:space="preserve">
AZA arm only</t>
        </r>
      </text>
    </comment>
    <comment ref="S30" authorId="1" shapeId="0" xr:uid="{73DE963D-B8B5-449A-83FA-D722ECD55C8B}">
      <text>
        <r>
          <rPr>
            <b/>
            <sz val="9"/>
            <color indexed="81"/>
            <rFont val="Tahoma"/>
            <family val="2"/>
          </rPr>
          <t>edkim:</t>
        </r>
        <r>
          <rPr>
            <sz val="9"/>
            <color indexed="81"/>
            <rFont val="Tahoma"/>
            <family val="2"/>
          </rPr>
          <t xml:space="preserve">
&gt;= 30% 45% AND &lt;30% 55%</t>
        </r>
      </text>
    </comment>
    <comment ref="AU30" authorId="1" shapeId="0" xr:uid="{89F0D4AE-DE56-4EE5-B43F-F3D7C0BDFDCB}">
      <text>
        <r>
          <rPr>
            <b/>
            <sz val="9"/>
            <color indexed="81"/>
            <rFont val="Tahoma"/>
            <family val="2"/>
          </rPr>
          <t>edkim:</t>
        </r>
        <r>
          <rPr>
            <sz val="9"/>
            <color indexed="81"/>
            <rFont val="Tahoma"/>
            <family val="2"/>
          </rPr>
          <t xml:space="preserve">
AZA arm only</t>
        </r>
      </text>
    </comment>
    <comment ref="AW30" authorId="1" shapeId="0" xr:uid="{73C450AF-04F7-4A8E-AFAB-D56520FF7F66}">
      <text>
        <r>
          <rPr>
            <b/>
            <sz val="9"/>
            <color indexed="81"/>
            <rFont val="Tahoma"/>
            <family val="2"/>
          </rPr>
          <t>edkim:</t>
        </r>
        <r>
          <rPr>
            <sz val="9"/>
            <color indexed="81"/>
            <rFont val="Tahoma"/>
            <family val="2"/>
          </rPr>
          <t xml:space="preserve">
AZA arm only</t>
        </r>
      </text>
    </comment>
    <comment ref="A33" authorId="1" shapeId="0" xr:uid="{B86CE052-B87B-4BEA-A03C-83A3508235A9}">
      <text>
        <r>
          <rPr>
            <b/>
            <sz val="9"/>
            <color indexed="81"/>
            <rFont val="Tahoma"/>
            <family val="2"/>
          </rPr>
          <t>edkim:</t>
        </r>
        <r>
          <rPr>
            <sz val="9"/>
            <color indexed="81"/>
            <rFont val="Tahoma"/>
            <family val="2"/>
          </rPr>
          <t xml:space="preserve">
extracted for low blast and high blast AML separately</t>
        </r>
      </text>
    </comment>
    <comment ref="D33" authorId="0" shapeId="0" xr:uid="{D24B817C-E906-41A1-BF66-5628654CEDDA}">
      <text>
        <r>
          <rPr>
            <sz val="10"/>
            <color rgb="FF000000"/>
            <rFont val="Arial"/>
            <family val="2"/>
          </rPr>
          <t>Registry
	-Bob Chang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author>
    <author>Ed Kim</author>
    <author>Anastasiya Shor</author>
    <author>Christina Kwon</author>
    <author>edkim</author>
  </authors>
  <commentList>
    <comment ref="A6" authorId="0" shapeId="0" xr:uid="{00000000-0006-0000-0D00-000001000000}">
      <text>
        <r>
          <rPr>
            <b/>
            <sz val="9"/>
            <color indexed="81"/>
            <rFont val="Tahoma"/>
            <family val="2"/>
          </rPr>
          <t>Ed:</t>
        </r>
        <r>
          <rPr>
            <sz val="9"/>
            <color indexed="81"/>
            <rFont val="Tahoma"/>
            <family val="2"/>
          </rPr>
          <t xml:space="preserve">
Conference PPT used</t>
        </r>
      </text>
    </comment>
    <comment ref="A8" authorId="1" shapeId="0" xr:uid="{7CCE0B3D-75A9-4180-8584-17F6A90066AE}">
      <text>
        <r>
          <rPr>
            <b/>
            <sz val="9"/>
            <color indexed="81"/>
            <rFont val="Tahoma"/>
            <family val="2"/>
          </rPr>
          <t>Ed Kim:</t>
        </r>
        <r>
          <rPr>
            <sz val="9"/>
            <color indexed="81"/>
            <rFont val="Tahoma"/>
            <family val="2"/>
          </rPr>
          <t xml:space="preserve">
added from bib search of Tremblay_VH_2017 (abstract)</t>
        </r>
      </text>
    </comment>
    <comment ref="M19" authorId="2" shapeId="0" xr:uid="{00000000-0006-0000-0D00-000003000000}">
      <text>
        <r>
          <rPr>
            <sz val="9"/>
            <color indexed="81"/>
            <rFont val="Tahoma"/>
            <family val="2"/>
          </rPr>
          <t xml:space="preserve">                                                                                                                                                                                                                                                                                                                                                                                                                                         
                                                                                                                                                                                                                                                                                                                                                                                                                                         </t>
        </r>
      </text>
    </comment>
    <comment ref="O19" authorId="2" shapeId="0" xr:uid="{00000000-0006-0000-0D00-000004000000}">
      <text>
        <r>
          <rPr>
            <sz val="9"/>
            <color indexed="81"/>
            <rFont val="Tahoma"/>
            <family val="2"/>
          </rPr>
          <t xml:space="preserve">                                                                                                                                                                                                                                                                                                                                                                                  </t>
        </r>
      </text>
    </comment>
    <comment ref="M21" authorId="2" shapeId="0" xr:uid="{00000000-0006-0000-0D00-000005000000}">
      <text>
        <r>
          <rPr>
            <sz val="10"/>
            <rFont val="Arial"/>
            <family val="2"/>
          </rPr>
          <t xml:space="preserve">                                                                                                                                                                                                                                                                  
                                                                                                                                                                                                                                                                 </t>
        </r>
      </text>
    </comment>
    <comment ref="O21" authorId="2" shapeId="0" xr:uid="{00000000-0006-0000-0D00-000006000000}">
      <text>
        <r>
          <rPr>
            <sz val="10"/>
            <rFont val="Arial"/>
            <family val="2"/>
          </rPr>
          <t xml:space="preserve">                                                                                                                                                                                                        
                                                                                                                                                                                                        </t>
        </r>
      </text>
    </comment>
    <comment ref="M22" authorId="2" shapeId="0" xr:uid="{00968432-0512-4473-A838-3D9EF10ED648}">
      <text>
        <r>
          <rPr>
            <sz val="10"/>
            <rFont val="Arial"/>
            <family val="2"/>
          </rPr>
          <t xml:space="preserve">                                                                                                                                                                                                                                                                
                                                                                                                                                                                                                                                                </t>
        </r>
      </text>
    </comment>
    <comment ref="O29" authorId="3" shapeId="0" xr:uid="{00000000-0006-0000-0D00-000002000000}">
      <text>
        <r>
          <rPr>
            <sz val="10"/>
            <rFont val="Arial"/>
            <family val="2"/>
          </rPr>
          <t xml:space="preserve">                                                                                                                                                                                                                                                                                                                                 
                                                                                                                                                                                                                                                                                                                                 </t>
        </r>
      </text>
    </comment>
    <comment ref="F32" authorId="1" shapeId="0" xr:uid="{E5D3A1DD-BCA0-42EF-9526-30128F3D46FB}">
      <text>
        <r>
          <rPr>
            <b/>
            <sz val="9"/>
            <color indexed="81"/>
            <rFont val="Tahoma"/>
            <family val="2"/>
          </rPr>
          <t>Ed Kim:</t>
        </r>
        <r>
          <rPr>
            <sz val="9"/>
            <color indexed="81"/>
            <rFont val="Tahoma"/>
            <family val="2"/>
          </rPr>
          <t xml:space="preserve">
includes R/R patients as well</t>
        </r>
      </text>
    </comment>
    <comment ref="M40" authorId="2" shapeId="0" xr:uid="{00000000-0006-0000-0D00-000008000000}">
      <text>
        <r>
          <rPr>
            <sz val="9"/>
            <color indexed="81"/>
            <rFont val="Tahoma"/>
            <family val="2"/>
          </rPr>
          <t xml:space="preserve">                                                                                                                                                                                                                                                                                                                      
                                                                                                                                                                                                                                                                                                                      </t>
        </r>
      </text>
    </comment>
    <comment ref="A45" authorId="4" shapeId="0" xr:uid="{71F83B64-E0C1-4857-B234-6CE454236D3E}">
      <text>
        <r>
          <rPr>
            <b/>
            <sz val="9"/>
            <color indexed="81"/>
            <rFont val="Tahoma"/>
            <family val="2"/>
          </rPr>
          <t>edkim:</t>
        </r>
        <r>
          <rPr>
            <sz val="9"/>
            <color indexed="81"/>
            <rFont val="Tahoma"/>
            <family val="2"/>
          </rPr>
          <t xml:space="preserve">
bib added by Pfizer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Ed</author>
    <author>Anastasiya Shor</author>
    <author>Christina Kwon</author>
    <author>Ed Kim</author>
  </authors>
  <commentList>
    <comment ref="K6" authorId="0" shapeId="0" xr:uid="{00000000-0006-0000-0A00-000001000000}">
      <text/>
    </comment>
    <comment ref="I10" authorId="1" shapeId="0" xr:uid="{00000000-0006-0000-0A00-000006000000}">
      <text>
        <r>
          <rPr>
            <sz val="9"/>
            <color indexed="81"/>
            <rFont val="Tahoma"/>
            <family val="2"/>
          </rPr>
          <t xml:space="preserve">
</t>
        </r>
      </text>
    </comment>
    <comment ref="K10" authorId="1" shapeId="0" xr:uid="{00000000-0006-0000-0A00-000007000000}">
      <text>
        <r>
          <rPr>
            <sz val="9"/>
            <color indexed="81"/>
            <rFont val="Tahoma"/>
            <family val="2"/>
          </rPr>
          <t xml:space="preserve">
</t>
        </r>
      </text>
    </comment>
    <comment ref="K15" authorId="2" shapeId="0" xr:uid="{00000000-0006-0000-0A00-000002000000}">
      <text/>
    </comment>
    <comment ref="K20" authorId="2" shapeId="0" xr:uid="{00000000-0006-0000-0A00-000003000000}">
      <text/>
    </comment>
    <comment ref="O20" authorId="2" shapeId="0" xr:uid="{00000000-0006-0000-0A00-000004000000}">
      <text>
        <r>
          <rPr>
            <sz val="9"/>
            <color indexed="81"/>
            <rFont val="Tahoma"/>
            <family val="2"/>
          </rPr>
          <t xml:space="preserve">
</t>
        </r>
      </text>
    </comment>
    <comment ref="O23" authorId="2" shapeId="0" xr:uid="{00000000-0006-0000-0A00-000005000000}">
      <text>
        <r>
          <rPr>
            <b/>
            <sz val="9"/>
            <color indexed="81"/>
            <rFont val="Tahoma"/>
            <family val="2"/>
          </rPr>
          <t>Christina Kwon:</t>
        </r>
        <r>
          <rPr>
            <sz val="9"/>
            <color indexed="81"/>
            <rFont val="Tahoma"/>
            <family val="2"/>
          </rPr>
          <t xml:space="preserve">
Utilities were adapted from Kurosawa Bone Marrow Transplantation (2015) 1241 – 1249. The numbers are slightly different.
QOL estimates from EQ-5D:  Adjusted mean for Chemotherapy =  0.74; Adjusted mean for Allo-HCT - Overall= 0.73 / No GVHD=0.80 / with GVHD=0.65</t>
        </r>
      </text>
    </comment>
    <comment ref="E26" authorId="3" shapeId="0" xr:uid="{7836D544-B3E1-4E42-B159-047C5E634DB8}">
      <text>
        <r>
          <rPr>
            <b/>
            <sz val="9"/>
            <color rgb="FF000000"/>
            <rFont val="Tahoma"/>
            <family val="2"/>
          </rPr>
          <t>Ed Kim:</t>
        </r>
        <r>
          <rPr>
            <sz val="9"/>
            <color rgb="FF000000"/>
            <rFont val="Tahoma"/>
            <family val="2"/>
          </rPr>
          <t xml:space="preserve">
</t>
        </r>
        <r>
          <rPr>
            <sz val="9"/>
            <color rgb="FF000000"/>
            <rFont val="Tahoma"/>
            <family val="2"/>
          </rPr>
          <t>892 patients, 158 caregivers of living patients, and 122 caregivers of deceased patients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Anastasiya Shor</author>
    <author>Christina Kwon</author>
    <author>Ed Kim</author>
    <author>Christina Soeun Kwon</author>
    <author>Ed</author>
    <author>Denis</author>
    <author>Sam Nam</author>
    <author>Richard</author>
    <author>bach-</author>
    <author>khoin</author>
  </authors>
  <commentList>
    <comment ref="S2" authorId="0" shapeId="0" xr:uid="{1EA4C733-AE40-4F10-B795-7F2CE4CDBA11}">
      <text>
        <r>
          <rPr>
            <b/>
            <sz val="9"/>
            <color indexed="81"/>
            <rFont val="Tahoma"/>
            <family val="2"/>
          </rPr>
          <t>Anastasiya Shor: Cortes_Blood_2016 (Abstract)</t>
        </r>
        <r>
          <rPr>
            <sz val="9"/>
            <color indexed="81"/>
            <rFont val="Tahoma"/>
            <family val="2"/>
          </rPr>
          <t xml:space="preserve">
n=88 which includes both AML and MDS; 
AML only n=78, De Novo= 38 (48.7%), Secondary= 40 (51.3%)
MDS only n=10, De Novo=8 (80%), Seconday=2  (20%)</t>
        </r>
      </text>
    </comment>
    <comment ref="U2" authorId="0" shapeId="0" xr:uid="{B76F57A4-DAF7-4B2B-8EC7-8A15DC73CA0F}">
      <text>
        <r>
          <rPr>
            <b/>
            <sz val="9"/>
            <color indexed="81"/>
            <rFont val="Tahoma"/>
            <family val="2"/>
          </rPr>
          <t>Anastasiya Shor: Cortes_Blood_2016 (Abstract)</t>
        </r>
        <r>
          <rPr>
            <sz val="9"/>
            <color indexed="81"/>
            <rFont val="Tahoma"/>
            <family val="2"/>
          </rPr>
          <t xml:space="preserve">
n=84 which includes both AML and MDS; 
AML only n=75, 9.1 (6.4-14.0)
MDS only n=9, 9.0 (7.9-12.3)</t>
        </r>
      </text>
    </comment>
    <comment ref="AL2" authorId="1" shapeId="0" xr:uid="{973E0DFA-F0C1-4E88-BFF7-2D201D1D3B8D}">
      <text>
        <r>
          <rPr>
            <b/>
            <sz val="9"/>
            <color indexed="81"/>
            <rFont val="Tahoma"/>
            <family val="2"/>
          </rPr>
          <t>Christina Kwon:
Cortes_Blood_2016 (Abstract)</t>
        </r>
        <r>
          <rPr>
            <sz val="9"/>
            <color indexed="81"/>
            <rFont val="Tahoma"/>
            <family val="2"/>
          </rPr>
          <t xml:space="preserve">
from Cortes, et al. ppt</t>
        </r>
      </text>
    </comment>
    <comment ref="AO2" authorId="1" shapeId="0" xr:uid="{D05BDDBF-7B05-4C53-AABC-4969197E373C}">
      <text>
        <r>
          <rPr>
            <b/>
            <sz val="9"/>
            <color indexed="81"/>
            <rFont val="Tahoma"/>
            <family val="2"/>
          </rPr>
          <t>Christina Kwon:</t>
        </r>
        <r>
          <rPr>
            <sz val="9"/>
            <color indexed="81"/>
            <rFont val="Tahoma"/>
            <family val="2"/>
          </rPr>
          <t xml:space="preserve">
from Cortes et al. ppt</t>
        </r>
      </text>
    </comment>
    <comment ref="AW2" authorId="2" shapeId="0" xr:uid="{C1CF7DC2-8F97-45D2-95F0-67CA73EDBFF7}">
      <text>
        <r>
          <rPr>
            <b/>
            <sz val="9"/>
            <color indexed="81"/>
            <rFont val="Tahoma"/>
            <family val="2"/>
          </rPr>
          <t>Ed Kim:</t>
        </r>
        <r>
          <rPr>
            <sz val="9"/>
            <color indexed="81"/>
            <rFont val="Tahoma"/>
            <family val="2"/>
          </rPr>
          <t xml:space="preserve">
total grade3-4 AEs: 76 (86.4%)
</t>
        </r>
      </text>
    </comment>
    <comment ref="S3" authorId="0" shapeId="0" xr:uid="{BFF74560-67CB-4F6C-B8F2-2C6632BE1A20}">
      <text>
        <r>
          <rPr>
            <b/>
            <sz val="9"/>
            <color indexed="81"/>
            <rFont val="Tahoma"/>
            <family val="2"/>
          </rPr>
          <t>Anastasiya Shor:</t>
        </r>
        <r>
          <rPr>
            <sz val="9"/>
            <color indexed="81"/>
            <rFont val="Tahoma"/>
            <family val="2"/>
          </rPr>
          <t xml:space="preserve">
n=44 which includes both AML and MDS; 
AML only n=38, De Novo= 18 (47.4%), Secondary= 20 (52.6%) 
MDS only n=6, De nobo=4 (66.7%), Secondary= 2 (33.3%)</t>
        </r>
      </text>
    </comment>
    <comment ref="AW3" authorId="2" shapeId="0" xr:uid="{0325B366-D4F7-46BA-A418-2461BA70A9FA}">
      <text>
        <r>
          <rPr>
            <b/>
            <sz val="9"/>
            <color indexed="81"/>
            <rFont val="Tahoma"/>
            <family val="2"/>
          </rPr>
          <t>Ed Kim:</t>
        </r>
        <r>
          <rPr>
            <sz val="9"/>
            <color indexed="81"/>
            <rFont val="Tahoma"/>
            <family val="2"/>
          </rPr>
          <t xml:space="preserve">
total grade3-4 AEs: 39 (88.6%)</t>
        </r>
      </text>
    </comment>
    <comment ref="AB4" authorId="2" shapeId="0" xr:uid="{E6291B3D-FA1B-4ECC-99D2-1DC695CF71A0}">
      <text>
        <r>
          <rPr>
            <b/>
            <sz val="9"/>
            <color indexed="81"/>
            <rFont val="Tahoma"/>
            <family val="2"/>
          </rPr>
          <t>Ed Kim:</t>
        </r>
        <r>
          <rPr>
            <sz val="9"/>
            <color indexed="81"/>
            <rFont val="Tahoma"/>
            <family val="2"/>
          </rPr>
          <t xml:space="preserve">
mdian follow-up 43.4</t>
        </r>
      </text>
    </comment>
    <comment ref="AB5" authorId="2" shapeId="0" xr:uid="{DD0F7BC3-60DC-4353-A639-D5D135EC1E60}">
      <text>
        <r>
          <rPr>
            <b/>
            <sz val="9"/>
            <color indexed="81"/>
            <rFont val="Tahoma"/>
            <family val="2"/>
          </rPr>
          <t>Ed Kim:</t>
        </r>
        <r>
          <rPr>
            <sz val="9"/>
            <color indexed="81"/>
            <rFont val="Tahoma"/>
            <family val="2"/>
          </rPr>
          <t xml:space="preserve">
medial follow-up 42.0</t>
        </r>
      </text>
    </comment>
    <comment ref="E6" authorId="2" shapeId="0" xr:uid="{8A745FF4-6107-422C-A267-E07F9F07921E}">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H6" authorId="2" shapeId="0" xr:uid="{90A12899-BA2A-49DF-B298-9395AE976D35}">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V6" authorId="2" shapeId="0" xr:uid="{57A0A28B-1696-4A51-BF89-6D735505F64C}">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6" authorId="2" shapeId="0" xr:uid="{2AA87700-7115-41D3-AF38-73892D93C50B}">
      <text>
        <r>
          <rPr>
            <b/>
            <sz val="9"/>
            <color indexed="81"/>
            <rFont val="Tahoma"/>
            <family val="2"/>
          </rPr>
          <t>Ed Kim:</t>
        </r>
        <r>
          <rPr>
            <sz val="9"/>
            <color indexed="81"/>
            <rFont val="Tahoma"/>
            <family val="2"/>
          </rPr>
          <t xml:space="preserve">
total grade3-4 AEs: 14 (93.3%)</t>
        </r>
      </text>
    </comment>
    <comment ref="V7" authorId="2" shapeId="0" xr:uid="{DEA4788E-C053-4CEA-9F11-7A488D22CCFA}">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7" authorId="2" shapeId="0" xr:uid="{49032616-387B-40D8-885A-6A21562941C5}">
      <text>
        <r>
          <rPr>
            <b/>
            <sz val="9"/>
            <color indexed="81"/>
            <rFont val="Tahoma"/>
            <family val="2"/>
          </rPr>
          <t>Ed Kim:</t>
        </r>
        <r>
          <rPr>
            <sz val="9"/>
            <color indexed="81"/>
            <rFont val="Tahoma"/>
            <family val="2"/>
          </rPr>
          <t xml:space="preserve">
total grade3-4 AEs: 1 (100.0%)</t>
        </r>
      </text>
    </comment>
    <comment ref="E8" authorId="2" shapeId="0" xr:uid="{5FE0F5D0-2A60-42D5-A3CB-D3B917529B57}">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H8" authorId="2" shapeId="0" xr:uid="{968A5470-25EC-4A35-BC9D-AEFAF4D6C362}">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V8" authorId="2" shapeId="0" xr:uid="{A286C99F-CE13-4F22-838D-F3B97F0CF3A8}">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8" authorId="2" shapeId="0" xr:uid="{6605D6F9-3EF8-46A3-937D-D28FA2D367C6}">
      <text>
        <r>
          <rPr>
            <b/>
            <sz val="9"/>
            <color indexed="81"/>
            <rFont val="Tahoma"/>
            <family val="2"/>
          </rPr>
          <t>Ed Kim:</t>
        </r>
        <r>
          <rPr>
            <sz val="9"/>
            <color indexed="81"/>
            <rFont val="Tahoma"/>
            <family val="2"/>
          </rPr>
          <t xml:space="preserve">
total grade3-4 AEs: 62 (84.9%)</t>
        </r>
      </text>
    </comment>
    <comment ref="V9" authorId="2" shapeId="0" xr:uid="{0B5BC30F-605D-4B63-94E7-0D8FD63A4329}">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9" authorId="2" shapeId="0" xr:uid="{E9A4B800-B6FB-4645-A364-4D1DEC9A4455}">
      <text>
        <r>
          <rPr>
            <b/>
            <sz val="9"/>
            <color indexed="81"/>
            <rFont val="Tahoma"/>
            <family val="2"/>
          </rPr>
          <t>Ed Kim:</t>
        </r>
        <r>
          <rPr>
            <sz val="9"/>
            <color indexed="81"/>
            <rFont val="Tahoma"/>
            <family val="2"/>
          </rPr>
          <t xml:space="preserve">
total grade3-4 AEs: 38 (88.4%)
</t>
        </r>
      </text>
    </comment>
    <comment ref="AB10" authorId="2" shapeId="0" xr:uid="{57BC7D17-4753-42DB-9CF6-D1EF1B6863AB}">
      <text>
        <r>
          <rPr>
            <b/>
            <sz val="9"/>
            <color indexed="81"/>
            <rFont val="Tahoma"/>
            <family val="2"/>
          </rPr>
          <t>Ed Kim:</t>
        </r>
        <r>
          <rPr>
            <sz val="9"/>
            <color indexed="81"/>
            <rFont val="Tahoma"/>
            <family val="2"/>
          </rPr>
          <t xml:space="preserve">
AML 6.7 cycles</t>
        </r>
      </text>
    </comment>
    <comment ref="AB11" authorId="2" shapeId="0" xr:uid="{3013B22E-F649-4C79-B5DE-3F72142D201C}">
      <text>
        <r>
          <rPr>
            <b/>
            <sz val="9"/>
            <color indexed="81"/>
            <rFont val="Tahoma"/>
            <family val="2"/>
          </rPr>
          <t>Ed Kim:</t>
        </r>
        <r>
          <rPr>
            <sz val="9"/>
            <color indexed="81"/>
            <rFont val="Tahoma"/>
            <family val="2"/>
          </rPr>
          <t xml:space="preserve">
AML 7.5 cycles</t>
        </r>
      </text>
    </comment>
    <comment ref="F12" authorId="3" shapeId="0" xr:uid="{5934A388-8107-4CE9-AC2C-8EB53AC9138B}">
      <text>
        <r>
          <rPr>
            <sz val="9"/>
            <color indexed="81"/>
            <rFont val="Tahoma"/>
            <family val="2"/>
          </rPr>
          <t>AZA data were pooled data among three intervention unless specified</t>
        </r>
      </text>
    </comment>
    <comment ref="J12" authorId="1" shapeId="0" xr:uid="{8F464690-2620-48C1-B637-8FB46ECA3232}">
      <text>
        <r>
          <rPr>
            <b/>
            <sz val="9"/>
            <color indexed="81"/>
            <rFont val="Tahoma"/>
            <family val="2"/>
          </rPr>
          <t>Christina Kwon:</t>
        </r>
        <r>
          <rPr>
            <sz val="9"/>
            <color indexed="81"/>
            <rFont val="Tahoma"/>
            <family val="2"/>
          </rPr>
          <t xml:space="preserve">
n=154 in patients preselcted with LDAC from Seymour_Haema_2015 (abstract)</t>
        </r>
      </text>
    </comment>
    <comment ref="L12" authorId="1" shapeId="0" xr:uid="{F8A66087-7CB1-447B-B1EB-47495A80B8D9}">
      <text>
        <r>
          <rPr>
            <b/>
            <sz val="9"/>
            <color indexed="81"/>
            <rFont val="Tahoma"/>
            <family val="2"/>
          </rPr>
          <t>Christina Kwon:</t>
        </r>
        <r>
          <rPr>
            <sz val="9"/>
            <color indexed="81"/>
            <rFont val="Tahoma"/>
            <family val="2"/>
          </rPr>
          <t xml:space="preserve">
Among patients preselcted with LDAC: median age 76 (Seymour_Haema_2015 (abstract))</t>
        </r>
      </text>
    </comment>
    <comment ref="M12" authorId="1" shapeId="0" xr:uid="{196080CD-ECBA-4DD7-A39C-5B5446FD3402}">
      <text>
        <r>
          <rPr>
            <b/>
            <sz val="9"/>
            <color indexed="81"/>
            <rFont val="Tahoma"/>
            <family val="2"/>
          </rPr>
          <t>Christina Kwon:</t>
        </r>
        <r>
          <rPr>
            <sz val="9"/>
            <color indexed="81"/>
            <rFont val="Tahoma"/>
            <family val="2"/>
          </rPr>
          <t xml:space="preserve">
Weighted average</t>
        </r>
      </text>
    </comment>
    <comment ref="U12" authorId="0" shapeId="0" xr:uid="{4D66FC3C-3999-4A1C-8AFF-4026DB3EFB9D}">
      <text>
        <r>
          <rPr>
            <b/>
            <sz val="9"/>
            <color indexed="81"/>
            <rFont val="Tahoma"/>
            <family val="2"/>
          </rPr>
          <t>Anastasiya Shor:</t>
        </r>
        <r>
          <rPr>
            <sz val="9"/>
            <color indexed="81"/>
            <rFont val="Tahoma"/>
            <family val="2"/>
          </rPr>
          <t xml:space="preserve">
reported in 10^9/L; it is likely that the authors meant g/L based on the reported values</t>
        </r>
      </text>
    </comment>
    <comment ref="V12" authorId="1" shapeId="0" xr:uid="{68B48334-CBE2-4FB4-A5FB-CEAA2FB68AA5}">
      <text>
        <r>
          <rPr>
            <b/>
            <sz val="9"/>
            <color indexed="81"/>
            <rFont val="Tahoma"/>
            <family val="2"/>
          </rPr>
          <t>Christina Kwon:</t>
        </r>
        <r>
          <rPr>
            <sz val="9"/>
            <color indexed="81"/>
            <rFont val="Tahoma"/>
            <family val="2"/>
          </rPr>
          <t xml:space="preserve">
Among patients preselected with LDAC ECOG PS of 2 25% (Seymour_Haema_2015 (abstract))</t>
        </r>
      </text>
    </comment>
    <comment ref="AA12" authorId="1" shapeId="0" xr:uid="{C9281E08-5339-40CB-8FA4-B63A73CB9998}">
      <text>
        <r>
          <rPr>
            <b/>
            <sz val="9"/>
            <color indexed="81"/>
            <rFont val="Tahoma"/>
            <family val="2"/>
          </rPr>
          <t>Christina Kwon:</t>
        </r>
        <r>
          <rPr>
            <sz val="9"/>
            <color indexed="81"/>
            <rFont val="Tahoma"/>
            <family val="2"/>
          </rPr>
          <t xml:space="preserve">
among patients preselected LDA: poor risk cytogenetics 29% (Seymour_Haema_2015 (abstract))</t>
        </r>
      </text>
    </comment>
    <comment ref="AB12" authorId="3" shapeId="0" xr:uid="{1CBC0BE4-5EC5-43E2-A24D-A9D850E17671}">
      <text>
        <r>
          <rPr>
            <sz val="9"/>
            <color indexed="81"/>
            <rFont val="Tahoma"/>
            <family val="2"/>
          </rPr>
          <t>a median cycle number is 6
6X28=168
Among patients preselcted with LDAC (Seymour_Haema_2015 (abstract)): median cycle number 7X28=196</t>
        </r>
      </text>
    </comment>
    <comment ref="AC12" authorId="3" shapeId="0" xr:uid="{0C0FD93E-DDE6-4567-B83B-28A084FB810D}">
      <text>
        <r>
          <rPr>
            <sz val="9"/>
            <color indexed="81"/>
            <rFont val="Tahoma"/>
            <family val="2"/>
          </rPr>
          <t xml:space="preserve">Among patients preselected for LDAC
</t>
        </r>
      </text>
    </comment>
    <comment ref="AK12" authorId="1" shapeId="0" xr:uid="{D9CEE83D-0FD5-4FA9-8C77-E02119315C65}">
      <text>
        <r>
          <rPr>
            <b/>
            <sz val="9"/>
            <color indexed="81"/>
            <rFont val="Tahoma"/>
            <family val="2"/>
          </rPr>
          <t>Christina Kwon:</t>
        </r>
        <r>
          <rPr>
            <sz val="9"/>
            <color indexed="81"/>
            <rFont val="Tahoma"/>
            <family val="2"/>
          </rPr>
          <t xml:space="preserve">
Among 154 patients preslected with LDAC, CR+CRi 27% (Seymour_Haema_2015 (abstract))</t>
        </r>
      </text>
    </comment>
    <comment ref="AT12" authorId="4" shapeId="0" xr:uid="{8FB2FD0E-8E2A-4E20-88C2-B6269C6571C7}">
      <text>
        <r>
          <rPr>
            <b/>
            <sz val="9"/>
            <color indexed="81"/>
            <rFont val="Tahoma"/>
            <family val="2"/>
          </rPr>
          <t>Ed:</t>
        </r>
        <r>
          <rPr>
            <sz val="9"/>
            <color indexed="81"/>
            <rFont val="Tahoma"/>
            <family val="2"/>
          </rPr>
          <t xml:space="preserve">
RBC Transfusion independence: 65 (38.5%)
Platelets Transfusion independence: 41 (40.6%)</t>
        </r>
      </text>
    </comment>
    <comment ref="AW12" authorId="1" shapeId="0" xr:uid="{B6335FF5-859D-4743-A0CE-48F3999756AF}">
      <text>
        <r>
          <rPr>
            <b/>
            <sz val="9"/>
            <color indexed="81"/>
            <rFont val="Tahoma"/>
            <family val="2"/>
          </rPr>
          <t>Christina Kwon:</t>
        </r>
        <r>
          <rPr>
            <sz val="9"/>
            <color indexed="81"/>
            <rFont val="Tahoma"/>
            <family val="2"/>
          </rPr>
          <t xml:space="preserve">
Dombret et al reported Grade 3 to 4 TEAEs occurring in more than 10% of patients in any
treatment group
Seymour, et al. reported grade 3-4 &gt;5% of all azacitidine-treated patients)
Among 151 patients preselcted with LDAC, 
Febrile neutropenia 40 (36%)
Neutropenia 37 (33%)
Thrombocytopenia 38 (34%)
Pneumonia 25 (22%)
Anemia 29 (26%)
Pyrexia 11 (10%)
Leukopenia 10 (9%)
Sepsis 6 (5%)
Hypokalemia 7(6%)</t>
        </r>
      </text>
    </comment>
    <comment ref="BQ12" authorId="5" shapeId="0" xr:uid="{99D5520D-E46E-4485-B919-F4E82F7B9682}">
      <text>
        <r>
          <rPr>
            <b/>
            <sz val="9"/>
            <color indexed="81"/>
            <rFont val="Tahoma"/>
            <family val="2"/>
          </rPr>
          <t>Denis:</t>
        </r>
        <r>
          <rPr>
            <sz val="9"/>
            <color indexed="81"/>
            <rFont val="Tahoma"/>
            <family val="2"/>
          </rPr>
          <t xml:space="preserve">
scores are AZA vs CCR</t>
        </r>
      </text>
    </comment>
    <comment ref="F13" authorId="3" shapeId="0" xr:uid="{BECF7A6D-4A68-4580-846F-46355ED6AB50}">
      <text>
        <r>
          <rPr>
            <sz val="9"/>
            <color indexed="81"/>
            <rFont val="Tahoma"/>
            <family val="2"/>
          </rPr>
          <t>extracted from only LDAC group among three interventions (best supportive care only(n=45), standard induction chemotherapy (n=44), and LDAC (n=158))</t>
        </r>
      </text>
    </comment>
    <comment ref="U13" authorId="0" shapeId="0" xr:uid="{87014EBF-2B7D-4303-98A3-CB7B75258250}">
      <text>
        <r>
          <rPr>
            <b/>
            <sz val="9"/>
            <color indexed="81"/>
            <rFont val="Tahoma"/>
            <family val="2"/>
          </rPr>
          <t>Anastasiya Shor:</t>
        </r>
        <r>
          <rPr>
            <sz val="9"/>
            <color indexed="81"/>
            <rFont val="Tahoma"/>
            <family val="2"/>
          </rPr>
          <t xml:space="preserve">
reported in 10^9/L; it is likely that the authors meant g/L based on the reported values</t>
        </r>
      </text>
    </comment>
    <comment ref="AB13" authorId="3" shapeId="0" xr:uid="{5BFC0F15-0E27-40FB-9637-BD57F1CD565A}">
      <text>
        <r>
          <rPr>
            <sz val="9"/>
            <color indexed="81"/>
            <rFont val="Tahoma"/>
            <family val="2"/>
          </rPr>
          <t xml:space="preserve">median cycle number is 4 
4X28=112
</t>
        </r>
      </text>
    </comment>
    <comment ref="AK13" authorId="3" shapeId="0" xr:uid="{70048B5A-465F-4EFD-A28B-9AF18BD5C156}">
      <text>
        <r>
          <rPr>
            <sz val="9"/>
            <color indexed="81"/>
            <rFont val="Tahoma"/>
            <family val="2"/>
          </rPr>
          <t>Only percentage was reported. Patients number was estimated from the percentage.</t>
        </r>
      </text>
    </comment>
    <comment ref="AT13" authorId="4" shapeId="0" xr:uid="{B4C3D285-FAF8-4411-B5FB-C39A25A0AB15}">
      <text>
        <r>
          <rPr>
            <b/>
            <sz val="9"/>
            <color indexed="81"/>
            <rFont val="Tahoma"/>
            <family val="2"/>
          </rPr>
          <t>Ed:</t>
        </r>
        <r>
          <rPr>
            <sz val="9"/>
            <color indexed="81"/>
            <rFont val="Tahoma"/>
            <family val="2"/>
          </rPr>
          <t xml:space="preserve">
Not specific to LDAC patients. BSC, LDAC, IC combined. Platelets Transfusion independence: 24 (29.3%)
RBC Transfusion independence: 45 (27.6%)</t>
        </r>
      </text>
    </comment>
    <comment ref="BF13" authorId="1" shapeId="0" xr:uid="{D043958C-2232-4F0A-9A7E-0EEEC25F3723}">
      <text>
        <r>
          <rPr>
            <b/>
            <sz val="9"/>
            <color indexed="81"/>
            <rFont val="Tahoma"/>
            <family val="2"/>
          </rPr>
          <t>Christina Kwon:</t>
        </r>
        <r>
          <rPr>
            <sz val="9"/>
            <color indexed="81"/>
            <rFont val="Tahoma"/>
            <family val="2"/>
          </rPr>
          <t xml:space="preserve">
From Seymour_LL_2017</t>
        </r>
      </text>
    </comment>
    <comment ref="BM13" authorId="1" shapeId="0" xr:uid="{D8D24720-5A39-490F-B09B-3CC02376223D}">
      <text>
        <r>
          <rPr>
            <b/>
            <sz val="9"/>
            <color indexed="81"/>
            <rFont val="Tahoma"/>
            <family val="2"/>
          </rPr>
          <t>Christina Kwon:</t>
        </r>
        <r>
          <rPr>
            <sz val="9"/>
            <color indexed="81"/>
            <rFont val="Tahoma"/>
            <family val="2"/>
          </rPr>
          <t xml:space="preserve">
Sepsis 8 (10%)
from Seymour_LL_2017</t>
        </r>
      </text>
    </comment>
    <comment ref="Q14" authorId="5" shapeId="0" xr:uid="{D7E8E5F4-8408-421A-A25A-50D060D1B2EA}">
      <text>
        <r>
          <rPr>
            <b/>
            <sz val="9"/>
            <color indexed="81"/>
            <rFont val="Tahoma"/>
            <family val="2"/>
          </rPr>
          <t xml:space="preserve">Denis:
</t>
        </r>
        <r>
          <rPr>
            <sz val="9"/>
            <color indexed="81"/>
            <rFont val="Tahoma"/>
            <family val="2"/>
          </rPr>
          <t>FAB classification</t>
        </r>
        <r>
          <rPr>
            <b/>
            <sz val="9"/>
            <color indexed="81"/>
            <rFont val="Tahoma"/>
            <family val="2"/>
          </rPr>
          <t xml:space="preserve">
</t>
        </r>
        <r>
          <rPr>
            <sz val="9"/>
            <color indexed="81"/>
            <rFont val="Tahoma"/>
            <family val="2"/>
          </rPr>
          <t xml:space="preserve">AML 1 (2%) + RAEB-T 15 ( 33%)
</t>
        </r>
        <r>
          <rPr>
            <sz val="9"/>
            <color indexed="81"/>
            <rFont val="Tahoma"/>
            <family val="2"/>
          </rPr>
          <t xml:space="preserve">
WHO classification:
14 (31%)</t>
        </r>
      </text>
    </comment>
    <comment ref="R14" authorId="5" shapeId="0" xr:uid="{EBA60EB4-B261-4679-9CDE-3AFB037F26A7}">
      <text>
        <r>
          <rPr>
            <b/>
            <sz val="9"/>
            <color indexed="81"/>
            <rFont val="Tahoma"/>
            <family val="2"/>
          </rPr>
          <t>Denis:</t>
        </r>
        <r>
          <rPr>
            <sz val="9"/>
            <color indexed="81"/>
            <rFont val="Tahoma"/>
            <family val="2"/>
          </rPr>
          <t xml:space="preserve">
FAB classificaiton: 
RAEB
WHO classification:
RAEB-1 + RAEB-2 = 3 (7%) + 27 (60%) = 30 (67%)</t>
        </r>
      </text>
    </comment>
    <comment ref="U14" authorId="1" shapeId="0" xr:uid="{1BDFB3B7-1E07-48E3-ADDA-6E98224319C3}">
      <text>
        <r>
          <rPr>
            <b/>
            <sz val="9"/>
            <color indexed="81"/>
            <rFont val="Tahoma"/>
            <family val="2"/>
          </rPr>
          <t>Christina Kwon:</t>
        </r>
        <r>
          <rPr>
            <sz val="9"/>
            <color indexed="81"/>
            <rFont val="Tahoma"/>
            <family val="2"/>
          </rPr>
          <t xml:space="preserve">
From Fenaux BJH 2010</t>
        </r>
      </text>
    </comment>
    <comment ref="V14" authorId="5" shapeId="0" xr:uid="{448E8F2A-626E-41C8-AACB-98EF696E9643}">
      <text>
        <r>
          <rPr>
            <b/>
            <sz val="9"/>
            <color indexed="81"/>
            <rFont val="Tahoma"/>
            <family val="2"/>
          </rPr>
          <t>Denis:</t>
        </r>
        <r>
          <rPr>
            <sz val="9"/>
            <color indexed="81"/>
            <rFont val="Tahoma"/>
            <family val="2"/>
          </rPr>
          <t xml:space="preserve">
PS 0 + 1
21 (47%) + 21 (47%)</t>
        </r>
      </text>
    </comment>
    <comment ref="Z14" authorId="5" shapeId="0" xr:uid="{BA370A08-D519-4542-AAE3-913F7C4FDB0A}">
      <text>
        <r>
          <rPr>
            <b/>
            <sz val="9"/>
            <color indexed="81"/>
            <rFont val="Tahoma"/>
            <family val="2"/>
          </rPr>
          <t>Denis:</t>
        </r>
        <r>
          <rPr>
            <sz val="9"/>
            <color indexed="81"/>
            <rFont val="Tahoma"/>
            <family val="2"/>
          </rPr>
          <t xml:space="preserve">
[Karyotype risk]
24 (53%) [good] + 7 (16%) [intermediate]
</t>
        </r>
      </text>
    </comment>
    <comment ref="AA14" authorId="5" shapeId="0" xr:uid="{569A2D13-271B-41D6-8823-7195AD486D78}">
      <text>
        <r>
          <rPr>
            <b/>
            <sz val="9"/>
            <color indexed="81"/>
            <rFont val="Tahoma"/>
            <family val="2"/>
          </rPr>
          <t>Denis:</t>
        </r>
        <r>
          <rPr>
            <sz val="9"/>
            <color indexed="81"/>
            <rFont val="Tahoma"/>
            <family val="2"/>
          </rPr>
          <t xml:space="preserve">
[Karyotype risk]</t>
        </r>
      </text>
    </comment>
    <comment ref="AB14" authorId="5" shapeId="0" xr:uid="{1BFC0EF7-CF7B-4786-A9AE-A1F117E2C8D0}">
      <text>
        <r>
          <rPr>
            <b/>
            <sz val="9"/>
            <color indexed="81"/>
            <rFont val="Tahoma"/>
            <family val="2"/>
          </rPr>
          <t>Denis:</t>
        </r>
        <r>
          <rPr>
            <sz val="9"/>
            <color indexed="81"/>
            <rFont val="Tahoma"/>
            <family val="2"/>
          </rPr>
          <t xml:space="preserve">
9 [cycles] x 28 [median cycle-length days]</t>
        </r>
      </text>
    </comment>
    <comment ref="AQ14" authorId="1" shapeId="0" xr:uid="{5C92F868-DA69-4098-BC81-7D90BEF5F629}">
      <text>
        <r>
          <rPr>
            <b/>
            <sz val="9"/>
            <color indexed="81"/>
            <rFont val="Tahoma"/>
            <family val="2"/>
          </rPr>
          <t>Christina Kwon:</t>
        </r>
        <r>
          <rPr>
            <sz val="9"/>
            <color indexed="81"/>
            <rFont val="Tahoma"/>
            <family val="2"/>
          </rPr>
          <t xml:space="preserve">
Median duration of complete plus partial remission in the entire AZA group</t>
        </r>
      </text>
    </comment>
    <comment ref="AT14" authorId="5" shapeId="0" xr:uid="{C6DCDCA3-F49F-4BC3-9FA5-E574D8D0CF79}">
      <text>
        <r>
          <rPr>
            <b/>
            <sz val="9"/>
            <color indexed="81"/>
            <rFont val="Tahoma"/>
            <family val="2"/>
          </rPr>
          <t>Denis:</t>
        </r>
        <r>
          <rPr>
            <sz val="9"/>
            <color indexed="81"/>
            <rFont val="Tahoma"/>
            <family val="2"/>
          </rPr>
          <t xml:space="preserve">
Out of 111 patients who were dependent on red-blood-cell transfusions at baseline in the azacitidine group
</t>
        </r>
        <r>
          <rPr>
            <b/>
            <sz val="9"/>
            <color indexed="81"/>
            <rFont val="Tahoma"/>
            <family val="2"/>
          </rPr>
          <t>Ed:</t>
        </r>
        <r>
          <rPr>
            <sz val="9"/>
            <color indexed="81"/>
            <rFont val="Tahoma"/>
            <family val="2"/>
          </rPr>
          <t xml:space="preserve">
For the entire azacitidine arm</t>
        </r>
      </text>
    </comment>
    <comment ref="AW14" authorId="1" shapeId="0" xr:uid="{93EB9B78-36BD-419D-8FA8-86E8195E180A}">
      <text>
        <r>
          <rPr>
            <b/>
            <sz val="9"/>
            <color indexed="81"/>
            <rFont val="Tahoma"/>
            <family val="2"/>
          </rPr>
          <t>Christina Kwon:</t>
        </r>
        <r>
          <rPr>
            <sz val="9"/>
            <color indexed="81"/>
            <rFont val="Tahoma"/>
            <family val="2"/>
          </rPr>
          <t xml:space="preserve">
The most common grade 3-4 AE were reported</t>
        </r>
      </text>
    </comment>
    <comment ref="AX14" authorId="5" shapeId="0" xr:uid="{EF75B1BA-E13E-42A9-9673-136746CD3361}">
      <text>
        <r>
          <rPr>
            <b/>
            <sz val="9"/>
            <color indexed="81"/>
            <rFont val="Tahoma"/>
            <family val="2"/>
          </rPr>
          <t>Denis:</t>
        </r>
        <r>
          <rPr>
            <sz val="9"/>
            <color indexed="81"/>
            <rFont val="Tahoma"/>
            <family val="2"/>
          </rPr>
          <t xml:space="preserve">
Baseline 0-2 progressed to grade 3 or 4 during treatment: 25/40 (63%)</t>
        </r>
      </text>
    </comment>
    <comment ref="AZ14" authorId="5" shapeId="0" xr:uid="{F4B712EB-5745-4CB0-AF31-CD2088233524}">
      <text>
        <r>
          <rPr>
            <b/>
            <sz val="9"/>
            <color indexed="81"/>
            <rFont val="Tahoma"/>
            <family val="2"/>
          </rPr>
          <t>Denis:</t>
        </r>
        <r>
          <rPr>
            <sz val="9"/>
            <color indexed="81"/>
            <rFont val="Tahoma"/>
            <family val="2"/>
          </rPr>
          <t xml:space="preserve">
Baseline 0-2 progressed to grade 3 or 4 during treatment: 14/18 (78%)</t>
        </r>
      </text>
    </comment>
    <comment ref="BD14" authorId="5" shapeId="0" xr:uid="{84ABC525-DB4B-4D0F-8134-0F24A11004E0}">
      <text>
        <r>
          <rPr>
            <b/>
            <sz val="9"/>
            <color indexed="81"/>
            <rFont val="Tahoma"/>
            <family val="2"/>
          </rPr>
          <t>Denis:</t>
        </r>
        <r>
          <rPr>
            <sz val="9"/>
            <color indexed="81"/>
            <rFont val="Tahoma"/>
            <family val="2"/>
          </rPr>
          <t xml:space="preserve">
Baseline 0-2 progressed to grade 3 or 4 during treatment: 17/20 (85%)</t>
        </r>
      </text>
    </comment>
    <comment ref="BF14" authorId="1" shapeId="0" xr:uid="{B841B316-FB6C-4A29-BC6A-2DDBCB7711A9}">
      <text>
        <r>
          <rPr>
            <b/>
            <sz val="9"/>
            <color indexed="81"/>
            <rFont val="Tahoma"/>
            <family val="2"/>
          </rPr>
          <t>Christina Kwon:</t>
        </r>
        <r>
          <rPr>
            <sz val="9"/>
            <color indexed="81"/>
            <rFont val="Tahoma"/>
            <family val="2"/>
          </rPr>
          <t xml:space="preserve">
From Fenaux_BJH_2010</t>
        </r>
      </text>
    </comment>
    <comment ref="BG14" authorId="1" shapeId="0" xr:uid="{D333F90C-8747-442D-B3EB-03C57C0175C4}">
      <text>
        <r>
          <rPr>
            <b/>
            <sz val="9"/>
            <color indexed="81"/>
            <rFont val="Tahoma"/>
            <family val="2"/>
          </rPr>
          <t>Christina Kwon:</t>
        </r>
        <r>
          <rPr>
            <sz val="9"/>
            <color indexed="81"/>
            <rFont val="Tahoma"/>
            <family val="2"/>
          </rPr>
          <t xml:space="preserve">
From Fenaux_BJH_2010</t>
        </r>
      </text>
    </comment>
    <comment ref="Q15" authorId="5" shapeId="0" xr:uid="{E9DF5AA8-E182-487E-B817-C4CD2F58412D}">
      <text>
        <r>
          <rPr>
            <b/>
            <sz val="9"/>
            <color indexed="81"/>
            <rFont val="Tahoma"/>
            <family val="2"/>
          </rPr>
          <t xml:space="preserve">Denis:
</t>
        </r>
        <r>
          <rPr>
            <sz val="9"/>
            <color indexed="81"/>
            <rFont val="Tahoma"/>
            <family val="2"/>
          </rPr>
          <t>FAB classification: RAEB-T</t>
        </r>
        <r>
          <rPr>
            <b/>
            <sz val="9"/>
            <color indexed="81"/>
            <rFont val="Tahoma"/>
            <family val="2"/>
          </rPr>
          <t xml:space="preserve">
</t>
        </r>
        <r>
          <rPr>
            <sz val="9"/>
            <color indexed="81"/>
            <rFont val="Tahoma"/>
            <family val="2"/>
          </rPr>
          <t xml:space="preserve">
WHO classification:
20 (41%)</t>
        </r>
      </text>
    </comment>
    <comment ref="R15" authorId="5" shapeId="0" xr:uid="{DB6EB60C-9B9F-490A-987F-EDF3265C0048}">
      <text>
        <r>
          <rPr>
            <b/>
            <sz val="9"/>
            <color indexed="81"/>
            <rFont val="Tahoma"/>
            <family val="2"/>
          </rPr>
          <t>Denis:</t>
        </r>
        <r>
          <rPr>
            <sz val="9"/>
            <color indexed="81"/>
            <rFont val="Tahoma"/>
            <family val="2"/>
          </rPr>
          <t xml:space="preserve">
FAB classificaiton: 
RAEB
WHO classification:
RAEB-1 + RAEB-2 = 3 (6%) + 24 (49%) = 27 (55%)</t>
        </r>
      </text>
    </comment>
    <comment ref="U15" authorId="1" shapeId="0" xr:uid="{A5633BA2-DBB3-4E6A-A279-6B1BD86A103F}">
      <text>
        <r>
          <rPr>
            <b/>
            <sz val="9"/>
            <color indexed="81"/>
            <rFont val="Tahoma"/>
            <family val="2"/>
          </rPr>
          <t>Christina Kwon:</t>
        </r>
        <r>
          <rPr>
            <sz val="9"/>
            <color indexed="81"/>
            <rFont val="Tahoma"/>
            <family val="2"/>
          </rPr>
          <t xml:space="preserve">
From Fenaux BJH 2010</t>
        </r>
      </text>
    </comment>
    <comment ref="V15" authorId="5" shapeId="0" xr:uid="{31630E06-C5D8-476E-ACC3-87ECF810D4B8}">
      <text>
        <r>
          <rPr>
            <b/>
            <sz val="9"/>
            <color indexed="81"/>
            <rFont val="Tahoma"/>
            <family val="2"/>
          </rPr>
          <t>Denis:</t>
        </r>
        <r>
          <rPr>
            <sz val="9"/>
            <color indexed="81"/>
            <rFont val="Tahoma"/>
            <family val="2"/>
          </rPr>
          <t xml:space="preserve">
PS 0 + 1
29 (59%) + 17 (35%)</t>
        </r>
      </text>
    </comment>
    <comment ref="Z15" authorId="5" shapeId="0" xr:uid="{FEE5197D-CFEA-49A1-95CB-6F1F03051304}">
      <text>
        <r>
          <rPr>
            <b/>
            <sz val="9"/>
            <color indexed="81"/>
            <rFont val="Tahoma"/>
            <family val="2"/>
          </rPr>
          <t>Denis:</t>
        </r>
        <r>
          <rPr>
            <sz val="9"/>
            <color indexed="81"/>
            <rFont val="Tahoma"/>
            <family val="2"/>
          </rPr>
          <t xml:space="preserve">
[Karyotype risk]
28 (57%) [good] + 12 (25%) [intermediate]</t>
        </r>
      </text>
    </comment>
    <comment ref="AA15" authorId="5" shapeId="0" xr:uid="{13D0F173-197B-4E31-8414-6895FDF47E45}">
      <text>
        <r>
          <rPr>
            <b/>
            <sz val="9"/>
            <color indexed="81"/>
            <rFont val="Tahoma"/>
            <family val="2"/>
          </rPr>
          <t>Denis:</t>
        </r>
        <r>
          <rPr>
            <sz val="9"/>
            <color indexed="81"/>
            <rFont val="Tahoma"/>
            <family val="2"/>
          </rPr>
          <t xml:space="preserve">
[Karyotype risk]</t>
        </r>
      </text>
    </comment>
    <comment ref="AB15" authorId="5" shapeId="0" xr:uid="{5A2E6AF4-6766-47B9-8309-FE40165E4B7F}">
      <text>
        <r>
          <rPr>
            <b/>
            <sz val="9"/>
            <color indexed="81"/>
            <rFont val="Tahoma"/>
            <family val="2"/>
          </rPr>
          <t>Denis:</t>
        </r>
        <r>
          <rPr>
            <sz val="9"/>
            <color indexed="81"/>
            <rFont val="Tahoma"/>
            <family val="2"/>
          </rPr>
          <t xml:space="preserve">
4.5 [cycles] x 35 [median cycle-length days]</t>
        </r>
      </text>
    </comment>
    <comment ref="AQ15" authorId="1" shapeId="0" xr:uid="{DAD55E5C-6ABB-4A4E-8EF1-F3DFA0FF4718}">
      <text>
        <r>
          <rPr>
            <b/>
            <sz val="9"/>
            <color indexed="81"/>
            <rFont val="Tahoma"/>
            <family val="2"/>
          </rPr>
          <t>Christina Kwon:</t>
        </r>
        <r>
          <rPr>
            <sz val="9"/>
            <color indexed="81"/>
            <rFont val="Tahoma"/>
            <family val="2"/>
          </rPr>
          <t xml:space="preserve">
Median duration of complete plus partial remission in the conventional care group</t>
        </r>
      </text>
    </comment>
    <comment ref="AT15" authorId="5" shapeId="0" xr:uid="{54C52612-E5D9-45BA-AC10-E59253859D62}">
      <text>
        <r>
          <rPr>
            <b/>
            <sz val="9"/>
            <color indexed="81"/>
            <rFont val="Tahoma"/>
            <family val="2"/>
          </rPr>
          <t>Denis:</t>
        </r>
        <r>
          <rPr>
            <sz val="9"/>
            <color indexed="81"/>
            <rFont val="Tahoma"/>
            <family val="2"/>
          </rPr>
          <t xml:space="preserve">
Out of 114 patients who were dependent on red-blood-cell transfusions at baseline in the conventional care group
</t>
        </r>
        <r>
          <rPr>
            <b/>
            <sz val="9"/>
            <color indexed="81"/>
            <rFont val="Tahoma"/>
            <family val="2"/>
          </rPr>
          <t>Ed:</t>
        </r>
        <r>
          <rPr>
            <sz val="9"/>
            <color indexed="81"/>
            <rFont val="Tahoma"/>
            <family val="2"/>
          </rPr>
          <t xml:space="preserve">
For the entire conventional care arm</t>
        </r>
      </text>
    </comment>
    <comment ref="AX15" authorId="5" shapeId="0" xr:uid="{EF1CB1BD-D4A3-43FD-B7AB-DB625C7F8CB2}">
      <text>
        <r>
          <rPr>
            <b/>
            <sz val="9"/>
            <color indexed="81"/>
            <rFont val="Tahoma"/>
            <family val="2"/>
          </rPr>
          <t>Denis:</t>
        </r>
        <r>
          <rPr>
            <sz val="9"/>
            <color indexed="81"/>
            <rFont val="Tahoma"/>
            <family val="2"/>
          </rPr>
          <t xml:space="preserve">
Baseline 0-2 progressed to grade 3 or 4 during treatment: 28/37 (76%)</t>
        </r>
      </text>
    </comment>
    <comment ref="AZ15" authorId="5" shapeId="0" xr:uid="{3F4BCD75-B5A0-4029-8733-A082FD154A78}">
      <text>
        <r>
          <rPr>
            <b/>
            <sz val="9"/>
            <color indexed="81"/>
            <rFont val="Tahoma"/>
            <family val="2"/>
          </rPr>
          <t>Denis:</t>
        </r>
        <r>
          <rPr>
            <sz val="9"/>
            <color indexed="81"/>
            <rFont val="Tahoma"/>
            <family val="2"/>
          </rPr>
          <t xml:space="preserve">
Baseline 0-2 progressed to grade 3 or 4 during treatment: 19/24 (79%)</t>
        </r>
      </text>
    </comment>
    <comment ref="BD15" authorId="5" shapeId="0" xr:uid="{13204328-0BE8-4BEA-9ED8-6701743C8117}">
      <text>
        <r>
          <rPr>
            <b/>
            <sz val="9"/>
            <color indexed="81"/>
            <rFont val="Tahoma"/>
            <family val="2"/>
          </rPr>
          <t>Denis:</t>
        </r>
        <r>
          <rPr>
            <sz val="9"/>
            <color indexed="81"/>
            <rFont val="Tahoma"/>
            <family val="2"/>
          </rPr>
          <t xml:space="preserve">
Baseline 0-2 progressed to grade 3 or 4 during treatment: 29/30 (97%)</t>
        </r>
      </text>
    </comment>
    <comment ref="BF15" authorId="1" shapeId="0" xr:uid="{FE94B8F1-9EBE-4BCA-A827-D2001E86C73B}">
      <text>
        <r>
          <rPr>
            <b/>
            <sz val="9"/>
            <color indexed="81"/>
            <rFont val="Tahoma"/>
            <family val="2"/>
          </rPr>
          <t>Christina Kwon:</t>
        </r>
        <r>
          <rPr>
            <sz val="9"/>
            <color indexed="81"/>
            <rFont val="Tahoma"/>
            <family val="2"/>
          </rPr>
          <t xml:space="preserve">
From Fenaux_BJH_2010</t>
        </r>
      </text>
    </comment>
    <comment ref="BG15" authorId="1" shapeId="0" xr:uid="{45310276-5FE4-4145-9937-E11A4FFC449B}">
      <text>
        <r>
          <rPr>
            <b/>
            <sz val="9"/>
            <color indexed="81"/>
            <rFont val="Tahoma"/>
            <family val="2"/>
          </rPr>
          <t>Christina Kwon:</t>
        </r>
        <r>
          <rPr>
            <sz val="9"/>
            <color indexed="81"/>
            <rFont val="Tahoma"/>
            <family val="2"/>
          </rPr>
          <t xml:space="preserve">
From Fenaux_BJH_2010</t>
        </r>
      </text>
    </comment>
    <comment ref="Q16" authorId="5" shapeId="0" xr:uid="{36F079ED-4537-4F0F-843C-8D15A695EB9A}">
      <text>
        <r>
          <rPr>
            <b/>
            <sz val="9"/>
            <color indexed="81"/>
            <rFont val="Tahoma"/>
            <family val="2"/>
          </rPr>
          <t>Denis:</t>
        </r>
        <r>
          <rPr>
            <sz val="9"/>
            <color indexed="81"/>
            <rFont val="Tahoma"/>
            <family val="2"/>
          </rPr>
          <t xml:space="preserve">
FAB classification RAEB-T
WHO classification:
36 (31%)</t>
        </r>
      </text>
    </comment>
    <comment ref="R16" authorId="5" shapeId="0" xr:uid="{763C44ED-44FC-4A21-81B5-E365F7263112}">
      <text>
        <r>
          <rPr>
            <b/>
            <sz val="9"/>
            <color indexed="81"/>
            <rFont val="Tahoma"/>
            <family val="2"/>
          </rPr>
          <t>Denis:</t>
        </r>
        <r>
          <rPr>
            <sz val="9"/>
            <color indexed="81"/>
            <rFont val="Tahoma"/>
            <family val="2"/>
          </rPr>
          <t xml:space="preserve">
FAB classificaiton: 
RAEB
WHO classification:
RAEB-1 + RAEB-2 = 8 (7%) + 63 (54%) = 71 (61%)</t>
        </r>
      </text>
    </comment>
    <comment ref="V16" authorId="5" shapeId="0" xr:uid="{ADFE8A1E-93C0-4E0D-BB6A-7BDE5031E650}">
      <text>
        <r>
          <rPr>
            <b/>
            <sz val="9"/>
            <color indexed="81"/>
            <rFont val="Tahoma"/>
            <family val="2"/>
          </rPr>
          <t>Denis:</t>
        </r>
        <r>
          <rPr>
            <sz val="9"/>
            <color indexed="81"/>
            <rFont val="Tahoma"/>
            <family val="2"/>
          </rPr>
          <t xml:space="preserve">
PS 0 + 1
47 (40%) + 59 (50%)</t>
        </r>
      </text>
    </comment>
    <comment ref="Z16" authorId="5" shapeId="0" xr:uid="{7DAA7276-4D01-4289-BEBB-465571F06088}">
      <text>
        <r>
          <rPr>
            <b/>
            <sz val="9"/>
            <color indexed="81"/>
            <rFont val="Tahoma"/>
            <family val="2"/>
          </rPr>
          <t>Denis:</t>
        </r>
        <r>
          <rPr>
            <sz val="9"/>
            <color indexed="81"/>
            <rFont val="Tahoma"/>
            <family val="2"/>
          </rPr>
          <t xml:space="preserve">
[Karyotype risk]
53 (45%) [good] + 25 (21%) [intermediate]</t>
        </r>
      </text>
    </comment>
    <comment ref="AA16" authorId="5" shapeId="0" xr:uid="{C2A5D360-344A-4044-8A4E-0ACE829233E6}">
      <text>
        <r>
          <rPr>
            <b/>
            <sz val="9"/>
            <color indexed="81"/>
            <rFont val="Tahoma"/>
            <family val="2"/>
          </rPr>
          <t>Denis:</t>
        </r>
        <r>
          <rPr>
            <sz val="9"/>
            <color indexed="81"/>
            <rFont val="Tahoma"/>
            <family val="2"/>
          </rPr>
          <t xml:space="preserve">
[Karyotype risk]</t>
        </r>
      </text>
    </comment>
    <comment ref="AB16" authorId="5" shapeId="0" xr:uid="{DCBA9F47-A38C-4B03-B4DC-662F347D2482}">
      <text>
        <r>
          <rPr>
            <b/>
            <sz val="9"/>
            <color indexed="81"/>
            <rFont val="Tahoma"/>
            <family val="2"/>
          </rPr>
          <t>Denis:</t>
        </r>
        <r>
          <rPr>
            <sz val="9"/>
            <color indexed="81"/>
            <rFont val="Tahoma"/>
            <family val="2"/>
          </rPr>
          <t xml:space="preserve">
9 [cycles] x 28 [median cycle-length days]</t>
        </r>
      </text>
    </comment>
    <comment ref="AQ16" authorId="1" shapeId="0" xr:uid="{6B7EE8E0-C8AE-4E51-91E2-33AB7D8429DB}">
      <text>
        <r>
          <rPr>
            <b/>
            <sz val="9"/>
            <color indexed="81"/>
            <rFont val="Tahoma"/>
            <family val="2"/>
          </rPr>
          <t>Christina Kwon:</t>
        </r>
        <r>
          <rPr>
            <sz val="9"/>
            <color indexed="81"/>
            <rFont val="Tahoma"/>
            <family val="2"/>
          </rPr>
          <t xml:space="preserve">
Median duration of complete plus partial remission in the entire AZA group</t>
        </r>
      </text>
    </comment>
    <comment ref="AT16" authorId="5" shapeId="0" xr:uid="{60064F7D-8514-4E8D-BB05-C6CB98DE0C44}">
      <text>
        <r>
          <rPr>
            <b/>
            <sz val="9"/>
            <color indexed="81"/>
            <rFont val="Tahoma"/>
            <family val="2"/>
          </rPr>
          <t>Denis:</t>
        </r>
        <r>
          <rPr>
            <sz val="9"/>
            <color indexed="81"/>
            <rFont val="Tahoma"/>
            <family val="2"/>
          </rPr>
          <t xml:space="preserve">
Out of 111 patients who were dependent on red-blood-cell transfusions at baseline in the azacitidine group
</t>
        </r>
        <r>
          <rPr>
            <b/>
            <sz val="9"/>
            <color indexed="81"/>
            <rFont val="Tahoma"/>
            <family val="2"/>
          </rPr>
          <t>Ed:</t>
        </r>
        <r>
          <rPr>
            <sz val="9"/>
            <color indexed="81"/>
            <rFont val="Tahoma"/>
            <family val="2"/>
          </rPr>
          <t xml:space="preserve">
For the entire azacitidine arm</t>
        </r>
      </text>
    </comment>
    <comment ref="AX16" authorId="5" shapeId="0" xr:uid="{D62EC2CE-2F26-4158-BC68-3884886347CB}">
      <text>
        <r>
          <rPr>
            <b/>
            <sz val="9"/>
            <color indexed="81"/>
            <rFont val="Tahoma"/>
            <family val="2"/>
          </rPr>
          <t>Denis:</t>
        </r>
        <r>
          <rPr>
            <sz val="9"/>
            <color indexed="81"/>
            <rFont val="Tahoma"/>
            <family val="2"/>
          </rPr>
          <t xml:space="preserve">
Baseline 0-2 progressed to grade 3 or 4 during treatment: 52/103 (51%)</t>
        </r>
      </text>
    </comment>
    <comment ref="AZ16" authorId="5" shapeId="0" xr:uid="{03CA9AF6-3D21-4FD8-A56C-21D6569D5D9B}">
      <text>
        <r>
          <rPr>
            <b/>
            <sz val="9"/>
            <color indexed="81"/>
            <rFont val="Tahoma"/>
            <family val="2"/>
          </rPr>
          <t>Denis:</t>
        </r>
        <r>
          <rPr>
            <sz val="9"/>
            <color indexed="81"/>
            <rFont val="Tahoma"/>
            <family val="2"/>
          </rPr>
          <t xml:space="preserve">
Baseline 0-2 progressed to grade 3 or 4 during treatment: 45/53 (85%)</t>
        </r>
      </text>
    </comment>
    <comment ref="BD16" authorId="5" shapeId="0" xr:uid="{8CCD02A3-3EC3-4832-9B20-8A62F125024C}">
      <text>
        <r>
          <rPr>
            <b/>
            <sz val="9"/>
            <color indexed="81"/>
            <rFont val="Tahoma"/>
            <family val="2"/>
          </rPr>
          <t>Denis:</t>
        </r>
        <r>
          <rPr>
            <sz val="9"/>
            <color indexed="81"/>
            <rFont val="Tahoma"/>
            <family val="2"/>
          </rPr>
          <t xml:space="preserve">
Baseline 0-2 progressed to grade 3 or 4 during treatment: 49/69 (71%)</t>
        </r>
      </text>
    </comment>
    <comment ref="Q17" authorId="5" shapeId="0" xr:uid="{B633CAFB-3336-4621-B875-21E04DE7C22C}">
      <text>
        <r>
          <rPr>
            <b/>
            <sz val="9"/>
            <color indexed="81"/>
            <rFont val="Tahoma"/>
            <family val="2"/>
          </rPr>
          <t>Denis:</t>
        </r>
        <r>
          <rPr>
            <sz val="9"/>
            <color indexed="81"/>
            <rFont val="Tahoma"/>
            <family val="2"/>
          </rPr>
          <t xml:space="preserve">
FAB classification
RAEB-T
WHO classification:
27 (26%)</t>
        </r>
      </text>
    </comment>
    <comment ref="R17" authorId="5" shapeId="0" xr:uid="{23DC1F43-6449-497C-8D40-1046F61B477C}">
      <text>
        <r>
          <rPr>
            <b/>
            <sz val="9"/>
            <color indexed="81"/>
            <rFont val="Tahoma"/>
            <family val="2"/>
          </rPr>
          <t>Denis:</t>
        </r>
        <r>
          <rPr>
            <sz val="9"/>
            <color indexed="81"/>
            <rFont val="Tahoma"/>
            <family val="2"/>
          </rPr>
          <t xml:space="preserve">
FAB classificaiton: 
RAEB 
WHO classification:
RAEB-1 + RAEB-2 = 13 (12%) + 60 (57%) = 73 (69%)</t>
        </r>
      </text>
    </comment>
    <comment ref="V17" authorId="5" shapeId="0" xr:uid="{B1B1B8F8-C32A-4DEE-9A5D-7D70BADC6739}">
      <text>
        <r>
          <rPr>
            <b/>
            <sz val="9"/>
            <color indexed="81"/>
            <rFont val="Tahoma"/>
            <family val="2"/>
          </rPr>
          <t>Denis:</t>
        </r>
        <r>
          <rPr>
            <sz val="9"/>
            <color indexed="81"/>
            <rFont val="Tahoma"/>
            <family val="2"/>
          </rPr>
          <t xml:space="preserve">
PS 0 + 1
36 (34%) + 59 (56%)</t>
        </r>
      </text>
    </comment>
    <comment ref="Z17" authorId="5" shapeId="0" xr:uid="{CE6514A8-98A5-4DAD-B13C-E45AD5651444}">
      <text>
        <r>
          <rPr>
            <b/>
            <sz val="9"/>
            <color indexed="81"/>
            <rFont val="Tahoma"/>
            <family val="2"/>
          </rPr>
          <t>Denis:</t>
        </r>
        <r>
          <rPr>
            <sz val="9"/>
            <color indexed="81"/>
            <rFont val="Tahoma"/>
            <family val="2"/>
          </rPr>
          <t xml:space="preserve">
[Karyotype risk]
47 (45%) [good] + 23 (22%) [intermediate]</t>
        </r>
      </text>
    </comment>
    <comment ref="AA17" authorId="5" shapeId="0" xr:uid="{A4325F7A-F42C-494E-9C29-3C255310D088}">
      <text>
        <r>
          <rPr>
            <b/>
            <sz val="9"/>
            <color indexed="81"/>
            <rFont val="Tahoma"/>
            <family val="2"/>
          </rPr>
          <t>Denis:</t>
        </r>
        <r>
          <rPr>
            <sz val="9"/>
            <color indexed="81"/>
            <rFont val="Tahoma"/>
            <family val="2"/>
          </rPr>
          <t xml:space="preserve">
[Karyotype risk]</t>
        </r>
      </text>
    </comment>
    <comment ref="AB17" authorId="5" shapeId="0" xr:uid="{62E397C9-3E2E-4644-8616-216DCCC327FA}">
      <text>
        <r>
          <rPr>
            <b/>
            <sz val="9"/>
            <color indexed="81"/>
            <rFont val="Tahoma"/>
            <family val="2"/>
          </rPr>
          <t>Denis:</t>
        </r>
        <r>
          <rPr>
            <sz val="9"/>
            <color indexed="81"/>
            <rFont val="Tahoma"/>
            <family val="2"/>
          </rPr>
          <t xml:space="preserve">
6.2 months = 188.6 days</t>
        </r>
      </text>
    </comment>
    <comment ref="AQ17" authorId="1" shapeId="0" xr:uid="{63BBA622-67AC-41FE-BDFE-72925878CE99}">
      <text>
        <r>
          <rPr>
            <b/>
            <sz val="9"/>
            <color indexed="81"/>
            <rFont val="Tahoma"/>
            <family val="2"/>
          </rPr>
          <t>Christina Kwon:</t>
        </r>
        <r>
          <rPr>
            <sz val="9"/>
            <color indexed="81"/>
            <rFont val="Tahoma"/>
            <family val="2"/>
          </rPr>
          <t xml:space="preserve">
Median duration of complete plus partial remission in the conventional care group</t>
        </r>
      </text>
    </comment>
    <comment ref="AT17" authorId="5" shapeId="0" xr:uid="{980380EE-2D5E-4918-B928-F8C73B4C9371}">
      <text>
        <r>
          <rPr>
            <b/>
            <sz val="9"/>
            <color indexed="81"/>
            <rFont val="Tahoma"/>
            <family val="2"/>
          </rPr>
          <t>Denis:</t>
        </r>
        <r>
          <rPr>
            <sz val="9"/>
            <color indexed="81"/>
            <rFont val="Tahoma"/>
            <family val="2"/>
          </rPr>
          <t xml:space="preserve">
Out of 114 patients who were dependent on red-blood-cell transfusions at baseline in the conventional care group
</t>
        </r>
        <r>
          <rPr>
            <b/>
            <sz val="9"/>
            <color indexed="81"/>
            <rFont val="Tahoma"/>
            <family val="2"/>
          </rPr>
          <t>Ed:</t>
        </r>
        <r>
          <rPr>
            <sz val="9"/>
            <color indexed="81"/>
            <rFont val="Tahoma"/>
            <family val="2"/>
          </rPr>
          <t xml:space="preserve">
For the entire conventional care arm</t>
        </r>
      </text>
    </comment>
    <comment ref="AX17" authorId="5" shapeId="0" xr:uid="{4E3E29D7-D705-41AF-BBFC-9B7AC2CC5E9A}">
      <text>
        <r>
          <rPr>
            <b/>
            <sz val="9"/>
            <color indexed="81"/>
            <rFont val="Tahoma"/>
            <family val="2"/>
          </rPr>
          <t>Denis:</t>
        </r>
        <r>
          <rPr>
            <sz val="9"/>
            <color indexed="81"/>
            <rFont val="Tahoma"/>
            <family val="2"/>
          </rPr>
          <t xml:space="preserve">
Baseline 0-2 progressed to grade 3 or 4 during treatment: 48/79 (61%)</t>
        </r>
      </text>
    </comment>
    <comment ref="AZ17" authorId="5" shapeId="0" xr:uid="{893B6716-DCE5-42A0-ABF8-3EC35677409D}">
      <text>
        <r>
          <rPr>
            <b/>
            <sz val="9"/>
            <color indexed="81"/>
            <rFont val="Tahoma"/>
            <family val="2"/>
          </rPr>
          <t>Denis:</t>
        </r>
        <r>
          <rPr>
            <sz val="9"/>
            <color indexed="81"/>
            <rFont val="Tahoma"/>
            <family val="2"/>
          </rPr>
          <t xml:space="preserve">
Baseline 0-2 progressed to grade 3 or 4 during treatment: 22/46 (48%)</t>
        </r>
      </text>
    </comment>
    <comment ref="BD17" authorId="5" shapeId="0" xr:uid="{71446DC8-8133-4A19-BC22-7F08E780E6AF}">
      <text>
        <r>
          <rPr>
            <b/>
            <sz val="9"/>
            <color indexed="81"/>
            <rFont val="Tahoma"/>
            <family val="2"/>
          </rPr>
          <t>Denis:</t>
        </r>
        <r>
          <rPr>
            <sz val="9"/>
            <color indexed="81"/>
            <rFont val="Tahoma"/>
            <family val="2"/>
          </rPr>
          <t xml:space="preserve">
Baseline 0-2 progressed to grade 3 or 4 during treatment: 29/54 (54%)</t>
        </r>
      </text>
    </comment>
    <comment ref="F18" authorId="3" shapeId="0" xr:uid="{D88212AC-D147-4728-9FCD-276C6E64DE18}">
      <text>
        <r>
          <rPr>
            <sz val="9"/>
            <color rgb="FF000000"/>
            <rFont val="Tahoma"/>
            <family val="2"/>
          </rPr>
          <t xml:space="preserve">AZA data were extracted from only LDAC subgroup unless specified.
</t>
        </r>
        <r>
          <rPr>
            <sz val="9"/>
            <color rgb="FF000000"/>
            <rFont val="Tahoma"/>
            <family val="2"/>
          </rPr>
          <t>Total number of patients reveived AZA was 55.</t>
        </r>
      </text>
    </comment>
    <comment ref="Z18" authorId="1" shapeId="0" xr:uid="{AB291638-ABF8-41E6-947A-74B2BFB2D6C1}">
      <text>
        <r>
          <rPr>
            <b/>
            <sz val="9"/>
            <color indexed="81"/>
            <rFont val="Tahoma"/>
            <family val="2"/>
          </rPr>
          <t>Christina Kwon:</t>
        </r>
        <r>
          <rPr>
            <sz val="9"/>
            <color indexed="81"/>
            <rFont val="Tahoma"/>
            <family val="2"/>
          </rPr>
          <t xml:space="preserve">
Intermediate including normal
Normal 5 (35.7%)</t>
        </r>
      </text>
    </comment>
    <comment ref="AB18" authorId="3" shapeId="0" xr:uid="{A1A30EE2-1E59-4A1A-9660-523E30E08F8D}">
      <text>
        <r>
          <rPr>
            <b/>
            <sz val="9"/>
            <color indexed="81"/>
            <rFont val="Tahoma"/>
            <family val="2"/>
          </rPr>
          <t>median cycles was eight 
8X28 = 224</t>
        </r>
      </text>
    </comment>
    <comment ref="AJ18" authorId="3" shapeId="0" xr:uid="{9A1C9853-D2DE-408E-8393-947727092F90}">
      <text>
        <r>
          <rPr>
            <sz val="9"/>
            <color indexed="81"/>
            <rFont val="Tahoma"/>
            <family val="2"/>
          </rPr>
          <t>Total patient number received AZA</t>
        </r>
      </text>
    </comment>
    <comment ref="AL18" authorId="3" shapeId="0" xr:uid="{2EC097C7-0E10-4F6C-98C1-3765A52A52B0}">
      <text>
        <r>
          <rPr>
            <b/>
            <sz val="9"/>
            <color indexed="81"/>
            <rFont val="Tahoma"/>
            <family val="2"/>
          </rPr>
          <t>pooled data of three intervention</t>
        </r>
      </text>
    </comment>
    <comment ref="AT18" authorId="4" shapeId="0" xr:uid="{8E5B81F6-C7D7-4B95-97D3-30A95A62F564}">
      <text>
        <r>
          <rPr>
            <b/>
            <sz val="9"/>
            <color indexed="81"/>
            <rFont val="Tahoma"/>
            <family val="2"/>
          </rPr>
          <t>Ed:</t>
        </r>
        <r>
          <rPr>
            <sz val="9"/>
            <color indexed="81"/>
            <rFont val="Tahoma"/>
            <family val="2"/>
          </rPr>
          <t xml:space="preserve">
Investigator preselection analysis, 7 of 10 patients achieved RBC transfusion
independence (70.0%)</t>
        </r>
      </text>
    </comment>
    <comment ref="AW18" authorId="1" shapeId="0" xr:uid="{DA0F0F91-CBFA-4FCB-967F-E5F55B6A88E0}">
      <text>
        <r>
          <rPr>
            <b/>
            <sz val="9"/>
            <color indexed="81"/>
            <rFont val="Tahoma"/>
            <family val="2"/>
          </rPr>
          <t>Christina Kwon:</t>
        </r>
        <r>
          <rPr>
            <sz val="9"/>
            <color indexed="81"/>
            <rFont val="Tahoma"/>
            <family val="2"/>
          </rPr>
          <t xml:space="preserve">
Most common grade 3 or 4 hematologic AE were reported</t>
        </r>
      </text>
    </comment>
    <comment ref="F19" authorId="3" shapeId="0" xr:uid="{CC64EF75-C181-410F-9819-496967AD7F55}">
      <text>
        <r>
          <rPr>
            <sz val="9"/>
            <color indexed="81"/>
            <rFont val="Tahoma"/>
            <family val="2"/>
          </rPr>
          <t>extracted from only LDAC sub group among three interventions (best supportive care only (n=27), intensive chemotherapy (n=11), and LDAC (n=20))</t>
        </r>
      </text>
    </comment>
    <comment ref="Z19" authorId="1" shapeId="0" xr:uid="{E330A12D-4556-4620-8D44-91D5A24E1063}">
      <text>
        <r>
          <rPr>
            <b/>
            <sz val="9"/>
            <color indexed="81"/>
            <rFont val="Tahoma"/>
            <family val="2"/>
          </rPr>
          <t>Christina Kwon:</t>
        </r>
        <r>
          <rPr>
            <sz val="9"/>
            <color indexed="81"/>
            <rFont val="Tahoma"/>
            <family val="2"/>
          </rPr>
          <t xml:space="preserve">
Intermediate including normal
Normal 15 (75.0%)</t>
        </r>
      </text>
    </comment>
    <comment ref="AB19" authorId="3" shapeId="0" xr:uid="{C18C1A66-B5E5-4793-AD1E-7A4B631F712E}">
      <text>
        <r>
          <rPr>
            <b/>
            <sz val="9"/>
            <color indexed="81"/>
            <rFont val="Tahoma"/>
            <family val="2"/>
          </rPr>
          <t xml:space="preserve">median number of cycles was 5.5 
5.5X28=154
</t>
        </r>
      </text>
    </comment>
    <comment ref="AT19" authorId="4" shapeId="0" xr:uid="{5D5DDD0B-B0C6-4DAA-BE77-E06AE5F87A62}">
      <text>
        <r>
          <rPr>
            <b/>
            <sz val="9"/>
            <color indexed="81"/>
            <rFont val="Tahoma"/>
            <family val="2"/>
          </rPr>
          <t>Ed:</t>
        </r>
        <r>
          <rPr>
            <sz val="9"/>
            <color indexed="81"/>
            <rFont val="Tahoma"/>
            <family val="2"/>
          </rPr>
          <t xml:space="preserve">
Investigator preselection analysis, 2 of 12 patients achieved RBC transfusion
independence (16.7%)</t>
        </r>
      </text>
    </comment>
    <comment ref="Q20" authorId="5" shapeId="0" xr:uid="{B2792AC9-8BD3-4CA1-B8C1-2007B5ADB8EF}">
      <text>
        <r>
          <rPr>
            <b/>
            <sz val="9"/>
            <color indexed="81"/>
            <rFont val="Tahoma"/>
            <family val="2"/>
          </rPr>
          <t>Denis:</t>
        </r>
        <r>
          <rPr>
            <sz val="9"/>
            <color indexed="81"/>
            <rFont val="Tahoma"/>
            <family val="2"/>
          </rPr>
          <t xml:space="preserve">
RAEB-t + Other (including 19 AML, one unclassifiable acute leukemia, and one undefined MDS)
27 (27%) + 11 (11%) = 38 (38%)
</t>
        </r>
      </text>
    </comment>
    <comment ref="R20" authorId="5" shapeId="0" xr:uid="{F03AEF73-5E0D-4F06-ABA0-9E06990514BE}">
      <text>
        <r>
          <rPr>
            <b/>
            <sz val="9"/>
            <color indexed="81"/>
            <rFont val="Tahoma"/>
            <family val="2"/>
          </rPr>
          <t>Denis:</t>
        </r>
        <r>
          <rPr>
            <sz val="9"/>
            <color indexed="81"/>
            <rFont val="Tahoma"/>
            <family val="2"/>
          </rPr>
          <t xml:space="preserve">
RA + RARS+ RAEB :
17 (17%) + 5 (5%) + 32 (32%) </t>
        </r>
      </text>
    </comment>
    <comment ref="AA20" authorId="1" shapeId="0" xr:uid="{C71CCBC8-1CEE-4BAE-A2FA-13EF94290E99}">
      <text>
        <r>
          <rPr>
            <b/>
            <sz val="9"/>
            <color indexed="81"/>
            <rFont val="Tahoma"/>
            <family val="2"/>
          </rPr>
          <t>Christina Kwon:</t>
        </r>
        <r>
          <rPr>
            <sz val="9"/>
            <color indexed="81"/>
            <rFont val="Tahoma"/>
            <family val="2"/>
          </rPr>
          <t xml:space="preserve">
IPSS risk high 7 (9%)</t>
        </r>
      </text>
    </comment>
    <comment ref="AB20" authorId="5" shapeId="0" xr:uid="{F6EB1B9F-7162-45C6-954A-27284920F8BE}">
      <text>
        <r>
          <rPr>
            <b/>
            <sz val="9"/>
            <color indexed="81"/>
            <rFont val="Tahoma"/>
            <family val="2"/>
          </rPr>
          <t>Denis:</t>
        </r>
        <r>
          <rPr>
            <sz val="9"/>
            <color indexed="81"/>
            <rFont val="Tahoma"/>
            <family val="2"/>
          </rPr>
          <t xml:space="preserve">
Four 28-day cycles</t>
        </r>
      </text>
    </comment>
    <comment ref="AT20" authorId="4" shapeId="0" xr:uid="{E3ABC280-0BB7-4145-BDCE-3B8222FCC405}">
      <text>
        <r>
          <rPr>
            <b/>
            <sz val="9"/>
            <color indexed="81"/>
            <rFont val="Tahoma"/>
            <family val="2"/>
          </rPr>
          <t>Ed:</t>
        </r>
        <r>
          <rPr>
            <sz val="9"/>
            <color indexed="81"/>
            <rFont val="Tahoma"/>
            <family val="2"/>
          </rPr>
          <t xml:space="preserve">
65 patients receiving RBC transfusions at study entry</t>
        </r>
      </text>
    </comment>
    <comment ref="BD20" authorId="5" shapeId="0" xr:uid="{7D81EC45-9886-4E13-942B-B1A9CAFE98D2}">
      <text>
        <r>
          <rPr>
            <b/>
            <sz val="9"/>
            <color indexed="81"/>
            <rFont val="Tahoma"/>
            <family val="2"/>
          </rPr>
          <t>Ed:</t>
        </r>
        <r>
          <rPr>
            <sz val="9"/>
            <color indexed="81"/>
            <rFont val="Tahoma"/>
            <family val="2"/>
          </rPr>
          <t xml:space="preserve">
CALGB criteria: 70%
reassesed score: 52%</t>
        </r>
      </text>
    </comment>
    <comment ref="BN20" authorId="5" shapeId="0" xr:uid="{D517AC16-0258-4BDE-990E-E276FC3C6037}">
      <text>
        <r>
          <rPr>
            <b/>
            <sz val="9"/>
            <color indexed="81"/>
            <rFont val="Tahoma"/>
            <family val="2"/>
          </rPr>
          <t>Ed:</t>
        </r>
        <r>
          <rPr>
            <sz val="9"/>
            <color indexed="81"/>
            <rFont val="Tahoma"/>
            <family val="2"/>
          </rPr>
          <t xml:space="preserve">
CALGB criteria: 59%
reassesed score: 43%</t>
        </r>
      </text>
    </comment>
    <comment ref="Q21" authorId="5" shapeId="0" xr:uid="{B9EBC38E-1B60-4D34-89B5-286D84B70495}">
      <text>
        <r>
          <rPr>
            <b/>
            <sz val="9"/>
            <color indexed="81"/>
            <rFont val="Tahoma"/>
            <family val="2"/>
          </rPr>
          <t>Denis:</t>
        </r>
        <r>
          <rPr>
            <sz val="9"/>
            <color indexed="81"/>
            <rFont val="Tahoma"/>
            <family val="2"/>
          </rPr>
          <t xml:space="preserve">
RAEB-t + Other (including 19 AML, one unclassifiable acute leukemia, and one undefined MDS)
18 (20%) + 10 (11%) = 28 (31%)
</t>
        </r>
      </text>
    </comment>
    <comment ref="R21" authorId="5" shapeId="0" xr:uid="{C817AE7F-B92B-4DA3-9AFD-8D1316A912F1}">
      <text>
        <r>
          <rPr>
            <b/>
            <sz val="9"/>
            <color indexed="81"/>
            <rFont val="Tahoma"/>
            <family val="2"/>
          </rPr>
          <t>Denis:</t>
        </r>
        <r>
          <rPr>
            <sz val="9"/>
            <color indexed="81"/>
            <rFont val="Tahoma"/>
            <family val="2"/>
          </rPr>
          <t xml:space="preserve">
RA + RARS+ RAEB:
20 (22%) +3 (3%) + 34 (37%) </t>
        </r>
      </text>
    </comment>
    <comment ref="AA21" authorId="1" shapeId="0" xr:uid="{60D85729-CEB0-4FD8-9B89-6D9290C2F22B}">
      <text>
        <r>
          <rPr>
            <b/>
            <sz val="9"/>
            <color indexed="81"/>
            <rFont val="Tahoma"/>
            <family val="2"/>
          </rPr>
          <t>Christina Kwon:</t>
        </r>
        <r>
          <rPr>
            <sz val="9"/>
            <color indexed="81"/>
            <rFont val="Tahoma"/>
            <family val="2"/>
          </rPr>
          <t xml:space="preserve">
IPSS risk high 8 (10%)</t>
        </r>
      </text>
    </comment>
    <comment ref="B22" authorId="1" shapeId="0" xr:uid="{578BECE6-C1FF-4A9B-AFDB-0E420AD29005}">
      <text>
        <r>
          <rPr>
            <b/>
            <sz val="9"/>
            <color rgb="FF000000"/>
            <rFont val="Tahoma"/>
            <family val="2"/>
          </rPr>
          <t>Christina Kwon:</t>
        </r>
        <r>
          <rPr>
            <sz val="9"/>
            <color rgb="FF000000"/>
            <rFont val="Tahoma"/>
            <family val="2"/>
          </rPr>
          <t xml:space="preserve">
</t>
        </r>
        <r>
          <rPr>
            <sz val="9"/>
            <color rgb="FF000000"/>
            <rFont val="Tahoma"/>
            <family val="2"/>
          </rPr>
          <t>Results on clinicaltrials.gov is also used for data extraction</t>
        </r>
      </text>
    </comment>
    <comment ref="L22" authorId="1" shapeId="0" xr:uid="{D4307779-EAC9-491E-8FD1-AA302646FAB3}">
      <text>
        <r>
          <rPr>
            <b/>
            <sz val="9"/>
            <color indexed="81"/>
            <rFont val="Tahoma"/>
            <family val="2"/>
          </rPr>
          <t>Christina Kwon:</t>
        </r>
        <r>
          <rPr>
            <sz val="9"/>
            <color indexed="81"/>
            <rFont val="Tahoma"/>
            <family val="2"/>
          </rPr>
          <t xml:space="preserve">
From clinicaltrials.gov</t>
        </r>
      </text>
    </comment>
    <comment ref="M22" authorId="1" shapeId="0" xr:uid="{EF5936C3-F6F5-4F60-B133-02F1E8569F2F}">
      <text>
        <r>
          <rPr>
            <b/>
            <sz val="9"/>
            <color indexed="81"/>
            <rFont val="Tahoma"/>
            <family val="2"/>
          </rPr>
          <t>Christina Kwon:</t>
        </r>
        <r>
          <rPr>
            <sz val="9"/>
            <color indexed="81"/>
            <rFont val="Tahoma"/>
            <family val="2"/>
          </rPr>
          <t xml:space="preserve">
Weighted average</t>
        </r>
      </text>
    </comment>
    <comment ref="N22" authorId="1" shapeId="0" xr:uid="{F2630626-08CB-4546-ACA1-7089A8A93FFC}">
      <text>
        <r>
          <rPr>
            <b/>
            <sz val="9"/>
            <color indexed="81"/>
            <rFont val="Tahoma"/>
            <family val="2"/>
          </rPr>
          <t>Christina Kwon:</t>
        </r>
        <r>
          <rPr>
            <sz val="9"/>
            <color indexed="81"/>
            <rFont val="Tahoma"/>
            <family val="2"/>
          </rPr>
          <t xml:space="preserve">
From clinicaltrials.gov</t>
        </r>
      </text>
    </comment>
    <comment ref="L23" authorId="1" shapeId="0" xr:uid="{B78FCDDD-7052-4037-924A-D36F3123BD9B}">
      <text>
        <r>
          <rPr>
            <b/>
            <sz val="9"/>
            <color indexed="81"/>
            <rFont val="Tahoma"/>
            <family val="2"/>
          </rPr>
          <t>Christina Kwon:</t>
        </r>
        <r>
          <rPr>
            <sz val="9"/>
            <color indexed="81"/>
            <rFont val="Tahoma"/>
            <family val="2"/>
          </rPr>
          <t xml:space="preserve">
From clinicaltrials.gov</t>
        </r>
      </text>
    </comment>
    <comment ref="N23" authorId="1" shapeId="0" xr:uid="{82F0E417-C196-47A8-B5A9-34D10143E100}">
      <text>
        <r>
          <rPr>
            <b/>
            <sz val="9"/>
            <color indexed="81"/>
            <rFont val="Tahoma"/>
            <family val="2"/>
          </rPr>
          <t>Christina Kwon:</t>
        </r>
        <r>
          <rPr>
            <sz val="9"/>
            <color indexed="81"/>
            <rFont val="Tahoma"/>
            <family val="2"/>
          </rPr>
          <t xml:space="preserve">
From clinicaltrials.gov</t>
        </r>
      </text>
    </comment>
    <comment ref="AB24" authorId="1" shapeId="0" xr:uid="{DD26F912-CC32-40F7-AA30-E7268E5B599C}">
      <text>
        <r>
          <rPr>
            <b/>
            <sz val="9"/>
            <color indexed="81"/>
            <rFont val="Tahoma"/>
            <family val="2"/>
          </rPr>
          <t>Christina Kwon:</t>
        </r>
        <r>
          <rPr>
            <sz val="9"/>
            <color indexed="81"/>
            <rFont val="Tahoma"/>
            <family val="2"/>
          </rPr>
          <t xml:space="preserve">
Median number of cycles administered was 3
Ed Kim:
Courses repeated every 3 to 8 weeks.. Duration cannot be estimated</t>
        </r>
      </text>
    </comment>
    <comment ref="AK24" authorId="2" shapeId="0" xr:uid="{1544AFB5-8290-481A-A803-DDC96F2F934F}">
      <text>
        <r>
          <rPr>
            <b/>
            <sz val="9"/>
            <color indexed="81"/>
            <rFont val="Tahoma"/>
            <family val="2"/>
          </rPr>
          <t>Ed Kim:</t>
        </r>
        <r>
          <rPr>
            <sz val="9"/>
            <color indexed="81"/>
            <rFont val="Tahoma"/>
            <family val="2"/>
          </rPr>
          <t xml:space="preserve">
based on the pt level data</t>
        </r>
      </text>
    </comment>
    <comment ref="AQ24" authorId="1" shapeId="0" xr:uid="{731A087D-9B89-40EC-84D5-3C806F26697C}">
      <text>
        <r>
          <rPr>
            <b/>
            <sz val="9"/>
            <color indexed="81"/>
            <rFont val="Tahoma"/>
            <family val="2"/>
          </rPr>
          <t>Christina Kwon:</t>
        </r>
        <r>
          <rPr>
            <sz val="9"/>
            <color indexed="81"/>
            <rFont val="Tahoma"/>
            <family val="2"/>
          </rPr>
          <t xml:space="preserve">
Median number of cycles to response was 2 (1–12) </t>
        </r>
      </text>
    </comment>
    <comment ref="BM24" authorId="0" shapeId="0" xr:uid="{6BF5F296-5F2E-460F-A758-CC09955E3394}">
      <text>
        <r>
          <rPr>
            <b/>
            <sz val="9"/>
            <color indexed="81"/>
            <rFont val="Tahoma"/>
            <family val="2"/>
          </rPr>
          <t>Anastasiya Shor:</t>
        </r>
        <r>
          <rPr>
            <sz val="9"/>
            <color indexed="81"/>
            <rFont val="Tahoma"/>
            <family val="2"/>
          </rPr>
          <t xml:space="preserve">
opportunistic</t>
        </r>
      </text>
    </comment>
    <comment ref="AK25" authorId="2" shapeId="0" xr:uid="{DF362D57-23BF-4FA3-B345-145FEBE2A30E}">
      <text>
        <r>
          <rPr>
            <b/>
            <sz val="9"/>
            <color indexed="81"/>
            <rFont val="Tahoma"/>
            <family val="2"/>
          </rPr>
          <t>Ed Kim:</t>
        </r>
        <r>
          <rPr>
            <sz val="9"/>
            <color indexed="81"/>
            <rFont val="Tahoma"/>
            <family val="2"/>
          </rPr>
          <t xml:space="preserve">
based on the pt level data</t>
        </r>
      </text>
    </comment>
    <comment ref="BM25" authorId="0" shapeId="0" xr:uid="{E8039382-F004-439A-8479-337E57AC2D9F}">
      <text>
        <r>
          <rPr>
            <b/>
            <sz val="9"/>
            <color indexed="81"/>
            <rFont val="Tahoma"/>
            <family val="2"/>
          </rPr>
          <t>Anastasiya Shor:</t>
        </r>
        <r>
          <rPr>
            <sz val="9"/>
            <color indexed="81"/>
            <rFont val="Tahoma"/>
            <family val="2"/>
          </rPr>
          <t xml:space="preserve">
opportunistic</t>
        </r>
      </text>
    </comment>
    <comment ref="H26" authorId="2" shapeId="0" xr:uid="{BD27B4D9-CAE8-4385-A3D9-AC4C4F6A6093}">
      <text>
        <r>
          <rPr>
            <b/>
            <sz val="9"/>
            <color indexed="81"/>
            <rFont val="Tahoma"/>
            <family val="2"/>
          </rPr>
          <t>Ed Kim:</t>
        </r>
        <r>
          <rPr>
            <sz val="9"/>
            <color indexed="81"/>
            <rFont val="Tahoma"/>
            <family val="2"/>
          </rPr>
          <t xml:space="preserve">
Myelodysplasia-related changes = multilineage dysplasia, prior history of MDS, or MDS-related cytogenetic abnormalities</t>
        </r>
      </text>
    </comment>
    <comment ref="AB26" authorId="5" shapeId="0" xr:uid="{4580692F-380D-4195-97C3-8253DF97583C}">
      <text>
        <r>
          <rPr>
            <b/>
            <sz val="9"/>
            <color indexed="81"/>
            <rFont val="Tahoma"/>
            <family val="2"/>
          </rPr>
          <t>Denis:</t>
        </r>
        <r>
          <rPr>
            <sz val="9"/>
            <color indexed="81"/>
            <rFont val="Tahoma"/>
            <family val="2"/>
          </rPr>
          <t xml:space="preserve">
5 cycles * 28-day treatment cycle</t>
        </r>
      </text>
    </comment>
    <comment ref="AH26" authorId="4" shapeId="0" xr:uid="{D7919414-6381-414A-A572-02596E1710DB}">
      <text>
        <r>
          <rPr>
            <b/>
            <sz val="9"/>
            <color indexed="81"/>
            <rFont val="Tahoma"/>
            <family val="2"/>
          </rPr>
          <t>Denis:</t>
        </r>
        <r>
          <rPr>
            <sz val="9"/>
            <color indexed="81"/>
            <rFont val="Tahoma"/>
            <family val="2"/>
          </rPr>
          <t xml:space="preserve">
Statistically significant (p-value not reported)</t>
        </r>
      </text>
    </comment>
    <comment ref="BM26" authorId="2" shapeId="0" xr:uid="{80EFEABA-0C59-4CD6-8BA2-ACE5DC789B5D}">
      <text>
        <r>
          <rPr>
            <b/>
            <sz val="9"/>
            <color indexed="81"/>
            <rFont val="Tahoma"/>
            <family val="2"/>
          </rPr>
          <t>Ed Kim:</t>
        </r>
        <r>
          <rPr>
            <sz val="9"/>
            <color indexed="81"/>
            <rFont val="Tahoma"/>
            <family val="2"/>
          </rPr>
          <t xml:space="preserve">
sepsis + PNA
</t>
        </r>
      </text>
    </comment>
    <comment ref="BQ26" authorId="2" shapeId="0" xr:uid="{548F6F52-9B13-4196-A2A2-120E25B354DF}">
      <text>
        <r>
          <rPr>
            <b/>
            <sz val="9"/>
            <color indexed="81"/>
            <rFont val="Tahoma"/>
            <family val="2"/>
          </rPr>
          <t>Ed Kim:</t>
        </r>
        <r>
          <rPr>
            <sz val="9"/>
            <color indexed="81"/>
            <rFont val="Tahoma"/>
            <family val="2"/>
          </rPr>
          <t xml:space="preserve">
clinicaltrials.gov</t>
        </r>
      </text>
    </comment>
    <comment ref="BS26" authorId="1" shapeId="0" xr:uid="{8C13697D-5537-42A8-9C49-41F2753C56EC}">
      <text>
        <r>
          <rPr>
            <b/>
            <sz val="9"/>
            <color indexed="81"/>
            <rFont val="Tahoma"/>
            <family val="2"/>
          </rPr>
          <t>Christina Kwon:</t>
        </r>
        <r>
          <rPr>
            <sz val="9"/>
            <color indexed="81"/>
            <rFont val="Tahoma"/>
            <family val="2"/>
          </rPr>
          <t xml:space="preserve">
Extracted from Dombret Blod 2015</t>
        </r>
      </text>
    </comment>
    <comment ref="F27" authorId="2" shapeId="0" xr:uid="{5AE0C117-D1C7-4F85-987F-A4B4B69B3761}">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AB27" authorId="2" shapeId="0" xr:uid="{F5938AF9-3890-4CD5-B4A6-1D3837F091EE}">
      <text>
        <r>
          <rPr>
            <b/>
            <sz val="9"/>
            <color indexed="81"/>
            <rFont val="Tahoma"/>
            <family val="2"/>
          </rPr>
          <t>Ed Kim:</t>
        </r>
        <r>
          <rPr>
            <sz val="9"/>
            <color indexed="81"/>
            <rFont val="Tahoma"/>
            <family val="2"/>
          </rPr>
          <t xml:space="preserve">
IC: 2 cycles
LDAC: 2 cycles * 28-day treatment cycles: 56 days
BSC: 3 cyc;es * 28-day treatment cycles: 84 days
CCR (IC n = 24, LDAC n = 79, BSC only n = 30)</t>
        </r>
      </text>
    </comment>
    <comment ref="BM27" authorId="2" shapeId="0" xr:uid="{5EE5EBA2-2B14-4C8F-AD96-81590652D92C}">
      <text>
        <r>
          <rPr>
            <b/>
            <sz val="9"/>
            <color indexed="81"/>
            <rFont val="Tahoma"/>
            <family val="2"/>
          </rPr>
          <t>Ed Kim:</t>
        </r>
        <r>
          <rPr>
            <sz val="9"/>
            <color indexed="81"/>
            <rFont val="Tahoma"/>
            <family val="2"/>
          </rPr>
          <t xml:space="preserve">
sepsis + PNA
</t>
        </r>
      </text>
    </comment>
    <comment ref="H28" authorId="2" shapeId="0" xr:uid="{E083BAE3-FD2C-47E3-B62D-7A39EA5B0C2D}">
      <text>
        <r>
          <rPr>
            <b/>
            <sz val="9"/>
            <color indexed="81"/>
            <rFont val="Tahoma"/>
            <family val="2"/>
          </rPr>
          <t>Ed Kim:</t>
        </r>
        <r>
          <rPr>
            <sz val="9"/>
            <color indexed="81"/>
            <rFont val="Tahoma"/>
            <family val="2"/>
          </rPr>
          <t xml:space="preserve">
Myelodysplasia-related changes = multilineage dysplasia, prior history of MDS, or MDS-related cytogenetic abnormalities</t>
        </r>
      </text>
    </comment>
    <comment ref="K28" authorId="2" shapeId="0" xr:uid="{ECEA4271-DD88-48C2-BD0B-A5402C62CC29}">
      <text>
        <r>
          <rPr>
            <b/>
            <sz val="9"/>
            <color indexed="81"/>
            <rFont val="Tahoma"/>
            <family val="2"/>
          </rPr>
          <t>Ed Kim:</t>
        </r>
        <r>
          <rPr>
            <sz val="9"/>
            <color indexed="81"/>
            <rFont val="Tahoma"/>
            <family val="2"/>
          </rPr>
          <t xml:space="preserve">
sub-group of 262 patients</t>
        </r>
      </text>
    </comment>
    <comment ref="AB28" authorId="5" shapeId="0" xr:uid="{0768D288-7801-440E-8127-977E59DDCBF4}">
      <text>
        <r>
          <rPr>
            <b/>
            <sz val="9"/>
            <color indexed="81"/>
            <rFont val="Tahoma"/>
            <family val="2"/>
          </rPr>
          <t>Denis:</t>
        </r>
        <r>
          <rPr>
            <sz val="9"/>
            <color indexed="81"/>
            <rFont val="Tahoma"/>
            <family val="2"/>
          </rPr>
          <t xml:space="preserve">
6 cycles * 28-day treatment cycle</t>
        </r>
      </text>
    </comment>
    <comment ref="AB29" authorId="5" shapeId="0" xr:uid="{9C8495A7-B1B3-46F2-B0C1-B54709692244}">
      <text>
        <r>
          <rPr>
            <b/>
            <sz val="9"/>
            <color indexed="81"/>
            <rFont val="Tahoma"/>
            <family val="2"/>
          </rPr>
          <t>Denis:</t>
        </r>
        <r>
          <rPr>
            <sz val="9"/>
            <color indexed="81"/>
            <rFont val="Tahoma"/>
            <family val="2"/>
          </rPr>
          <t xml:space="preserve">
2 cycles * 28-day treatment cycle</t>
        </r>
      </text>
    </comment>
    <comment ref="R30" authorId="5" shapeId="0" xr:uid="{4424F56C-A444-4F25-B350-E7DF91BC4D7D}">
      <text>
        <r>
          <rPr>
            <b/>
            <sz val="9"/>
            <color indexed="81"/>
            <rFont val="Tahoma"/>
            <family val="2"/>
          </rPr>
          <t>Denis:</t>
        </r>
        <r>
          <rPr>
            <sz val="9"/>
            <color indexed="81"/>
            <rFont val="Tahoma"/>
            <family val="2"/>
          </rPr>
          <t xml:space="preserve">
Prior history of MDS: 44 (34.0%)</t>
        </r>
      </text>
    </comment>
    <comment ref="V30" authorId="5" shapeId="0" xr:uid="{6F736ED3-67D0-4E5F-B1E8-7FBC7A38C7E1}">
      <text>
        <r>
          <rPr>
            <b/>
            <sz val="9"/>
            <color indexed="81"/>
            <rFont val="Tahoma"/>
            <family val="2"/>
          </rPr>
          <t>Denis:</t>
        </r>
        <r>
          <rPr>
            <sz val="9"/>
            <color indexed="81"/>
            <rFont val="Tahoma"/>
            <family val="2"/>
          </rPr>
          <t xml:space="preserve">
PS 0-1</t>
        </r>
      </text>
    </comment>
    <comment ref="AB30" authorId="5" shapeId="0" xr:uid="{B49CD073-F434-4EBB-A48C-F8DA56FD69A5}">
      <text>
        <r>
          <rPr>
            <b/>
            <sz val="9"/>
            <color indexed="81"/>
            <rFont val="Tahoma"/>
            <family val="2"/>
          </rPr>
          <t>Denis:</t>
        </r>
        <r>
          <rPr>
            <sz val="9"/>
            <color indexed="81"/>
            <rFont val="Tahoma"/>
            <family val="2"/>
          </rPr>
          <t xml:space="preserve">
5 cycles * 28-day treatment cycle</t>
        </r>
      </text>
    </comment>
    <comment ref="BM30" authorId="5" shapeId="0" xr:uid="{4F059A89-9174-47BF-BC8A-D7035B3A9218}">
      <text>
        <r>
          <rPr>
            <b/>
            <sz val="9"/>
            <color indexed="81"/>
            <rFont val="Tahoma"/>
            <family val="2"/>
          </rPr>
          <t>Denis:</t>
        </r>
        <r>
          <rPr>
            <sz val="9"/>
            <color indexed="81"/>
            <rFont val="Tahoma"/>
            <family val="2"/>
          </rPr>
          <t xml:space="preserve">
Sepsis</t>
        </r>
      </text>
    </comment>
    <comment ref="F31" authorId="2" shapeId="0" xr:uid="{05E0B955-1BD9-4C89-AD2A-188A9A202C21}">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R31" authorId="5" shapeId="0" xr:uid="{5AC26697-3280-4915-BF7E-F3EB4B0B7B9D}">
      <text>
        <r>
          <rPr>
            <b/>
            <sz val="9"/>
            <color indexed="81"/>
            <rFont val="Tahoma"/>
            <family val="2"/>
          </rPr>
          <t>Denis:</t>
        </r>
        <r>
          <rPr>
            <sz val="9"/>
            <color indexed="81"/>
            <rFont val="Tahoma"/>
            <family val="2"/>
          </rPr>
          <t xml:space="preserve">
Prior history of MDS:  35 (26.0%)</t>
        </r>
      </text>
    </comment>
    <comment ref="V31" authorId="5" shapeId="0" xr:uid="{69A9BD24-EE99-4495-9782-11B8B93F4647}">
      <text>
        <r>
          <rPr>
            <b/>
            <sz val="9"/>
            <color indexed="81"/>
            <rFont val="Tahoma"/>
            <family val="2"/>
          </rPr>
          <t>Denis:</t>
        </r>
        <r>
          <rPr>
            <sz val="9"/>
            <color indexed="81"/>
            <rFont val="Tahoma"/>
            <family val="2"/>
          </rPr>
          <t xml:space="preserve">
PS 0-1</t>
        </r>
      </text>
    </comment>
    <comment ref="AB31" authorId="5" shapeId="0" xr:uid="{59773990-9DC6-4B1F-A45D-D3082A33D441}">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1" authorId="5" shapeId="0" xr:uid="{46C11733-2BEE-41DF-B614-830F80B33873}">
      <text>
        <r>
          <rPr>
            <b/>
            <sz val="9"/>
            <color indexed="81"/>
            <rFont val="Tahoma"/>
            <family val="2"/>
          </rPr>
          <t>Denis:</t>
        </r>
        <r>
          <rPr>
            <sz val="9"/>
            <color indexed="81"/>
            <rFont val="Tahoma"/>
            <family val="2"/>
          </rPr>
          <t xml:space="preserve">
TEAEs, grade 3-4</t>
        </r>
      </text>
    </comment>
    <comment ref="BM31" authorId="5" shapeId="0" xr:uid="{E6E0FC4A-820F-44F0-9780-C9CB2FF07A8F}">
      <text>
        <r>
          <rPr>
            <b/>
            <sz val="9"/>
            <color indexed="81"/>
            <rFont val="Tahoma"/>
            <family val="2"/>
          </rPr>
          <t>Denis:</t>
        </r>
        <r>
          <rPr>
            <sz val="9"/>
            <color indexed="81"/>
            <rFont val="Tahoma"/>
            <family val="2"/>
          </rPr>
          <t xml:space="preserve">
Sepsis</t>
        </r>
      </text>
    </comment>
    <comment ref="K32" authorId="5" shapeId="0" xr:uid="{B92FCEC3-8166-4AF9-89E6-82BA91E0762D}">
      <text>
        <r>
          <rPr>
            <b/>
            <sz val="9"/>
            <color indexed="81"/>
            <rFont val="Tahoma"/>
            <family val="2"/>
          </rPr>
          <t>Denis:</t>
        </r>
        <r>
          <rPr>
            <sz val="9"/>
            <color indexed="81"/>
            <rFont val="Tahoma"/>
            <family val="2"/>
          </rPr>
          <t xml:space="preserve">
160/262 (not 160 additional patients)</t>
        </r>
      </text>
    </comment>
    <comment ref="R32" authorId="5" shapeId="0" xr:uid="{DF59F842-4DAC-4FEE-8E4E-F226FF7D9730}">
      <text>
        <r>
          <rPr>
            <b/>
            <sz val="9"/>
            <color indexed="81"/>
            <rFont val="Tahoma"/>
            <family val="2"/>
          </rPr>
          <t>Denis:</t>
        </r>
        <r>
          <rPr>
            <sz val="9"/>
            <color indexed="81"/>
            <rFont val="Tahoma"/>
            <family val="2"/>
          </rPr>
          <t xml:space="preserve">
Prior history of MDS: 44 (34.0%)</t>
        </r>
      </text>
    </comment>
    <comment ref="V32" authorId="5" shapeId="0" xr:uid="{F10EAB83-9D1D-40FC-8E6B-084AE1076F17}">
      <text>
        <r>
          <rPr>
            <b/>
            <sz val="9"/>
            <color indexed="81"/>
            <rFont val="Tahoma"/>
            <family val="2"/>
          </rPr>
          <t>Denis:</t>
        </r>
        <r>
          <rPr>
            <sz val="9"/>
            <color indexed="81"/>
            <rFont val="Tahoma"/>
            <family val="2"/>
          </rPr>
          <t xml:space="preserve">
PS 0-1</t>
        </r>
      </text>
    </comment>
    <comment ref="AB32" authorId="5" shapeId="0" xr:uid="{795ADD0F-1B8E-473A-8564-BEA302D3816E}">
      <text>
        <r>
          <rPr>
            <b/>
            <sz val="9"/>
            <color indexed="81"/>
            <rFont val="Tahoma"/>
            <family val="2"/>
          </rPr>
          <t>Denis:</t>
        </r>
        <r>
          <rPr>
            <sz val="9"/>
            <color indexed="81"/>
            <rFont val="Tahoma"/>
            <family val="2"/>
          </rPr>
          <t xml:space="preserve">
6 cycles * 28-day treatment cycle</t>
        </r>
      </text>
    </comment>
    <comment ref="F33" authorId="2" shapeId="0" xr:uid="{BC722D81-48BE-4F05-AF12-7C9C44EE954C}">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R33" authorId="5" shapeId="0" xr:uid="{DF6C274A-B806-4319-94C4-ABBE4EEA2303}">
      <text>
        <r>
          <rPr>
            <b/>
            <sz val="9"/>
            <color indexed="81"/>
            <rFont val="Tahoma"/>
            <family val="2"/>
          </rPr>
          <t>Denis:</t>
        </r>
        <r>
          <rPr>
            <sz val="9"/>
            <color indexed="81"/>
            <rFont val="Tahoma"/>
            <family val="2"/>
          </rPr>
          <t xml:space="preserve">
Prior history of MDS:  35 (26.0%)</t>
        </r>
      </text>
    </comment>
    <comment ref="V33" authorId="5" shapeId="0" xr:uid="{BFE029CD-ED5E-4D59-8733-9263253834FA}">
      <text>
        <r>
          <rPr>
            <b/>
            <sz val="9"/>
            <color indexed="81"/>
            <rFont val="Tahoma"/>
            <family val="2"/>
          </rPr>
          <t>Denis:</t>
        </r>
        <r>
          <rPr>
            <sz val="9"/>
            <color indexed="81"/>
            <rFont val="Tahoma"/>
            <family val="2"/>
          </rPr>
          <t xml:space="preserve">
PS 0-1</t>
        </r>
      </text>
    </comment>
    <comment ref="AB33" authorId="5" shapeId="0" xr:uid="{914C3766-D740-4AA7-B855-C36A11C347FE}">
      <text>
        <r>
          <rPr>
            <b/>
            <sz val="9"/>
            <color indexed="81"/>
            <rFont val="Tahoma"/>
            <family val="2"/>
          </rPr>
          <t>Denis:</t>
        </r>
        <r>
          <rPr>
            <sz val="9"/>
            <color indexed="81"/>
            <rFont val="Tahoma"/>
            <family val="2"/>
          </rPr>
          <t xml:space="preserve">
2 cycles * 28-day treatment cycle</t>
        </r>
      </text>
    </comment>
    <comment ref="R34" authorId="5" shapeId="0" xr:uid="{934CEEFF-5FAA-45C8-9D78-7F365CF03572}">
      <text>
        <r>
          <rPr>
            <b/>
            <sz val="9"/>
            <color indexed="81"/>
            <rFont val="Tahoma"/>
            <family val="2"/>
          </rPr>
          <t>Denis:</t>
        </r>
        <r>
          <rPr>
            <sz val="9"/>
            <color indexed="81"/>
            <rFont val="Tahoma"/>
            <family val="2"/>
          </rPr>
          <t xml:space="preserve">
Prior history of MDS: 44 (34.0%)</t>
        </r>
      </text>
    </comment>
    <comment ref="V34" authorId="5" shapeId="0" xr:uid="{9B462BD5-BB8F-458D-BD54-8BE1D713F257}">
      <text>
        <r>
          <rPr>
            <b/>
            <sz val="9"/>
            <color indexed="81"/>
            <rFont val="Tahoma"/>
            <family val="2"/>
          </rPr>
          <t>Denis:</t>
        </r>
        <r>
          <rPr>
            <sz val="9"/>
            <color indexed="81"/>
            <rFont val="Tahoma"/>
            <family val="2"/>
          </rPr>
          <t xml:space="preserve">
PS 0-1</t>
        </r>
      </text>
    </comment>
    <comment ref="AB34" authorId="5" shapeId="0" xr:uid="{01072E9C-8CA7-4782-BCBF-8FCE911E05C6}">
      <text>
        <r>
          <rPr>
            <b/>
            <sz val="9"/>
            <color indexed="81"/>
            <rFont val="Tahoma"/>
            <family val="2"/>
          </rPr>
          <t>Denis:</t>
        </r>
        <r>
          <rPr>
            <sz val="9"/>
            <color indexed="81"/>
            <rFont val="Tahoma"/>
            <family val="2"/>
          </rPr>
          <t xml:space="preserve">
5 cycles * 28-day treatment cycle</t>
        </r>
      </text>
    </comment>
    <comment ref="AW34" authorId="5" shapeId="0" xr:uid="{F94C5226-567E-4985-BE14-3F2205C8142D}">
      <text>
        <r>
          <rPr>
            <b/>
            <sz val="9"/>
            <color indexed="81"/>
            <rFont val="Tahoma"/>
            <family val="2"/>
          </rPr>
          <t>Denis:</t>
        </r>
        <r>
          <rPr>
            <sz val="9"/>
            <color indexed="81"/>
            <rFont val="Tahoma"/>
            <family val="2"/>
          </rPr>
          <t xml:space="preserve">
TEAEs, grade 3-4</t>
        </r>
      </text>
    </comment>
    <comment ref="BM34" authorId="5" shapeId="0" xr:uid="{5EE43550-DD40-47BE-9386-AF437BB6BB59}">
      <text>
        <r>
          <rPr>
            <b/>
            <sz val="9"/>
            <color indexed="81"/>
            <rFont val="Tahoma"/>
            <family val="2"/>
          </rPr>
          <t>Denis:</t>
        </r>
        <r>
          <rPr>
            <sz val="9"/>
            <color indexed="81"/>
            <rFont val="Tahoma"/>
            <family val="2"/>
          </rPr>
          <t xml:space="preserve">
Sepsis</t>
        </r>
      </text>
    </comment>
    <comment ref="R35" authorId="5" shapeId="0" xr:uid="{0FF5F521-E38B-4BB5-8F0E-C4CFCB909B00}">
      <text>
        <r>
          <rPr>
            <b/>
            <sz val="9"/>
            <color indexed="81"/>
            <rFont val="Tahoma"/>
            <family val="2"/>
          </rPr>
          <t>Denis:</t>
        </r>
        <r>
          <rPr>
            <sz val="9"/>
            <color indexed="81"/>
            <rFont val="Tahoma"/>
            <family val="2"/>
          </rPr>
          <t xml:space="preserve">
Prior history of MDS:  35 (26.0%)</t>
        </r>
      </text>
    </comment>
    <comment ref="V35" authorId="5" shapeId="0" xr:uid="{CB552C6D-84EE-4DA4-AB5A-87F2E3C608E8}">
      <text>
        <r>
          <rPr>
            <b/>
            <sz val="9"/>
            <color indexed="81"/>
            <rFont val="Tahoma"/>
            <family val="2"/>
          </rPr>
          <t>Denis:</t>
        </r>
        <r>
          <rPr>
            <sz val="9"/>
            <color indexed="81"/>
            <rFont val="Tahoma"/>
            <family val="2"/>
          </rPr>
          <t xml:space="preserve">
PS 0-1</t>
        </r>
      </text>
    </comment>
    <comment ref="AB35" authorId="5" shapeId="0" xr:uid="{B1EC95F3-DE3C-446E-ACAA-55B02067EAFE}">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5" authorId="5" shapeId="0" xr:uid="{58E37B6A-8E01-4A3F-B19C-EC9F38C5426E}">
      <text>
        <r>
          <rPr>
            <b/>
            <sz val="9"/>
            <color indexed="81"/>
            <rFont val="Tahoma"/>
            <family val="2"/>
          </rPr>
          <t>Denis:</t>
        </r>
        <r>
          <rPr>
            <sz val="9"/>
            <color indexed="81"/>
            <rFont val="Tahoma"/>
            <family val="2"/>
          </rPr>
          <t xml:space="preserve">
TEAEs, grade 3-4</t>
        </r>
      </text>
    </comment>
    <comment ref="BM35" authorId="5" shapeId="0" xr:uid="{5AECC9DC-C3D1-4245-A121-61003AD236D8}">
      <text>
        <r>
          <rPr>
            <b/>
            <sz val="9"/>
            <color indexed="81"/>
            <rFont val="Tahoma"/>
            <family val="2"/>
          </rPr>
          <t>Denis:</t>
        </r>
        <r>
          <rPr>
            <sz val="9"/>
            <color indexed="81"/>
            <rFont val="Tahoma"/>
            <family val="2"/>
          </rPr>
          <t xml:space="preserve">
Sepsis</t>
        </r>
      </text>
    </comment>
    <comment ref="K36" authorId="5" shapeId="0" xr:uid="{7D90DA08-2264-4597-8D40-5B6C0A323BC8}">
      <text>
        <r>
          <rPr>
            <b/>
            <sz val="9"/>
            <color indexed="81"/>
            <rFont val="Tahoma"/>
            <family val="2"/>
          </rPr>
          <t>Denis:</t>
        </r>
        <r>
          <rPr>
            <sz val="9"/>
            <color indexed="81"/>
            <rFont val="Tahoma"/>
            <family val="2"/>
          </rPr>
          <t xml:space="preserve">
160/262 (not 160 additional patients)</t>
        </r>
      </text>
    </comment>
    <comment ref="R36" authorId="5" shapeId="0" xr:uid="{C803E9B9-468E-44FD-A624-C6E7A324EB3A}">
      <text>
        <r>
          <rPr>
            <b/>
            <sz val="9"/>
            <color indexed="81"/>
            <rFont val="Tahoma"/>
            <family val="2"/>
          </rPr>
          <t>Denis:</t>
        </r>
        <r>
          <rPr>
            <sz val="9"/>
            <color indexed="81"/>
            <rFont val="Tahoma"/>
            <family val="2"/>
          </rPr>
          <t xml:space="preserve">
Prior history of MDS: 44 (34.0%)</t>
        </r>
      </text>
    </comment>
    <comment ref="V36" authorId="5" shapeId="0" xr:uid="{E5A0830E-5A37-480D-89E8-2586108BEB53}">
      <text>
        <r>
          <rPr>
            <b/>
            <sz val="9"/>
            <color indexed="81"/>
            <rFont val="Tahoma"/>
            <family val="2"/>
          </rPr>
          <t>Denis:</t>
        </r>
        <r>
          <rPr>
            <sz val="9"/>
            <color indexed="81"/>
            <rFont val="Tahoma"/>
            <family val="2"/>
          </rPr>
          <t xml:space="preserve">
PS 0-1</t>
        </r>
      </text>
    </comment>
    <comment ref="AB36" authorId="5" shapeId="0" xr:uid="{1F0C5B9D-15FC-4CF9-BACC-688A8D3A65EA}">
      <text>
        <r>
          <rPr>
            <b/>
            <sz val="9"/>
            <color indexed="81"/>
            <rFont val="Tahoma"/>
            <family val="2"/>
          </rPr>
          <t>Denis:</t>
        </r>
        <r>
          <rPr>
            <sz val="9"/>
            <color indexed="81"/>
            <rFont val="Tahoma"/>
            <family val="2"/>
          </rPr>
          <t xml:space="preserve">
6 cycles * 28-day treatment cycle</t>
        </r>
      </text>
    </comment>
    <comment ref="R37" authorId="5" shapeId="0" xr:uid="{E73A6133-4986-4571-A85D-102B80484151}">
      <text>
        <r>
          <rPr>
            <b/>
            <sz val="9"/>
            <color indexed="81"/>
            <rFont val="Tahoma"/>
            <family val="2"/>
          </rPr>
          <t>Denis:</t>
        </r>
        <r>
          <rPr>
            <sz val="9"/>
            <color indexed="81"/>
            <rFont val="Tahoma"/>
            <family val="2"/>
          </rPr>
          <t xml:space="preserve">
Prior history of MDS:  35 (26.0%)</t>
        </r>
      </text>
    </comment>
    <comment ref="V37" authorId="5" shapeId="0" xr:uid="{68B9AD9B-9323-4AEA-AA4A-26310033D4CF}">
      <text>
        <r>
          <rPr>
            <b/>
            <sz val="9"/>
            <color indexed="81"/>
            <rFont val="Tahoma"/>
            <family val="2"/>
          </rPr>
          <t>Denis:</t>
        </r>
        <r>
          <rPr>
            <sz val="9"/>
            <color indexed="81"/>
            <rFont val="Tahoma"/>
            <family val="2"/>
          </rPr>
          <t xml:space="preserve">
PS 0-1</t>
        </r>
      </text>
    </comment>
    <comment ref="AB37" authorId="5" shapeId="0" xr:uid="{7E158C03-354C-4F98-BEC2-1CBFA75BBE28}">
      <text>
        <r>
          <rPr>
            <b/>
            <sz val="9"/>
            <color indexed="81"/>
            <rFont val="Tahoma"/>
            <family val="2"/>
          </rPr>
          <t>Denis:</t>
        </r>
        <r>
          <rPr>
            <sz val="9"/>
            <color indexed="81"/>
            <rFont val="Tahoma"/>
            <family val="2"/>
          </rPr>
          <t xml:space="preserve">
2 cycles * 28-day treatment cycle</t>
        </r>
      </text>
    </comment>
    <comment ref="R38" authorId="5" shapeId="0" xr:uid="{440B0C30-41EF-47B3-9970-7AEF8C2DB329}">
      <text>
        <r>
          <rPr>
            <b/>
            <sz val="9"/>
            <color indexed="81"/>
            <rFont val="Tahoma"/>
            <family val="2"/>
          </rPr>
          <t>Denis:</t>
        </r>
        <r>
          <rPr>
            <sz val="9"/>
            <color indexed="81"/>
            <rFont val="Tahoma"/>
            <family val="2"/>
          </rPr>
          <t xml:space="preserve">
Prior history of MDS: 44 (34.0%)</t>
        </r>
      </text>
    </comment>
    <comment ref="V38" authorId="5" shapeId="0" xr:uid="{4A4465AB-868D-45A3-AE86-F2BD9905E8AA}">
      <text>
        <r>
          <rPr>
            <b/>
            <sz val="9"/>
            <color indexed="81"/>
            <rFont val="Tahoma"/>
            <family val="2"/>
          </rPr>
          <t>Denis:</t>
        </r>
        <r>
          <rPr>
            <sz val="9"/>
            <color indexed="81"/>
            <rFont val="Tahoma"/>
            <family val="2"/>
          </rPr>
          <t xml:space="preserve">
PS 0-1</t>
        </r>
      </text>
    </comment>
    <comment ref="AB38" authorId="5" shapeId="0" xr:uid="{31B8B19A-090A-404F-BE63-BFCD3D170121}">
      <text>
        <r>
          <rPr>
            <b/>
            <sz val="9"/>
            <color indexed="81"/>
            <rFont val="Tahoma"/>
            <family val="2"/>
          </rPr>
          <t>Denis:</t>
        </r>
        <r>
          <rPr>
            <sz val="9"/>
            <color indexed="81"/>
            <rFont val="Tahoma"/>
            <family val="2"/>
          </rPr>
          <t xml:space="preserve">
5 cycles * 28-day treatment cycle</t>
        </r>
      </text>
    </comment>
    <comment ref="AW38" authorId="5" shapeId="0" xr:uid="{76D6E4D7-17C1-4312-970E-599B51F609B8}">
      <text>
        <r>
          <rPr>
            <b/>
            <sz val="9"/>
            <color indexed="81"/>
            <rFont val="Tahoma"/>
            <family val="2"/>
          </rPr>
          <t>Denis:</t>
        </r>
        <r>
          <rPr>
            <sz val="9"/>
            <color indexed="81"/>
            <rFont val="Tahoma"/>
            <family val="2"/>
          </rPr>
          <t xml:space="preserve">
TEAEs, grade 3-4</t>
        </r>
      </text>
    </comment>
    <comment ref="BM38" authorId="5" shapeId="0" xr:uid="{E2E91AA6-3C37-4A28-847F-8147E2C7584F}">
      <text>
        <r>
          <rPr>
            <b/>
            <sz val="9"/>
            <color indexed="81"/>
            <rFont val="Tahoma"/>
            <family val="2"/>
          </rPr>
          <t>Denis:</t>
        </r>
        <r>
          <rPr>
            <sz val="9"/>
            <color indexed="81"/>
            <rFont val="Tahoma"/>
            <family val="2"/>
          </rPr>
          <t xml:space="preserve">
Sepsis</t>
        </r>
      </text>
    </comment>
    <comment ref="R39" authorId="5" shapeId="0" xr:uid="{B2BA25A4-E1B6-49D9-A90C-ADF8A6DF9D8A}">
      <text>
        <r>
          <rPr>
            <b/>
            <sz val="9"/>
            <color indexed="81"/>
            <rFont val="Tahoma"/>
            <family val="2"/>
          </rPr>
          <t>Denis:</t>
        </r>
        <r>
          <rPr>
            <sz val="9"/>
            <color indexed="81"/>
            <rFont val="Tahoma"/>
            <family val="2"/>
          </rPr>
          <t xml:space="preserve">
Prior history of MDS:  35 (26.0%)</t>
        </r>
      </text>
    </comment>
    <comment ref="V39" authorId="5" shapeId="0" xr:uid="{6070D1EA-010F-44A1-9C21-A836DFF44104}">
      <text>
        <r>
          <rPr>
            <b/>
            <sz val="9"/>
            <color indexed="81"/>
            <rFont val="Tahoma"/>
            <family val="2"/>
          </rPr>
          <t>Denis:</t>
        </r>
        <r>
          <rPr>
            <sz val="9"/>
            <color indexed="81"/>
            <rFont val="Tahoma"/>
            <family val="2"/>
          </rPr>
          <t xml:space="preserve">
PS 0-1</t>
        </r>
      </text>
    </comment>
    <comment ref="AB39" authorId="5" shapeId="0" xr:uid="{553DC96D-AF7E-4E2A-B7C3-E065F6913AE0}">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9" authorId="5" shapeId="0" xr:uid="{D281025D-F2D9-4C72-872E-B1E4B0E7FC30}">
      <text>
        <r>
          <rPr>
            <b/>
            <sz val="9"/>
            <color indexed="81"/>
            <rFont val="Tahoma"/>
            <family val="2"/>
          </rPr>
          <t>Denis:</t>
        </r>
        <r>
          <rPr>
            <sz val="9"/>
            <color indexed="81"/>
            <rFont val="Tahoma"/>
            <family val="2"/>
          </rPr>
          <t xml:space="preserve">
TEAEs, grade 3-4</t>
        </r>
      </text>
    </comment>
    <comment ref="BM39" authorId="5" shapeId="0" xr:uid="{6B00F889-1BC4-40DB-9627-A6EC74C2A428}">
      <text>
        <r>
          <rPr>
            <b/>
            <sz val="9"/>
            <color indexed="81"/>
            <rFont val="Tahoma"/>
            <family val="2"/>
          </rPr>
          <t>Denis:</t>
        </r>
        <r>
          <rPr>
            <sz val="9"/>
            <color indexed="81"/>
            <rFont val="Tahoma"/>
            <family val="2"/>
          </rPr>
          <t xml:space="preserve">
Sepsis</t>
        </r>
      </text>
    </comment>
    <comment ref="R40" authorId="5" shapeId="0" xr:uid="{8B3028F0-7BCA-44D7-B57E-80B501593343}">
      <text>
        <r>
          <rPr>
            <b/>
            <sz val="9"/>
            <color indexed="81"/>
            <rFont val="Tahoma"/>
            <family val="2"/>
          </rPr>
          <t>Denis:</t>
        </r>
        <r>
          <rPr>
            <sz val="9"/>
            <color indexed="81"/>
            <rFont val="Tahoma"/>
            <family val="2"/>
          </rPr>
          <t xml:space="preserve">
Prior history of MDS: 44 (34.0%)</t>
        </r>
      </text>
    </comment>
    <comment ref="V40" authorId="5" shapeId="0" xr:uid="{F8966A20-BF37-4BCA-9223-A331C9B90A50}">
      <text>
        <r>
          <rPr>
            <b/>
            <sz val="9"/>
            <color indexed="81"/>
            <rFont val="Tahoma"/>
            <family val="2"/>
          </rPr>
          <t>Denis:</t>
        </r>
        <r>
          <rPr>
            <sz val="9"/>
            <color indexed="81"/>
            <rFont val="Tahoma"/>
            <family val="2"/>
          </rPr>
          <t xml:space="preserve">
PS 0-1</t>
        </r>
      </text>
    </comment>
    <comment ref="AB40" authorId="5" shapeId="0" xr:uid="{AE765B8B-705A-4F74-B7E6-03047433C6A3}">
      <text>
        <r>
          <rPr>
            <b/>
            <sz val="9"/>
            <color indexed="81"/>
            <rFont val="Tahoma"/>
            <family val="2"/>
          </rPr>
          <t>Denis:</t>
        </r>
        <r>
          <rPr>
            <sz val="9"/>
            <color indexed="81"/>
            <rFont val="Tahoma"/>
            <family val="2"/>
          </rPr>
          <t xml:space="preserve">
6 cycles * 28-day treatment cycle</t>
        </r>
      </text>
    </comment>
    <comment ref="R41" authorId="5" shapeId="0" xr:uid="{7A96DB3F-F6C1-4E92-9A5E-D73AFDCE2556}">
      <text>
        <r>
          <rPr>
            <b/>
            <sz val="9"/>
            <color indexed="81"/>
            <rFont val="Tahoma"/>
            <family val="2"/>
          </rPr>
          <t>Denis:</t>
        </r>
        <r>
          <rPr>
            <sz val="9"/>
            <color indexed="81"/>
            <rFont val="Tahoma"/>
            <family val="2"/>
          </rPr>
          <t xml:space="preserve">
Prior history of MDS:  35 (26.0%)</t>
        </r>
      </text>
    </comment>
    <comment ref="V41" authorId="5" shapeId="0" xr:uid="{B49708D3-2D8F-4A4D-A348-58153F58628F}">
      <text>
        <r>
          <rPr>
            <b/>
            <sz val="9"/>
            <color indexed="81"/>
            <rFont val="Tahoma"/>
            <family val="2"/>
          </rPr>
          <t>Denis:</t>
        </r>
        <r>
          <rPr>
            <sz val="9"/>
            <color indexed="81"/>
            <rFont val="Tahoma"/>
            <family val="2"/>
          </rPr>
          <t xml:space="preserve">
PS 0-1</t>
        </r>
      </text>
    </comment>
    <comment ref="AB41" authorId="5" shapeId="0" xr:uid="{94075881-5B5D-49D9-B95E-BD7CA9BCCDB2}">
      <text>
        <r>
          <rPr>
            <b/>
            <sz val="9"/>
            <color indexed="81"/>
            <rFont val="Tahoma"/>
            <family val="2"/>
          </rPr>
          <t>Denis:</t>
        </r>
        <r>
          <rPr>
            <sz val="9"/>
            <color indexed="81"/>
            <rFont val="Tahoma"/>
            <family val="2"/>
          </rPr>
          <t xml:space="preserve">
2 cycles * 28-day treatment cycle</t>
        </r>
      </text>
    </comment>
    <comment ref="F42" authorId="5" shapeId="0" xr:uid="{D0E3DA9B-4135-4B3C-92BB-D09FB826C504}">
      <text>
        <r>
          <rPr>
            <b/>
            <sz val="9"/>
            <color indexed="81"/>
            <rFont val="Tahoma"/>
            <family val="2"/>
          </rPr>
          <t>Denis:</t>
        </r>
        <r>
          <rPr>
            <sz val="9"/>
            <color indexed="81"/>
            <rFont val="Tahoma"/>
            <family val="2"/>
          </rPr>
          <t xml:space="preserve">
Preselected to LDAC before randomization</t>
        </r>
      </text>
    </comment>
    <comment ref="R42" authorId="5" shapeId="0" xr:uid="{A75E1166-5CB3-49AF-836A-752396B2CADA}">
      <text>
        <r>
          <rPr>
            <b/>
            <sz val="9"/>
            <color indexed="81"/>
            <rFont val="Tahoma"/>
            <family val="2"/>
          </rPr>
          <t>Denis:</t>
        </r>
        <r>
          <rPr>
            <sz val="9"/>
            <color indexed="81"/>
            <rFont val="Tahoma"/>
            <family val="2"/>
          </rPr>
          <t xml:space="preserve">
Prior history of MDS: 44 (34.0%)</t>
        </r>
      </text>
    </comment>
    <comment ref="V42" authorId="5" shapeId="0" xr:uid="{AC80305F-0B6F-470E-A1D6-4C434824AC9A}">
      <text>
        <r>
          <rPr>
            <b/>
            <sz val="9"/>
            <color indexed="81"/>
            <rFont val="Tahoma"/>
            <family val="2"/>
          </rPr>
          <t>Denis:</t>
        </r>
        <r>
          <rPr>
            <sz val="9"/>
            <color indexed="81"/>
            <rFont val="Tahoma"/>
            <family val="2"/>
          </rPr>
          <t xml:space="preserve">
PS 0-1</t>
        </r>
      </text>
    </comment>
    <comment ref="AB42" authorId="5" shapeId="0" xr:uid="{4DABF34C-A764-4373-8096-0753287D6554}">
      <text>
        <r>
          <rPr>
            <b/>
            <sz val="9"/>
            <color indexed="81"/>
            <rFont val="Tahoma"/>
            <family val="2"/>
          </rPr>
          <t>Denis:</t>
        </r>
        <r>
          <rPr>
            <sz val="9"/>
            <color indexed="81"/>
            <rFont val="Tahoma"/>
            <family val="2"/>
          </rPr>
          <t xml:space="preserve">
5 cycles * 28-day treatment cycle</t>
        </r>
      </text>
    </comment>
    <comment ref="AW42" authorId="5" shapeId="0" xr:uid="{E32C40B5-E58E-4B3E-9667-61205E6B48B4}">
      <text>
        <r>
          <rPr>
            <b/>
            <sz val="9"/>
            <color indexed="81"/>
            <rFont val="Tahoma"/>
            <family val="2"/>
          </rPr>
          <t>Denis:</t>
        </r>
        <r>
          <rPr>
            <sz val="9"/>
            <color indexed="81"/>
            <rFont val="Tahoma"/>
            <family val="2"/>
          </rPr>
          <t xml:space="preserve">
TEAEs, grade 3-4</t>
        </r>
      </text>
    </comment>
    <comment ref="BM42" authorId="5" shapeId="0" xr:uid="{38B1DE22-36D4-4BD2-971B-741757B3A8EF}">
      <text>
        <r>
          <rPr>
            <b/>
            <sz val="9"/>
            <color indexed="81"/>
            <rFont val="Tahoma"/>
            <family val="2"/>
          </rPr>
          <t>Denis:</t>
        </r>
        <r>
          <rPr>
            <sz val="9"/>
            <color indexed="81"/>
            <rFont val="Tahoma"/>
            <family val="2"/>
          </rPr>
          <t xml:space="preserve">
Sepsis</t>
        </r>
      </text>
    </comment>
    <comment ref="F43" authorId="5" shapeId="0" xr:uid="{39321096-FA0A-4416-A912-FD5C95DD211B}">
      <text>
        <r>
          <rPr>
            <b/>
            <sz val="9"/>
            <color indexed="81"/>
            <rFont val="Tahoma"/>
            <family val="2"/>
          </rPr>
          <t>Denis:</t>
        </r>
        <r>
          <rPr>
            <sz val="9"/>
            <color indexed="81"/>
            <rFont val="Tahoma"/>
            <family val="2"/>
          </rPr>
          <t xml:space="preserve">
Preselected to LDAC before randomization</t>
        </r>
      </text>
    </comment>
    <comment ref="R43" authorId="5" shapeId="0" xr:uid="{1A746AEC-C6CB-460F-AF88-0D845C078720}">
      <text>
        <r>
          <rPr>
            <b/>
            <sz val="9"/>
            <color indexed="81"/>
            <rFont val="Tahoma"/>
            <family val="2"/>
          </rPr>
          <t>Denis:</t>
        </r>
        <r>
          <rPr>
            <sz val="9"/>
            <color indexed="81"/>
            <rFont val="Tahoma"/>
            <family val="2"/>
          </rPr>
          <t xml:space="preserve">
Prior history of MDS:  35 (26.0%)</t>
        </r>
      </text>
    </comment>
    <comment ref="V43" authorId="5" shapeId="0" xr:uid="{BB58A08A-585E-42F3-A8DC-311C9CFD4195}">
      <text>
        <r>
          <rPr>
            <b/>
            <sz val="9"/>
            <color indexed="81"/>
            <rFont val="Tahoma"/>
            <family val="2"/>
          </rPr>
          <t>Denis:</t>
        </r>
        <r>
          <rPr>
            <sz val="9"/>
            <color indexed="81"/>
            <rFont val="Tahoma"/>
            <family val="2"/>
          </rPr>
          <t xml:space="preserve">
PS 0-1</t>
        </r>
      </text>
    </comment>
    <comment ref="AB43" authorId="5" shapeId="0" xr:uid="{5CD240EB-A9DB-4EC2-9156-EC527C555113}">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43" authorId="5" shapeId="0" xr:uid="{B23F6683-1431-4E03-A665-41903875C6FD}">
      <text>
        <r>
          <rPr>
            <b/>
            <sz val="9"/>
            <color indexed="81"/>
            <rFont val="Tahoma"/>
            <family val="2"/>
          </rPr>
          <t>Denis:</t>
        </r>
        <r>
          <rPr>
            <sz val="9"/>
            <color indexed="81"/>
            <rFont val="Tahoma"/>
            <family val="2"/>
          </rPr>
          <t xml:space="preserve">
TEAEs, grade 3-4</t>
        </r>
      </text>
    </comment>
    <comment ref="BM43" authorId="5" shapeId="0" xr:uid="{E2DEF98F-E815-47C5-95F5-31B370D95A28}">
      <text>
        <r>
          <rPr>
            <b/>
            <sz val="9"/>
            <color indexed="81"/>
            <rFont val="Tahoma"/>
            <family val="2"/>
          </rPr>
          <t>Denis:</t>
        </r>
        <r>
          <rPr>
            <sz val="9"/>
            <color indexed="81"/>
            <rFont val="Tahoma"/>
            <family val="2"/>
          </rPr>
          <t xml:space="preserve">
Sepsis</t>
        </r>
      </text>
    </comment>
    <comment ref="F44" authorId="5" shapeId="0" xr:uid="{E3FDB48A-860D-4455-80BA-995DF2F6C688}">
      <text>
        <r>
          <rPr>
            <b/>
            <sz val="9"/>
            <color indexed="81"/>
            <rFont val="Tahoma"/>
            <family val="2"/>
          </rPr>
          <t>Denis:</t>
        </r>
        <r>
          <rPr>
            <sz val="9"/>
            <color indexed="81"/>
            <rFont val="Tahoma"/>
            <family val="2"/>
          </rPr>
          <t xml:space="preserve">
Preselected to LDAC before randomization</t>
        </r>
      </text>
    </comment>
    <comment ref="R44" authorId="5" shapeId="0" xr:uid="{3384FF47-2BB4-4EBF-A231-9CC64DED6A0B}">
      <text>
        <r>
          <rPr>
            <b/>
            <sz val="9"/>
            <color indexed="81"/>
            <rFont val="Tahoma"/>
            <family val="2"/>
          </rPr>
          <t>Denis:</t>
        </r>
        <r>
          <rPr>
            <sz val="9"/>
            <color indexed="81"/>
            <rFont val="Tahoma"/>
            <family val="2"/>
          </rPr>
          <t xml:space="preserve">
Prior history of MDS: 44 (34.0%)</t>
        </r>
      </text>
    </comment>
    <comment ref="V44" authorId="5" shapeId="0" xr:uid="{F6120F9C-1E42-4B53-A761-2BDC9542366C}">
      <text>
        <r>
          <rPr>
            <b/>
            <sz val="9"/>
            <color indexed="81"/>
            <rFont val="Tahoma"/>
            <family val="2"/>
          </rPr>
          <t>Denis:</t>
        </r>
        <r>
          <rPr>
            <sz val="9"/>
            <color indexed="81"/>
            <rFont val="Tahoma"/>
            <family val="2"/>
          </rPr>
          <t xml:space="preserve">
PS 0-1</t>
        </r>
      </text>
    </comment>
    <comment ref="AB44" authorId="5" shapeId="0" xr:uid="{0110CA58-943E-49B4-9EDC-AA604668D62A}">
      <text>
        <r>
          <rPr>
            <b/>
            <sz val="9"/>
            <color indexed="81"/>
            <rFont val="Tahoma"/>
            <family val="2"/>
          </rPr>
          <t>Denis:</t>
        </r>
        <r>
          <rPr>
            <sz val="9"/>
            <color indexed="81"/>
            <rFont val="Tahoma"/>
            <family val="2"/>
          </rPr>
          <t xml:space="preserve">
6 cycles * 28-day treatment cycle</t>
        </r>
      </text>
    </comment>
    <comment ref="F45" authorId="5" shapeId="0" xr:uid="{4AFAF2BD-8D81-4920-99E0-7639353AA17B}">
      <text>
        <r>
          <rPr>
            <b/>
            <sz val="9"/>
            <color indexed="81"/>
            <rFont val="Tahoma"/>
            <family val="2"/>
          </rPr>
          <t>Denis:</t>
        </r>
        <r>
          <rPr>
            <sz val="9"/>
            <color indexed="81"/>
            <rFont val="Tahoma"/>
            <family val="2"/>
          </rPr>
          <t xml:space="preserve">
Preselected to LDAC before randomization</t>
        </r>
      </text>
    </comment>
    <comment ref="R45" authorId="5" shapeId="0" xr:uid="{C676496A-CA82-4B47-A3FD-FD8C84EC39DD}">
      <text>
        <r>
          <rPr>
            <b/>
            <sz val="9"/>
            <color indexed="81"/>
            <rFont val="Tahoma"/>
            <family val="2"/>
          </rPr>
          <t>Denis:</t>
        </r>
        <r>
          <rPr>
            <sz val="9"/>
            <color indexed="81"/>
            <rFont val="Tahoma"/>
            <family val="2"/>
          </rPr>
          <t xml:space="preserve">
Prior history of MDS:  35 (26.0%)</t>
        </r>
      </text>
    </comment>
    <comment ref="V45" authorId="5" shapeId="0" xr:uid="{7F8F37D3-5929-442E-A06B-A4E87C0D5EBC}">
      <text>
        <r>
          <rPr>
            <b/>
            <sz val="9"/>
            <color indexed="81"/>
            <rFont val="Tahoma"/>
            <family val="2"/>
          </rPr>
          <t>Denis:</t>
        </r>
        <r>
          <rPr>
            <sz val="9"/>
            <color indexed="81"/>
            <rFont val="Tahoma"/>
            <family val="2"/>
          </rPr>
          <t xml:space="preserve">
PS 0-1</t>
        </r>
      </text>
    </comment>
    <comment ref="AB45" authorId="5" shapeId="0" xr:uid="{B1A42553-BAE8-43A9-8F91-CFD09806D050}">
      <text>
        <r>
          <rPr>
            <b/>
            <sz val="9"/>
            <color indexed="81"/>
            <rFont val="Tahoma"/>
            <family val="2"/>
          </rPr>
          <t>Denis:</t>
        </r>
        <r>
          <rPr>
            <sz val="9"/>
            <color indexed="81"/>
            <rFont val="Tahoma"/>
            <family val="2"/>
          </rPr>
          <t xml:space="preserve">
2 cycles * 28-day treatment cycle</t>
        </r>
      </text>
    </comment>
    <comment ref="M46" authorId="2" shapeId="0" xr:uid="{4610ED7B-2871-4DC8-828F-524901C83442}">
      <text>
        <r>
          <rPr>
            <b/>
            <sz val="9"/>
            <color indexed="81"/>
            <rFont val="Tahoma"/>
            <family val="2"/>
          </rPr>
          <t>Ed Kim:</t>
        </r>
        <r>
          <rPr>
            <sz val="9"/>
            <color indexed="81"/>
            <rFont val="Tahoma"/>
            <family val="2"/>
          </rPr>
          <t xml:space="preserve">
weighted average of medians</t>
        </r>
      </text>
    </comment>
    <comment ref="O46" authorId="2" shapeId="0" xr:uid="{7958B9C8-130A-40CD-9316-61A524D82E1C}">
      <text>
        <r>
          <rPr>
            <b/>
            <sz val="9"/>
            <color indexed="81"/>
            <rFont val="Tahoma"/>
            <family val="2"/>
          </rPr>
          <t>Ed Kim:</t>
        </r>
        <r>
          <rPr>
            <sz val="9"/>
            <color indexed="81"/>
            <rFont val="Tahoma"/>
            <family val="2"/>
          </rPr>
          <t xml:space="preserve">
weighted average of medians</t>
        </r>
      </text>
    </comment>
    <comment ref="X46" authorId="2" shapeId="0" xr:uid="{5A074803-03FF-4F6D-A9DB-A3FDEF5E188B}">
      <text>
        <r>
          <rPr>
            <b/>
            <sz val="9"/>
            <color indexed="81"/>
            <rFont val="Tahoma"/>
            <family val="2"/>
          </rPr>
          <t>Ed Kim:</t>
        </r>
        <r>
          <rPr>
            <sz val="9"/>
            <color indexed="81"/>
            <rFont val="Tahoma"/>
            <family val="2"/>
          </rPr>
          <t xml:space="preserve">
weighted average of medians</t>
        </r>
      </text>
    </comment>
    <comment ref="AB46" authorId="0" shapeId="0" xr:uid="{025665D6-9CD8-4ACB-A068-5516AA80CECB}">
      <text>
        <r>
          <rPr>
            <b/>
            <sz val="9"/>
            <color indexed="81"/>
            <rFont val="Tahoma"/>
            <family val="2"/>
          </rPr>
          <t>Anastasiya Shor:</t>
        </r>
        <r>
          <rPr>
            <sz val="9"/>
            <color indexed="81"/>
            <rFont val="Tahoma"/>
            <family val="2"/>
          </rPr>
          <t xml:space="preserve">
6wks</t>
        </r>
      </text>
    </comment>
    <comment ref="AC46" authorId="2" shapeId="0" xr:uid="{209CE64D-7708-45A3-997E-649C97B7185C}">
      <text>
        <r>
          <rPr>
            <b/>
            <sz val="9"/>
            <color indexed="81"/>
            <rFont val="Tahoma"/>
            <family val="2"/>
          </rPr>
          <t>Ed Kim:</t>
        </r>
        <r>
          <rPr>
            <sz val="9"/>
            <color indexed="81"/>
            <rFont val="Tahoma"/>
            <family val="2"/>
          </rPr>
          <t xml:space="preserve">
Participants who were still alive at the end of the study and in safety population.
</t>
        </r>
      </text>
    </comment>
    <comment ref="BM46" authorId="2" shapeId="0" xr:uid="{F6280848-120F-47C3-A668-7021E0ED9957}">
      <text>
        <r>
          <rPr>
            <b/>
            <sz val="9"/>
            <color indexed="81"/>
            <rFont val="Tahoma"/>
            <family val="2"/>
          </rPr>
          <t>Ed Kim:</t>
        </r>
        <r>
          <rPr>
            <sz val="9"/>
            <color indexed="81"/>
            <rFont val="Tahoma"/>
            <family val="2"/>
          </rPr>
          <t xml:space="preserve">
cellulitis + PNA</t>
        </r>
      </text>
    </comment>
    <comment ref="AB47" authorId="0" shapeId="0" xr:uid="{DA1DE89D-504A-4D82-B349-480AEEAAC06C}">
      <text>
        <r>
          <rPr>
            <b/>
            <sz val="9"/>
            <color indexed="81"/>
            <rFont val="Tahoma"/>
            <family val="2"/>
          </rPr>
          <t>Anastasiya Shor:</t>
        </r>
        <r>
          <rPr>
            <sz val="9"/>
            <color indexed="81"/>
            <rFont val="Tahoma"/>
            <family val="2"/>
          </rPr>
          <t xml:space="preserve">
8wks</t>
        </r>
      </text>
    </comment>
    <comment ref="AB48" authorId="0" shapeId="0" xr:uid="{7CD4CBE6-D563-47FE-86D2-7CE3DD6A3EC8}">
      <text>
        <r>
          <rPr>
            <b/>
            <sz val="9"/>
            <color indexed="81"/>
            <rFont val="Tahoma"/>
            <family val="2"/>
          </rPr>
          <t>Anastasiya Shor:</t>
        </r>
        <r>
          <rPr>
            <sz val="9"/>
            <color indexed="81"/>
            <rFont val="Tahoma"/>
            <family val="2"/>
          </rPr>
          <t xml:space="preserve">
29wks</t>
        </r>
      </text>
    </comment>
    <comment ref="H53" authorId="0" shapeId="0" xr:uid="{86B9774D-9ABF-41A5-94ED-30C0105CFACC}">
      <text>
        <r>
          <rPr>
            <b/>
            <sz val="9"/>
            <color indexed="81"/>
            <rFont val="Tahoma"/>
            <family val="2"/>
          </rPr>
          <t>Anastasiya Shor:</t>
        </r>
        <r>
          <rPr>
            <sz val="9"/>
            <color indexed="81"/>
            <rFont val="Tahoma"/>
            <family val="2"/>
          </rPr>
          <t xml:space="preserve">
This was a high-risk population: more than two thirds
of patients were &gt;=70 years of age, 35.3% of patients had secondary
AML, 36.0% of patients had poor-risk AML, 24.3% of patients had
ECOG PS of 2, and median baseline blasts in bone marrow
were 46.0%.</t>
        </r>
      </text>
    </comment>
    <comment ref="Z53" authorId="4" shapeId="0" xr:uid="{856DC179-FA99-4C2E-8F2A-06B8EEC28C60}">
      <text>
        <r>
          <rPr>
            <b/>
            <sz val="9"/>
            <color indexed="81"/>
            <rFont val="Tahoma"/>
            <family val="2"/>
          </rPr>
          <t>Ed:</t>
        </r>
        <r>
          <rPr>
            <sz val="9"/>
            <color indexed="81"/>
            <rFont val="Tahoma"/>
            <family val="2"/>
          </rPr>
          <t xml:space="preserve">
total - poor = good/int
total = 87/36.1%*100% = 240 (2 unavilable)
240-87= 153 (63.8%)</t>
        </r>
      </text>
    </comment>
    <comment ref="AB53" authorId="0" shapeId="0" xr:uid="{112B9984-FD4C-48F2-B1FC-A4E2FE6AB059}">
      <text>
        <r>
          <rPr>
            <b/>
            <sz val="9"/>
            <color indexed="81"/>
            <rFont val="Tahoma"/>
            <family val="2"/>
          </rPr>
          <t>Anastasiya Shor:</t>
        </r>
        <r>
          <rPr>
            <sz val="9"/>
            <color indexed="81"/>
            <rFont val="Tahoma"/>
            <family val="2"/>
          </rPr>
          <t xml:space="preserve">
exposure to study medication noted here; median 4 cycles (4 weeks/cycle), range 1-29 cycles; 63 patients (26.5%) remained on study for at least nine cycles versus 32 (15.4%) of 208 cytarabine recipients. At the mature analysis (2010 cutoff), the median numbers of cycles were unchanged, and again, more decitabine than cytarabine patients remained on study for at least nine cycles.</t>
        </r>
      </text>
    </comment>
    <comment ref="AC53" authorId="0" shapeId="0" xr:uid="{798AE34F-1C08-4F70-B7F3-D55B3BF6D857}">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D53" authorId="0" shapeId="0" xr:uid="{4D25BB3E-6CDD-4325-AA5A-70AC97A45E53}">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Q53" authorId="0" shapeId="0" xr:uid="{B597CD96-CF5C-49A8-9CC2-AE44A2F5D41E}">
      <text>
        <r>
          <rPr>
            <b/>
            <sz val="9"/>
            <color indexed="81"/>
            <rFont val="Tahoma"/>
            <family val="2"/>
          </rPr>
          <t>Anastasiya Shor:</t>
        </r>
        <r>
          <rPr>
            <sz val="9"/>
            <color indexed="81"/>
            <rFont val="Tahoma"/>
            <family val="2"/>
          </rPr>
          <t xml:space="preserve">
Only 185/242 evaluable; 23.6% lost to follow up or due to lack of bone marrow samples. Includes CR and CR with incomplete platelet recovery</t>
        </r>
      </text>
    </comment>
    <comment ref="AR53" authorId="0" shapeId="0" xr:uid="{6AE3212D-21A3-4196-A01E-25A24E5576E4}">
      <text>
        <r>
          <rPr>
            <b/>
            <sz val="9"/>
            <color indexed="81"/>
            <rFont val="Tahoma"/>
            <family val="2"/>
          </rPr>
          <t>Anastasiya Shor:</t>
        </r>
        <r>
          <rPr>
            <sz val="9"/>
            <color indexed="81"/>
            <rFont val="Tahoma"/>
            <family val="2"/>
          </rPr>
          <t xml:space="preserve">
95% CI, includes CR and CR with incomplete platelet recovery</t>
        </r>
      </text>
    </comment>
    <comment ref="AT53" authorId="1" shapeId="0" xr:uid="{E1720679-BBF0-452D-BB17-9F42C9C39E72}">
      <text>
        <r>
          <rPr>
            <b/>
            <sz val="9"/>
            <color indexed="81"/>
            <rFont val="Tahoma"/>
            <family val="2"/>
          </rPr>
          <t>Christina Kwon:</t>
        </r>
        <r>
          <rPr>
            <sz val="9"/>
            <color indexed="81"/>
            <rFont val="Tahoma"/>
            <family val="2"/>
          </rPr>
          <t xml:space="preserve">
platelete transfusion dependent at baseline N=85
RBC transfusion dependent at baseline n=168
from Dass_VH_2012</t>
        </r>
      </text>
    </comment>
    <comment ref="AV53" authorId="1" shapeId="0" xr:uid="{7625D773-765C-48F9-924E-535F4A25F903}">
      <text>
        <r>
          <rPr>
            <b/>
            <sz val="9"/>
            <color indexed="81"/>
            <rFont val="Tahoma"/>
            <family val="2"/>
          </rPr>
          <t>Christina Kwon:</t>
        </r>
        <r>
          <rPr>
            <sz val="9"/>
            <color indexed="81"/>
            <rFont val="Tahoma"/>
            <family val="2"/>
          </rPr>
          <t xml:space="preserve">
Platelete p=0.0069
RBC p=0.0026
from Dass_VH_2012
</t>
        </r>
      </text>
    </comment>
    <comment ref="AW53" authorId="1" shapeId="0" xr:uid="{F8F6A9F0-0286-410C-92C5-A418BC094413}">
      <text>
        <r>
          <rPr>
            <b/>
            <sz val="9"/>
            <color indexed="81"/>
            <rFont val="Tahoma"/>
            <family val="2"/>
          </rPr>
          <t>Christina Kwon:</t>
        </r>
        <r>
          <rPr>
            <sz val="9"/>
            <color indexed="81"/>
            <rFont val="Tahoma"/>
            <family val="2"/>
          </rPr>
          <t xml:space="preserve">
Grades 3 or 4 in more than 10%
of Patients in Any Group were reported
</t>
        </r>
      </text>
    </comment>
    <comment ref="F54" authorId="0" shapeId="0" xr:uid="{092CF7EC-A97C-43EA-AD2D-B3915F0C1EEC}">
      <text>
        <r>
          <rPr>
            <b/>
            <sz val="9"/>
            <color indexed="81"/>
            <rFont val="Tahoma"/>
            <family val="2"/>
          </rPr>
          <t>Anastasiya Shor:</t>
        </r>
        <r>
          <rPr>
            <sz val="9"/>
            <color indexed="81"/>
            <rFont val="Tahoma"/>
            <family val="2"/>
          </rPr>
          <t xml:space="preserve">
Only LDAC population reported here; other treatment choice was BSC (28 patients)</t>
        </r>
      </text>
    </comment>
    <comment ref="Z54" authorId="4" shapeId="0" xr:uid="{5D54E0BB-4CE0-42E8-B798-17E34CEC6DA5}">
      <text>
        <r>
          <rPr>
            <b/>
            <sz val="9"/>
            <color indexed="81"/>
            <rFont val="Tahoma"/>
            <family val="2"/>
          </rPr>
          <t>Ed:</t>
        </r>
        <r>
          <rPr>
            <sz val="9"/>
            <color indexed="81"/>
            <rFont val="Tahoma"/>
            <family val="2"/>
          </rPr>
          <t xml:space="preserve">
total - poor = good/int
total = 79/36.9%*100% = 214 (1 unavailable)
214-87= 135 (63.1%)</t>
        </r>
      </text>
    </comment>
    <comment ref="AB54" authorId="0" shapeId="0" xr:uid="{16D9991E-F6A9-4812-95BD-0B32CAA89E34}">
      <text>
        <r>
          <rPr>
            <b/>
            <sz val="9"/>
            <color indexed="81"/>
            <rFont val="Tahoma"/>
            <family val="2"/>
          </rPr>
          <t>Anastasiya Shor:</t>
        </r>
        <r>
          <rPr>
            <sz val="9"/>
            <color indexed="81"/>
            <rFont val="Tahoma"/>
            <family val="2"/>
          </rPr>
          <t xml:space="preserve">
exposure to study medication noted here; median 2 cycles (4 weeks/cycle), range 1-30 cycles. 63 patients (26.5%) remained on study for at least nine cycles versus 32 (15.4%) of 208 cytarabine recipients. At the mature analysis (2010 cutoff), the median numbers of cycles were unchanged, and again, more decitabine than cytarabine patients remained on study for at least nine cycles.</t>
        </r>
      </text>
    </comment>
    <comment ref="AC54" authorId="0" shapeId="0" xr:uid="{640C29C2-A4C3-494A-8420-14564852A907}">
      <text>
        <r>
          <rPr>
            <b/>
            <sz val="9"/>
            <color indexed="81"/>
            <rFont val="Tahoma"/>
            <family val="2"/>
          </rPr>
          <t>Anastasiya Shor:</t>
        </r>
        <r>
          <rPr>
            <sz val="9"/>
            <color indexed="81"/>
            <rFont val="Tahoma"/>
            <family val="2"/>
          </rPr>
          <t xml:space="preserve">
ad hoc mature
(2010) analysis of decitabine and TC in the intent-to-treat population. 
OS among total treatment choice (LDAC+SC)</t>
        </r>
      </text>
    </comment>
    <comment ref="AD54" authorId="0" shapeId="0" xr:uid="{1250739C-13F8-4E04-AE18-9B18DE8048FC}">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Q54" authorId="0" shapeId="0" xr:uid="{8C2C7A9B-80B7-4769-9791-38C15F4DD3BA}">
      <text>
        <r>
          <rPr>
            <b/>
            <sz val="9"/>
            <color indexed="81"/>
            <rFont val="Tahoma"/>
            <family val="2"/>
          </rPr>
          <t>Anastasiya Shor:</t>
        </r>
        <r>
          <rPr>
            <sz val="9"/>
            <color indexed="81"/>
            <rFont val="Tahoma"/>
            <family val="2"/>
          </rPr>
          <t xml:space="preserve">
168/243 treatment of choice population including BSC- 30.9% of patients lost to follow up or due to lack of bone marrow samples; includes CR and CR with incomplete platelet recovery</t>
        </r>
      </text>
    </comment>
    <comment ref="AR54" authorId="0" shapeId="0" xr:uid="{83539E79-C319-46D7-8CDA-88BAE8611983}">
      <text>
        <r>
          <rPr>
            <b/>
            <sz val="9"/>
            <color indexed="81"/>
            <rFont val="Tahoma"/>
            <family val="2"/>
          </rPr>
          <t>Anastasiya Shor:</t>
        </r>
        <r>
          <rPr>
            <sz val="9"/>
            <color indexed="81"/>
            <rFont val="Tahoma"/>
            <family val="2"/>
          </rPr>
          <t xml:space="preserve">
for treatment of choice population including BSC; 95% CI, includes CR and CR with incomplete platelet recovery</t>
        </r>
      </text>
    </comment>
    <comment ref="AT54" authorId="1" shapeId="0" xr:uid="{A35A4598-88ED-4F55-ACF0-2DCFB35AE841}">
      <text>
        <r>
          <rPr>
            <b/>
            <sz val="9"/>
            <color indexed="81"/>
            <rFont val="Tahoma"/>
            <family val="2"/>
          </rPr>
          <t>Christina Kwon:</t>
        </r>
        <r>
          <rPr>
            <sz val="9"/>
            <color indexed="81"/>
            <rFont val="Tahoma"/>
            <family val="2"/>
          </rPr>
          <t xml:space="preserve">
platelete transfusion dependent at baseline N=83
RBC transfusion dependent at baseline n=162
from Dass_VH_2012</t>
        </r>
      </text>
    </comment>
    <comment ref="E55" authorId="2" shapeId="0" xr:uid="{7391C326-016C-4A18-8BB3-831A712E312F}">
      <text>
        <r>
          <rPr>
            <b/>
            <sz val="9"/>
            <color indexed="81"/>
            <rFont val="Tahoma"/>
            <family val="2"/>
          </rPr>
          <t>Ed Kim:</t>
        </r>
        <r>
          <rPr>
            <sz val="9"/>
            <color indexed="81"/>
            <rFont val="Tahoma"/>
            <family val="2"/>
          </rPr>
          <t xml:space="preserve">
letter to the editor but it's abouot P3 RCT post hoc analysis</t>
        </r>
      </text>
    </comment>
    <comment ref="E57" authorId="2" shapeId="0" xr:uid="{FB25F676-6383-4CE3-8861-983A47806957}">
      <text>
        <r>
          <rPr>
            <b/>
            <sz val="9"/>
            <color indexed="81"/>
            <rFont val="Tahoma"/>
            <family val="2"/>
          </rPr>
          <t>Ed Kim:</t>
        </r>
        <r>
          <rPr>
            <sz val="9"/>
            <color indexed="81"/>
            <rFont val="Tahoma"/>
            <family val="2"/>
          </rPr>
          <t xml:space="preserve">
letter to the editor but it's abouot P3 RCT post hoc analysis</t>
        </r>
      </text>
    </comment>
    <comment ref="M59" authorId="1" shapeId="0" xr:uid="{A43208E8-66D1-4DA7-8E5B-443B00585F1D}">
      <text>
        <r>
          <rPr>
            <b/>
            <sz val="9"/>
            <color indexed="81"/>
            <rFont val="Tahoma"/>
            <family val="2"/>
          </rPr>
          <t>Christina Kwon:</t>
        </r>
        <r>
          <rPr>
            <sz val="9"/>
            <color indexed="81"/>
            <rFont val="Tahoma"/>
            <family val="2"/>
          </rPr>
          <t xml:space="preserve">
Weighted average
</t>
        </r>
      </text>
    </comment>
    <comment ref="Q59" authorId="1" shapeId="0" xr:uid="{6E5A6747-2453-49F8-9B8C-F5241F1CFB6F}">
      <text>
        <r>
          <rPr>
            <b/>
            <sz val="9"/>
            <color indexed="81"/>
            <rFont val="Tahoma"/>
            <family val="2"/>
          </rPr>
          <t>Christina Kwon:</t>
        </r>
        <r>
          <rPr>
            <sz val="9"/>
            <color indexed="81"/>
            <rFont val="Tahoma"/>
            <family val="2"/>
          </rPr>
          <t xml:space="preserve">
RAEB-t + AML=
40 (33.6%) + 1 (0.8%)</t>
        </r>
      </text>
    </comment>
    <comment ref="R59" authorId="5" shapeId="0" xr:uid="{F832B605-2BEC-4174-BA62-B059488216EF}">
      <text>
        <r>
          <rPr>
            <b/>
            <sz val="9"/>
            <color indexed="81"/>
            <rFont val="Tahoma"/>
            <family val="2"/>
          </rPr>
          <t>Denis:</t>
        </r>
        <r>
          <rPr>
            <sz val="9"/>
            <color indexed="81"/>
            <rFont val="Tahoma"/>
            <family val="2"/>
          </rPr>
          <t xml:space="preserve">
RA + RAS + RAEB= 
5 (4.2%) + 3 (2.5%) + 61 (51.3%) 
</t>
        </r>
      </text>
    </comment>
    <comment ref="V59" authorId="5" shapeId="0" xr:uid="{21D965CC-0E4C-45FC-B793-884B91B63AF1}">
      <text>
        <r>
          <rPr>
            <b/>
            <sz val="9"/>
            <color indexed="81"/>
            <rFont val="Tahoma"/>
            <family val="2"/>
          </rPr>
          <t>Denis:</t>
        </r>
        <r>
          <rPr>
            <sz val="9"/>
            <color indexed="81"/>
            <rFont val="Tahoma"/>
            <family val="2"/>
          </rPr>
          <t xml:space="preserve">
PS 0 + 1
29 (24.4%) + 76 (63.9%)</t>
        </r>
      </text>
    </comment>
    <comment ref="Z59" authorId="5" shapeId="0" xr:uid="{172873D0-FB78-44FF-9757-B6E20B613A0C}">
      <text>
        <r>
          <rPr>
            <b/>
            <sz val="9"/>
            <color indexed="81"/>
            <rFont val="Tahoma"/>
            <family val="2"/>
          </rPr>
          <t>Denis:</t>
        </r>
        <r>
          <rPr>
            <sz val="9"/>
            <color indexed="81"/>
            <rFont val="Tahoma"/>
            <family val="2"/>
          </rPr>
          <t xml:space="preserve">
Good + intermediate:
38 (31.9%) + 9 (7.6%)
</t>
        </r>
      </text>
    </comment>
    <comment ref="AB59" authorId="5" shapeId="0" xr:uid="{76AF37AE-47FE-468D-9A41-568804EC2A8E}">
      <text>
        <r>
          <rPr>
            <b/>
            <sz val="9"/>
            <color indexed="81"/>
            <rFont val="Tahoma"/>
            <family val="2"/>
          </rPr>
          <t>Denis:</t>
        </r>
        <r>
          <rPr>
            <sz val="9"/>
            <color indexed="81"/>
            <rFont val="Tahoma"/>
            <family val="2"/>
          </rPr>
          <t xml:space="preserve">
median 6 months of treatment</t>
        </r>
      </text>
    </comment>
    <comment ref="AQ59" authorId="5" shapeId="0" xr:uid="{D6336BE0-0415-43E5-ADE5-1EB831E9E5BF}">
      <text>
        <r>
          <rPr>
            <b/>
            <sz val="9"/>
            <color indexed="81"/>
            <rFont val="Tahoma"/>
            <family val="2"/>
          </rPr>
          <t>Denis:</t>
        </r>
        <r>
          <rPr>
            <sz val="9"/>
            <color indexed="81"/>
            <rFont val="Tahoma"/>
            <family val="2"/>
          </rPr>
          <t xml:space="preserve">
5.8 months
</t>
        </r>
      </text>
    </comment>
    <comment ref="AY59" authorId="5" shapeId="0" xr:uid="{AF75B72E-73CF-4C36-94D2-403ACCDACE2A}">
      <text>
        <r>
          <rPr>
            <b/>
            <sz val="9"/>
            <color indexed="81"/>
            <rFont val="Tahoma"/>
            <family val="2"/>
          </rPr>
          <t>Denis:</t>
        </r>
        <r>
          <rPr>
            <sz val="9"/>
            <color indexed="81"/>
            <rFont val="Tahoma"/>
            <family val="2"/>
          </rPr>
          <t xml:space="preserve">
Grade 3 + 4:
25 (21.9%) + 4 (3.5%)</t>
        </r>
      </text>
    </comment>
    <comment ref="AZ59" authorId="5" shapeId="0" xr:uid="{91F9FD87-C8A3-4BBE-9A91-B621D3904CEB}">
      <text>
        <r>
          <rPr>
            <b/>
            <sz val="9"/>
            <color indexed="81"/>
            <rFont val="Tahoma"/>
            <family val="2"/>
          </rPr>
          <t>Denis:</t>
        </r>
        <r>
          <rPr>
            <sz val="9"/>
            <color indexed="81"/>
            <rFont val="Tahoma"/>
            <family val="2"/>
          </rPr>
          <t xml:space="preserve">
Grade 3 + 4:
35 (30.7%) + 19 (16.7%)
</t>
        </r>
        <r>
          <rPr>
            <b/>
            <sz val="9"/>
            <color indexed="81"/>
            <rFont val="Tahoma"/>
            <family val="2"/>
          </rPr>
          <t>Ed:</t>
        </r>
        <r>
          <rPr>
            <sz val="9"/>
            <color indexed="81"/>
            <rFont val="Tahoma"/>
            <family val="2"/>
          </rPr>
          <t xml:space="preserve">
"Infection with grade 3/4 neutropenia"</t>
        </r>
      </text>
    </comment>
    <comment ref="BC59" authorId="5" shapeId="0" xr:uid="{D338D8FB-1766-4188-84D0-E3CBA5C7BA90}">
      <text>
        <r>
          <rPr>
            <b/>
            <sz val="9"/>
            <color indexed="81"/>
            <rFont val="Tahoma"/>
            <family val="2"/>
          </rPr>
          <t>Denis:</t>
        </r>
        <r>
          <rPr>
            <sz val="9"/>
            <color indexed="81"/>
            <rFont val="Tahoma"/>
            <family val="2"/>
          </rPr>
          <t xml:space="preserve">
Grade 3 + 4:
5 (4.4%) + 5 (4.4%)</t>
        </r>
      </text>
    </comment>
    <comment ref="BM59" authorId="5" shapeId="0" xr:uid="{A799B0A3-EA5F-432B-AB90-1E2B575A1F86}">
      <text>
        <r>
          <rPr>
            <b/>
            <sz val="9"/>
            <color indexed="81"/>
            <rFont val="Tahoma"/>
            <family val="2"/>
          </rPr>
          <t>Denis:</t>
        </r>
        <r>
          <rPr>
            <sz val="9"/>
            <color indexed="81"/>
            <rFont val="Tahoma"/>
            <family val="2"/>
          </rPr>
          <t xml:space="preserve">
Grade 3 + 4:
44 (38.6%) + 22 (19.3%)</t>
        </r>
      </text>
    </comment>
    <comment ref="Q60" authorId="1" shapeId="0" xr:uid="{126D218D-8322-464B-820C-C7BB385A9BB6}">
      <text>
        <r>
          <rPr>
            <b/>
            <sz val="9"/>
            <color indexed="81"/>
            <rFont val="Tahoma"/>
            <family val="2"/>
          </rPr>
          <t>Christina Kwon:</t>
        </r>
        <r>
          <rPr>
            <sz val="9"/>
            <color indexed="81"/>
            <rFont val="Tahoma"/>
            <family val="2"/>
          </rPr>
          <t xml:space="preserve">
RAEB-t + AML=
35 (30.7%) + 1 (0.9%)</t>
        </r>
      </text>
    </comment>
    <comment ref="R60" authorId="5" shapeId="0" xr:uid="{A325C158-EFCC-4B32-8962-45DBA7E06CB5}">
      <text>
        <r>
          <rPr>
            <b/>
            <sz val="9"/>
            <color indexed="81"/>
            <rFont val="Tahoma"/>
            <family val="2"/>
          </rPr>
          <t>Denis:</t>
        </r>
        <r>
          <rPr>
            <sz val="9"/>
            <color indexed="81"/>
            <rFont val="Tahoma"/>
            <family val="2"/>
          </rPr>
          <t xml:space="preserve">
RA + RAS + RAEB = 
8 (7.0%) + 2 (1.8%) + 64 (56.1%) </t>
        </r>
      </text>
    </comment>
    <comment ref="V60" authorId="5" shapeId="0" xr:uid="{A83A0CAC-5CAF-416F-9A78-174E5656DA4F}">
      <text>
        <r>
          <rPr>
            <b/>
            <sz val="9"/>
            <color indexed="81"/>
            <rFont val="Tahoma"/>
            <family val="2"/>
          </rPr>
          <t>Denis:</t>
        </r>
        <r>
          <rPr>
            <sz val="9"/>
            <color indexed="81"/>
            <rFont val="Tahoma"/>
            <family val="2"/>
          </rPr>
          <t xml:space="preserve">
PS 0 + 1
25 (21.9%) + 72 (63.2%)
</t>
        </r>
      </text>
    </comment>
    <comment ref="Z60" authorId="5" shapeId="0" xr:uid="{36F1B5F3-33EF-43BD-A256-F81E986F7EC9}">
      <text>
        <r>
          <rPr>
            <b/>
            <sz val="9"/>
            <color indexed="81"/>
            <rFont val="Tahoma"/>
            <family val="2"/>
          </rPr>
          <t>Denis:</t>
        </r>
        <r>
          <rPr>
            <sz val="9"/>
            <color indexed="81"/>
            <rFont val="Tahoma"/>
            <family val="2"/>
          </rPr>
          <t xml:space="preserve">
Good + intermediate:
29 (25.4%) + 17 (14.9%)</t>
        </r>
      </text>
    </comment>
    <comment ref="AY60" authorId="5" shapeId="0" xr:uid="{F3082B30-3524-4531-B0B2-77621D6B5C29}">
      <text>
        <r>
          <rPr>
            <b/>
            <sz val="9"/>
            <color indexed="81"/>
            <rFont val="Tahoma"/>
            <family val="2"/>
          </rPr>
          <t>Denis:</t>
        </r>
        <r>
          <rPr>
            <sz val="9"/>
            <color indexed="81"/>
            <rFont val="Tahoma"/>
            <family val="2"/>
          </rPr>
          <t xml:space="preserve">
Grade 3 + 4:
6 (5.3%) + 2 (1.8%)</t>
        </r>
      </text>
    </comment>
    <comment ref="AZ60" authorId="5" shapeId="0" xr:uid="{8C53F4B9-53F9-420A-AC4C-3EBAA661D9F5}">
      <text>
        <r>
          <rPr>
            <b/>
            <sz val="9"/>
            <color indexed="81"/>
            <rFont val="Tahoma"/>
            <family val="2"/>
          </rPr>
          <t>Denis:</t>
        </r>
        <r>
          <rPr>
            <sz val="9"/>
            <color indexed="81"/>
            <rFont val="Tahoma"/>
            <family val="2"/>
          </rPr>
          <t xml:space="preserve">
Grade 3 + 4:
33 (28.9%) + 7 (6.1%)
</t>
        </r>
        <r>
          <rPr>
            <b/>
            <sz val="9"/>
            <color indexed="81"/>
            <rFont val="Tahoma"/>
            <family val="2"/>
          </rPr>
          <t>Ed:</t>
        </r>
        <r>
          <rPr>
            <sz val="9"/>
            <color indexed="81"/>
            <rFont val="Tahoma"/>
            <family val="2"/>
          </rPr>
          <t xml:space="preserve">
"Infection with grade 3/4 neutropenia"</t>
        </r>
      </text>
    </comment>
    <comment ref="BC60" authorId="5" shapeId="0" xr:uid="{10FC4266-6F68-4F4E-B5F1-F06402919B6D}">
      <text>
        <r>
          <rPr>
            <b/>
            <sz val="9"/>
            <color indexed="81"/>
            <rFont val="Tahoma"/>
            <family val="2"/>
          </rPr>
          <t>Denis:</t>
        </r>
        <r>
          <rPr>
            <sz val="9"/>
            <color indexed="81"/>
            <rFont val="Tahoma"/>
            <family val="2"/>
          </rPr>
          <t xml:space="preserve">
Grade 3 + 4:
12 (10.5%) + 4 (3.5%)</t>
        </r>
      </text>
    </comment>
    <comment ref="BM60" authorId="5" shapeId="0" xr:uid="{456B6CE2-8683-4991-AA22-F5BDB19779A6}">
      <text>
        <r>
          <rPr>
            <b/>
            <sz val="9"/>
            <color indexed="81"/>
            <rFont val="Tahoma"/>
            <family val="2"/>
          </rPr>
          <t>Denis:</t>
        </r>
        <r>
          <rPr>
            <sz val="9"/>
            <color indexed="81"/>
            <rFont val="Tahoma"/>
            <family val="2"/>
          </rPr>
          <t xml:space="preserve">
Grade 3 + 4:
45 (39.5%) + 12 (10.5%)</t>
        </r>
      </text>
    </comment>
    <comment ref="Q61" authorId="1" shapeId="0" xr:uid="{11BBC19C-505E-49F9-8A23-EE021B386DCA}">
      <text>
        <r>
          <rPr>
            <b/>
            <sz val="9"/>
            <color indexed="81"/>
            <rFont val="Tahoma"/>
            <family val="2"/>
          </rPr>
          <t>Christina Kwon:</t>
        </r>
        <r>
          <rPr>
            <sz val="9"/>
            <color indexed="81"/>
            <rFont val="Tahoma"/>
            <family val="2"/>
          </rPr>
          <t xml:space="preserve">
Based on inclusion criteria</t>
        </r>
      </text>
    </comment>
    <comment ref="R61" authorId="1" shapeId="0" xr:uid="{A98A76E8-CE15-4E6A-80A8-2CDB756C47F1}">
      <text>
        <r>
          <rPr>
            <b/>
            <sz val="9"/>
            <color indexed="81"/>
            <rFont val="Tahoma"/>
            <family val="2"/>
          </rPr>
          <t>Christina Kwon:</t>
        </r>
        <r>
          <rPr>
            <sz val="9"/>
            <color indexed="81"/>
            <rFont val="Tahoma"/>
            <family val="2"/>
          </rPr>
          <t xml:space="preserve">
based on inclusion criteria</t>
        </r>
      </text>
    </comment>
    <comment ref="AB61" authorId="4" shapeId="0" xr:uid="{AB48EB62-FF0A-4C94-B641-4B22FD410787}">
      <text>
        <r>
          <rPr>
            <b/>
            <sz val="9"/>
            <color indexed="81"/>
            <rFont val="Tahoma"/>
            <family val="2"/>
          </rPr>
          <t>Ed:</t>
        </r>
        <r>
          <rPr>
            <sz val="9"/>
            <color indexed="81"/>
            <rFont val="Tahoma"/>
            <family val="2"/>
          </rPr>
          <t xml:space="preserve">
3 courses * 28 days</t>
        </r>
      </text>
    </comment>
    <comment ref="AK61" authorId="4" shapeId="0" xr:uid="{675F4942-6369-42FD-BBEC-D8F0CE4DDECF}">
      <text>
        <r>
          <rPr>
            <b/>
            <sz val="9"/>
            <color indexed="81"/>
            <rFont val="Tahoma"/>
            <family val="2"/>
          </rPr>
          <t xml:space="preserve">Ed:
</t>
        </r>
        <r>
          <rPr>
            <sz val="9"/>
            <color indexed="81"/>
            <rFont val="Tahoma"/>
            <family val="2"/>
          </rPr>
          <t>ORR= 8.5%
Effect on ORR of VPA vs no VPA (17.8 vs 17.2%): OR 1.06, CI [0.51,2.21], p = 0.88
Effect on CR/CRi of ATRA vs no ATRA(21.9 vs 13.5%): OR 1.80, CI [0.86,3.79], p = 0.12</t>
        </r>
      </text>
    </comment>
    <comment ref="BS61" authorId="1" shapeId="0" xr:uid="{223C2FD2-6058-4DC5-9036-8DD15E883407}">
      <text>
        <r>
          <rPr>
            <b/>
            <sz val="9"/>
            <color indexed="81"/>
            <rFont val="Tahoma"/>
            <family val="2"/>
          </rPr>
          <t>Christina Kwon:</t>
        </r>
        <r>
          <rPr>
            <sz val="9"/>
            <color indexed="81"/>
            <rFont val="Tahoma"/>
            <family val="2"/>
          </rPr>
          <t xml:space="preserve">
Extracted from Grishina_BMCC_2015</t>
        </r>
      </text>
    </comment>
    <comment ref="Q62" authorId="1" shapeId="0" xr:uid="{5103FC12-E2F3-4B7F-A362-402DEECC9C2C}">
      <text>
        <r>
          <rPr>
            <b/>
            <sz val="9"/>
            <color indexed="81"/>
            <rFont val="Tahoma"/>
            <family val="2"/>
          </rPr>
          <t>Christina Kwon:</t>
        </r>
        <r>
          <rPr>
            <sz val="9"/>
            <color indexed="81"/>
            <rFont val="Tahoma"/>
            <family val="2"/>
          </rPr>
          <t xml:space="preserve">
Based on inclusion criteria</t>
        </r>
      </text>
    </comment>
    <comment ref="R62" authorId="1" shapeId="0" xr:uid="{F4F61F34-E66C-4577-A47C-950CE7EF7461}">
      <text>
        <r>
          <rPr>
            <b/>
            <sz val="9"/>
            <color indexed="81"/>
            <rFont val="Tahoma"/>
            <family val="2"/>
          </rPr>
          <t>Christina Kwon:</t>
        </r>
        <r>
          <rPr>
            <sz val="9"/>
            <color indexed="81"/>
            <rFont val="Tahoma"/>
            <family val="2"/>
          </rPr>
          <t xml:space="preserve">
based on inclusion criteria</t>
        </r>
      </text>
    </comment>
    <comment ref="AK62" authorId="1" shapeId="0" xr:uid="{49C77788-2402-48E4-BF5D-50C62D68DA22}">
      <text>
        <r>
          <rPr>
            <b/>
            <sz val="9"/>
            <color indexed="81"/>
            <rFont val="Tahoma"/>
            <family val="2"/>
          </rPr>
          <t>Christina Kwon:</t>
        </r>
        <r>
          <rPr>
            <sz val="9"/>
            <color indexed="81"/>
            <rFont val="Tahoma"/>
            <family val="2"/>
          </rPr>
          <t xml:space="preserve">
ORR=17.5%</t>
        </r>
      </text>
    </comment>
    <comment ref="Q63" authorId="1" shapeId="0" xr:uid="{BF1C251F-783C-4A67-AE54-968B0D74CEF3}">
      <text>
        <r>
          <rPr>
            <b/>
            <sz val="9"/>
            <color indexed="81"/>
            <rFont val="Tahoma"/>
            <family val="2"/>
          </rPr>
          <t>Christina Kwon:</t>
        </r>
        <r>
          <rPr>
            <sz val="9"/>
            <color indexed="81"/>
            <rFont val="Tahoma"/>
            <family val="2"/>
          </rPr>
          <t xml:space="preserve">
Based on inclusion criteria</t>
        </r>
      </text>
    </comment>
    <comment ref="R63" authorId="1" shapeId="0" xr:uid="{59CB011D-CC50-44AC-8A20-E3E1E9B535A5}">
      <text>
        <r>
          <rPr>
            <b/>
            <sz val="9"/>
            <color indexed="81"/>
            <rFont val="Tahoma"/>
            <family val="2"/>
          </rPr>
          <t>Christina Kwon:</t>
        </r>
        <r>
          <rPr>
            <sz val="9"/>
            <color indexed="81"/>
            <rFont val="Tahoma"/>
            <family val="2"/>
          </rPr>
          <t xml:space="preserve">
based on inclusion criteria</t>
        </r>
      </text>
    </comment>
    <comment ref="AK63" authorId="1" shapeId="0" xr:uid="{C0A327C0-B361-4E48-8DED-5611AC49E561}">
      <text>
        <r>
          <rPr>
            <b/>
            <sz val="9"/>
            <color indexed="81"/>
            <rFont val="Tahoma"/>
            <family val="2"/>
          </rPr>
          <t>Christina Kwon:</t>
        </r>
        <r>
          <rPr>
            <sz val="9"/>
            <color indexed="81"/>
            <rFont val="Tahoma"/>
            <family val="2"/>
          </rPr>
          <t xml:space="preserve">
ORR=26.1%</t>
        </r>
      </text>
    </comment>
    <comment ref="Q64" authorId="1" shapeId="0" xr:uid="{000C39DB-3BB7-4D3C-B94E-F260B3FCE7D7}">
      <text>
        <r>
          <rPr>
            <b/>
            <sz val="9"/>
            <color indexed="81"/>
            <rFont val="Tahoma"/>
            <family val="2"/>
          </rPr>
          <t>Christina Kwon:</t>
        </r>
        <r>
          <rPr>
            <sz val="9"/>
            <color indexed="81"/>
            <rFont val="Tahoma"/>
            <family val="2"/>
          </rPr>
          <t xml:space="preserve">
Based on inclusion criteria</t>
        </r>
      </text>
    </comment>
    <comment ref="R64" authorId="1" shapeId="0" xr:uid="{D7CAC8A2-F7F0-4B19-8F08-022E804DF028}">
      <text>
        <r>
          <rPr>
            <b/>
            <sz val="9"/>
            <color indexed="81"/>
            <rFont val="Tahoma"/>
            <family val="2"/>
          </rPr>
          <t>Christina Kwon:</t>
        </r>
        <r>
          <rPr>
            <sz val="9"/>
            <color indexed="81"/>
            <rFont val="Tahoma"/>
            <family val="2"/>
          </rPr>
          <t xml:space="preserve">
based on inclusion criteria</t>
        </r>
      </text>
    </comment>
    <comment ref="AK64" authorId="1" shapeId="0" xr:uid="{1851EFE7-F0AB-4613-9E7D-6406A0C36913}">
      <text>
        <r>
          <rPr>
            <b/>
            <sz val="9"/>
            <color indexed="81"/>
            <rFont val="Tahoma"/>
            <family val="2"/>
          </rPr>
          <t>Christina Kwon:</t>
        </r>
        <r>
          <rPr>
            <sz val="9"/>
            <color indexed="81"/>
            <rFont val="Tahoma"/>
            <family val="2"/>
          </rPr>
          <t xml:space="preserve">
ORR=18%</t>
        </r>
      </text>
    </comment>
    <comment ref="BM65" authorId="6" shapeId="0" xr:uid="{55FEB8F6-EB5D-42E0-B17E-D7144DEB947C}">
      <text>
        <r>
          <rPr>
            <b/>
            <sz val="9"/>
            <color indexed="81"/>
            <rFont val="Tahoma"/>
            <family val="2"/>
          </rPr>
          <t>Sam Nam:</t>
        </r>
        <r>
          <rPr>
            <sz val="9"/>
            <color indexed="81"/>
            <rFont val="Tahoma"/>
            <family val="2"/>
          </rPr>
          <t xml:space="preserve">
secondary infection rate</t>
        </r>
      </text>
    </comment>
    <comment ref="BM66" authorId="6" shapeId="0" xr:uid="{3D9A781C-5C2D-4799-8ED8-D576B020B63E}">
      <text>
        <r>
          <rPr>
            <b/>
            <sz val="9"/>
            <color indexed="81"/>
            <rFont val="Tahoma"/>
            <family val="2"/>
          </rPr>
          <t>Sam Nam:</t>
        </r>
        <r>
          <rPr>
            <sz val="9"/>
            <color indexed="81"/>
            <rFont val="Tahoma"/>
            <family val="2"/>
          </rPr>
          <t xml:space="preserve">
secondary infection rate</t>
        </r>
      </text>
    </comment>
    <comment ref="F67" authorId="2" shapeId="0" xr:uid="{BFAD1A83-AD6A-40EA-BC79-0739D0794DE2}">
      <text>
        <r>
          <rPr>
            <b/>
            <sz val="9"/>
            <color indexed="81"/>
            <rFont val="Tahoma"/>
            <family val="2"/>
          </rPr>
          <t>Ed Kim:</t>
        </r>
        <r>
          <rPr>
            <sz val="9"/>
            <color indexed="81"/>
            <rFont val="Tahoma"/>
            <family val="2"/>
          </rPr>
          <t xml:space="preserve">
5-day</t>
        </r>
      </text>
    </comment>
    <comment ref="Z67" authorId="2" shapeId="0" xr:uid="{3DE9DC00-4919-4D1E-A931-3A07DFC282D8}">
      <text>
        <r>
          <rPr>
            <b/>
            <sz val="9"/>
            <color indexed="81"/>
            <rFont val="Tahoma"/>
            <family val="2"/>
          </rPr>
          <t>Ed Kim:</t>
        </r>
        <r>
          <rPr>
            <sz val="9"/>
            <color indexed="81"/>
            <rFont val="Tahoma"/>
            <family val="2"/>
          </rPr>
          <t xml:space="preserve">
Diploid: 8 (29%)
-5, -7, complex: 13 (46%)
Others: 5 (18%)
Insufficient metaphases or not done: 2 (7%)</t>
        </r>
      </text>
    </comment>
    <comment ref="AA67" authorId="2" shapeId="0" xr:uid="{C08E7DBE-FCEB-4247-B702-0EEA1BE46CE7}">
      <text>
        <r>
          <rPr>
            <b/>
            <sz val="9"/>
            <color indexed="81"/>
            <rFont val="Tahoma"/>
            <family val="2"/>
          </rPr>
          <t>Ed Kim:</t>
        </r>
        <r>
          <rPr>
            <sz val="9"/>
            <color indexed="81"/>
            <rFont val="Tahoma"/>
            <family val="2"/>
          </rPr>
          <t xml:space="preserve">
Diploid: 8 (29%)
-5, -7, complex: 13 (46%)
Others: 5 (18%)
Insufficient metaphases or not done: 2 (7%)</t>
        </r>
      </text>
    </comment>
    <comment ref="F68" authorId="2" shapeId="0" xr:uid="{EE56A25A-BE73-4533-A2D5-93C676805229}">
      <text>
        <r>
          <rPr>
            <b/>
            <sz val="9"/>
            <color indexed="81"/>
            <rFont val="Tahoma"/>
            <family val="2"/>
          </rPr>
          <t>Ed Kim:</t>
        </r>
        <r>
          <rPr>
            <sz val="9"/>
            <color indexed="81"/>
            <rFont val="Tahoma"/>
            <family val="2"/>
          </rPr>
          <t xml:space="preserve">
10-day</t>
        </r>
      </text>
    </comment>
    <comment ref="Z68" authorId="2" shapeId="0" xr:uid="{43ABDB49-2A44-4CE9-B99D-CD877DC45735}">
      <text>
        <r>
          <rPr>
            <b/>
            <sz val="9"/>
            <color indexed="81"/>
            <rFont val="Tahoma"/>
            <family val="2"/>
          </rPr>
          <t>Ed Kim:</t>
        </r>
        <r>
          <rPr>
            <sz val="9"/>
            <color indexed="81"/>
            <rFont val="Tahoma"/>
            <family val="2"/>
          </rPr>
          <t xml:space="preserve">
Diploid: 10 (23%)
-5, -7, complex: 24 (56%)
Others: 6 (14%)
Insufficient metaphases or not done: 3 (7%)</t>
        </r>
      </text>
    </comment>
    <comment ref="AA68" authorId="2" shapeId="0" xr:uid="{F1F6B8C2-02FB-456E-BE90-0B9C0E9983BE}">
      <text>
        <r>
          <rPr>
            <b/>
            <sz val="9"/>
            <color indexed="81"/>
            <rFont val="Tahoma"/>
            <family val="2"/>
          </rPr>
          <t>Ed Kim:</t>
        </r>
        <r>
          <rPr>
            <sz val="9"/>
            <color indexed="81"/>
            <rFont val="Tahoma"/>
            <family val="2"/>
          </rPr>
          <t xml:space="preserve">
Diploid: 10 (23%)
-5, -7, complex: 24 (56%)
Others: 6 (14%)
Insufficient metaphases or not done: 3 (7%)</t>
        </r>
      </text>
    </comment>
    <comment ref="R69" authorId="7" shapeId="0" xr:uid="{18F9DE9E-B60C-4D18-AA01-07D8AB53587E}">
      <text>
        <r>
          <rPr>
            <b/>
            <sz val="9"/>
            <color indexed="81"/>
            <rFont val="Tahoma"/>
            <family val="2"/>
          </rPr>
          <t>Richard:</t>
        </r>
        <r>
          <rPr>
            <sz val="9"/>
            <color indexed="81"/>
            <rFont val="Tahoma"/>
            <family val="2"/>
          </rPr>
          <t xml:space="preserve">
MDS related and AHD</t>
        </r>
      </text>
    </comment>
    <comment ref="AQ69" authorId="2" shapeId="0" xr:uid="{A152FFF4-7ADA-47E3-BD43-312F3B22DEB4}">
      <text>
        <r>
          <rPr>
            <b/>
            <sz val="9"/>
            <color indexed="81"/>
            <rFont val="Tahoma"/>
            <family val="2"/>
          </rPr>
          <t>Ed Kim:</t>
        </r>
        <r>
          <rPr>
            <sz val="9"/>
            <color indexed="81"/>
            <rFont val="Tahoma"/>
            <family val="2"/>
          </rPr>
          <t xml:space="preserve">
=2.3*365/12
time to CR/CRi
</t>
        </r>
      </text>
    </comment>
    <comment ref="BM69" authorId="2" shapeId="0" xr:uid="{E86E5DC4-7A08-410D-A890-A797F80999B3}">
      <text>
        <r>
          <rPr>
            <b/>
            <sz val="9"/>
            <color indexed="81"/>
            <rFont val="Tahoma"/>
            <family val="2"/>
          </rPr>
          <t>Ed Kim:</t>
        </r>
        <r>
          <rPr>
            <sz val="9"/>
            <color indexed="81"/>
            <rFont val="Tahoma"/>
            <family val="2"/>
          </rPr>
          <t xml:space="preserve">
Infections and infestations + Sepsis</t>
        </r>
      </text>
    </comment>
    <comment ref="R70" authorId="7" shapeId="0" xr:uid="{B7AA6057-1F40-4C41-9F10-D83D5D891F57}">
      <text>
        <r>
          <rPr>
            <b/>
            <sz val="9"/>
            <color indexed="81"/>
            <rFont val="Tahoma"/>
            <family val="2"/>
          </rPr>
          <t>Richard:</t>
        </r>
        <r>
          <rPr>
            <sz val="9"/>
            <color indexed="81"/>
            <rFont val="Tahoma"/>
            <family val="2"/>
          </rPr>
          <t xml:space="preserve">
MDS related and AHD</t>
        </r>
      </text>
    </comment>
    <comment ref="AQ70" authorId="2" shapeId="0" xr:uid="{166AE5CD-CFAA-49B9-9A6E-FF9B8BB2EB4C}">
      <text>
        <r>
          <rPr>
            <b/>
            <sz val="9"/>
            <color indexed="81"/>
            <rFont val="Tahoma"/>
            <family val="2"/>
          </rPr>
          <t>Ed Kim:</t>
        </r>
        <r>
          <rPr>
            <sz val="9"/>
            <color indexed="81"/>
            <rFont val="Tahoma"/>
            <family val="2"/>
          </rPr>
          <t xml:space="preserve">
=3.6*365/12
time to CR/CRi</t>
        </r>
      </text>
    </comment>
    <comment ref="BM70" authorId="2" shapeId="0" xr:uid="{2DE69DD0-CDC7-4388-B90B-2F63B6C56DD8}">
      <text>
        <r>
          <rPr>
            <b/>
            <sz val="9"/>
            <color indexed="81"/>
            <rFont val="Tahoma"/>
            <family val="2"/>
          </rPr>
          <t>Ed Kim:</t>
        </r>
        <r>
          <rPr>
            <sz val="9"/>
            <color indexed="81"/>
            <rFont val="Tahoma"/>
            <family val="2"/>
          </rPr>
          <t xml:space="preserve">
Infections and infestations + Sepsis</t>
        </r>
      </text>
    </comment>
    <comment ref="Q71" authorId="1" shapeId="0" xr:uid="{2900BF58-379A-4A44-9185-433B713ED7D9}">
      <text>
        <r>
          <rPr>
            <b/>
            <sz val="9"/>
            <color indexed="81"/>
            <rFont val="Tahoma"/>
            <family val="2"/>
          </rPr>
          <t>Christina Kwon:</t>
        </r>
        <r>
          <rPr>
            <sz val="9"/>
            <color indexed="81"/>
            <rFont val="Tahoma"/>
            <family val="2"/>
          </rPr>
          <t xml:space="preserve">
Based on inclusion criteria</t>
        </r>
      </text>
    </comment>
    <comment ref="R71" authorId="1" shapeId="0" xr:uid="{93BF8C7D-D103-44C4-9E64-3A6B53A1D7F6}">
      <text>
        <r>
          <rPr>
            <b/>
            <sz val="9"/>
            <color indexed="81"/>
            <rFont val="Tahoma"/>
            <family val="2"/>
          </rPr>
          <t>Christina Kwon:</t>
        </r>
        <r>
          <rPr>
            <sz val="9"/>
            <color indexed="81"/>
            <rFont val="Tahoma"/>
            <family val="2"/>
          </rPr>
          <t xml:space="preserve">
Based on inclusion criteria</t>
        </r>
      </text>
    </comment>
    <comment ref="Q72" authorId="1" shapeId="0" xr:uid="{97DF40D0-5720-477A-9602-452C86BF1F8C}">
      <text>
        <r>
          <rPr>
            <b/>
            <sz val="9"/>
            <color indexed="81"/>
            <rFont val="Tahoma"/>
            <family val="2"/>
          </rPr>
          <t>Christina Kwon:</t>
        </r>
        <r>
          <rPr>
            <sz val="9"/>
            <color indexed="81"/>
            <rFont val="Tahoma"/>
            <family val="2"/>
          </rPr>
          <t xml:space="preserve">
Based on inclusion criteria</t>
        </r>
      </text>
    </comment>
    <comment ref="R72" authorId="1" shapeId="0" xr:uid="{6CBA9C3F-8050-4F74-8B40-9E8F1522DB4F}">
      <text>
        <r>
          <rPr>
            <b/>
            <sz val="9"/>
            <color indexed="81"/>
            <rFont val="Tahoma"/>
            <family val="2"/>
          </rPr>
          <t>Christina Kwon:</t>
        </r>
        <r>
          <rPr>
            <sz val="9"/>
            <color indexed="81"/>
            <rFont val="Tahoma"/>
            <family val="2"/>
          </rPr>
          <t xml:space="preserve">
Based on inclusion criteria</t>
        </r>
      </text>
    </comment>
    <comment ref="S73" authorId="5" shapeId="0" xr:uid="{1EBC3DAA-6C8B-4B1C-985E-7FC3B991A8BE}">
      <text>
        <r>
          <rPr>
            <sz val="9"/>
            <color indexed="81"/>
            <rFont val="Tahoma"/>
            <family val="2"/>
          </rPr>
          <t xml:space="preserve">41+6+4+2 = 53%
</t>
        </r>
      </text>
    </comment>
    <comment ref="AW73" authorId="1" shapeId="0" xr:uid="{50C308C2-C865-4831-8058-29F028ECF82F}">
      <text>
        <r>
          <rPr>
            <b/>
            <sz val="9"/>
            <color indexed="81"/>
            <rFont val="Tahoma"/>
            <family val="2"/>
          </rPr>
          <t>Christina Kwon:</t>
        </r>
        <r>
          <rPr>
            <sz val="9"/>
            <color indexed="81"/>
            <rFont val="Tahoma"/>
            <family val="2"/>
          </rPr>
          <t xml:space="preserve">
Occurring in 3 or more patients (6.25% or more) were reported</t>
        </r>
      </text>
    </comment>
    <comment ref="BM73" authorId="4" shapeId="0" xr:uid="{2712A66A-A7C2-497E-BB81-AE6DC9E3974C}">
      <text>
        <r>
          <rPr>
            <b/>
            <sz val="9"/>
            <color indexed="81"/>
            <rFont val="Tahoma"/>
            <family val="2"/>
          </rPr>
          <t>Ed:</t>
        </r>
        <r>
          <rPr>
            <sz val="9"/>
            <color indexed="81"/>
            <rFont val="Tahoma"/>
            <family val="2"/>
          </rPr>
          <t xml:space="preserve">
"sepsis"</t>
        </r>
      </text>
    </comment>
    <comment ref="S74" authorId="5" shapeId="0" xr:uid="{1BEA5EB6-00AD-48AC-B350-2242CE505993}">
      <text>
        <r>
          <rPr>
            <sz val="9"/>
            <color indexed="81"/>
            <rFont val="Tahoma"/>
            <family val="2"/>
          </rPr>
          <t>54+4 = 58%</t>
        </r>
      </text>
    </comment>
    <comment ref="BM74" authorId="4" shapeId="0" xr:uid="{7E5A8986-64C0-47FE-B5D3-89D164889936}">
      <text>
        <r>
          <rPr>
            <b/>
            <sz val="9"/>
            <color indexed="81"/>
            <rFont val="Tahoma"/>
            <family val="2"/>
          </rPr>
          <t>Ed:</t>
        </r>
        <r>
          <rPr>
            <sz val="9"/>
            <color indexed="81"/>
            <rFont val="Tahoma"/>
            <family val="2"/>
          </rPr>
          <t xml:space="preserve">
"sepsis"</t>
        </r>
      </text>
    </comment>
    <comment ref="Z75" authorId="4" shapeId="0" xr:uid="{A509015F-381E-4447-B4E7-8B0057A606B0}">
      <text>
        <r>
          <rPr>
            <b/>
            <sz val="9"/>
            <color indexed="81"/>
            <rFont val="Tahoma"/>
            <family val="2"/>
          </rPr>
          <t>Ed:</t>
        </r>
        <r>
          <rPr>
            <sz val="9"/>
            <color indexed="81"/>
            <rFont val="Tahoma"/>
            <family val="2"/>
          </rPr>
          <t xml:space="preserve">
120 of 206 known cytogenic risk
</t>
        </r>
      </text>
    </comment>
    <comment ref="AA75" authorId="4" shapeId="0" xr:uid="{E6143882-98BD-407F-80D5-7D7D01549D86}">
      <text>
        <r>
          <rPr>
            <b/>
            <sz val="9"/>
            <color indexed="81"/>
            <rFont val="Tahoma"/>
            <family val="2"/>
          </rPr>
          <t>Ed:</t>
        </r>
        <r>
          <rPr>
            <sz val="9"/>
            <color indexed="81"/>
            <rFont val="Tahoma"/>
            <family val="2"/>
          </rPr>
          <t xml:space="preserve">
120 of 206 known cytogenic risk</t>
        </r>
      </text>
    </comment>
    <comment ref="AB75" authorId="4" shapeId="0" xr:uid="{E995013C-2787-42C4-97EC-01B320B3CC6E}">
      <text>
        <r>
          <rPr>
            <b/>
            <sz val="9"/>
            <color indexed="81"/>
            <rFont val="Tahoma"/>
            <family val="2"/>
          </rPr>
          <t>Ed:</t>
        </r>
        <r>
          <rPr>
            <sz val="9"/>
            <color indexed="81"/>
            <rFont val="Tahoma"/>
            <family val="2"/>
          </rPr>
          <t xml:space="preserve">
median of 2 course
6 weeks cousrse</t>
        </r>
      </text>
    </comment>
    <comment ref="AK75" authorId="1" shapeId="0" xr:uid="{1EEEAD0F-9002-4A3E-9A71-40DF41F08035}">
      <text>
        <r>
          <rPr>
            <b/>
            <sz val="9"/>
            <color indexed="81"/>
            <rFont val="Tahoma"/>
            <family val="2"/>
          </rPr>
          <t>Christina Kwon:</t>
        </r>
        <r>
          <rPr>
            <sz val="9"/>
            <color indexed="81"/>
            <rFont val="Tahoma"/>
            <family val="2"/>
          </rPr>
          <t xml:space="preserve">
Based on subgroup analysis</t>
        </r>
      </text>
    </comment>
    <comment ref="BA75" authorId="1" shapeId="0" xr:uid="{B21B9861-3254-44FF-8680-D2EA993C8491}">
      <text>
        <r>
          <rPr>
            <b/>
            <sz val="9"/>
            <color indexed="81"/>
            <rFont val="Tahoma"/>
            <family val="2"/>
          </rPr>
          <t>Christina Kwon:</t>
        </r>
        <r>
          <rPr>
            <sz val="9"/>
            <color indexed="81"/>
            <rFont val="Tahoma"/>
            <family val="2"/>
          </rPr>
          <t xml:space="preserve">
% after 1st course</t>
        </r>
      </text>
    </comment>
    <comment ref="BE75" authorId="1" shapeId="0" xr:uid="{13BBBE63-C610-458B-84CD-A26ED1AFC230}">
      <text>
        <r>
          <rPr>
            <b/>
            <sz val="9"/>
            <color indexed="81"/>
            <rFont val="Tahoma"/>
            <family val="2"/>
          </rPr>
          <t>Christina Kwon:</t>
        </r>
        <r>
          <rPr>
            <sz val="9"/>
            <color indexed="81"/>
            <rFont val="Tahoma"/>
            <family val="2"/>
          </rPr>
          <t xml:space="preserve">
% after 1st course</t>
        </r>
      </text>
    </comment>
    <comment ref="BS75" authorId="1" shapeId="0" xr:uid="{6EA06EB9-DCD6-4681-B96F-27290A3D6C5B}">
      <text>
        <r>
          <rPr>
            <b/>
            <sz val="9"/>
            <color indexed="81"/>
            <rFont val="Tahoma"/>
            <family val="2"/>
          </rPr>
          <t>Christina Kwon:</t>
        </r>
        <r>
          <rPr>
            <sz val="9"/>
            <color indexed="81"/>
            <rFont val="Tahoma"/>
            <family val="2"/>
          </rPr>
          <t xml:space="preserve">
Extracted from AML 16 trial protocol v6 (https://media.nature.com/original/nature-assets/leu/journal/v31/n5/extref/leu2016309x6.pdf)</t>
        </r>
      </text>
    </comment>
    <comment ref="Z76" authorId="4" shapeId="0" xr:uid="{110E0A4B-10C7-446F-9EF6-F2C43481A287}">
      <text>
        <r>
          <rPr>
            <b/>
            <sz val="9"/>
            <color indexed="81"/>
            <rFont val="Tahoma"/>
            <family val="2"/>
          </rPr>
          <t>Ed:</t>
        </r>
        <r>
          <rPr>
            <sz val="9"/>
            <color indexed="81"/>
            <rFont val="Tahoma"/>
            <family val="2"/>
          </rPr>
          <t xml:space="preserve">
126 of 200 known cytogenic risk</t>
        </r>
      </text>
    </comment>
    <comment ref="AA76" authorId="4" shapeId="0" xr:uid="{B79B58F3-57DE-4D0D-AAF2-77AF1BA95355}">
      <text>
        <r>
          <rPr>
            <b/>
            <sz val="9"/>
            <color indexed="81"/>
            <rFont val="Tahoma"/>
            <family val="2"/>
          </rPr>
          <t>Ed:</t>
        </r>
        <r>
          <rPr>
            <sz val="9"/>
            <color indexed="81"/>
            <rFont val="Tahoma"/>
            <family val="2"/>
          </rPr>
          <t xml:space="preserve">
126 of 200 known cytogenic risk</t>
        </r>
      </text>
    </comment>
    <comment ref="AB76" authorId="4" shapeId="0" xr:uid="{1EB34E6D-BDBC-4F04-BB43-F43D66A054CA}">
      <text>
        <r>
          <rPr>
            <b/>
            <sz val="9"/>
            <color indexed="81"/>
            <rFont val="Tahoma"/>
            <family val="2"/>
          </rPr>
          <t>Ed:</t>
        </r>
        <r>
          <rPr>
            <sz val="9"/>
            <color indexed="81"/>
            <rFont val="Tahoma"/>
            <family val="2"/>
          </rPr>
          <t xml:space="preserve">
2 MEDIAN COURSES 
4 to 6 week intervals
</t>
        </r>
      </text>
    </comment>
    <comment ref="AK76" authorId="1" shapeId="0" xr:uid="{AC92B522-C03B-466A-9EFF-472DD1D7DE0D}">
      <text>
        <r>
          <rPr>
            <b/>
            <sz val="9"/>
            <color indexed="81"/>
            <rFont val="Tahoma"/>
            <family val="2"/>
          </rPr>
          <t>Christina Kwon:</t>
        </r>
        <r>
          <rPr>
            <sz val="9"/>
            <color indexed="81"/>
            <rFont val="Tahoma"/>
            <family val="2"/>
          </rPr>
          <t xml:space="preserve">
Based on subgroup analysis</t>
        </r>
      </text>
    </comment>
    <comment ref="BA76" authorId="1" shapeId="0" xr:uid="{A28B9480-E127-4C68-B963-7FE19E184F35}">
      <text>
        <r>
          <rPr>
            <b/>
            <sz val="9"/>
            <color indexed="81"/>
            <rFont val="Tahoma"/>
            <family val="2"/>
          </rPr>
          <t xml:space="preserve">Christina Kwon:
</t>
        </r>
        <r>
          <rPr>
            <sz val="9"/>
            <color indexed="81"/>
            <rFont val="Tahoma"/>
            <family val="2"/>
          </rPr>
          <t>% after 1st course</t>
        </r>
      </text>
    </comment>
    <comment ref="BE76" authorId="1" shapeId="0" xr:uid="{680472BF-AEC0-447E-98B4-F0D4E1607807}">
      <text>
        <r>
          <rPr>
            <b/>
            <sz val="9"/>
            <color indexed="81"/>
            <rFont val="Tahoma"/>
            <family val="2"/>
          </rPr>
          <t xml:space="preserve">Christina Kwon:
</t>
        </r>
        <r>
          <rPr>
            <sz val="9"/>
            <color indexed="81"/>
            <rFont val="Tahoma"/>
            <family val="2"/>
          </rPr>
          <t>% after 1st course</t>
        </r>
      </text>
    </comment>
    <comment ref="R77" authorId="1" shapeId="0" xr:uid="{20269E15-89D9-4F04-B23B-709F0D919262}">
      <text>
        <r>
          <rPr>
            <b/>
            <sz val="9"/>
            <color indexed="81"/>
            <rFont val="Tahoma"/>
            <family val="2"/>
          </rPr>
          <t>Christina Kwon:</t>
        </r>
        <r>
          <rPr>
            <sz val="9"/>
            <color indexed="81"/>
            <rFont val="Tahoma"/>
            <family val="2"/>
          </rPr>
          <t xml:space="preserve">
RAEB-2</t>
        </r>
      </text>
    </comment>
    <comment ref="V77" authorId="4" shapeId="0" xr:uid="{8FC06911-E891-4CAB-9215-0A30972DC466}">
      <text>
        <r>
          <rPr>
            <b/>
            <sz val="9"/>
            <color indexed="81"/>
            <rFont val="Tahoma"/>
            <family val="2"/>
          </rPr>
          <t>Ed:</t>
        </r>
        <r>
          <rPr>
            <sz val="9"/>
            <color indexed="81"/>
            <rFont val="Tahoma"/>
            <family val="2"/>
          </rPr>
          <t xml:space="preserve">
Based on inclusion criteria (ECOG PS &lt;2)</t>
        </r>
      </text>
    </comment>
    <comment ref="Z77" authorId="5" shapeId="0" xr:uid="{A6167198-7813-4F72-A805-130E669DDB8D}">
      <text>
        <r>
          <rPr>
            <b/>
            <sz val="9"/>
            <color indexed="81"/>
            <rFont val="Tahoma"/>
            <family val="2"/>
          </rPr>
          <t xml:space="preserve">Denis:
</t>
        </r>
        <r>
          <rPr>
            <sz val="9"/>
            <color indexed="81"/>
            <rFont val="Tahoma"/>
            <family val="2"/>
          </rPr>
          <t>16 - 5 = 11</t>
        </r>
      </text>
    </comment>
    <comment ref="AQ77" authorId="4" shapeId="0" xr:uid="{5614685F-0AAB-41CB-8547-25CDD1BABA72}">
      <text>
        <r>
          <rPr>
            <b/>
            <sz val="9"/>
            <color indexed="81"/>
            <rFont val="Tahoma"/>
            <family val="2"/>
          </rPr>
          <t>Ed:</t>
        </r>
        <r>
          <rPr>
            <sz val="9"/>
            <color indexed="81"/>
            <rFont val="Tahoma"/>
            <family val="2"/>
          </rPr>
          <t xml:space="preserve">
Median time to CR: no difference by treatment arm</t>
        </r>
      </text>
    </comment>
    <comment ref="AR77" authorId="4" shapeId="0" xr:uid="{C0791FCB-530E-4ABA-8360-C85BDA831930}">
      <text>
        <r>
          <rPr>
            <b/>
            <sz val="9"/>
            <color indexed="81"/>
            <rFont val="Tahoma"/>
            <family val="2"/>
          </rPr>
          <t>Ed:</t>
        </r>
        <r>
          <rPr>
            <sz val="9"/>
            <color indexed="81"/>
            <rFont val="Tahoma"/>
            <family val="2"/>
          </rPr>
          <t xml:space="preserve">
Median time to CR: no difference by treatment arm</t>
        </r>
      </text>
    </comment>
    <comment ref="AW77" authorId="1" shapeId="0" xr:uid="{88FB11F7-916E-4852-92A2-CDDBC7AB158B}">
      <text>
        <r>
          <rPr>
            <b/>
            <sz val="9"/>
            <color indexed="81"/>
            <rFont val="Tahoma"/>
            <family val="2"/>
          </rPr>
          <t>Christina Kwon:</t>
        </r>
        <r>
          <rPr>
            <sz val="9"/>
            <color indexed="81"/>
            <rFont val="Tahoma"/>
            <family val="2"/>
          </rPr>
          <t xml:space="preserve">
10% or more of patients were reported</t>
        </r>
      </text>
    </comment>
    <comment ref="R78" authorId="1" shapeId="0" xr:uid="{AED32BF4-C6F1-4261-8BC0-219084363A61}">
      <text>
        <r>
          <rPr>
            <b/>
            <sz val="9"/>
            <color indexed="81"/>
            <rFont val="Tahoma"/>
            <family val="2"/>
          </rPr>
          <t>Christina Kwon:</t>
        </r>
        <r>
          <rPr>
            <sz val="9"/>
            <color indexed="81"/>
            <rFont val="Tahoma"/>
            <family val="2"/>
          </rPr>
          <t xml:space="preserve">
RAEB-2</t>
        </r>
      </text>
    </comment>
    <comment ref="V78" authorId="4" shapeId="0" xr:uid="{73AEDC31-D5B9-4D59-8571-BA1DEC8E735D}">
      <text>
        <r>
          <rPr>
            <b/>
            <sz val="9"/>
            <color indexed="81"/>
            <rFont val="Tahoma"/>
            <family val="2"/>
          </rPr>
          <t>Ed:</t>
        </r>
        <r>
          <rPr>
            <sz val="9"/>
            <color indexed="81"/>
            <rFont val="Tahoma"/>
            <family val="2"/>
          </rPr>
          <t xml:space="preserve">
Based on inclusion criteria (ECOG PS &lt;2)</t>
        </r>
      </text>
    </comment>
    <comment ref="Z78" authorId="5" shapeId="0" xr:uid="{0FD38EDB-C915-4541-8BC8-16A509538C92}">
      <text>
        <r>
          <rPr>
            <b/>
            <sz val="9"/>
            <color indexed="81"/>
            <rFont val="Tahoma"/>
            <family val="2"/>
          </rPr>
          <t>Denis:</t>
        </r>
        <r>
          <rPr>
            <sz val="9"/>
            <color indexed="81"/>
            <rFont val="Tahoma"/>
            <family val="2"/>
          </rPr>
          <t xml:space="preserve">
54-20-34</t>
        </r>
      </text>
    </comment>
    <comment ref="Q79" authorId="5" shapeId="0" xr:uid="{A3879902-2218-46B7-8326-9966C4DA03E1}">
      <text>
        <r>
          <rPr>
            <b/>
            <sz val="9"/>
            <color indexed="81"/>
            <rFont val="Tahoma"/>
            <family val="2"/>
          </rPr>
          <t xml:space="preserve">Denis:
</t>
        </r>
        <r>
          <rPr>
            <sz val="9"/>
            <color indexed="81"/>
            <rFont val="Tahoma"/>
            <family val="2"/>
          </rPr>
          <t>Based on the inclusion criteria</t>
        </r>
      </text>
    </comment>
    <comment ref="S79" authorId="5" shapeId="0" xr:uid="{D78D55D2-F1AB-4A20-A1D4-753004F4FC35}">
      <text>
        <r>
          <rPr>
            <b/>
            <sz val="9"/>
            <color indexed="81"/>
            <rFont val="Tahoma"/>
            <family val="2"/>
          </rPr>
          <t xml:space="preserve">Denis:
</t>
        </r>
        <r>
          <rPr>
            <sz val="9"/>
            <color indexed="81"/>
            <rFont val="Tahoma"/>
            <family val="2"/>
          </rPr>
          <t>Based on the inclusion criteria</t>
        </r>
      </text>
    </comment>
    <comment ref="AZ79" authorId="4" shapeId="0" xr:uid="{8AA9148A-2931-4F52-AC9D-D185F895BCB9}">
      <text>
        <r>
          <rPr>
            <b/>
            <sz val="9"/>
            <color indexed="81"/>
            <rFont val="Tahoma"/>
            <family val="2"/>
          </rPr>
          <t>Ed:</t>
        </r>
        <r>
          <rPr>
            <sz val="9"/>
            <color indexed="81"/>
            <rFont val="Tahoma"/>
            <family val="2"/>
          </rPr>
          <t xml:space="preserve">
42.2% grade 3, 11.1% with grade 4 </t>
        </r>
      </text>
    </comment>
    <comment ref="Q80" authorId="5" shapeId="0" xr:uid="{179D3672-AA18-4AA5-8D26-4289ADC09E2A}">
      <text>
        <r>
          <rPr>
            <b/>
            <sz val="9"/>
            <color indexed="81"/>
            <rFont val="Tahoma"/>
            <family val="2"/>
          </rPr>
          <t xml:space="preserve">Denis:
</t>
        </r>
        <r>
          <rPr>
            <sz val="9"/>
            <color indexed="81"/>
            <rFont val="Tahoma"/>
            <family val="2"/>
          </rPr>
          <t>Based on the inclusion criteria</t>
        </r>
      </text>
    </comment>
    <comment ref="S80" authorId="5" shapeId="0" xr:uid="{CB7F9D21-0D8E-4879-AFCF-8DA15C2F447E}">
      <text>
        <r>
          <rPr>
            <b/>
            <sz val="9"/>
            <color indexed="81"/>
            <rFont val="Tahoma"/>
            <family val="2"/>
          </rPr>
          <t xml:space="preserve">Denis:
</t>
        </r>
        <r>
          <rPr>
            <sz val="9"/>
            <color indexed="81"/>
            <rFont val="Tahoma"/>
            <family val="2"/>
          </rPr>
          <t>Based on the inclusion criteria</t>
        </r>
      </text>
    </comment>
    <comment ref="AZ80" authorId="4" shapeId="0" xr:uid="{C85BF6A9-908F-40E8-92FA-1942624F6556}">
      <text>
        <r>
          <rPr>
            <b/>
            <sz val="9"/>
            <color indexed="81"/>
            <rFont val="Tahoma"/>
            <family val="2"/>
          </rPr>
          <t>Ed:</t>
        </r>
        <r>
          <rPr>
            <sz val="9"/>
            <color indexed="81"/>
            <rFont val="Tahoma"/>
            <family val="2"/>
          </rPr>
          <t xml:space="preserve">
grade 3 in 66.7%, grade 4 in 33.3%</t>
        </r>
      </text>
    </comment>
    <comment ref="N81" authorId="5" shapeId="0" xr:uid="{B928F7F5-8DDC-41E3-AE96-664285AA2367}">
      <text>
        <r>
          <rPr>
            <b/>
            <sz val="9"/>
            <color indexed="81"/>
            <rFont val="Tahoma"/>
            <family val="2"/>
          </rPr>
          <t>Denis:</t>
        </r>
        <r>
          <rPr>
            <sz val="9"/>
            <color indexed="81"/>
            <rFont val="Tahoma"/>
            <family val="2"/>
          </rPr>
          <t xml:space="preserve">
153/246</t>
        </r>
      </text>
    </comment>
    <comment ref="S81" authorId="5" shapeId="0" xr:uid="{0C3B6CC2-39FA-40B6-B177-8800AFD69039}">
      <text>
        <r>
          <rPr>
            <b/>
            <sz val="9"/>
            <color indexed="81"/>
            <rFont val="Tahoma"/>
            <family val="2"/>
          </rPr>
          <t>Denis:</t>
        </r>
        <r>
          <rPr>
            <sz val="9"/>
            <color indexed="81"/>
            <rFont val="Tahoma"/>
            <family val="2"/>
          </rPr>
          <t xml:space="preserve">
162/246, 54/246</t>
        </r>
      </text>
    </comment>
    <comment ref="V81" authorId="5" shapeId="0" xr:uid="{24536733-7B28-4271-985E-C6AEDD4943D7}">
      <text>
        <r>
          <rPr>
            <b/>
            <sz val="9"/>
            <color indexed="81"/>
            <rFont val="Tahoma"/>
            <family val="2"/>
          </rPr>
          <t>Denis:</t>
        </r>
        <r>
          <rPr>
            <sz val="9"/>
            <color indexed="81"/>
            <rFont val="Tahoma"/>
            <family val="2"/>
          </rPr>
          <t xml:space="preserve">
0 + 1:
95 (38.6%) + 123 (50%)</t>
        </r>
      </text>
    </comment>
    <comment ref="Z81" authorId="5" shapeId="0" xr:uid="{ACE612E8-A535-41E6-9898-19B589F92C27}">
      <text>
        <r>
          <rPr>
            <b/>
            <sz val="9"/>
            <color indexed="81"/>
            <rFont val="Tahoma"/>
            <family val="2"/>
          </rPr>
          <t>Denis:</t>
        </r>
        <r>
          <rPr>
            <sz val="9"/>
            <color indexed="81"/>
            <rFont val="Tahoma"/>
            <family val="2"/>
          </rPr>
          <t xml:space="preserve">
Good + intermediate:
6 (2.4%) + 114 (46.3%)</t>
        </r>
      </text>
    </comment>
    <comment ref="BA81" authorId="1" shapeId="0" xr:uid="{FA829CAA-F807-406B-92FC-B25321702CD0}">
      <text>
        <r>
          <rPr>
            <b/>
            <sz val="9"/>
            <color indexed="81"/>
            <rFont val="Tahoma"/>
            <family val="2"/>
          </rPr>
          <t>Christina Kwon:</t>
        </r>
        <r>
          <rPr>
            <sz val="9"/>
            <color indexed="81"/>
            <rFont val="Tahoma"/>
            <family val="2"/>
          </rPr>
          <t xml:space="preserve">
% after 1st course</t>
        </r>
      </text>
    </comment>
    <comment ref="BE81" authorId="1" shapeId="0" xr:uid="{987FAC6F-0169-42F9-AE6A-E0FFB985C4F5}">
      <text>
        <r>
          <rPr>
            <b/>
            <sz val="9"/>
            <color indexed="81"/>
            <rFont val="Tahoma"/>
            <family val="2"/>
          </rPr>
          <t>Christina Kwon:</t>
        </r>
        <r>
          <rPr>
            <sz val="9"/>
            <color indexed="81"/>
            <rFont val="Tahoma"/>
            <family val="2"/>
          </rPr>
          <t xml:space="preserve">
% after 1st course</t>
        </r>
      </text>
    </comment>
    <comment ref="N82" authorId="5" shapeId="0" xr:uid="{C68AF53C-76C3-4BA6-A6D1-8B083275AE04}">
      <text>
        <r>
          <rPr>
            <b/>
            <sz val="9"/>
            <color indexed="81"/>
            <rFont val="Tahoma"/>
            <family val="2"/>
          </rPr>
          <t>Denis:</t>
        </r>
        <r>
          <rPr>
            <sz val="9"/>
            <color indexed="81"/>
            <rFont val="Tahoma"/>
            <family val="2"/>
          </rPr>
          <t xml:space="preserve">
147/249</t>
        </r>
      </text>
    </comment>
    <comment ref="S82" authorId="5" shapeId="0" xr:uid="{CFD6F643-DCA0-4F04-B33E-35C947AA7820}">
      <text>
        <r>
          <rPr>
            <b/>
            <sz val="9"/>
            <color indexed="81"/>
            <rFont val="Tahoma"/>
            <family val="2"/>
          </rPr>
          <t>Denis:</t>
        </r>
        <r>
          <rPr>
            <sz val="9"/>
            <color indexed="81"/>
            <rFont val="Tahoma"/>
            <family val="2"/>
          </rPr>
          <t xml:space="preserve">
163/249, 51/249</t>
        </r>
      </text>
    </comment>
    <comment ref="V82" authorId="5" shapeId="0" xr:uid="{3F06DD9C-9F3C-4036-9D5B-970C19BACE6B}">
      <text>
        <r>
          <rPr>
            <b/>
            <sz val="9"/>
            <color indexed="81"/>
            <rFont val="Tahoma"/>
            <family val="2"/>
          </rPr>
          <t>Denis:</t>
        </r>
        <r>
          <rPr>
            <sz val="9"/>
            <color indexed="81"/>
            <rFont val="Tahoma"/>
            <family val="2"/>
          </rPr>
          <t xml:space="preserve">
0 + 1:
92 (37%) + 128 (51.4%)</t>
        </r>
      </text>
    </comment>
    <comment ref="Z82" authorId="5" shapeId="0" xr:uid="{54660937-9E89-4572-A8DB-ED4EC9AEEDF5}">
      <text>
        <r>
          <rPr>
            <b/>
            <sz val="9"/>
            <color indexed="81"/>
            <rFont val="Tahoma"/>
            <family val="2"/>
          </rPr>
          <t>Denis:</t>
        </r>
        <r>
          <rPr>
            <sz val="9"/>
            <color indexed="81"/>
            <rFont val="Tahoma"/>
            <family val="2"/>
          </rPr>
          <t xml:space="preserve">
Good + intermediate:
3 (1.2%) + 109 (43.8%)</t>
        </r>
      </text>
    </comment>
    <comment ref="BA82" authorId="1" shapeId="0" xr:uid="{36703537-1ED7-4675-B913-A97B88DC721B}">
      <text>
        <r>
          <rPr>
            <b/>
            <sz val="9"/>
            <color indexed="81"/>
            <rFont val="Tahoma"/>
            <family val="2"/>
          </rPr>
          <t>Christina Kwon:</t>
        </r>
        <r>
          <rPr>
            <sz val="9"/>
            <color indexed="81"/>
            <rFont val="Tahoma"/>
            <family val="2"/>
          </rPr>
          <t xml:space="preserve">
% after 1st course</t>
        </r>
      </text>
    </comment>
    <comment ref="BE82" authorId="1" shapeId="0" xr:uid="{1A415258-CCB3-4FDA-ADF0-8F1B2614F309}">
      <text>
        <r>
          <rPr>
            <b/>
            <sz val="9"/>
            <color indexed="81"/>
            <rFont val="Tahoma"/>
            <family val="2"/>
          </rPr>
          <t>Christina Kwon:</t>
        </r>
        <r>
          <rPr>
            <sz val="9"/>
            <color indexed="81"/>
            <rFont val="Tahoma"/>
            <family val="2"/>
          </rPr>
          <t xml:space="preserve">
% after 1st course</t>
        </r>
      </text>
    </comment>
    <comment ref="F83" authorId="4" shapeId="0" xr:uid="{69AB38C7-8C3D-4958-8C0F-1616CB7C27A7}">
      <text>
        <r>
          <rPr>
            <b/>
            <sz val="9"/>
            <color indexed="81"/>
            <rFont val="Tahoma"/>
            <family val="2"/>
          </rPr>
          <t>Ed:</t>
        </r>
        <r>
          <rPr>
            <sz val="9"/>
            <color indexed="81"/>
            <rFont val="Tahoma"/>
            <family val="2"/>
          </rPr>
          <t xml:space="preserve">
Both arms were followed by the subsequent randomization with/without ATRA. ATRA ramdomizaton is not included.</t>
        </r>
      </text>
    </comment>
    <comment ref="Z83" authorId="1" shapeId="0" xr:uid="{377DE80C-FB44-499A-82AC-84361CBA4224}">
      <text>
        <r>
          <rPr>
            <b/>
            <sz val="9"/>
            <color indexed="81"/>
            <rFont val="Tahoma"/>
            <family val="2"/>
          </rPr>
          <t>Christina Kwon:</t>
        </r>
        <r>
          <rPr>
            <sz val="9"/>
            <color indexed="81"/>
            <rFont val="Tahoma"/>
            <family val="2"/>
          </rPr>
          <t xml:space="preserve">
56 / 73 (cytogenetics-known patients)</t>
        </r>
      </text>
    </comment>
    <comment ref="AA83" authorId="1" shapeId="0" xr:uid="{28B34A2F-A2A8-47CF-929D-76B539A8A012}">
      <text>
        <r>
          <rPr>
            <b/>
            <sz val="9"/>
            <color indexed="81"/>
            <rFont val="Tahoma"/>
            <family val="2"/>
          </rPr>
          <t>Christina Kwon:</t>
        </r>
        <r>
          <rPr>
            <sz val="9"/>
            <color indexed="81"/>
            <rFont val="Tahoma"/>
            <family val="2"/>
          </rPr>
          <t xml:space="preserve">
17 / 73 (cytogenetics-known patients)</t>
        </r>
      </text>
    </comment>
    <comment ref="BA83" authorId="1" shapeId="0" xr:uid="{95B97F60-4AD1-43CE-956A-C66864965504}">
      <text>
        <r>
          <rPr>
            <b/>
            <sz val="9"/>
            <color indexed="81"/>
            <rFont val="Tahoma"/>
            <family val="2"/>
          </rPr>
          <t>Christina Kwon:</t>
        </r>
        <r>
          <rPr>
            <sz val="9"/>
            <color indexed="81"/>
            <rFont val="Tahoma"/>
            <family val="2"/>
          </rPr>
          <t xml:space="preserve">
% after 1st course
Nausea/emesis</t>
        </r>
      </text>
    </comment>
    <comment ref="BE83" authorId="1" shapeId="0" xr:uid="{86A85B7B-1B9A-4770-B3C5-24CF635DD56E}">
      <text>
        <r>
          <rPr>
            <b/>
            <sz val="9"/>
            <color indexed="81"/>
            <rFont val="Tahoma"/>
            <family val="2"/>
          </rPr>
          <t>Christina Kwon:</t>
        </r>
        <r>
          <rPr>
            <sz val="9"/>
            <color indexed="81"/>
            <rFont val="Tahoma"/>
            <family val="2"/>
          </rPr>
          <t xml:space="preserve">
% after 1st course</t>
        </r>
      </text>
    </comment>
    <comment ref="BM83" authorId="5" shapeId="0" xr:uid="{00328EAE-A46F-43B5-9407-A3E05DCB0AB5}">
      <text>
        <r>
          <rPr>
            <b/>
            <sz val="9"/>
            <color indexed="81"/>
            <rFont val="Tahoma"/>
            <family val="2"/>
          </rPr>
          <t>Denis:</t>
        </r>
        <r>
          <rPr>
            <sz val="9"/>
            <color indexed="81"/>
            <rFont val="Tahoma"/>
            <family val="2"/>
          </rPr>
          <t xml:space="preserve">
18/40, overall in first eight weeks </t>
        </r>
      </text>
    </comment>
    <comment ref="F84" authorId="4" shapeId="0" xr:uid="{17A82F4D-5389-4171-9C86-86F238E28690}">
      <text>
        <r>
          <rPr>
            <b/>
            <sz val="9"/>
            <color indexed="81"/>
            <rFont val="Tahoma"/>
            <family val="2"/>
          </rPr>
          <t>Ed:</t>
        </r>
        <r>
          <rPr>
            <sz val="9"/>
            <color indexed="81"/>
            <rFont val="Tahoma"/>
            <family val="2"/>
          </rPr>
          <t xml:space="preserve">
Both arms were followed by the subsequent randomization with/without ATRA. ATRA ramdomizaton is not included.</t>
        </r>
      </text>
    </comment>
    <comment ref="Z84" authorId="1" shapeId="0" xr:uid="{D7731C4F-87E2-40A3-B88E-04339E4315EA}">
      <text>
        <r>
          <rPr>
            <b/>
            <sz val="9"/>
            <color indexed="81"/>
            <rFont val="Tahoma"/>
            <family val="2"/>
          </rPr>
          <t>Christina Kwon:</t>
        </r>
        <r>
          <rPr>
            <sz val="9"/>
            <color indexed="81"/>
            <rFont val="Tahoma"/>
            <family val="2"/>
          </rPr>
          <t xml:space="preserve">
53 / 77 (cytogenetics-known patients)</t>
        </r>
      </text>
    </comment>
    <comment ref="AA84" authorId="1" shapeId="0" xr:uid="{B9CC40ED-D536-47D2-8573-8B6C9B320740}">
      <text>
        <r>
          <rPr>
            <b/>
            <sz val="9"/>
            <color indexed="81"/>
            <rFont val="Tahoma"/>
            <family val="2"/>
          </rPr>
          <t>Christina Kwon:</t>
        </r>
        <r>
          <rPr>
            <sz val="9"/>
            <color indexed="81"/>
            <rFont val="Tahoma"/>
            <family val="2"/>
          </rPr>
          <t xml:space="preserve">
24 / 77 (cytogenetics-
 known patients)</t>
        </r>
      </text>
    </comment>
    <comment ref="BA84" authorId="1" shapeId="0" xr:uid="{09B58F38-56F6-41E6-BFA3-33AFD30903FF}">
      <text>
        <r>
          <rPr>
            <b/>
            <sz val="9"/>
            <color indexed="81"/>
            <rFont val="Tahoma"/>
            <family val="2"/>
          </rPr>
          <t>Christina Kwon:</t>
        </r>
        <r>
          <rPr>
            <sz val="9"/>
            <color indexed="81"/>
            <rFont val="Tahoma"/>
            <family val="2"/>
          </rPr>
          <t xml:space="preserve">
% after 1st course
Nausea/emesis</t>
        </r>
      </text>
    </comment>
    <comment ref="BE84" authorId="1" shapeId="0" xr:uid="{AB2DEA32-64D5-467A-A80D-10DC0EECE28B}">
      <text>
        <r>
          <rPr>
            <b/>
            <sz val="9"/>
            <color indexed="81"/>
            <rFont val="Tahoma"/>
            <family val="2"/>
          </rPr>
          <t>Christina Kwon:</t>
        </r>
        <r>
          <rPr>
            <sz val="9"/>
            <color indexed="81"/>
            <rFont val="Tahoma"/>
            <family val="2"/>
          </rPr>
          <t xml:space="preserve">
% after 1st course</t>
        </r>
      </text>
    </comment>
    <comment ref="BM84" authorId="5" shapeId="0" xr:uid="{A5433347-A8E3-4FD0-A94A-1A9C7C319387}">
      <text>
        <r>
          <rPr>
            <b/>
            <sz val="9"/>
            <color indexed="81"/>
            <rFont val="Tahoma"/>
            <family val="2"/>
          </rPr>
          <t>Denis:</t>
        </r>
        <r>
          <rPr>
            <sz val="9"/>
            <color indexed="81"/>
            <rFont val="Tahoma"/>
            <family val="2"/>
          </rPr>
          <t xml:space="preserve">
8/38 overall in the first eight weeks</t>
        </r>
      </text>
    </comment>
    <comment ref="Q85" authorId="1" shapeId="0" xr:uid="{62CE22F3-C6ED-4B5B-B12C-5F2C7CE902C7}">
      <text>
        <r>
          <rPr>
            <b/>
            <sz val="9"/>
            <color indexed="81"/>
            <rFont val="Tahoma"/>
            <family val="2"/>
          </rPr>
          <t>Christina Kwon:</t>
        </r>
        <r>
          <rPr>
            <sz val="9"/>
            <color indexed="81"/>
            <rFont val="Tahoma"/>
            <family val="2"/>
          </rPr>
          <t xml:space="preserve">
RAEB-t</t>
        </r>
      </text>
    </comment>
    <comment ref="R85" authorId="1" shapeId="0" xr:uid="{E21586F7-05BA-4BA5-BF44-1D76A37756EF}">
      <text>
        <r>
          <rPr>
            <b/>
            <sz val="9"/>
            <color indexed="81"/>
            <rFont val="Tahoma"/>
            <family val="2"/>
          </rPr>
          <t>Christina Kwon:</t>
        </r>
        <r>
          <rPr>
            <sz val="9"/>
            <color indexed="81"/>
            <rFont val="Tahoma"/>
            <family val="2"/>
          </rPr>
          <t xml:space="preserve">
RAEB
</t>
        </r>
      </text>
    </comment>
    <comment ref="BM85" authorId="5" shapeId="0" xr:uid="{00DCF9BC-7270-4138-8C35-6F762B170CC8}">
      <text>
        <r>
          <rPr>
            <b/>
            <sz val="9"/>
            <color indexed="81"/>
            <rFont val="Tahoma"/>
            <family val="2"/>
          </rPr>
          <t>Denis:</t>
        </r>
        <r>
          <rPr>
            <sz val="9"/>
            <color indexed="81"/>
            <rFont val="Tahoma"/>
            <family val="2"/>
          </rPr>
          <t xml:space="preserve">
grade 3 or 4:
14 (24.1%) + 2 (3.4%)</t>
        </r>
      </text>
    </comment>
    <comment ref="Q86" authorId="1" shapeId="0" xr:uid="{33B18DE1-241A-48AF-84E4-3DB384B568E3}">
      <text>
        <r>
          <rPr>
            <b/>
            <sz val="9"/>
            <color indexed="81"/>
            <rFont val="Tahoma"/>
            <family val="2"/>
          </rPr>
          <t>Christina Kwon:</t>
        </r>
        <r>
          <rPr>
            <sz val="9"/>
            <color indexed="81"/>
            <rFont val="Tahoma"/>
            <family val="2"/>
          </rPr>
          <t xml:space="preserve">
RAEB-t</t>
        </r>
      </text>
    </comment>
    <comment ref="R86" authorId="1" shapeId="0" xr:uid="{D1DEF20C-D14D-472A-9A4D-ECC2BC38C807}">
      <text>
        <r>
          <rPr>
            <b/>
            <sz val="9"/>
            <color indexed="81"/>
            <rFont val="Tahoma"/>
            <family val="2"/>
          </rPr>
          <t>Christina Kwon:</t>
        </r>
        <r>
          <rPr>
            <sz val="9"/>
            <color indexed="81"/>
            <rFont val="Tahoma"/>
            <family val="2"/>
          </rPr>
          <t xml:space="preserve">
RAEB</t>
        </r>
      </text>
    </comment>
    <comment ref="BM86" authorId="5" shapeId="0" xr:uid="{45CB687F-BE42-4D51-A57B-7A3ADD913FA8}">
      <text>
        <r>
          <rPr>
            <b/>
            <sz val="9"/>
            <color indexed="81"/>
            <rFont val="Tahoma"/>
            <family val="2"/>
          </rPr>
          <t>Denis:</t>
        </r>
        <r>
          <rPr>
            <sz val="9"/>
            <color indexed="81"/>
            <rFont val="Tahoma"/>
            <family val="2"/>
          </rPr>
          <t xml:space="preserve">
grade 3 or 4:
21 (38.9%) + 8 (14.8%)</t>
        </r>
      </text>
    </comment>
    <comment ref="Q87" authorId="1" shapeId="0" xr:uid="{0DC4AC2C-22CA-4BBE-9CF1-79CC48E62735}">
      <text>
        <r>
          <rPr>
            <b/>
            <sz val="9"/>
            <color indexed="81"/>
            <rFont val="Tahoma"/>
            <family val="2"/>
          </rPr>
          <t>Christina Kwon:</t>
        </r>
        <r>
          <rPr>
            <sz val="9"/>
            <color indexed="81"/>
            <rFont val="Tahoma"/>
            <family val="2"/>
          </rPr>
          <t xml:space="preserve">
RAEB-t</t>
        </r>
      </text>
    </comment>
    <comment ref="R87" authorId="1" shapeId="0" xr:uid="{8259346F-7B20-4150-A4E3-DDCF7B428E63}">
      <text>
        <r>
          <rPr>
            <b/>
            <sz val="9"/>
            <color indexed="81"/>
            <rFont val="Tahoma"/>
            <family val="2"/>
          </rPr>
          <t>Christina Kwon:</t>
        </r>
        <r>
          <rPr>
            <sz val="9"/>
            <color indexed="81"/>
            <rFont val="Tahoma"/>
            <family val="2"/>
          </rPr>
          <t xml:space="preserve">
RAEB</t>
        </r>
      </text>
    </comment>
    <comment ref="BM87" authorId="5" shapeId="0" xr:uid="{68B3F747-2BE5-41AF-8102-E38EDB199137}">
      <text>
        <r>
          <rPr>
            <b/>
            <sz val="9"/>
            <color indexed="81"/>
            <rFont val="Tahoma"/>
            <family val="2"/>
          </rPr>
          <t>Denis:</t>
        </r>
        <r>
          <rPr>
            <sz val="9"/>
            <color indexed="81"/>
            <rFont val="Tahoma"/>
            <family val="2"/>
          </rPr>
          <t xml:space="preserve">
grade 3 or 4:
20 (33.9%) + 10 (17%)</t>
        </r>
      </text>
    </comment>
    <comment ref="M88" authorId="1" shapeId="0" xr:uid="{227B46BF-416E-4EB3-9888-CD07C94F56BE}">
      <text>
        <r>
          <rPr>
            <b/>
            <sz val="9"/>
            <color indexed="81"/>
            <rFont val="Tahoma"/>
            <family val="2"/>
          </rPr>
          <t>Christina Kwon:</t>
        </r>
        <r>
          <rPr>
            <sz val="9"/>
            <color indexed="81"/>
            <rFont val="Tahoma"/>
            <family val="2"/>
          </rPr>
          <t xml:space="preserve">
Weighted average</t>
        </r>
      </text>
    </comment>
    <comment ref="O88" authorId="1" shapeId="0" xr:uid="{23BB6E18-837C-4208-A0DC-55EFF64D365E}">
      <text>
        <r>
          <rPr>
            <b/>
            <sz val="9"/>
            <color indexed="81"/>
            <rFont val="Tahoma"/>
            <family val="2"/>
          </rPr>
          <t>Christina Kwon:</t>
        </r>
        <r>
          <rPr>
            <sz val="9"/>
            <color indexed="81"/>
            <rFont val="Tahoma"/>
            <family val="2"/>
          </rPr>
          <t xml:space="preserve">
Weighted average</t>
        </r>
      </text>
    </comment>
    <comment ref="AW88" authorId="1" shapeId="0" xr:uid="{DB4DC740-1424-419D-B224-07C34490B0A4}">
      <text>
        <r>
          <rPr>
            <b/>
            <sz val="9"/>
            <color indexed="81"/>
            <rFont val="Tahoma"/>
            <family val="2"/>
          </rPr>
          <t>Christina Kwon:</t>
        </r>
        <r>
          <rPr>
            <sz val="9"/>
            <color indexed="81"/>
            <rFont val="Tahoma"/>
            <family val="2"/>
          </rPr>
          <t xml:space="preserve">
system organ class in &gt; 10% of patients in a treatment group, with preferred term reported if reported in 2 or more patients in a treatment group</t>
        </r>
      </text>
    </comment>
    <comment ref="BM88" authorId="4" shapeId="0" xr:uid="{3DE5164D-246F-4BE6-A65F-E0CDC0C47929}">
      <text>
        <r>
          <rPr>
            <b/>
            <sz val="9"/>
            <color indexed="81"/>
            <rFont val="Tahoma"/>
            <family val="2"/>
          </rPr>
          <t>Ed:</t>
        </r>
        <r>
          <rPr>
            <sz val="9"/>
            <color indexed="81"/>
            <rFont val="Tahoma"/>
            <family val="2"/>
          </rPr>
          <t xml:space="preserve">
"Infections and infestations"</t>
        </r>
      </text>
    </comment>
    <comment ref="BM89" authorId="4" shapeId="0" xr:uid="{84E78E49-6A47-4E6A-BC6E-2DA9B0215DA5}">
      <text>
        <r>
          <rPr>
            <b/>
            <sz val="9"/>
            <color indexed="81"/>
            <rFont val="Tahoma"/>
            <family val="2"/>
          </rPr>
          <t>Ed:</t>
        </r>
        <r>
          <rPr>
            <sz val="9"/>
            <color indexed="81"/>
            <rFont val="Tahoma"/>
            <family val="2"/>
          </rPr>
          <t xml:space="preserve">
"Infections and infestations"</t>
        </r>
      </text>
    </comment>
    <comment ref="AB90" authorId="2" shapeId="0" xr:uid="{89DF617A-DCB8-47C4-BDAD-986D60FED9EB}">
      <text>
        <r>
          <rPr>
            <b/>
            <sz val="9"/>
            <color indexed="81"/>
            <rFont val="Tahoma"/>
            <family val="2"/>
          </rPr>
          <t>Ed Kim:</t>
        </r>
        <r>
          <rPr>
            <sz val="9"/>
            <color indexed="81"/>
            <rFont val="Tahoma"/>
            <family val="2"/>
          </rPr>
          <t xml:space="preserve">
mean 2.9 courses * 4-6 wk</t>
        </r>
      </text>
    </comment>
    <comment ref="AD90" authorId="2" shapeId="0" xr:uid="{9C379C8C-4849-4155-B6E3-27CF1B5B24B7}">
      <text>
        <r>
          <rPr>
            <b/>
            <sz val="9"/>
            <color indexed="81"/>
            <rFont val="Tahoma"/>
            <family val="2"/>
          </rPr>
          <t>Ed Kim:</t>
        </r>
        <r>
          <rPr>
            <sz val="9"/>
            <color indexed="81"/>
            <rFont val="Tahoma"/>
            <family val="2"/>
          </rPr>
          <t xml:space="preserve">
among responder</t>
        </r>
      </text>
    </comment>
    <comment ref="AF90" authorId="2" shapeId="0" xr:uid="{3039F768-4DF7-4BAF-96D4-F92276086A12}">
      <text>
        <r>
          <rPr>
            <b/>
            <sz val="9"/>
            <color indexed="81"/>
            <rFont val="Tahoma"/>
            <family val="2"/>
          </rPr>
          <t>Ed Kim:</t>
        </r>
        <r>
          <rPr>
            <sz val="9"/>
            <color indexed="81"/>
            <rFont val="Tahoma"/>
            <family val="2"/>
          </rPr>
          <t xml:space="preserve">
among non-remitters</t>
        </r>
      </text>
    </comment>
    <comment ref="AK90" authorId="2" shapeId="0" xr:uid="{7A4AB9CA-7F97-4A6D-A63D-705C679B4F91}">
      <text>
        <r>
          <rPr>
            <b/>
            <sz val="9"/>
            <color indexed="81"/>
            <rFont val="Tahoma"/>
            <family val="2"/>
          </rPr>
          <t>Ed Kim:</t>
        </r>
        <r>
          <rPr>
            <sz val="9"/>
            <color indexed="81"/>
            <rFont val="Tahoma"/>
            <family val="2"/>
          </rPr>
          <t xml:space="preserve">
complete remission</t>
        </r>
      </text>
    </comment>
    <comment ref="AL90" authorId="2" shapeId="0" xr:uid="{F6CC0E6D-60D9-4F92-82C8-634E31B21CF5}">
      <text>
        <r>
          <rPr>
            <b/>
            <sz val="9"/>
            <color indexed="81"/>
            <rFont val="Tahoma"/>
            <family val="2"/>
          </rPr>
          <t>Ed Kim:</t>
        </r>
        <r>
          <rPr>
            <sz val="9"/>
            <color indexed="81"/>
            <rFont val="Tahoma"/>
            <family val="2"/>
          </rPr>
          <t xml:space="preserve">
complete remission</t>
        </r>
      </text>
    </comment>
    <comment ref="AR90" authorId="5" shapeId="0" xr:uid="{74F338C9-06A3-46CC-906F-B13A386A62B5}">
      <text>
        <r>
          <rPr>
            <b/>
            <sz val="9"/>
            <color indexed="81"/>
            <rFont val="Tahoma"/>
            <family val="2"/>
          </rPr>
          <t>Denis:</t>
        </r>
        <r>
          <rPr>
            <sz val="9"/>
            <color indexed="81"/>
            <rFont val="Tahoma"/>
            <family val="2"/>
          </rPr>
          <t xml:space="preserve">
1-7</t>
        </r>
      </text>
    </comment>
    <comment ref="AB91" authorId="2" shapeId="0" xr:uid="{98D79819-1D9B-4649-BB10-D1A153670CD5}">
      <text>
        <r>
          <rPr>
            <b/>
            <sz val="9"/>
            <color indexed="81"/>
            <rFont val="Tahoma"/>
            <family val="2"/>
          </rPr>
          <t>Ed Kim:</t>
        </r>
        <r>
          <rPr>
            <sz val="9"/>
            <color indexed="81"/>
            <rFont val="Tahoma"/>
            <family val="2"/>
          </rPr>
          <t xml:space="preserve">
mean 2.3 courses * 4-6 wk</t>
        </r>
      </text>
    </comment>
    <comment ref="AD91" authorId="2" shapeId="0" xr:uid="{82BC06CE-840B-4964-AF42-4A4108E6F6F5}">
      <text>
        <r>
          <rPr>
            <b/>
            <sz val="9"/>
            <color indexed="81"/>
            <rFont val="Tahoma"/>
            <family val="2"/>
          </rPr>
          <t>Ed Kim:</t>
        </r>
        <r>
          <rPr>
            <sz val="9"/>
            <color indexed="81"/>
            <rFont val="Tahoma"/>
            <family val="2"/>
          </rPr>
          <t xml:space="preserve">
among responder</t>
        </r>
      </text>
    </comment>
    <comment ref="AK91" authorId="2" shapeId="0" xr:uid="{EACCC2B0-56B0-4F4A-882E-B72E04C72E5D}">
      <text>
        <r>
          <rPr>
            <b/>
            <sz val="9"/>
            <color indexed="81"/>
            <rFont val="Tahoma"/>
            <family val="2"/>
          </rPr>
          <t>Ed Kim:</t>
        </r>
        <r>
          <rPr>
            <sz val="9"/>
            <color indexed="81"/>
            <rFont val="Tahoma"/>
            <family val="2"/>
          </rPr>
          <t xml:space="preserve">
complete remission</t>
        </r>
      </text>
    </comment>
    <comment ref="AL91" authorId="2" shapeId="0" xr:uid="{47E66A55-B25F-43A9-932D-040BB444DF2E}">
      <text>
        <r>
          <rPr>
            <b/>
            <sz val="9"/>
            <color indexed="81"/>
            <rFont val="Tahoma"/>
            <family val="2"/>
          </rPr>
          <t>Ed Kim:</t>
        </r>
        <r>
          <rPr>
            <sz val="9"/>
            <color indexed="81"/>
            <rFont val="Tahoma"/>
            <family val="2"/>
          </rPr>
          <t xml:space="preserve">
complete remission</t>
        </r>
      </text>
    </comment>
    <comment ref="AR91" authorId="5" shapeId="0" xr:uid="{BF4A1C3B-9A62-42D3-AC82-D79754F693E2}">
      <text>
        <r>
          <rPr>
            <b/>
            <sz val="9"/>
            <color indexed="81"/>
            <rFont val="Tahoma"/>
            <family val="2"/>
          </rPr>
          <t>Denis:</t>
        </r>
        <r>
          <rPr>
            <sz val="9"/>
            <color indexed="81"/>
            <rFont val="Tahoma"/>
            <family val="2"/>
          </rPr>
          <t xml:space="preserve">
1-7</t>
        </r>
      </text>
    </comment>
    <comment ref="F92" authorId="8" shapeId="0" xr:uid="{F5587156-1CB3-4C1B-94B8-7124C7E8E226}">
      <text>
        <r>
          <rPr>
            <b/>
            <sz val="9"/>
            <color indexed="81"/>
            <rFont val="Tahoma"/>
            <family val="2"/>
          </rPr>
          <t>bach-:</t>
        </r>
        <r>
          <rPr>
            <sz val="9"/>
            <color indexed="81"/>
            <rFont val="Tahoma"/>
            <family val="2"/>
          </rPr>
          <t xml:space="preserve">
6 mg/m^2 on day 1 and 3 mg/m^2 on day 8</t>
        </r>
      </text>
    </comment>
    <comment ref="L92" authorId="8" shapeId="0" xr:uid="{E0C2EC21-AC4F-41B5-8D75-586DB5269EA7}">
      <text>
        <r>
          <rPr>
            <b/>
            <sz val="9"/>
            <color indexed="81"/>
            <rFont val="Tahoma"/>
            <family val="2"/>
          </rPr>
          <t>bach-:</t>
        </r>
        <r>
          <rPr>
            <sz val="9"/>
            <color indexed="81"/>
            <rFont val="Tahoma"/>
            <family val="2"/>
          </rPr>
          <t xml:space="preserve">
Range: 62-88</t>
        </r>
      </text>
    </comment>
    <comment ref="M92" authorId="8" shapeId="0" xr:uid="{C8010CC1-0212-465C-B119-09787F342132}">
      <text>
        <r>
          <rPr>
            <b/>
            <sz val="9"/>
            <color indexed="81"/>
            <rFont val="Tahoma"/>
            <family val="2"/>
          </rPr>
          <t>bach-:</t>
        </r>
        <r>
          <rPr>
            <sz val="9"/>
            <color indexed="81"/>
            <rFont val="Tahoma"/>
            <family val="2"/>
          </rPr>
          <t xml:space="preserve">
Range: 62-88</t>
        </r>
      </text>
    </comment>
    <comment ref="V92" authorId="8" shapeId="0" xr:uid="{519CAF50-9E2C-4395-8D9D-CFCD0E4DEAB6}">
      <text>
        <r>
          <rPr>
            <b/>
            <sz val="9"/>
            <color indexed="81"/>
            <rFont val="Tahoma"/>
            <family val="2"/>
          </rPr>
          <t>bach-:</t>
        </r>
        <r>
          <rPr>
            <sz val="9"/>
            <color indexed="81"/>
            <rFont val="Tahoma"/>
            <family val="2"/>
          </rPr>
          <t xml:space="preserve">
WHO PS: 76 (64.4%)</t>
        </r>
      </text>
    </comment>
    <comment ref="Z92" authorId="8" shapeId="0" xr:uid="{4C0D3C3E-AF89-41A5-867E-0C2F51103029}">
      <text>
        <r>
          <rPr>
            <b/>
            <sz val="9"/>
            <color indexed="81"/>
            <rFont val="Tahoma"/>
            <family val="2"/>
          </rPr>
          <t>bach-:</t>
        </r>
        <r>
          <rPr>
            <sz val="9"/>
            <color indexed="81"/>
            <rFont val="Tahoma"/>
            <family val="2"/>
          </rPr>
          <t xml:space="preserve">
Favorable + Intermediate</t>
        </r>
      </text>
    </comment>
    <comment ref="AA92" authorId="8" shapeId="0" xr:uid="{50327AD0-80AF-4F6B-851F-F51D1A057C2A}">
      <text>
        <r>
          <rPr>
            <b/>
            <sz val="9"/>
            <color indexed="81"/>
            <rFont val="Tahoma"/>
            <family val="2"/>
          </rPr>
          <t>bach-:</t>
        </r>
        <r>
          <rPr>
            <sz val="9"/>
            <color indexed="81"/>
            <rFont val="Tahoma"/>
            <family val="2"/>
          </rPr>
          <t xml:space="preserve">
Adverse</t>
        </r>
      </text>
    </comment>
    <comment ref="AD92" authorId="8" shapeId="0" xr:uid="{16C206D8-D24D-4281-8A09-985308A0A395}">
      <text>
        <r>
          <rPr>
            <b/>
            <sz val="9"/>
            <color indexed="81"/>
            <rFont val="Tahoma"/>
            <family val="2"/>
          </rPr>
          <t>bach-:</t>
        </r>
        <r>
          <rPr>
            <sz val="9"/>
            <color indexed="81"/>
            <rFont val="Tahoma"/>
            <family val="2"/>
          </rPr>
          <t xml:space="preserve">
Median OS from best response:
8.2 months (95% CI, 5.4 to 12.8 months)</t>
        </r>
      </text>
    </comment>
    <comment ref="F93" authorId="8" shapeId="0" xr:uid="{C90CF79A-0A9B-46CB-8A21-AB2D545D6D87}">
      <text>
        <r>
          <rPr>
            <b/>
            <sz val="9"/>
            <color indexed="81"/>
            <rFont val="Tahoma"/>
            <family val="2"/>
          </rPr>
          <t>bach-:</t>
        </r>
        <r>
          <rPr>
            <sz val="9"/>
            <color indexed="81"/>
            <rFont val="Tahoma"/>
            <family val="2"/>
          </rPr>
          <t xml:space="preserve">
Hydroxyurea or low-dose cytarabine</t>
        </r>
      </text>
    </comment>
    <comment ref="L93" authorId="8" shapeId="0" xr:uid="{39C209EC-1504-4657-9C0F-A32649785CA1}">
      <text>
        <r>
          <rPr>
            <b/>
            <sz val="9"/>
            <color indexed="81"/>
            <rFont val="Tahoma"/>
            <family val="2"/>
          </rPr>
          <t>bach-:</t>
        </r>
        <r>
          <rPr>
            <sz val="9"/>
            <color indexed="81"/>
            <rFont val="Tahoma"/>
            <family val="2"/>
          </rPr>
          <t xml:space="preserve">
66-88</t>
        </r>
      </text>
    </comment>
    <comment ref="V93" authorId="8" shapeId="0" xr:uid="{0AF03161-3FEF-4636-BF97-252AD085A899}">
      <text>
        <r>
          <rPr>
            <b/>
            <sz val="9"/>
            <color indexed="81"/>
            <rFont val="Tahoma"/>
            <family val="2"/>
          </rPr>
          <t>bach-:</t>
        </r>
        <r>
          <rPr>
            <sz val="9"/>
            <color indexed="81"/>
            <rFont val="Tahoma"/>
            <family val="2"/>
          </rPr>
          <t xml:space="preserve">
WHO PS: 77 (64.7%)</t>
        </r>
      </text>
    </comment>
    <comment ref="Z93" authorId="8" shapeId="0" xr:uid="{6A43A538-722F-4A67-BB44-80210BAAE9E0}">
      <text>
        <r>
          <rPr>
            <b/>
            <sz val="9"/>
            <color indexed="81"/>
            <rFont val="Tahoma"/>
            <family val="2"/>
          </rPr>
          <t>bach-:</t>
        </r>
        <r>
          <rPr>
            <sz val="9"/>
            <color indexed="81"/>
            <rFont val="Tahoma"/>
            <family val="2"/>
          </rPr>
          <t xml:space="preserve">
Favorable + Intermediate</t>
        </r>
      </text>
    </comment>
    <comment ref="AA93" authorId="8" shapeId="0" xr:uid="{3818108A-6626-4DFB-8645-368904FA987E}">
      <text>
        <r>
          <rPr>
            <b/>
            <sz val="9"/>
            <color indexed="81"/>
            <rFont val="Tahoma"/>
            <family val="2"/>
          </rPr>
          <t>bach-:</t>
        </r>
        <r>
          <rPr>
            <sz val="9"/>
            <color indexed="81"/>
            <rFont val="Tahoma"/>
            <family val="2"/>
          </rPr>
          <t xml:space="preserve">
Adverse</t>
        </r>
      </text>
    </comment>
    <comment ref="F94" authorId="9" shapeId="0" xr:uid="{8C71BF61-84DC-43A8-BE33-4503871B7C32}">
      <text>
        <r>
          <rPr>
            <b/>
            <sz val="9"/>
            <color indexed="81"/>
            <rFont val="Tahoma"/>
            <family val="2"/>
          </rPr>
          <t>khoin:</t>
        </r>
        <r>
          <rPr>
            <sz val="9"/>
            <color indexed="81"/>
            <rFont val="Tahoma"/>
            <family val="2"/>
          </rPr>
          <t xml:space="preserve">
3 mg/m2 on days 1, 3 and 5 (Hyperfractionated schedule)</t>
        </r>
      </text>
    </comment>
    <comment ref="Q94" authorId="9" shapeId="0" xr:uid="{72EFFFCA-BA4E-45DC-BD05-5359FEA208E7}">
      <text>
        <r>
          <rPr>
            <b/>
            <sz val="9"/>
            <color indexed="81"/>
            <rFont val="Tahoma"/>
            <family val="2"/>
          </rPr>
          <t>khoin:</t>
        </r>
        <r>
          <rPr>
            <sz val="9"/>
            <color indexed="81"/>
            <rFont val="Tahoma"/>
            <family val="2"/>
          </rPr>
          <t xml:space="preserve">
assumed from inclusion criteria</t>
        </r>
      </text>
    </comment>
    <comment ref="V94" authorId="9" shapeId="0" xr:uid="{A3189D41-483B-4CC8-B0C0-D578C32D2DC5}">
      <text>
        <r>
          <rPr>
            <b/>
            <sz val="9"/>
            <color indexed="81"/>
            <rFont val="Tahoma"/>
            <family val="2"/>
          </rPr>
          <t>khoin:</t>
        </r>
        <r>
          <rPr>
            <sz val="9"/>
            <color indexed="81"/>
            <rFont val="Tahoma"/>
            <family val="2"/>
          </rPr>
          <t xml:space="preserve">
WHO PS 0 + 1
10 (34.5%) + 10 (34.5%) 
= 20 (79.0%)</t>
        </r>
      </text>
    </comment>
    <comment ref="Z94" authorId="9" shapeId="0" xr:uid="{3F1132BE-A792-4D29-8151-7842FF0D80FB}">
      <text>
        <r>
          <rPr>
            <b/>
            <sz val="9"/>
            <color indexed="81"/>
            <rFont val="Tahoma"/>
            <family val="2"/>
          </rPr>
          <t>khoin:</t>
        </r>
        <r>
          <rPr>
            <sz val="9"/>
            <color indexed="81"/>
            <rFont val="Tahoma"/>
            <family val="2"/>
          </rPr>
          <t xml:space="preserve">
favorable + intermediate: 
0 (0%) + 11 (38%)</t>
        </r>
      </text>
    </comment>
    <comment ref="AA94" authorId="9" shapeId="0" xr:uid="{11C80F36-715C-4D4B-8BF8-86AE10DF4AB6}">
      <text>
        <r>
          <rPr>
            <b/>
            <sz val="9"/>
            <color indexed="81"/>
            <rFont val="Tahoma"/>
            <family val="2"/>
          </rPr>
          <t>khoin:</t>
        </r>
        <r>
          <rPr>
            <sz val="9"/>
            <color indexed="81"/>
            <rFont val="Tahoma"/>
            <family val="2"/>
          </rPr>
          <t xml:space="preserve">
"unfavorable"</t>
        </r>
      </text>
    </comment>
    <comment ref="AK94" authorId="9" shapeId="0" xr:uid="{F9720855-3CE2-4B04-8837-C3781B92EE97}">
      <text>
        <r>
          <rPr>
            <b/>
            <sz val="9"/>
            <color indexed="81"/>
            <rFont val="Tahoma"/>
            <family val="2"/>
          </rPr>
          <t>khoin:</t>
        </r>
        <r>
          <rPr>
            <sz val="9"/>
            <color indexed="81"/>
            <rFont val="Tahoma"/>
            <family val="2"/>
          </rPr>
          <t xml:space="preserve">
CRp: 0 (0%)</t>
        </r>
      </text>
    </comment>
    <comment ref="AY94" authorId="9" shapeId="0" xr:uid="{501D1B82-7630-4C0C-9150-33C095DD159A}">
      <text>
        <r>
          <rPr>
            <b/>
            <sz val="9"/>
            <color indexed="81"/>
            <rFont val="Tahoma"/>
            <family val="2"/>
          </rPr>
          <t>khoin:</t>
        </r>
        <r>
          <rPr>
            <sz val="9"/>
            <color indexed="81"/>
            <rFont val="Tahoma"/>
            <family val="2"/>
          </rPr>
          <t xml:space="preserve">
Grade 3 + 4:
8 (28%) + 1 (3%)</t>
        </r>
      </text>
    </comment>
    <comment ref="BM94" authorId="9" shapeId="0" xr:uid="{2CF2B073-B678-442E-89C6-62C243B56871}">
      <text>
        <r>
          <rPr>
            <b/>
            <sz val="9"/>
            <color indexed="81"/>
            <rFont val="Tahoma"/>
            <family val="2"/>
          </rPr>
          <t>khoin:</t>
        </r>
        <r>
          <rPr>
            <sz val="9"/>
            <color indexed="81"/>
            <rFont val="Tahoma"/>
            <family val="2"/>
          </rPr>
          <t xml:space="preserve">
Grade 3 + 4 + 5:
7 (24%) + 0 (0%) + 2 (7%)</t>
        </r>
      </text>
    </comment>
    <comment ref="F95" authorId="9" shapeId="0" xr:uid="{5E4086C2-AB9A-41D5-B077-D3B2C5B4DCDE}">
      <text>
        <r>
          <rPr>
            <b/>
            <sz val="9"/>
            <color indexed="81"/>
            <rFont val="Tahoma"/>
            <family val="2"/>
          </rPr>
          <t>khoin:</t>
        </r>
        <r>
          <rPr>
            <sz val="9"/>
            <color indexed="81"/>
            <rFont val="Tahoma"/>
            <family val="2"/>
          </rPr>
          <t xml:space="preserve">
6 mg/m2 on day 1 and 3 mg/m2 on day 8 (Condensed schedule)</t>
        </r>
      </text>
    </comment>
    <comment ref="Q95" authorId="9" shapeId="0" xr:uid="{BAB18975-A391-42CD-AEE0-3AA3D51EC94F}">
      <text>
        <r>
          <rPr>
            <b/>
            <sz val="9"/>
            <color indexed="81"/>
            <rFont val="Tahoma"/>
            <family val="2"/>
          </rPr>
          <t>khoin:</t>
        </r>
        <r>
          <rPr>
            <sz val="9"/>
            <color indexed="81"/>
            <rFont val="Tahoma"/>
            <family val="2"/>
          </rPr>
          <t xml:space="preserve">
assumed from inclusion criteria</t>
        </r>
      </text>
    </comment>
    <comment ref="V95" authorId="9" shapeId="0" xr:uid="{9E78B307-08FD-430B-8E98-18C75E948D1E}">
      <text>
        <r>
          <rPr>
            <b/>
            <sz val="9"/>
            <color indexed="81"/>
            <rFont val="Tahoma"/>
            <family val="2"/>
          </rPr>
          <t>khoin:</t>
        </r>
        <r>
          <rPr>
            <sz val="9"/>
            <color indexed="81"/>
            <rFont val="Tahoma"/>
            <family val="2"/>
          </rPr>
          <t xml:space="preserve">
WHO PS 0 + 1 
10 (37) + 10 (37) 
=20 (74%)</t>
        </r>
      </text>
    </comment>
    <comment ref="Z95" authorId="9" shapeId="0" xr:uid="{6483129A-F594-45B1-9E11-52A86B31C30F}">
      <text>
        <r>
          <rPr>
            <b/>
            <sz val="9"/>
            <color indexed="81"/>
            <rFont val="Tahoma"/>
            <family val="2"/>
          </rPr>
          <t>khoin:</t>
        </r>
        <r>
          <rPr>
            <sz val="9"/>
            <color indexed="81"/>
            <rFont val="Tahoma"/>
            <family val="2"/>
          </rPr>
          <t xml:space="preserve">
Favorable + intermediate:
0 (0%) + 11 (41%)</t>
        </r>
      </text>
    </comment>
    <comment ref="AA95" authorId="9" shapeId="0" xr:uid="{125042C9-9D93-4929-89E8-50495CE87683}">
      <text>
        <r>
          <rPr>
            <b/>
            <sz val="9"/>
            <color indexed="81"/>
            <rFont val="Tahoma"/>
            <family val="2"/>
          </rPr>
          <t>khoin:</t>
        </r>
        <r>
          <rPr>
            <sz val="9"/>
            <color indexed="81"/>
            <rFont val="Tahoma"/>
            <family val="2"/>
          </rPr>
          <t xml:space="preserve">
"unfavorable"</t>
        </r>
      </text>
    </comment>
    <comment ref="AK95" authorId="9" shapeId="0" xr:uid="{5AAB013B-19BE-48C4-A50E-2EE22C475211}">
      <text>
        <r>
          <rPr>
            <b/>
            <sz val="9"/>
            <color indexed="81"/>
            <rFont val="Tahoma"/>
            <family val="2"/>
          </rPr>
          <t>khoin:</t>
        </r>
        <r>
          <rPr>
            <sz val="9"/>
            <color indexed="81"/>
            <rFont val="Tahoma"/>
            <family val="2"/>
          </rPr>
          <t xml:space="preserve">
CRp: 1 (4%)</t>
        </r>
      </text>
    </comment>
    <comment ref="AY95" authorId="9" shapeId="0" xr:uid="{39061396-FEEE-44B8-9170-70D48370D276}">
      <text>
        <r>
          <rPr>
            <b/>
            <sz val="9"/>
            <color indexed="81"/>
            <rFont val="Tahoma"/>
            <family val="2"/>
          </rPr>
          <t>khoin:</t>
        </r>
        <r>
          <rPr>
            <sz val="9"/>
            <color indexed="81"/>
            <rFont val="Tahoma"/>
            <family val="2"/>
          </rPr>
          <t xml:space="preserve">
Grade 3 + 4:
3 (11%) + 0 (0%)
</t>
        </r>
      </text>
    </comment>
    <comment ref="BM95" authorId="9" shapeId="0" xr:uid="{55B8A080-49FE-44EC-8F54-B01A18A76AD9}">
      <text>
        <r>
          <rPr>
            <b/>
            <sz val="9"/>
            <color indexed="81"/>
            <rFont val="Tahoma"/>
            <family val="2"/>
          </rPr>
          <t>khoin:</t>
        </r>
        <r>
          <rPr>
            <sz val="9"/>
            <color indexed="81"/>
            <rFont val="Tahoma"/>
            <family val="2"/>
          </rPr>
          <t xml:space="preserve">
Grade 3 + 4 + 5:
11 (41%) + 2 (7%) + 1 (4%)</t>
        </r>
      </text>
    </comment>
    <comment ref="F96" authorId="8" shapeId="0" xr:uid="{6F795934-75DF-4035-ACAE-53433CD39073}">
      <text>
        <r>
          <rPr>
            <b/>
            <sz val="9"/>
            <color indexed="81"/>
            <rFont val="Tahoma"/>
            <family val="2"/>
          </rPr>
          <t>bach-:</t>
        </r>
        <r>
          <rPr>
            <sz val="9"/>
            <color indexed="81"/>
            <rFont val="Tahoma"/>
            <family val="2"/>
          </rPr>
          <t xml:space="preserve">
Regimen consisting of hydroxyurea followed by azacitidine, 75 mg/m2 for 7 days, and gemtuzumab ozogamicin, 3 mg/m2 on day 8.</t>
        </r>
      </text>
    </comment>
    <comment ref="J96" authorId="8" shapeId="0" xr:uid="{B39A4EED-9727-4D69-A52B-75335CBE0369}">
      <text>
        <r>
          <rPr>
            <b/>
            <sz val="9"/>
            <color indexed="81"/>
            <rFont val="Tahoma"/>
            <family val="2"/>
          </rPr>
          <t>bach-:</t>
        </r>
        <r>
          <rPr>
            <sz val="9"/>
            <color indexed="81"/>
            <rFont val="Tahoma"/>
            <family val="2"/>
          </rPr>
          <t xml:space="preserve">
A total of 83 patients were accrued in the good-risk category, but 79 evaluable patients are included in this analysis.</t>
        </r>
      </text>
    </comment>
    <comment ref="L96" authorId="8" shapeId="0" xr:uid="{8B2815AF-A217-4DE5-BA48-49F1856B7BF0}">
      <text>
        <r>
          <rPr>
            <b/>
            <sz val="9"/>
            <color indexed="81"/>
            <rFont val="Tahoma"/>
            <family val="2"/>
          </rPr>
          <t>bach-:</t>
        </r>
        <r>
          <rPr>
            <sz val="9"/>
            <color indexed="81"/>
            <rFont val="Tahoma"/>
            <family val="2"/>
          </rPr>
          <t xml:space="preserve">
Range: 60-88</t>
        </r>
      </text>
    </comment>
    <comment ref="N96" authorId="8" shapeId="0" xr:uid="{BEDA8E04-BD8A-43D1-9247-A541C52AA10E}">
      <text>
        <r>
          <rPr>
            <b/>
            <sz val="9"/>
            <color indexed="81"/>
            <rFont val="Tahoma"/>
            <family val="2"/>
          </rPr>
          <t>bach-:</t>
        </r>
        <r>
          <rPr>
            <sz val="9"/>
            <color indexed="81"/>
            <rFont val="Tahoma"/>
            <family val="2"/>
          </rPr>
          <t xml:space="preserve">
49/79 = 62.0%</t>
        </r>
      </text>
    </comment>
    <comment ref="O96" authorId="8" shapeId="0" xr:uid="{2C571E94-D112-494D-87BD-EF55B14C888D}">
      <text>
        <r>
          <rPr>
            <b/>
            <sz val="9"/>
            <color indexed="81"/>
            <rFont val="Tahoma"/>
            <family val="2"/>
          </rPr>
          <t>bach-:</t>
        </r>
        <r>
          <rPr>
            <sz val="9"/>
            <color indexed="81"/>
            <rFont val="Tahoma"/>
            <family val="2"/>
          </rPr>
          <t xml:space="preserve">
49/79 = 62.0%</t>
        </r>
      </text>
    </comment>
    <comment ref="Q96" authorId="8" shapeId="0" xr:uid="{5313CF76-0ECB-4839-A6F0-4B89576B4526}">
      <text>
        <r>
          <rPr>
            <b/>
            <sz val="9"/>
            <color indexed="81"/>
            <rFont val="Tahoma"/>
            <family val="2"/>
          </rPr>
          <t>bach-:</t>
        </r>
        <r>
          <rPr>
            <sz val="9"/>
            <color indexed="81"/>
            <rFont val="Tahoma"/>
            <family val="2"/>
          </rPr>
          <t xml:space="preserve">
Assumed from inclusion criteria</t>
        </r>
      </text>
    </comment>
    <comment ref="V96" authorId="8" shapeId="0" xr:uid="{2CC609F5-B4E0-4601-84E9-A53997467B8A}">
      <text>
        <r>
          <rPr>
            <b/>
            <sz val="9"/>
            <color indexed="81"/>
            <rFont val="Tahoma"/>
            <family val="2"/>
          </rPr>
          <t>bach-:</t>
        </r>
        <r>
          <rPr>
            <sz val="9"/>
            <color indexed="81"/>
            <rFont val="Tahoma"/>
            <family val="2"/>
          </rPr>
          <t xml:space="preserve">
Zubrod PS 0-1: 79 (100%)
Assumed from inclusion criteria</t>
        </r>
      </text>
    </comment>
    <comment ref="X96" authorId="8" shapeId="0" xr:uid="{9C57E5B8-3699-4EB9-ABE7-42BDE2E118E8}">
      <text>
        <r>
          <rPr>
            <b/>
            <sz val="9"/>
            <color indexed="81"/>
            <rFont val="Tahoma"/>
            <family val="2"/>
          </rPr>
          <t>bach-:</t>
        </r>
        <r>
          <rPr>
            <sz val="9"/>
            <color indexed="81"/>
            <rFont val="Tahoma"/>
            <family val="2"/>
          </rPr>
          <t xml:space="preserve">
49/79 = 62.0%</t>
        </r>
      </text>
    </comment>
    <comment ref="AK96" authorId="8" shapeId="0" xr:uid="{71B40769-ABC1-453F-8CD0-6276B357087C}">
      <text>
        <r>
          <rPr>
            <b/>
            <sz val="9"/>
            <color indexed="81"/>
            <rFont val="Tahoma"/>
            <family val="2"/>
          </rPr>
          <t>bach-:</t>
        </r>
        <r>
          <rPr>
            <sz val="9"/>
            <color indexed="81"/>
            <rFont val="Tahoma"/>
            <family val="2"/>
          </rPr>
          <t xml:space="preserve">
CR: 23 patients/79 = 29.1%
CRi: 12 patients/79 = 15.2% </t>
        </r>
      </text>
    </comment>
    <comment ref="AN96" authorId="8" shapeId="0" xr:uid="{88256C1C-D59B-4B48-9EFE-A7A852A6CE78}">
      <text>
        <r>
          <rPr>
            <b/>
            <sz val="9"/>
            <color indexed="81"/>
            <rFont val="Tahoma"/>
            <family val="2"/>
          </rPr>
          <t>bach-:</t>
        </r>
        <r>
          <rPr>
            <sz val="9"/>
            <color indexed="81"/>
            <rFont val="Tahoma"/>
            <family val="2"/>
          </rPr>
          <t xml:space="preserve">
CR: 23 patients/79 = 29.1%
CRi: 12 patients/79 = 15.2% </t>
        </r>
      </text>
    </comment>
    <comment ref="AQ96" authorId="8" shapeId="0" xr:uid="{466944B5-E0E4-4866-872D-37EF4FE145C7}">
      <text>
        <r>
          <rPr>
            <b/>
            <sz val="9"/>
            <color indexed="81"/>
            <rFont val="Tahoma"/>
            <family val="2"/>
          </rPr>
          <t xml:space="preserve">bach-:
</t>
        </r>
        <r>
          <rPr>
            <sz val="9"/>
            <color indexed="81"/>
            <rFont val="Tahoma"/>
            <family val="2"/>
          </rPr>
          <t>Time to best response for the whole population (good-risk group + poor-risk group)</t>
        </r>
      </text>
    </comment>
    <comment ref="AS96" authorId="8" shapeId="0" xr:uid="{20F5ADCA-D28F-4AE0-BDF1-E1688129427D}">
      <text>
        <r>
          <rPr>
            <b/>
            <sz val="9"/>
            <color indexed="81"/>
            <rFont val="Tahoma"/>
            <family val="2"/>
          </rPr>
          <t xml:space="preserve">bach-:
</t>
        </r>
        <r>
          <rPr>
            <sz val="9"/>
            <color indexed="81"/>
            <rFont val="Tahoma"/>
            <family val="2"/>
          </rPr>
          <t>Time to best response for the whole population (good-risk group + poor-risk group)</t>
        </r>
      </text>
    </comment>
    <comment ref="AZ96" authorId="8" shapeId="0" xr:uid="{1A5C66AF-F9E2-4A17-B2CB-DC96CC83239A}">
      <text>
        <r>
          <rPr>
            <b/>
            <sz val="9"/>
            <color indexed="81"/>
            <rFont val="Tahoma"/>
            <family val="2"/>
          </rPr>
          <t>bach-:</t>
        </r>
        <r>
          <rPr>
            <sz val="9"/>
            <color indexed="81"/>
            <rFont val="Tahoma"/>
            <family val="2"/>
          </rPr>
          <t xml:space="preserve">
28 grade 3 and 3 grade 4.
(28+3)/79= 39.2%</t>
        </r>
      </text>
    </comment>
    <comment ref="BM96" authorId="8" shapeId="0" xr:uid="{5451B401-F468-4265-927F-A894944849A1}">
      <text>
        <r>
          <rPr>
            <b/>
            <sz val="9"/>
            <color indexed="81"/>
            <rFont val="Tahoma"/>
            <family val="2"/>
          </rPr>
          <t>bach-:</t>
        </r>
        <r>
          <rPr>
            <sz val="9"/>
            <color indexed="81"/>
            <rFont val="Tahoma"/>
            <family val="2"/>
          </rPr>
          <t xml:space="preserve">
Data extracted from Table 2, but data was was consistent with full text.
31/79 = 39.2%</t>
        </r>
      </text>
    </comment>
    <comment ref="F97" authorId="8" shapeId="0" xr:uid="{5F4404CF-0D2C-4FBA-AE0C-6175D6BE0734}">
      <text>
        <r>
          <rPr>
            <b/>
            <sz val="9"/>
            <color indexed="81"/>
            <rFont val="Tahoma"/>
            <family val="2"/>
          </rPr>
          <t>bach-:</t>
        </r>
        <r>
          <rPr>
            <sz val="9"/>
            <color indexed="81"/>
            <rFont val="Tahoma"/>
            <family val="2"/>
          </rPr>
          <t xml:space="preserve">
Regimen consisting of hydroxyurea followed by azacitidine, 75 mg/m2 for 7 days, and gemtuzumab ozogamicin, 3 mg/m2 on day 8.</t>
        </r>
      </text>
    </comment>
    <comment ref="N97" authorId="8" shapeId="0" xr:uid="{2F84DFFA-4C14-44C1-8C52-79025393D245}">
      <text>
        <r>
          <rPr>
            <b/>
            <sz val="9"/>
            <color indexed="81"/>
            <rFont val="Tahoma"/>
            <family val="2"/>
          </rPr>
          <t>bach-:</t>
        </r>
        <r>
          <rPr>
            <sz val="9"/>
            <color indexed="81"/>
            <rFont val="Tahoma"/>
            <family val="2"/>
          </rPr>
          <t xml:space="preserve">
33/54 = 61.1%</t>
        </r>
      </text>
    </comment>
    <comment ref="Q97" authorId="8" shapeId="0" xr:uid="{D1DB70D6-5EF5-4E8D-94D1-69109E7DBAB2}">
      <text>
        <r>
          <rPr>
            <b/>
            <sz val="9"/>
            <color indexed="81"/>
            <rFont val="Tahoma"/>
            <family val="2"/>
          </rPr>
          <t>bach-:</t>
        </r>
        <r>
          <rPr>
            <sz val="9"/>
            <color indexed="81"/>
            <rFont val="Tahoma"/>
            <family val="2"/>
          </rPr>
          <t xml:space="preserve">
Assumed from inclusion criteria</t>
        </r>
      </text>
    </comment>
    <comment ref="V97" authorId="8" shapeId="0" xr:uid="{3C7EE302-07A6-47AA-BC56-4C0D981A49E2}">
      <text>
        <r>
          <rPr>
            <b/>
            <sz val="9"/>
            <color indexed="81"/>
            <rFont val="Tahoma"/>
            <family val="2"/>
          </rPr>
          <t>bach-:</t>
        </r>
        <r>
          <rPr>
            <sz val="9"/>
            <color indexed="81"/>
            <rFont val="Tahoma"/>
            <family val="2"/>
          </rPr>
          <t xml:space="preserve">
Zubrod PS 0-1: 0 (0%) </t>
        </r>
      </text>
    </comment>
    <comment ref="AL97" authorId="8" shapeId="0" xr:uid="{DB602035-AE38-4C9A-A377-CB220CD758C0}">
      <text>
        <r>
          <rPr>
            <b/>
            <sz val="9"/>
            <color indexed="81"/>
            <rFont val="Tahoma"/>
            <family val="2"/>
          </rPr>
          <t>bach-:</t>
        </r>
        <r>
          <rPr>
            <sz val="9"/>
            <color indexed="81"/>
            <rFont val="Tahoma"/>
            <family val="2"/>
          </rPr>
          <t xml:space="preserve">
19 patients/54 = 35.2%</t>
        </r>
      </text>
    </comment>
    <comment ref="AQ97" authorId="8" shapeId="0" xr:uid="{B80A02A0-C85B-4ACD-B2DE-38F3E17AAF68}">
      <text>
        <r>
          <rPr>
            <b/>
            <sz val="9"/>
            <color indexed="81"/>
            <rFont val="Tahoma"/>
            <family val="2"/>
          </rPr>
          <t xml:space="preserve">bach-:
</t>
        </r>
        <r>
          <rPr>
            <sz val="9"/>
            <color indexed="81"/>
            <rFont val="Tahoma"/>
            <family val="2"/>
          </rPr>
          <t>Time to best response for the whole population (good-risk group + poor-risk group)</t>
        </r>
      </text>
    </comment>
    <comment ref="AS97" authorId="8" shapeId="0" xr:uid="{7472B895-CAD3-4298-BBAB-CE843F287D2A}">
      <text>
        <r>
          <rPr>
            <b/>
            <sz val="9"/>
            <color indexed="81"/>
            <rFont val="Tahoma"/>
            <family val="2"/>
          </rPr>
          <t xml:space="preserve">bach-:
</t>
        </r>
        <r>
          <rPr>
            <sz val="9"/>
            <color indexed="81"/>
            <rFont val="Tahoma"/>
            <family val="2"/>
          </rPr>
          <t>Time to best response for the whole population (good-risk group + poor-risk group)</t>
        </r>
      </text>
    </comment>
    <comment ref="AZ97" authorId="8" shapeId="0" xr:uid="{09595C90-ACC5-4F6A-9445-8A96A6A8B37F}">
      <text>
        <r>
          <rPr>
            <b/>
            <sz val="9"/>
            <color indexed="81"/>
            <rFont val="Tahoma"/>
            <family val="2"/>
          </rPr>
          <t>bach-:</t>
        </r>
        <r>
          <rPr>
            <sz val="9"/>
            <color indexed="81"/>
            <rFont val="Tahoma"/>
            <family val="2"/>
          </rPr>
          <t xml:space="preserve">
1/54= 1.9%</t>
        </r>
      </text>
    </comment>
    <comment ref="BM97" authorId="8" shapeId="0" xr:uid="{238CCDFC-1A5C-4979-AC62-85B7219CB10C}">
      <text>
        <r>
          <rPr>
            <b/>
            <sz val="9"/>
            <color indexed="81"/>
            <rFont val="Tahoma"/>
            <family val="2"/>
          </rPr>
          <t>bach-:</t>
        </r>
        <r>
          <rPr>
            <sz val="9"/>
            <color indexed="81"/>
            <rFont val="Tahoma"/>
            <family val="2"/>
          </rPr>
          <t xml:space="preserve">
19/54= 35.2%</t>
        </r>
      </text>
    </comment>
    <comment ref="E98" authorId="9" shapeId="0" xr:uid="{B1F0C4D4-7CD2-4109-A020-BD64C33A6ABD}">
      <text>
        <r>
          <rPr>
            <b/>
            <sz val="9"/>
            <color indexed="81"/>
            <rFont val="Tahoma"/>
            <family val="2"/>
          </rPr>
          <t>khoin:</t>
        </r>
        <r>
          <rPr>
            <sz val="9"/>
            <color indexed="81"/>
            <rFont val="Tahoma"/>
            <family val="2"/>
          </rPr>
          <t xml:space="preserve">
All patients were randomly assigned to receive or not receive interleukin-11</t>
        </r>
      </text>
    </comment>
    <comment ref="R98" authorId="9" shapeId="0" xr:uid="{357D3101-9E13-4393-B0B6-E98E37A39DE7}">
      <text>
        <r>
          <rPr>
            <b/>
            <sz val="9"/>
            <color indexed="81"/>
            <rFont val="Tahoma"/>
            <family val="2"/>
          </rPr>
          <t>khoin:</t>
        </r>
        <r>
          <rPr>
            <sz val="9"/>
            <color indexed="81"/>
            <rFont val="Tahoma"/>
            <family val="2"/>
          </rPr>
          <t xml:space="preserve">
Table 4
AML (versus MDS)
25 (100%) - 17 (68%)</t>
        </r>
      </text>
    </comment>
    <comment ref="V98" authorId="9" shapeId="0" xr:uid="{45F11D82-748D-495C-B844-7756E25C78A4}">
      <text>
        <r>
          <rPr>
            <b/>
            <sz val="9"/>
            <color indexed="81"/>
            <rFont val="Tahoma"/>
            <family val="2"/>
          </rPr>
          <t>khoin:</t>
        </r>
        <r>
          <rPr>
            <sz val="9"/>
            <color indexed="81"/>
            <rFont val="Tahoma"/>
            <family val="2"/>
          </rPr>
          <t xml:space="preserve">
Zubrod PS 3-4:
1 (4%)</t>
        </r>
      </text>
    </comment>
    <comment ref="R99" authorId="9" shapeId="0" xr:uid="{F4279CDF-AF42-41B2-A82B-99DEF2BD0C1C}">
      <text>
        <r>
          <rPr>
            <b/>
            <sz val="9"/>
            <color indexed="81"/>
            <rFont val="Tahoma"/>
            <family val="2"/>
          </rPr>
          <t>khoin:</t>
        </r>
        <r>
          <rPr>
            <sz val="9"/>
            <color indexed="81"/>
            <rFont val="Tahoma"/>
            <family val="2"/>
          </rPr>
          <t xml:space="preserve">
Table 4
AML (versus MDS)
26 (100%) - 20 (77%)
</t>
        </r>
      </text>
    </comment>
    <comment ref="V99" authorId="9" shapeId="0" xr:uid="{E84B741C-E18C-43A7-B204-2A35473BE358}">
      <text>
        <r>
          <rPr>
            <b/>
            <sz val="9"/>
            <color indexed="81"/>
            <rFont val="Tahoma"/>
            <family val="2"/>
          </rPr>
          <t>khoin:</t>
        </r>
        <r>
          <rPr>
            <sz val="9"/>
            <color indexed="81"/>
            <rFont val="Tahoma"/>
            <family val="2"/>
          </rPr>
          <t xml:space="preserve">
Zubrod PS 3-4:
6 (23%)
</t>
        </r>
      </text>
    </comment>
    <comment ref="E100" authorId="8" shapeId="0" xr:uid="{5F82AF07-9308-4521-956B-A983E344AC4C}">
      <text>
        <r>
          <rPr>
            <b/>
            <sz val="9"/>
            <color indexed="81"/>
            <rFont val="Tahoma"/>
            <family val="2"/>
          </rPr>
          <t>bach-:</t>
        </r>
        <r>
          <rPr>
            <sz val="9"/>
            <color indexed="81"/>
            <rFont val="Tahoma"/>
            <family val="2"/>
          </rPr>
          <t xml:space="preserve">
Single-arm, assumed from method</t>
        </r>
      </text>
    </comment>
    <comment ref="F100" authorId="8" shapeId="0" xr:uid="{EF058048-294D-4521-9E33-8CDCD0248AED}">
      <text>
        <r>
          <rPr>
            <b/>
            <sz val="9"/>
            <color indexed="81"/>
            <rFont val="Tahoma"/>
            <family val="2"/>
          </rPr>
          <t>bach-:</t>
        </r>
        <r>
          <rPr>
            <sz val="9"/>
            <color indexed="81"/>
            <rFont val="Tahoma"/>
            <family val="2"/>
          </rPr>
          <t xml:space="preserve">
GEM at 9 mg/m2 given twice, 2 weeks apart (on days 1, and 15).</t>
        </r>
      </text>
    </comment>
    <comment ref="L100" authorId="8" shapeId="0" xr:uid="{FA0C576E-0726-49F6-86B3-02C2C4F2F753}">
      <text>
        <r>
          <rPr>
            <b/>
            <sz val="9"/>
            <color indexed="81"/>
            <rFont val="Tahoma"/>
            <family val="2"/>
          </rPr>
          <t>bach-:</t>
        </r>
        <r>
          <rPr>
            <sz val="9"/>
            <color indexed="81"/>
            <rFont val="Tahoma"/>
            <family val="2"/>
          </rPr>
          <t xml:space="preserve">
Range: 66-79</t>
        </r>
      </text>
    </comment>
    <comment ref="M100" authorId="8" shapeId="0" xr:uid="{5FB2129B-56E9-41BF-85B4-D8951F6573B6}">
      <text>
        <r>
          <rPr>
            <b/>
            <sz val="9"/>
            <color indexed="81"/>
            <rFont val="Tahoma"/>
            <family val="2"/>
          </rPr>
          <t>bach-:</t>
        </r>
        <r>
          <rPr>
            <sz val="9"/>
            <color indexed="81"/>
            <rFont val="Tahoma"/>
            <family val="2"/>
          </rPr>
          <t xml:space="preserve">
Range: 66-79</t>
        </r>
      </text>
    </comment>
    <comment ref="O100" authorId="8" shapeId="0" xr:uid="{3D2952D6-1E50-42BF-B029-23A5D3F1B529}">
      <text>
        <r>
          <rPr>
            <b/>
            <sz val="9"/>
            <color indexed="81"/>
            <rFont val="Tahoma"/>
            <family val="2"/>
          </rPr>
          <t>bach-:</t>
        </r>
        <r>
          <rPr>
            <sz val="9"/>
            <color indexed="81"/>
            <rFont val="Tahoma"/>
            <family val="2"/>
          </rPr>
          <t xml:space="preserve">
Range: 66-79</t>
        </r>
      </text>
    </comment>
    <comment ref="R100" authorId="8" shapeId="0" xr:uid="{D88D53CE-022E-401B-80A6-A169078EBCF2}">
      <text>
        <r>
          <rPr>
            <b/>
            <sz val="9"/>
            <color indexed="81"/>
            <rFont val="Tahoma"/>
            <family val="2"/>
          </rPr>
          <t>bach-:</t>
        </r>
        <r>
          <rPr>
            <sz val="9"/>
            <color indexed="81"/>
            <rFont val="Tahoma"/>
            <family val="2"/>
          </rPr>
          <t xml:space="preserve">
Progressing from MDS: 2 (16.7%)</t>
        </r>
      </text>
    </comment>
    <comment ref="X100" authorId="8" shapeId="0" xr:uid="{6E6D9E51-2475-45A2-94A4-E76D7D0F1310}">
      <text>
        <r>
          <rPr>
            <b/>
            <sz val="9"/>
            <color indexed="81"/>
            <rFont val="Tahoma"/>
            <family val="2"/>
          </rPr>
          <t>bach-:</t>
        </r>
        <r>
          <rPr>
            <sz val="9"/>
            <color indexed="81"/>
            <rFont val="Tahoma"/>
            <family val="2"/>
          </rPr>
          <t xml:space="preserve">
Range: 66-79</t>
        </r>
      </text>
    </comment>
    <comment ref="BA100" authorId="8" shapeId="0" xr:uid="{E26A62B5-2E3D-412B-8B07-7553FB82CC39}">
      <text>
        <r>
          <rPr>
            <b/>
            <sz val="9"/>
            <color indexed="81"/>
            <rFont val="Tahoma"/>
            <family val="2"/>
          </rPr>
          <t>bach-:</t>
        </r>
        <r>
          <rPr>
            <sz val="9"/>
            <color indexed="81"/>
            <rFont val="Tahoma"/>
            <family val="2"/>
          </rPr>
          <t xml:space="preserve">
Grade 2: 3 (25%)</t>
        </r>
      </text>
    </comment>
    <comment ref="BC100" authorId="8" shapeId="0" xr:uid="{4A3F58EF-509C-4EBA-9C65-142F25554805}">
      <text>
        <r>
          <rPr>
            <b/>
            <sz val="9"/>
            <color indexed="81"/>
            <rFont val="Tahoma"/>
            <family val="2"/>
          </rPr>
          <t>bach-:</t>
        </r>
        <r>
          <rPr>
            <sz val="9"/>
            <color indexed="81"/>
            <rFont val="Tahoma"/>
            <family val="2"/>
          </rPr>
          <t xml:space="preserve">
Grade 2: 6 (50%)</t>
        </r>
      </text>
    </comment>
    <comment ref="BE100" authorId="8" shapeId="0" xr:uid="{81D0B6C9-39AE-4E9E-99DE-65540F1B8C73}">
      <text>
        <r>
          <rPr>
            <b/>
            <sz val="9"/>
            <color indexed="81"/>
            <rFont val="Tahoma"/>
            <family val="2"/>
          </rPr>
          <t>bach-:</t>
        </r>
        <r>
          <rPr>
            <sz val="9"/>
            <color indexed="81"/>
            <rFont val="Tahoma"/>
            <family val="2"/>
          </rPr>
          <t xml:space="preserve">
Grade ≥2: 3 (25%)</t>
        </r>
      </text>
    </comment>
    <comment ref="BK100" authorId="8" shapeId="0" xr:uid="{D4C811BD-740D-4B6C-8BE5-AAF053FE2382}">
      <text>
        <r>
          <rPr>
            <b/>
            <sz val="9"/>
            <color indexed="81"/>
            <rFont val="Tahoma"/>
            <family val="2"/>
          </rPr>
          <t>bach-:</t>
        </r>
        <r>
          <rPr>
            <sz val="9"/>
            <color indexed="81"/>
            <rFont val="Tahoma"/>
            <family val="2"/>
          </rPr>
          <t xml:space="preserve">
Grade ≥2 Edema: 4 (33%)</t>
        </r>
      </text>
    </comment>
    <comment ref="E101" authorId="8" shapeId="0" xr:uid="{791288A9-B313-45F2-A47F-4D29D8B694D9}">
      <text>
        <r>
          <rPr>
            <b/>
            <sz val="9"/>
            <color indexed="81"/>
            <rFont val="Tahoma"/>
            <family val="2"/>
          </rPr>
          <t>bach-:</t>
        </r>
        <r>
          <rPr>
            <sz val="9"/>
            <color indexed="81"/>
            <rFont val="Tahoma"/>
            <family val="2"/>
          </rPr>
          <t xml:space="preserve">
Single-arm, assumed from method</t>
        </r>
      </text>
    </comment>
    <comment ref="F101" authorId="8" shapeId="0" xr:uid="{5C914CE3-448D-49A1-ABD5-34C41466B9EE}">
      <text>
        <r>
          <rPr>
            <b/>
            <sz val="9"/>
            <color indexed="81"/>
            <rFont val="Tahoma"/>
            <family val="2"/>
          </rPr>
          <t>bach-:</t>
        </r>
        <r>
          <rPr>
            <sz val="9"/>
            <color indexed="81"/>
            <rFont val="Tahoma"/>
            <family val="2"/>
          </rPr>
          <t xml:space="preserve">
The treatment was begun with HU 1500 mg orally twice daily to lower white blood cell count below 10,000/ɥL, followed by azacitidine 75 mg/m^2 subcutaneously for 7 days and GO 3 mg/m^2 on day 8.</t>
        </r>
      </text>
    </comment>
    <comment ref="L101" authorId="8" shapeId="0" xr:uid="{3F15B5F9-0A41-46ED-B566-96FD28243DD6}">
      <text>
        <r>
          <rPr>
            <b/>
            <sz val="9"/>
            <color indexed="81"/>
            <rFont val="Tahoma"/>
            <family val="2"/>
          </rPr>
          <t>bach-:</t>
        </r>
        <r>
          <rPr>
            <sz val="9"/>
            <color indexed="81"/>
            <rFont val="Tahoma"/>
            <family val="2"/>
          </rPr>
          <t xml:space="preserve">
Range: 64-83</t>
        </r>
      </text>
    </comment>
    <comment ref="M101" authorId="8" shapeId="0" xr:uid="{72DA84D2-4AD9-4419-87E4-6C02FD6BDE6E}">
      <text>
        <r>
          <rPr>
            <b/>
            <sz val="9"/>
            <color indexed="81"/>
            <rFont val="Tahoma"/>
            <family val="2"/>
          </rPr>
          <t>bach-:</t>
        </r>
        <r>
          <rPr>
            <sz val="9"/>
            <color indexed="81"/>
            <rFont val="Tahoma"/>
            <family val="2"/>
          </rPr>
          <t xml:space="preserve">
Range: 64-83</t>
        </r>
      </text>
    </comment>
    <comment ref="O101" authorId="8" shapeId="0" xr:uid="{C14C892F-F5E2-4BCF-9CEE-9440B85C5CEA}">
      <text>
        <r>
          <rPr>
            <b/>
            <sz val="9"/>
            <color indexed="81"/>
            <rFont val="Tahoma"/>
            <family val="2"/>
          </rPr>
          <t>bach-:</t>
        </r>
        <r>
          <rPr>
            <sz val="9"/>
            <color indexed="81"/>
            <rFont val="Tahoma"/>
            <family val="2"/>
          </rPr>
          <t xml:space="preserve">
Range: 64-83</t>
        </r>
      </text>
    </comment>
    <comment ref="S101" authorId="8" shapeId="0" xr:uid="{49E2D1CF-9FBD-4063-84EA-F0C34B8870AB}">
      <text>
        <r>
          <rPr>
            <b/>
            <sz val="9"/>
            <color indexed="81"/>
            <rFont val="Tahoma"/>
            <family val="2"/>
          </rPr>
          <t>bach-:</t>
        </r>
        <r>
          <rPr>
            <sz val="9"/>
            <color indexed="81"/>
            <rFont val="Tahoma"/>
            <family val="2"/>
          </rPr>
          <t xml:space="preserve">
AML: De Novo= 10 (50%), Secondary= 7 (35%)
MDS: De Novo= 0 (0%), Seconday= 2 (15%)</t>
        </r>
      </text>
    </comment>
    <comment ref="V101" authorId="8" shapeId="0" xr:uid="{04B2EACA-E5E8-4A4F-B5E6-51D91EA686DC}">
      <text>
        <r>
          <rPr>
            <b/>
            <sz val="9"/>
            <color indexed="81"/>
            <rFont val="Tahoma"/>
            <family val="2"/>
          </rPr>
          <t>bach-:</t>
        </r>
        <r>
          <rPr>
            <sz val="9"/>
            <color indexed="81"/>
            <rFont val="Tahoma"/>
            <family val="2"/>
          </rPr>
          <t xml:space="preserve">
Zubrod PS 0/1: 11 (55%)
PS 0 + PS 1
1 (5%) + 10 (50%)</t>
        </r>
      </text>
    </comment>
    <comment ref="X101" authorId="8" shapeId="0" xr:uid="{996F36AD-F8BF-4F72-AD09-A7E7AB0F8BEB}">
      <text>
        <r>
          <rPr>
            <b/>
            <sz val="9"/>
            <color indexed="81"/>
            <rFont val="Tahoma"/>
            <family val="2"/>
          </rPr>
          <t>bach-:</t>
        </r>
        <r>
          <rPr>
            <sz val="9"/>
            <color indexed="81"/>
            <rFont val="Tahoma"/>
            <family val="2"/>
          </rPr>
          <t xml:space="preserve">
Range: 64-83</t>
        </r>
      </text>
    </comment>
    <comment ref="Z101" authorId="8" shapeId="0" xr:uid="{90DA4FCF-3BC1-4AD7-8FA9-D74786637B36}">
      <text>
        <r>
          <rPr>
            <b/>
            <sz val="9"/>
            <color indexed="81"/>
            <rFont val="Tahoma"/>
            <family val="2"/>
          </rPr>
          <t>bach-:</t>
        </r>
        <r>
          <rPr>
            <sz val="9"/>
            <color indexed="81"/>
            <rFont val="Tahoma"/>
            <family val="2"/>
          </rPr>
          <t xml:space="preserve">
Normal cytogenetics</t>
        </r>
      </text>
    </comment>
    <comment ref="AA101" authorId="8" shapeId="0" xr:uid="{FA60DA3E-F92E-42B8-A5DD-8934768FA364}">
      <text>
        <r>
          <rPr>
            <b/>
            <sz val="9"/>
            <color indexed="81"/>
            <rFont val="Tahoma"/>
            <family val="2"/>
          </rPr>
          <t>bach-:</t>
        </r>
        <r>
          <rPr>
            <sz val="9"/>
            <color indexed="81"/>
            <rFont val="Tahoma"/>
            <family val="2"/>
          </rPr>
          <t xml:space="preserve">
Abnormal cytogenetics
No metaphase cytogenetics: 1 (5%)</t>
        </r>
      </text>
    </comment>
    <comment ref="AB101" authorId="8" shapeId="0" xr:uid="{A8527601-166D-46F8-9E0F-86D1A7F0B096}">
      <text>
        <r>
          <rPr>
            <b/>
            <sz val="9"/>
            <color indexed="81"/>
            <rFont val="Tahoma"/>
            <family val="2"/>
          </rPr>
          <t>bach-:</t>
        </r>
        <r>
          <rPr>
            <sz val="9"/>
            <color indexed="81"/>
            <rFont val="Tahoma"/>
            <family val="2"/>
          </rPr>
          <t xml:space="preserve">
1 cycle = 8 days
8 patients receive 1 cycle (8 days)
12 patients receive 2 cycles (16 days)
Median = (16+16)/2 = 16 days</t>
        </r>
      </text>
    </comment>
    <comment ref="AQ101" authorId="8" shapeId="0" xr:uid="{AF077C7A-C00B-45D5-99B2-30D6120852AD}">
      <text>
        <r>
          <rPr>
            <b/>
            <sz val="9"/>
            <color indexed="81"/>
            <rFont val="Tahoma"/>
            <family val="2"/>
          </rPr>
          <t>bach-:</t>
        </r>
        <r>
          <rPr>
            <sz val="9"/>
            <color indexed="81"/>
            <rFont val="Tahoma"/>
            <family val="2"/>
          </rPr>
          <t xml:space="preserve">
Duration to CR = 8 months
Duration to CR in days = 8 months x 30.4 days/months = 243.2 days</t>
        </r>
      </text>
    </comment>
    <comment ref="AR101" authorId="8" shapeId="0" xr:uid="{38F4A74F-460D-4824-A752-9BB7D1D04709}">
      <text>
        <r>
          <rPr>
            <b/>
            <sz val="9"/>
            <color indexed="81"/>
            <rFont val="Tahoma"/>
            <family val="2"/>
          </rPr>
          <t>bach-:</t>
        </r>
        <r>
          <rPr>
            <sz val="9"/>
            <color indexed="81"/>
            <rFont val="Tahoma"/>
            <family val="2"/>
          </rPr>
          <t xml:space="preserve">
Range (months): 3+ to 25 months
Duration to CR in days = 3 months x 30.4 days/months = 91.2 days
Duration to CR in days = 25 months x 30.4 days/months = 760 days</t>
        </r>
      </text>
    </comment>
    <comment ref="AS101" authorId="8" shapeId="0" xr:uid="{8C6938CA-3846-4678-90A2-DE22DD1F7AD9}">
      <text>
        <r>
          <rPr>
            <b/>
            <sz val="9"/>
            <color indexed="81"/>
            <rFont val="Tahoma"/>
            <family val="2"/>
          </rPr>
          <t>bach-:</t>
        </r>
        <r>
          <rPr>
            <sz val="9"/>
            <color indexed="81"/>
            <rFont val="Tahoma"/>
            <family val="2"/>
          </rPr>
          <t xml:space="preserve">
Duration to CR = 8 months
Duration to CR in days = 8 months x 30.4 days/months = 243.2 days</t>
        </r>
      </text>
    </comment>
    <comment ref="BA101" authorId="8" shapeId="0" xr:uid="{96A894E5-1F16-4CA2-B312-EBFDCFD6B861}">
      <text>
        <r>
          <rPr>
            <b/>
            <sz val="9"/>
            <color indexed="81"/>
            <rFont val="Tahoma"/>
            <family val="2"/>
          </rPr>
          <t>bach-:</t>
        </r>
        <r>
          <rPr>
            <sz val="9"/>
            <color indexed="81"/>
            <rFont val="Tahoma"/>
            <family val="2"/>
          </rPr>
          <t xml:space="preserve">
Grade 1-2: 5 (25%)</t>
        </r>
      </text>
    </comment>
    <comment ref="BC101" authorId="8" shapeId="0" xr:uid="{B4C7D59D-468B-4682-92FA-3482FC3AF28F}">
      <text>
        <r>
          <rPr>
            <b/>
            <sz val="9"/>
            <color indexed="81"/>
            <rFont val="Tahoma"/>
            <family val="2"/>
          </rPr>
          <t>bach-:</t>
        </r>
        <r>
          <rPr>
            <sz val="9"/>
            <color indexed="81"/>
            <rFont val="Tahoma"/>
            <family val="2"/>
          </rPr>
          <t xml:space="preserve">
Grade 1-2: 8 (40%)</t>
        </r>
      </text>
    </comment>
    <comment ref="BK101" authorId="8" shapeId="0" xr:uid="{368869F6-C9F4-419A-A0C3-3A23F1D6420F}">
      <text>
        <r>
          <rPr>
            <b/>
            <sz val="9"/>
            <color indexed="81"/>
            <rFont val="Tahoma"/>
            <family val="2"/>
          </rPr>
          <t>bach-:</t>
        </r>
        <r>
          <rPr>
            <sz val="9"/>
            <color indexed="81"/>
            <rFont val="Tahoma"/>
            <family val="2"/>
          </rPr>
          <t xml:space="preserve">
Grade 1-2 Pedal edema: 1 (5%)</t>
        </r>
      </text>
    </comment>
    <comment ref="Q102" authorId="9" shapeId="0" xr:uid="{AE0E1F38-AD5E-4F3D-A75A-78D537072AE1}">
      <text>
        <r>
          <rPr>
            <b/>
            <sz val="9"/>
            <color indexed="81"/>
            <rFont val="Tahoma"/>
            <family val="2"/>
          </rPr>
          <t>khoin:</t>
        </r>
        <r>
          <rPr>
            <sz val="9"/>
            <color indexed="81"/>
            <rFont val="Tahoma"/>
            <family val="2"/>
          </rPr>
          <t xml:space="preserve">
assumed from inclusion criteria</t>
        </r>
      </text>
    </comment>
    <comment ref="V102" authorId="9" shapeId="0" xr:uid="{0A206364-14D8-4BD2-8C5B-0BF4C426DC34}">
      <text>
        <r>
          <rPr>
            <b/>
            <sz val="9"/>
            <color indexed="81"/>
            <rFont val="Tahoma"/>
            <family val="2"/>
          </rPr>
          <t>khoin:</t>
        </r>
        <r>
          <rPr>
            <sz val="9"/>
            <color indexed="81"/>
            <rFont val="Tahoma"/>
            <family val="2"/>
          </rPr>
          <t xml:space="preserve">
PS 0 + 1
2 (9%) + 17 (74%)</t>
        </r>
      </text>
    </comment>
    <comment ref="AB102" authorId="9" shapeId="0" xr:uid="{F55F1DFF-645D-442D-BBE0-16E6D089F659}">
      <text>
        <r>
          <rPr>
            <b/>
            <sz val="9"/>
            <color indexed="81"/>
            <rFont val="Tahoma"/>
            <family val="2"/>
          </rPr>
          <t>khoin:</t>
        </r>
        <r>
          <rPr>
            <sz val="9"/>
            <color indexed="81"/>
            <rFont val="Tahoma"/>
            <family val="2"/>
          </rPr>
          <t xml:space="preserve">
median: 4.0 months
4.0*30.4</t>
        </r>
      </text>
    </comment>
    <comment ref="AQ102" authorId="9" shapeId="0" xr:uid="{6BC73EF8-6555-4E49-BE4B-2D90EA1BE30C}">
      <text>
        <r>
          <rPr>
            <b/>
            <sz val="9"/>
            <color indexed="81"/>
            <rFont val="Tahoma"/>
            <family val="2"/>
          </rPr>
          <t>khoin:</t>
        </r>
        <r>
          <rPr>
            <sz val="9"/>
            <color indexed="81"/>
            <rFont val="Tahoma"/>
            <family val="2"/>
          </rPr>
          <t xml:space="preserve">
1.0 month
1.0*30.4</t>
        </r>
      </text>
    </comment>
    <comment ref="AY102" authorId="9" shapeId="0" xr:uid="{4FF3E815-417D-479B-952F-7B9A9F3506AE}">
      <text>
        <r>
          <rPr>
            <b/>
            <sz val="9"/>
            <color indexed="81"/>
            <rFont val="Tahoma"/>
            <family val="2"/>
          </rPr>
          <t>khoin:</t>
        </r>
        <r>
          <rPr>
            <sz val="9"/>
            <color indexed="81"/>
            <rFont val="Tahoma"/>
            <family val="2"/>
          </rPr>
          <t xml:space="preserve">
Grade 3 + 4 
1 (4%) + 1 (4%)</t>
        </r>
      </text>
    </comment>
    <comment ref="Q103" authorId="9" shapeId="0" xr:uid="{42D8B517-B352-4D8F-B0EE-34FC8DC82B81}">
      <text>
        <r>
          <rPr>
            <b/>
            <sz val="9"/>
            <color indexed="81"/>
            <rFont val="Tahoma"/>
            <family val="2"/>
          </rPr>
          <t>khoin:</t>
        </r>
        <r>
          <rPr>
            <sz val="9"/>
            <color indexed="81"/>
            <rFont val="Tahoma"/>
            <family val="2"/>
          </rPr>
          <t xml:space="preserve">
assumed from inclusion criteria</t>
        </r>
      </text>
    </comment>
    <comment ref="V103" authorId="9" shapeId="0" xr:uid="{F1EF8DA5-A69C-4F0D-BB6B-D15E4A7B52B4}">
      <text>
        <r>
          <rPr>
            <b/>
            <sz val="9"/>
            <color indexed="81"/>
            <rFont val="Tahoma"/>
            <family val="2"/>
          </rPr>
          <t>khoin:</t>
        </r>
        <r>
          <rPr>
            <sz val="9"/>
            <color indexed="81"/>
            <rFont val="Tahoma"/>
            <family val="2"/>
          </rPr>
          <t xml:space="preserve">
PS 0 + 1
4 (18%) + 14 (64%)</t>
        </r>
      </text>
    </comment>
    <comment ref="AB103" authorId="9" shapeId="0" xr:uid="{43D7A9B4-FD43-4CC9-B165-1D47600F05E9}">
      <text>
        <r>
          <rPr>
            <b/>
            <sz val="9"/>
            <color indexed="81"/>
            <rFont val="Tahoma"/>
            <family val="2"/>
          </rPr>
          <t>khoin:</t>
        </r>
        <r>
          <rPr>
            <sz val="9"/>
            <color indexed="81"/>
            <rFont val="Tahoma"/>
            <family val="2"/>
          </rPr>
          <t xml:space="preserve">
median: 4.0 months
4.0*30.4</t>
        </r>
      </text>
    </comment>
    <comment ref="AQ103" authorId="9" shapeId="0" xr:uid="{DF80D542-08D6-4861-9E6A-FB99F48C0155}">
      <text>
        <r>
          <rPr>
            <b/>
            <sz val="9"/>
            <color indexed="81"/>
            <rFont val="Tahoma"/>
            <family val="2"/>
          </rPr>
          <t>khoin:</t>
        </r>
        <r>
          <rPr>
            <sz val="9"/>
            <color indexed="81"/>
            <rFont val="Tahoma"/>
            <family val="2"/>
          </rPr>
          <t xml:space="preserve">
1.2 months
1.2*30.4</t>
        </r>
      </text>
    </comment>
    <comment ref="BD103" authorId="9" shapeId="0" xr:uid="{130E8A1B-B723-4039-BD76-4C7BD57FBF68}">
      <text>
        <r>
          <rPr>
            <b/>
            <sz val="9"/>
            <color indexed="81"/>
            <rFont val="Tahoma"/>
            <family val="2"/>
          </rPr>
          <t>khoin:</t>
        </r>
        <r>
          <rPr>
            <sz val="9"/>
            <color indexed="81"/>
            <rFont val="Tahoma"/>
            <family val="2"/>
          </rPr>
          <t xml:space="preserve">
Grade 3 + 4
2 (9%) + 9 (41%)
</t>
        </r>
      </text>
    </comment>
    <comment ref="BM103" authorId="9" shapeId="0" xr:uid="{3B006630-8336-4843-A0E7-E4DC40F4FD44}">
      <text>
        <r>
          <rPr>
            <b/>
            <sz val="9"/>
            <color indexed="81"/>
            <rFont val="Tahoma"/>
            <family val="2"/>
          </rPr>
          <t>khoin:</t>
        </r>
        <r>
          <rPr>
            <sz val="9"/>
            <color indexed="81"/>
            <rFont val="Tahoma"/>
            <family val="2"/>
          </rPr>
          <t xml:space="preserve">
mucosal infection</t>
        </r>
      </text>
    </comment>
    <comment ref="Q104" authorId="9" shapeId="0" xr:uid="{5038AAD6-C6B3-46BC-BF81-C3F4660985BA}">
      <text>
        <r>
          <rPr>
            <b/>
            <sz val="9"/>
            <color indexed="81"/>
            <rFont val="Tahoma"/>
            <family val="2"/>
          </rPr>
          <t>khoin:</t>
        </r>
        <r>
          <rPr>
            <sz val="9"/>
            <color indexed="81"/>
            <rFont val="Tahoma"/>
            <family val="2"/>
          </rPr>
          <t xml:space="preserve">
assumed from inclusion criteria</t>
        </r>
      </text>
    </comment>
    <comment ref="V104" authorId="9" shapeId="0" xr:uid="{81426F91-7D39-438A-B322-8C07A9780373}">
      <text>
        <r>
          <rPr>
            <b/>
            <sz val="9"/>
            <color indexed="81"/>
            <rFont val="Tahoma"/>
            <family val="2"/>
          </rPr>
          <t>khoin:</t>
        </r>
        <r>
          <rPr>
            <sz val="9"/>
            <color indexed="81"/>
            <rFont val="Tahoma"/>
            <family val="2"/>
          </rPr>
          <t xml:space="preserve">
PS 0 + 1
5 (42%) + 5 (42%)</t>
        </r>
      </text>
    </comment>
    <comment ref="AB104" authorId="9" shapeId="0" xr:uid="{951CDF75-3004-47DF-8128-03447D1606AD}">
      <text>
        <r>
          <rPr>
            <b/>
            <sz val="9"/>
            <color indexed="81"/>
            <rFont val="Tahoma"/>
            <family val="2"/>
          </rPr>
          <t>khoin:</t>
        </r>
        <r>
          <rPr>
            <sz val="9"/>
            <color indexed="81"/>
            <rFont val="Tahoma"/>
            <family val="2"/>
          </rPr>
          <t xml:space="preserve">
median: 2.3 months
2.3*30.4</t>
        </r>
      </text>
    </comment>
    <comment ref="AQ104" authorId="9" shapeId="0" xr:uid="{638DB7EC-68D0-4877-BE69-B92B84B42E5B}">
      <text>
        <r>
          <rPr>
            <b/>
            <sz val="9"/>
            <color indexed="81"/>
            <rFont val="Tahoma"/>
            <family val="2"/>
          </rPr>
          <t>khoin:</t>
        </r>
        <r>
          <rPr>
            <sz val="9"/>
            <color indexed="81"/>
            <rFont val="Tahoma"/>
            <family val="2"/>
          </rPr>
          <t xml:space="preserve">
0.9 months
0.9*30.4
</t>
        </r>
      </text>
    </comment>
    <comment ref="B105" authorId="8" shapeId="0" xr:uid="{2F3E2CE8-EDFB-467C-830C-2D963DE36499}">
      <text>
        <r>
          <rPr>
            <b/>
            <sz val="9"/>
            <color indexed="81"/>
            <rFont val="Tahoma"/>
            <family val="2"/>
          </rPr>
          <t>bach-:</t>
        </r>
        <r>
          <rPr>
            <sz val="9"/>
            <color indexed="81"/>
            <rFont val="Tahoma"/>
            <family val="2"/>
          </rPr>
          <t xml:space="preserve">
Extracted from: https://ascopubs.org/doi/abs/10.1200/JCO.2016.34.15_suppl.7007</t>
        </r>
      </text>
    </comment>
    <comment ref="E105" authorId="8" shapeId="0" xr:uid="{61F45F6B-432D-4CE6-A6D1-D293541851DB}">
      <text>
        <r>
          <rPr>
            <b/>
            <sz val="9"/>
            <color indexed="81"/>
            <rFont val="Tahoma"/>
            <family val="2"/>
          </rPr>
          <t>bach-:</t>
        </r>
        <r>
          <rPr>
            <sz val="9"/>
            <color indexed="81"/>
            <rFont val="Tahoma"/>
            <family val="2"/>
          </rPr>
          <t xml:space="preserve">
Single-arm, assumed from method</t>
        </r>
      </text>
    </comment>
    <comment ref="F105" authorId="8" shapeId="0" xr:uid="{B68830E7-F176-4F23-9832-17BB5709E523}">
      <text>
        <r>
          <rPr>
            <b/>
            <sz val="9"/>
            <color indexed="81"/>
            <rFont val="Tahoma"/>
            <family val="2"/>
          </rPr>
          <t>bach-:</t>
        </r>
        <r>
          <rPr>
            <sz val="9"/>
            <color indexed="81"/>
            <rFont val="Tahoma"/>
            <family val="2"/>
          </rPr>
          <t xml:space="preserve">
Pts receive oral VEN once daily (QD) on days 1‒28 and subcutaneous LDAC 20 mg/m2 QD on days 1‒10 of each 28-day cycle.</t>
        </r>
      </text>
    </comment>
    <comment ref="AB105" authorId="8" shapeId="0" xr:uid="{5C41DF7A-F44C-49EA-B77E-41F3DE9B794B}">
      <text>
        <r>
          <rPr>
            <b/>
            <sz val="9"/>
            <color indexed="81"/>
            <rFont val="Tahoma"/>
            <family val="2"/>
          </rPr>
          <t>bach-:</t>
        </r>
        <r>
          <rPr>
            <sz val="9"/>
            <color indexed="81"/>
            <rFont val="Tahoma"/>
            <family val="2"/>
          </rPr>
          <t xml:space="preserve">
Range: 30-272</t>
        </r>
      </text>
    </comment>
    <comment ref="AJ105" authorId="8" shapeId="0" xr:uid="{43D68D2A-759F-4A3F-8EA0-E9D2BBBBACFE}">
      <text>
        <r>
          <rPr>
            <b/>
            <sz val="9"/>
            <color indexed="81"/>
            <rFont val="Tahoma"/>
            <family val="2"/>
          </rPr>
          <t>bach-:</t>
        </r>
        <r>
          <rPr>
            <sz val="9"/>
            <color indexed="81"/>
            <rFont val="Tahoma"/>
            <family val="2"/>
          </rPr>
          <t xml:space="preserve">
Data extracted only from Phase 1</t>
        </r>
      </text>
    </comment>
    <comment ref="AK105" authorId="8" shapeId="0" xr:uid="{F9643478-9357-40E7-881C-4A710E263537}">
      <text>
        <r>
          <rPr>
            <b/>
            <sz val="9"/>
            <color indexed="81"/>
            <rFont val="Tahoma"/>
            <family val="2"/>
          </rPr>
          <t>bach-:</t>
        </r>
        <r>
          <rPr>
            <sz val="9"/>
            <color indexed="81"/>
            <rFont val="Tahoma"/>
            <family val="2"/>
          </rPr>
          <t xml:space="preserve">
complete remission: 4/18 = 22.2%;
complete remission without complete marrow recovery: 4/18 = 22.2%</t>
        </r>
      </text>
    </comment>
    <comment ref="AN105" authorId="8" shapeId="0" xr:uid="{6F3E4CA8-1996-4BC4-B1F1-6A219166C04B}">
      <text>
        <r>
          <rPr>
            <b/>
            <sz val="9"/>
            <color indexed="81"/>
            <rFont val="Tahoma"/>
            <family val="2"/>
          </rPr>
          <t>bach-:</t>
        </r>
        <r>
          <rPr>
            <sz val="9"/>
            <color indexed="81"/>
            <rFont val="Tahoma"/>
            <family val="2"/>
          </rPr>
          <t xml:space="preserve">
complete remission: 4/18 = 22.2%;
complete remission without complete marrow recovery: 4/18 = 22.2%</t>
        </r>
      </text>
    </comment>
    <comment ref="AW105" authorId="8" shapeId="0" xr:uid="{076DB84A-AB72-4E67-B19E-2484C8AB4B11}">
      <text>
        <r>
          <rPr>
            <b/>
            <sz val="9"/>
            <color indexed="81"/>
            <rFont val="Tahoma"/>
            <family val="2"/>
          </rPr>
          <t>bach-:</t>
        </r>
        <r>
          <rPr>
            <sz val="9"/>
            <color indexed="81"/>
            <rFont val="Tahoma"/>
            <family val="2"/>
          </rPr>
          <t xml:space="preserve">
Data extracted from Phase 1</t>
        </r>
      </text>
    </comment>
    <comment ref="AX105" authorId="8" shapeId="0" xr:uid="{DE751DB9-31C0-408D-88FB-E69D3F5F352B}">
      <text>
        <r>
          <rPr>
            <b/>
            <sz val="9"/>
            <color indexed="81"/>
            <rFont val="Tahoma"/>
            <family val="2"/>
          </rPr>
          <t>bach-:</t>
        </r>
        <r>
          <rPr>
            <sz val="9"/>
            <color indexed="81"/>
            <rFont val="Tahoma"/>
            <family val="2"/>
          </rPr>
          <t xml:space="preserve">
Anemia (n): 18 x 0.556 = 10
Not specify as Grade 3-4</t>
        </r>
      </text>
    </comment>
    <comment ref="AY105" authorId="8" shapeId="0" xr:uid="{85470BEB-AEE0-4156-B9AA-DC9C70FDCE46}">
      <text>
        <r>
          <rPr>
            <b/>
            <sz val="9"/>
            <color indexed="81"/>
            <rFont val="Tahoma"/>
            <family val="2"/>
          </rPr>
          <t>bach-:</t>
        </r>
        <r>
          <rPr>
            <sz val="9"/>
            <color indexed="81"/>
            <rFont val="Tahoma"/>
            <family val="2"/>
          </rPr>
          <t xml:space="preserve">
Febrile Neutropenia (n): 18 x 0.333 = 6 
Specify as serious AEs</t>
        </r>
      </text>
    </comment>
    <comment ref="BA105" authorId="8" shapeId="0" xr:uid="{1C42A427-D9BD-41AB-900E-CBD06701610E}">
      <text>
        <r>
          <rPr>
            <b/>
            <sz val="9"/>
            <color indexed="81"/>
            <rFont val="Tahoma"/>
            <family val="2"/>
          </rPr>
          <t>bach-:</t>
        </r>
        <r>
          <rPr>
            <sz val="9"/>
            <color indexed="81"/>
            <rFont val="Tahoma"/>
            <family val="2"/>
          </rPr>
          <t xml:space="preserve">
Nausea (n): 18 x 0.778 = 14 
Not specify as Grade 3-4</t>
        </r>
      </text>
    </comment>
    <comment ref="BC105" authorId="8" shapeId="0" xr:uid="{83D6DAFF-4701-4A95-8858-3802541CC986}">
      <text>
        <r>
          <rPr>
            <b/>
            <sz val="9"/>
            <color indexed="81"/>
            <rFont val="Tahoma"/>
            <family val="2"/>
          </rPr>
          <t>bach-:</t>
        </r>
        <r>
          <rPr>
            <sz val="9"/>
            <color indexed="81"/>
            <rFont val="Tahoma"/>
            <family val="2"/>
          </rPr>
          <t xml:space="preserve">
Fatigue (n): 18 x 0.389 = 7
Not specify as Grade 3-4</t>
        </r>
      </text>
    </comment>
    <comment ref="BD105" authorId="8" shapeId="0" xr:uid="{8044017E-4F0E-449F-A031-B3C671521AFE}">
      <text>
        <r>
          <rPr>
            <b/>
            <sz val="9"/>
            <color indexed="81"/>
            <rFont val="Tahoma"/>
            <family val="2"/>
          </rPr>
          <t>bach-:</t>
        </r>
        <r>
          <rPr>
            <sz val="9"/>
            <color indexed="81"/>
            <rFont val="Tahoma"/>
            <family val="2"/>
          </rPr>
          <t xml:space="preserve">
Thrombocytopenia (%): 2/18 = 11.1%</t>
        </r>
      </text>
    </comment>
    <comment ref="BE105" authorId="8" shapeId="0" xr:uid="{B306CB96-39E9-4DD6-A7DF-4E8EC2C86D3B}">
      <text>
        <r>
          <rPr>
            <b/>
            <sz val="9"/>
            <color indexed="81"/>
            <rFont val="Tahoma"/>
            <family val="2"/>
          </rPr>
          <t>bach-:</t>
        </r>
        <r>
          <rPr>
            <sz val="9"/>
            <color indexed="81"/>
            <rFont val="Tahoma"/>
            <family val="2"/>
          </rPr>
          <t xml:space="preserve">
Diarrhea (n): 18 x 0.333 = 6
Not specify as Grade 3-4</t>
        </r>
      </text>
    </comment>
  </commentList>
</comments>
</file>

<file path=xl/sharedStrings.xml><?xml version="1.0" encoding="utf-8"?>
<sst xmlns="http://schemas.openxmlformats.org/spreadsheetml/2006/main" count="30901" uniqueCount="3395">
  <si>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</si>
  <si>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</si>
  <si>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</si>
  <si>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</si>
  <si>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</si>
  <si>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</si>
  <si>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</si>
  <si>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</si>
  <si>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</si>
  <si>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</si>
  <si>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</si>
  <si>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</si>
  <si>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</si>
  <si>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</si>
  <si>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</si>
  <si>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</si>
  <si>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</si>
  <si>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</si>
  <si>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</si>
  <si>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</si>
  <si>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</si>
  <si>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</si>
  <si>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</si>
  <si>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</si>
  <si>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</si>
  <si>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</si>
  <si>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</si>
  <si>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</si>
  <si>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</si>
  <si>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</si>
  <si>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</si>
  <si>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</si>
  <si>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</si>
  <si>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</si>
  <si>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</si>
  <si>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</si>
  <si>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</si>
  <si>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</si>
  <si>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</si>
  <si>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</si>
  <si>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</si>
  <si>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</si>
  <si>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</si>
  <si>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</si>
  <si>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</si>
  <si>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</si>
  <si>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</si>
  <si>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</si>
  <si>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</si>
  <si>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</si>
  <si>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</si>
  <si>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</si>
  <si>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</si>
  <si>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</si>
  <si>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</si>
  <si>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</si>
  <si>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</si>
  <si>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</si>
  <si>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</si>
  <si>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</si>
  <si>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</si>
  <si>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</si>
  <si>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</si>
  <si>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</si>
  <si>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</si>
  <si>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</si>
  <si>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</si>
  <si>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</si>
  <si>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</si>
  <si>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</si>
  <si>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</si>
  <si>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</si>
  <si>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</si>
  <si>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</si>
  <si>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CD-13</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</si>
  <si>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</si>
  <si>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</si>
  <si>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</si>
  <si>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</si>
  <si>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</si>
  <si>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</si>
  <si>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</si>
  <si>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</si>
  <si>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</si>
  <si>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</si>
  <si>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</si>
  <si>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</si>
  <si>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</si>
  <si>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</si>
  <si>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</si>
  <si>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</si>
  <si>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</si>
  <si>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</si>
  <si>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</si>
  <si>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</si>
  <si>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</si>
  <si>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</si>
  <si>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</si>
  <si>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</si>
  <si>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</si>
  <si>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</si>
  <si>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</si>
  <si>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</si>
  <si>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</si>
  <si>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</si>
  <si>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</si>
  <si>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</si>
  <si>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</si>
  <si>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</si>
  <si>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</si>
  <si>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</si>
  <si>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</si>
  <si>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</si>
  <si>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</si>
  <si>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</si>
  <si>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</si>
  <si>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</si>
  <si>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</si>
  <si>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</si>
  <si>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</si>
  <si>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</si>
  <si>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</si>
  <si>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</si>
  <si>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</si>
  <si>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</si>
  <si>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</si>
  <si>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</si>
  <si>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</si>
  <si>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</si>
  <si>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</si>
  <si>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</si>
  <si>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</si>
  <si>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</si>
  <si>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</si>
  <si>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CN-13</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</si>
  <si>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</si>
  <si>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</si>
  <si>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</si>
  <si>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</si>
  <si>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</si>
  <si>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</si>
  <si>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</si>
  <si>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</si>
  <si>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</si>
  <si>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</si>
  <si>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</si>
  <si>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</si>
  <si>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</si>
  <si>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</si>
  <si>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</si>
  <si>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</si>
  <si>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</si>
  <si>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</si>
  <si>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</si>
  <si>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</si>
  <si>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</si>
  <si>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</si>
  <si>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</si>
  <si>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</si>
  <si>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</si>
  <si>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</si>
  <si>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</si>
  <si>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</si>
  <si>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</si>
  <si>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</si>
  <si>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Administration route</t>
  </si>
  <si>
    <t>Duration of Treatment, Median (months)</t>
  </si>
  <si>
    <t>Follow-up (months)</t>
  </si>
  <si>
    <t>Study N (per arm)</t>
  </si>
  <si>
    <t>Study N (overall)</t>
  </si>
  <si>
    <t>Age (per arm)</t>
  </si>
  <si>
    <t>Age (overall)</t>
  </si>
  <si>
    <t>Male N (per arm)</t>
  </si>
  <si>
    <t>Male N (overall)</t>
  </si>
  <si>
    <t>ECOG PS 0-1 (per arm)</t>
  </si>
  <si>
    <t>ECOG PS 0-1 (overall)</t>
  </si>
  <si>
    <t>Age Mean (per arm)</t>
  </si>
  <si>
    <t>Gleason score (n)</t>
  </si>
  <si>
    <t>Prior therapy (n)</t>
  </si>
  <si>
    <t>PSA level at baseline (Median)</t>
  </si>
  <si>
    <t>Time since diagnosis, Median (months)</t>
  </si>
  <si>
    <t>Interventional Study Design</t>
  </si>
  <si>
    <t>Country</t>
  </si>
  <si>
    <t>Study N - Screened (per arm)</t>
  </si>
  <si>
    <t>Study N - randomized/included (per arm)</t>
  </si>
  <si>
    <t>Study N - Completed (per arm)</t>
  </si>
  <si>
    <t>List of outcomes measured</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</si>
  <si>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</si>
  <si>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</si>
  <si>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</si>
  <si>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</si>
  <si>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</si>
  <si>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</si>
  <si>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</si>
  <si>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</si>
  <si>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</si>
  <si>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</si>
  <si>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</si>
  <si>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</si>
  <si>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</si>
  <si>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</si>
  <si>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</si>
  <si>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</si>
  <si>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</si>
  <si>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</si>
  <si>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</si>
  <si>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</si>
  <si>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</si>
  <si>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Time to PSA progression - Definition</t>
  </si>
  <si>
    <t>Time to PSA progression N (per arm)</t>
  </si>
  <si>
    <t>Time to PSA progression, months</t>
  </si>
  <si>
    <t>Time to PSA progression, CI Low</t>
  </si>
  <si>
    <t>Time to PSA progression, CI High</t>
  </si>
  <si>
    <t>Time to PSA progression, HR</t>
  </si>
  <si>
    <t>Time to PSA progression, HR CI Low</t>
  </si>
  <si>
    <t>Time to PSA progression, HR CI High</t>
  </si>
  <si>
    <t>Time to PSA progression HR p-value</t>
  </si>
  <si>
    <t>Other Survival Data (per arm)</t>
  </si>
  <si>
    <t>Response N (per arm)</t>
  </si>
  <si>
    <t>ORR N (per arm)</t>
  </si>
  <si>
    <t>ORR 95% CI</t>
  </si>
  <si>
    <t>CR N (per arm)</t>
  </si>
  <si>
    <t>CR 95% CI</t>
  </si>
  <si>
    <t>PR N (per arm)</t>
  </si>
  <si>
    <t>PR 95% CI</t>
  </si>
  <si>
    <t>Other Response Data (per arm)</t>
  </si>
  <si>
    <t>PSA response Evaluable N</t>
  </si>
  <si>
    <t>PSA response N</t>
  </si>
  <si>
    <t>Safety N (per arm)</t>
  </si>
  <si>
    <t>Grade 3-4 AEs N (per arm)</t>
  </si>
  <si>
    <t>Grade 3-4 AEs lead to D/C N (per arm)</t>
  </si>
  <si>
    <t>SAEs N (per arm)</t>
  </si>
  <si>
    <t>Any Grade AEs N (per arm)</t>
  </si>
  <si>
    <t>Mortality Evaluable N</t>
  </si>
  <si>
    <t>Mortality N</t>
  </si>
  <si>
    <t>Other Safety Data (per arm)</t>
  </si>
  <si>
    <t>Quality of Life Study Design</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</si>
  <si>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</si>
  <si>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</si>
  <si>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</si>
  <si>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</si>
  <si>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</si>
  <si>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</si>
  <si>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</si>
  <si>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</si>
  <si>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</si>
  <si>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</si>
  <si>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</si>
  <si>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</si>
  <si>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</si>
  <si>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</si>
  <si>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</si>
  <si>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</si>
  <si>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</si>
  <si>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</si>
  <si>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</si>
  <si>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</si>
  <si>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</si>
  <si>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</si>
  <si>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OS Time point (per arm)</t>
  </si>
  <si>
    <t>Time to PSA Progression-N</t>
  </si>
  <si>
    <t>Time to PSA Progression months</t>
  </si>
  <si>
    <t>Time to PSA Progression, 95% CI</t>
  </si>
  <si>
    <t>Original</t>
  </si>
  <si>
    <t>Mansueto_JCO_2015</t>
  </si>
  <si>
    <t>Quality of Life</t>
  </si>
  <si>
    <t>Cabazitaxel after Docetaxel in patients with metastatic, castration-resistant, prostate cancer (mCRPC): A prospective, observational study about toxicity profile and quality of life</t>
  </si>
  <si>
    <t xml:space="preserve">Toxicity was mild and manageable; pain relief appears early during treatment. Conversely, overall Edmonton Symptom Assessment System (ESAS) improvement became significant only after 2 cycle, probably due to a more slow benefit on different items. </t>
  </si>
  <si>
    <t>Mansueto, M</t>
  </si>
  <si>
    <t>Background: in the TROPIC trial, cabazitaxel+prednisone(CbzP) improved survival vs Mitox+P in patients(pts) with mCRPC who progressed on or after docetaxel(D). Few data are available in the real world about toxicity and quality of life(QoL) impact of Cbz Methods: we evaluated safety, QoL and symptoms improvement during CbzP in 52 consecutive patients with mCRPC. They received Cbz(25 mg/m2 Q3W)+P(10 mg/day) as 2nd(n = 39) or 3rd(n = 13) line after D until progression or unacceptable toxicity. ESAS was administered at each cycle-day one. Improvement of ESAS items has been identified as "early"(at 2ndcycle) and "best"(best score during treatment) Results: 52 pts are evaluable for safety and efficacy, 35 pts for QoL. Median age is 70,4 y(range 53-88). At baseline, 25/52 pts(48%) had cardiovascular/metabolic comorbidity, 8% visceral metastasis, 38% 2 metastatic sites. A median of 6.78 cycles of CbzP were administered per pt; 11 pts(21.5%) received 10 cycles. Three pts required a dose reduction due to adverse events(AEs). Overall, 53% of pts(n = 27) had at least one, all grade, AE. Grade 3-4 AEs: neutropenia 23.5%(2% febrile), anemia 7.8%, fatigue 2% with no treatment-related death reported. Median number of ESAS administered per pt was 6.0. QoL results: overall median ESAS "early" improvement was 18%(range 6-65%) in 45.7% of pts; median "best" improvement was 38%(range 3-100%) in 65.7% of pts. Pain "early" improvement was seen in 54.3% of pts, "best" in 74.3%. Asthenia "early" improvement in 28.6% of pts, "best" in 57.1%. Wilcoxon test for overall ESAS score was 0.62 for "early" and 0.0001 for "best" period. Benefit on pain was statistically significant both in the "early"(p = 0.01) and in the "best"(p = 0.0001) phase. With a median follow-up of 10 months(mos), median PFS was 5 mos(CI95% 2-8) and median OS was18 mos(CI95% 1032) Conclusion(s): our study provide additional safety and QoL data for CbzP in a reallife group of pts with mCRPC. Toxicity was mild and manageable. Pain relief appears early during treatment. Conversely, overall ESAS improvement became significant only after 2nd cycle, probably due to a more slow benefit on different items.</t>
  </si>
  <si>
    <t>NR</t>
  </si>
  <si>
    <t>https://ln5.sync.com/dl/6a0a82c10/iggtmn6b-9c6mxytv-2tkmp6rj-ndunpzys</t>
  </si>
  <si>
    <t>mCRPC</t>
  </si>
  <si>
    <t>Men with metastatic castration-resistant prostate cancer who progressed on or after docetaxel.</t>
  </si>
  <si>
    <t>Consecutive patietns of patietns with metatsatic resistant prostate cancer who progressed on or after docetaxel. Exclusion criteria: Not mentioned</t>
  </si>
  <si>
    <t>2+ Line</t>
  </si>
  <si>
    <t>Cabazitaxel + Prednisone</t>
  </si>
  <si>
    <t>NA</t>
  </si>
  <si>
    <t>Prospective observational</t>
  </si>
  <si>
    <t>Italy</t>
  </si>
  <si>
    <t>No</t>
  </si>
  <si>
    <t>Edmonton Symtom Assessment System</t>
  </si>
  <si>
    <t>Median ESAS “early” improvement: 18% (range 6-65%)
Median ESAS “best” improvement: 38%(range 3-100%) 
Pain “early” improvement: in 54.3% of patients
Pain “best” improvement: in 74.3% of patients
Asthenia “early” improvement in 28.6% of patients
Asthenia “best” improvement in 57.1% of patients</t>
  </si>
  <si>
    <t>Miller_JCO_2013</t>
  </si>
  <si>
    <t>Effect of enzalutamide on health-related quality of life (HRQoL) in men with metastatic castration-resistant prostate cancer (mCRPC) following docetaxel-based therapy: Results from the AFFIRM study</t>
  </si>
  <si>
    <t xml:space="preserve">The extent of the health-related quality of life advantage, along with the previously established overall survival gain of enzalutamide (ENZ) over placebo, suggest that ENZ confers a significant and meaningful clinical benefit to men with metastatic castration-resistant prostate cancer. </t>
  </si>
  <si>
    <t>Miller, K</t>
  </si>
  <si>
    <t>Background: In the AFFIRM trial, enzalutamide (ENZ), an oral androgen receptor inhibitor, was superior to placebo (PBO) in overall survival (HR=0.63 [0.53, 0.75], p&lt;0.001) [Scher et al. NEJM 2012;367:1187]. This analysis focuses on impact of ENZ on HRQoL. Methods: Men with mCRPC previously treated with docetaxel were randomized (2:1) to receive ENZ (160mg/day) or PBO. HRQoL was assessed at baseline (BL), weeks 13, 17, 21, 25 and every subsequent 12 weeks using the Functional Assessment of Cancer Therapy-Prostate (FACT-P) questionnaire. Patients with BL and &gt;1 post-BL evaluable forms were included in this analysis. Change from BL in FACT-P scores over 25 weeks of treatment was analyzed using linear mixed models. HRQoL improvement/deterioration was defined as a 10-point or higher increase/decrease during the study compared to BL on the FACT-P total score. Results: The HRQoL analysis included 938 patients. Changes from BL in FACT-P total score and domains over 25 weeks of treatment were significantly smaller (less decline) with ENZ than PBO (Table). A greater percentage of patients on ENZ reported HRQoL improvement compared to PBO (42.2% vs 14.5%; p&lt;0.001). Median time to first HRQoL deterioration was 9.0 months for ENZ and 3.7 months for PBO (p&lt;0.001). Overall, 46.8% of patients on ENZ and 59.3% on PBO experienced HRQoL deterioration at some point while on treatment (p=0.001). Conclusions: Compared to PBO, therapy with ENZ yields significantly better HRQoL across all domains and delays deterioration. The extent of the HRQoL advantage, along with the previously established overall survival gain of ENZ over PBO, suggest that ENZ confers a significant and meaningful clinical benefit to men with mCRPC. (Table presented) .</t>
  </si>
  <si>
    <t>AFFIRM
NCT00974311</t>
  </si>
  <si>
    <t>https://ln5.sync.com/dl/98b8ee460/rsabrcmj-mhe855k4-6vpgzv6h-braix6jq</t>
  </si>
  <si>
    <t>Men with metastatic castration-resistant prostate cancer previously treated with docetaxel.</t>
  </si>
  <si>
    <t>2 Line</t>
  </si>
  <si>
    <t>Enzalutamide</t>
  </si>
  <si>
    <t>RCT</t>
  </si>
  <si>
    <t>USA, Argentina, Australia, Austria, Belgium, Canada, Chile, France, Germany, Italy, Netherlands, Poland, South Africa, Spain, UK</t>
  </si>
  <si>
    <t>FACT-P</t>
  </si>
  <si>
    <t xml:space="preserve">FACT-P total score (enzalutamide vs placebo) least squares mean ± standard error: -0.11±0.56  vs -10.39±1.01
Physical well-being (enzalutamide vs placebo) least squares mean ± standard error: -0.84±0.17  vs -3.09±0.30
Social/family well-being (enzalutamide vs placebo) least squares mean ± standard error: 0.04±0.12  vs -0.51±0.21
Emotional well-being (enzalutamide vs placebo) least squares mean ± standard error: 0.10±0.15  vs -1.37±0.23 
Functional well-being (enzalutamide vs placebo) least squares mean ± standard error: -0.38±0.15 vs -2.45±0.28
Prostate cancer subscale (enzalutamide vs placebo) least squares mean ± standard error: 0.07±0.26 vs  -3.12±0.40
</t>
  </si>
  <si>
    <t>Placebo</t>
  </si>
  <si>
    <t>Miller_Urology_2013</t>
  </si>
  <si>
    <t>Enzalutamide improves health-related quality of life in men with metastatic castration-resistant prostate cancer following docetaxel-based therapy: Results from the affirm study</t>
  </si>
  <si>
    <t xml:space="preserve">Extent of the health-related quality of life advantage, along with the previously established overall survival gain of enzalutamide (ENZ) over placebo, suggest that ENZ confers a significant and meaningful clinical benefit to men with metastatic castration-resistant prostate cancer. </t>
  </si>
  <si>
    <t>Introduction and Objectives: In the AFFIRM trial, enzalutamide (ENZA), an oral androgen receptor inhibitor, was superior to placebo (PBO) in overall survival (HR=0.63 [0.53, 0.75], p&lt;0.001). This analysis focuses on impact of ENZA on health-related quality of life (HRQoL). Material(s) and Method(s): Men with metastatic castration-resistant prostate cancer (mCRPC) previously treated with docetaxel were randomized (2:1) to receive ENZA (160 mg/d) or PBO. HRQoL was assessed at baseline, weeks 13, 17, 21, 25 and every subsequent 12 weeks using the Functional Assessment of Cancer Therapy- Prostate (FACT-P) questionnaire. Patients with baseline and &gt;=1 postbaseline evaluable form were included in this analysis. Change from baseline in FACT-P scores over 25 weeks of treatment was analyzed using linear mixed models. HRQoL improvement/ deterioration was defined as a &gt;=10-point increase/decrease vs baseline on the FACT-P total score. Result(s): HRQoL analysis included 938 patients. Changes from baseline in FACT-P total score and domains over 25 weeks of treatment were significantly smaller (less decline) with ENZA than PBO (Table). A greater percentage of patients on ENZA reported HRQoL improvement vs PBO (42.2% vs 14.5%; p&lt;0.001). 46.8% of patients on ENZA and 59.3% on PBO experienced HRQoL deterioration while on treatment (p=0.001). Median time to first HRQoL deterioration was 9.0 months for ENZA and 3.7 months for PBO (p&lt;0.001). Conclusion(s): Compared to PBO, ENZA yields significantly better HRQoL across all domains and delays deterioration. The HRQoL advantage, and the previously established overall survival gain of ENZA over PBO, suggest that ENZA confers a significant and meaningful clinical benefit to men with mCRPC. (Table Presented).</t>
  </si>
  <si>
    <t>https://ln5.sync.com/dl/08e020a40/t8a9ymjf-zpb34i8q-ucahbpbq-9ukjv4jt</t>
  </si>
  <si>
    <t>Cella_AO_2015</t>
  </si>
  <si>
    <t>Impact of enzalutamide on quality of life in men with metastatic castration-resistant prostate cancer after chemotherapy: Additional analyses from the AFFIRM randomized clinical trial</t>
  </si>
  <si>
    <t>In men with progressive mCRPC after docetaxel-based chemotherapy, enzalutamide is superior to placebo in health-related quality-of-life outcomes, regardless of analysis model or threshold selected for meaningful response.</t>
  </si>
  <si>
    <t>Cella, C</t>
  </si>
  <si>
    <t>Background: To present longitudinal changes in Functional Assessment of Cancer Therapy-Prostate (FACT-P) scores during 25-week treatment with enzalutamide or placebo in men with progressive metastatic castration-resistant prostate cancer (mCRPC) after chemotherapy in the AFFIRM trial. Patients and Methods: Patients were randomly assigned to enzalutamide 160 mg/day or placebo. FACT-P was completed before randomization, at weeks 13, 17, 21, and 25, and every 12 weeks thereafter while on study treatment. Longitudinal changes in FACT-P scores from baseline to 25 weeks were analyzed using a mixed effects model for repeated measures (MMRM), with a pattern mixture model (PMM) applied as secondary analysis to address nonignorable missing data. Cumulative distribution function (CDF) plots were generated and different methodological approaches and models for handling missing data were applied. Due to the exploratory nature of the analyses, adjustments for multiple comparisons were not made. AFFIRM is registered with ClinicalTrials.gov, number NCT00974311. Result(s): The intention-to-treat FACT-P population included 938 patients (enzalutamide, n = 674; placebo n = 264) with evaluable FACT-P assessments at baseline and =1 post-baseline assessment. After 25 weeks, the mean FACT-P total score decreased by 1.52 points with enzalutamide compared with 13.73 points with placebo (P &lt; 0.001). In addition, significant treatment differences at week 25 favoring enzalutamide were evident for all FACT-P subscales and indices, whether analyzed by MMRM or PMM. CDF plots revealed differences favoring enzalutamide compared with placebo across the full range of possible response levels for FACT-P total and all disease- and symptom-specific subscales/indices. Conclusion(s): In men with progressive mCRPC after docetaxel-based chemotherapy, enzalutamide is superior to placebo in health-related quality-of-life outcomes, regardless of analysis model or threshold selected formeaningful response.Copyright © The Author 2014. Published by Oxford University Press on behalf of the European Society for Medical Oncology.</t>
  </si>
  <si>
    <t>https://ln5.sync.com/dl/4b58e30c0/67irgjbm-wwg225n8-86vyz8vw-taathxiu</t>
  </si>
  <si>
    <t>Inclusion criteria: Men with histologically or cytologically confirmed adenocarcinoma of the prostate and castrate levels of serum testosterone (&lt;50 ng/dl), with ≤2 prior chemotherapy regimens, including ≥1 containing docetaxel. All patients had progressive disease at baseline (≥3 increasing values for prostate-specific antigen, ≥2 new lesions on a bone scan, or soft tissue disease progression defined by Response Evaluation Criteria in Solid Tumors). Patients who completed FACT-P questionnaire at baseline and at least one evaluable post-baseline assessment. Eastern Cooperative Oncology Group (ECOG) perfromance status 0-2. Adequate bone marrow, hepatic, and renal function. Able to swallow the study drug and comply with study requirements. Informed consent.  
Exclusion criteria: Metastases in the brain or active epidural disease; Another malignancy within the previous 5 years; Clinically significant cardiovascular disease; Gastrointestinal disorder affecting absorption.</t>
  </si>
  <si>
    <t>FACT-P, FACT-G</t>
  </si>
  <si>
    <t>FACT-P total score (enzalutamide vs placebo): 108.7 (21.2) vs 110.6 (20.8)
FACT-G total score (enzalutamide vs placebo): 78.3 (15.4) vs 79.4 (14.7)
Physical well-being (enzalutamide vs placebo): 21.3 (5.4) vs 21.4 (5.4)
Social/family well-being (enzalutamide vs placebo): 22.0 (4.8) vs 22.0 (4.7)
Emotional well-being (enzalutamide vs placebo): 17.4 (4.5) vs 17.4 (4.4)
Functional well-being (enzalutamide vs placebo): 17.6 (5.8) vs 18.4 (5.4)
Prostate cancer subscale (enzalutamide vs placebo): 30.4 (7.5) vs 31.0 (7.5)</t>
  </si>
  <si>
    <t xml:space="preserve">Placebo </t>
  </si>
  <si>
    <t>Fizazi_AO_2012</t>
  </si>
  <si>
    <t>Impact of enzalutamide, an androgen receptor signaling inhibitor, on time to first skeletal related event (SRE) and pain in the phase 3 affirm study</t>
  </si>
  <si>
    <t>The AFFIRM phase 3 trial, enzalutamide significantly delayed the time to first SRE and had a consistently favorable and significant impact on measures of pain compared to placebo.</t>
  </si>
  <si>
    <t>Fizazi, HI</t>
  </si>
  <si>
    <t>Background: Enzalutamide-proposed INN (ENZA, MDV3100) inhibits androgen binding to AR, AR nuclear translocation, and AR association with DNA. The AFFIRM trial (NCT00974311) demonstrated that ENZA increased survival by 4.8 mo (P &lt;0.0001, HR 0.63) vs placebo in metastatic castration-resistant prostate cancer patients ( pts) post-docetaxel. Method(s): In the double-blind, multinational Phase 3 AFFIRM study pts were randomized 2:1 to ENZA 160 mg/d or placebo. Corticosteroids were allowed but not required. Patients were stratified by baseline ECOG and mean pain score (BPI-SF question #3 [Q3]). SRE was defined as radiation therapy or surgery to bone, pathologic bone fracture, spinal cord compression, or change of antineoplastic therapy to treat bone pain. Pain was assessed using pt diaries, FACT-P, and BPI-SF. Pain palliation was based on mean of worst pain over 7 days and analgesic use in pts with disease-related pain. Result(s): 800 pts were randomized to ENZA and 399 to placebo. At baseline 8.5% had ECOG =2 and 28% BPI-SF Q3 score &gt;=4. The study was halted following a planned interim analysis at 520 deaths. Median time to first SRE was 16.7 months (14.6, 19.1) for ENZA and 13.3 months (9.9, NYR) for placebo (HR 0.69, P = 0.0001). Pain palliation assessed by pt diaries (&gt;= 30% reduction in mean pain score at wk 13 vs baseline without a &gt;= 30% increase in analgesic use) was achieved by 45% ENZA pts compared to 7% placebo pts (P = 0.0079). In evaluable pts (both baseline and week 13 BPI-SF Q3 scores), 28% ENZA and 39% placebo pts (P = 0.0018) had pain progression assessed by pt diaries (increase over baseline in mean pain score). Median time to pain progression (confirmed increase in FACT-P score of "I have pain") was not yet reached vs 13.8 mo for ENZA and placebo (P = 0.0004, HR 0.56). There was a mean reduction in pain severity (average of 4 severity items of the BPI-SF) of 0.65 favoring ENZA (P &lt;0.001). Pain interference (average of 7 interference items of the BPI-SF) was reduced by a mean of 0.76 in the ENZA group vs placebo (P &lt;0.001). Conclusion(s): In the AFFIRM phase 3 trial, enzalutamide significantly delayed the time to first SRE and had a consistently favorable and significant impact on measures of pain vs placebo.</t>
  </si>
  <si>
    <t>https://ln5.sync.com/dl/62ed34e80/vmx3jrme-dkrsvw26-kx9fsxga-aeuu35md</t>
  </si>
  <si>
    <t>Inclusion criteria: Men with metastatic castration-resistant prostate cancer previously treated with docetaxel. 
Exclusion criteria: Metastases in the brain or active epidural disease; Another malignancy within the previous 5 years; Clinically significant cardiovascular disease; Gastrointestinal disorder affecting absorption.</t>
  </si>
  <si>
    <t>Median time to pain progression (confirmed increase in FACT-P score of “I have pain”) was not yet reached vs 13.8 months for enzalutamide and placebo (P = 0.0004, HR 0.56).</t>
  </si>
  <si>
    <t>Scher_NEJM_2012</t>
  </si>
  <si>
    <t>Increased survival with enzalutamide in prostate cancer after chemotherapy</t>
  </si>
  <si>
    <t>In conclusion, enzalutamide significantly prolonged survival in men with metastatic castration resistant prostate cancer after chemotherapy.</t>
  </si>
  <si>
    <t>Scher, K</t>
  </si>
  <si>
    <t>BACKGROUND: Enzalutamide (formerly called MDV3100) targets multiple steps in the androgen-receptor-signaling pathway, the major driver of prostate-cancer growth. We aimed to evaluate whether enzalutamide prolongs survival in men with castration-resistant prostate cancer after chemotherapy. METHOD(S): In our phase 3, double-blind, placebo-controlled trial, we stratified 1199 men with castration-resistant prostate cancer after chemotherapy according to the Eastern Cooperative Oncology Group performance-status score and pain intensity. We randomly assigned them, in a 2:1 ratio, to receive oral enzalutamide at a dose of 160 mg per day (800 patients) or placebo (399 patients). The primary end point was overall survival. RESULT(S): The study was stopped after a planned interim analysis at the time of 520 deaths. The median overall survival was 18.4 months (95% confidence interval [CI], 17.3 to not yet reached) in the enzalutamide group versus 13.6 months (95% CI, 11.3 to 15.8) in the placebo group (hazard ratio for death in the enzalutamide group, 0.63; 95% CI, 0.53 to 0.75; P&lt;0.001). The superiority of enzalutamide over placebo was shown with respect to all secondary end points: the proportion of patients with a reduction in the prostate-specific antigen (PSA) level by 50% or more (54% vs. 2%, P&lt;0.001), the soft-tissue response rate (29% vs. 4%, P&lt;0.001), the quality-of-life response rate (43% vs. 18%, P&lt;0.001), the time to PSA progression (8.3 vs. 3.0 months; hazard ratio, 0.25; P&lt;0.001), radiographic progression-free survival (8.3 vs. 2.9 months; hazard ratio, 0.40; P&lt;0.001), and the time to the first skeletal-related event (16.7 vs. 13.3 months; hazard ratio, 0.69; P&lt;0.001). Rates of fatigue, diarrhea, and hot flashes were higher in the enzalutamide group. Seizures were reported in five patients (0.6%) receiving enzalutamide. CONCLUSION(S): Enzalutamide significantly prolonged the survival of men with metastatic castrationresistant prostate cancer after chemotherapy. (Funded by Medivation and Astellas Pharma Global Development; AFFIRM ClinicalTrials.gov number, NCT00974311.) Copyright © 2012 Massachusetts Medical Society.</t>
  </si>
  <si>
    <t>https://ln5.sync.com/dl/56f4f0c20/vmxmrcf2-phhidf5j-3jwgdde8-ctm2cssu</t>
  </si>
  <si>
    <t>Inclusion criteria: Patients were eligible for enrollment if they  had a histologically or cytologically confirmed  diagnosis of prostate cancer, castrate levels of  testosterone (&lt;50 ng per deciliter [1.7 nmol per liter]), previous treatment with docetaxel, and progressive disease defined according to PCWG2 criteria,  including three increasing values for prostate_x0002_specific antigen (PSA) or radiographically confirmed progression with or without a rise in the PSA level. Exclusion criteria: Metastases in the brain or active epidural disease; Another malignancy within the previous 5 years; Clinically significant cardiovascular disease; Gastrointestinal disorder affecting absorption.</t>
  </si>
  <si>
    <t>Percentage of FACT-P quality-of-life response (enzalutamide vs placebo): 43% vs 18%</t>
  </si>
  <si>
    <t>De Bono_JCO_2012</t>
  </si>
  <si>
    <t>Primary, secondary, and quality-of-life endpoint results from the phase III AFFIRM study of MDV3100, an androgen receptor signaling inhibitor</t>
  </si>
  <si>
    <t>MDV3100 is well tolerated and significantly prolongs overall survival, slows disease progression, and improves QoL in men with post-docetaxel CRPC.</t>
  </si>
  <si>
    <t>De Bono, J</t>
  </si>
  <si>
    <t>Background: MDV3100, a novel androgen receptor signaling inhibitor (ARSI), inhibits: 1) binding of androgens to AR, 2) AR nuclear translocation, and 3) association of AR with DNA. MDV3100 was active in a phase I-II trial enrolling pre- and post-docetaxel castration-resistant prostate cancer (CRPC) patients. The AFFIRM trial evaluated whether MDV3100 could provide benefit to men with post-docetaxel CRPC. Methods: In this double-blind, multinational phase III study, patients who had received docetaxel-based chemotherapy were randomized 2:1 to MDV3100 160 mg/day or placebo. Treatment with corticosteroids was allowed but not required. Patients were stratified by baseline ECOG and mean brief pain inventory score. The primary endpoint was overall survival (OS). Other efficacy endpoints included radiographic progression-free survival (rPFS), time to PSA progression (TTPP), soft tissue objective response (PR+CR), PSA response, and quality of life (QoL) response (FACT-P). Results: 800 patients were randomized to MDV3100 and 399 to placebo with respective median treatment durations of 8.3 and 3.0 months.Based on a planned interim analysis at 520 deaths, the Independent Data Monitoring Committee recommended the study be unblinded and placebo patients offered MDV3100. Efficacy results are presented (Table). The most common MDV3100 events with an incidence higher than placebo were fatigue (34% vs 29%), diarrhea (21% vs 18%), and hot flush (20% vs 10%). Grade &gt;3 events of interest were cardiac disorders (0.9% MDV3100 vs 2% placebo), fatigue (6% MDV3100 vs 7% placebo), seizure (0.6% MDV3100 vs. 0% placebo), and LFT abnormalities (0.4% MDV3100 vs 0.8% placebo). Conclusions: MDV3100, a novel ARSI, is well-tolerated and significantly prolongs OS, slows disease progression, and improves QoL in men with post-docetaxel CRPC. (Table Presented) .</t>
  </si>
  <si>
    <t>https://ln5.sync.com/dl/c808a03d0/7kdcdbx7-yekpd3f2-y8y8bk5e-rfc73vjq</t>
  </si>
  <si>
    <t>MDV3100</t>
  </si>
  <si>
    <t>Percentage of FACT-P quality-of-life response (MDV3100 vs placebo): 43.3% vs 17.8%</t>
  </si>
  <si>
    <t>Ivanescu_VH_2013</t>
  </si>
  <si>
    <t>Skeletal-related events have a significant impact on health-related quality of life in men with metastatic castration resistant prostate cancer (MCRPC) following docetaxel therapy failure</t>
  </si>
  <si>
    <t>Skeletal-related events have a significant impact on health-related quality of life in men with metastatic castration resistant prostate cancer (MCRPC) following docetaxel therapy failure.</t>
  </si>
  <si>
    <t>Ivanescu, D</t>
  </si>
  <si>
    <t>Objectives: Patients with mCRPC are at risk of experiencing skeletal-related events (SREs), defined as pathologic fracture, spinal cord compression, and the need for radiotherapy or surgery to bone. We examined the immediate impact of an SRE on patients' HRQoL. Method(s): Data were obtained from the AFFIRM study, a phase 3 trial of enzalutamide vs. placebo in patients with mCRPC. Only patients experiencing any type of SRE were included in the analysis (n= 284). For patients with multiple SREs, only the first event was used. HRQoL was assessed at baseline and at fixed intervals throughout the study until treatment discontinuation using the FACT-P (Functional Assessment of Cancer Therapy-Prostate) instrument. We used linear mixed-effects models to model each patient's longitudinal trajectory of FACT-P outcomes before the first SRE and to estimate how far the post-SRE value of HRQoL deviated from that trajectory. Result(s): SREs were associated with a deterioration of HRQoL with an adjusted mean change of -6.93 (95% CI: [-9.92; -3.95]) of the FACT-P total score for any SRE. The largest impact was observed in subjects with spinal cord compression, which induced a mean decrease in the FACT-P total score of -9.68 (95% CI: [-16.10; -3.27]); pathological bone fractures and radiation or surgery to bone determined changes in FACT-P total score of -7.61 (95% CI: [-16.79; 1.56]) and -6.68 (95% CI: [-10.25; -3.11]), respectively. The standardized effect size was moderate (any SRE: -0.32; spinal cord compression: -0.49; pathological bone fracture: -0.35; radiation or surgery to bone: -0.30). Conclusion(s): Consistent with previous analyses in metastatic prostate cancer [Weinfurt K.P., et al. Annals of Oncology 2005;16: 579-584], our findings demonstrate that SREs lead to significant functional declines in patients' daily lives. Therefore, any therapy reducing or delaying the occurrence of SREs should also reduce the effects of SREs on HRQoL.</t>
  </si>
  <si>
    <t>https://ln5.sync.com/dl/200c7b2b0/gjmei9e9-g5f55q8e-f75fhkn5-iqjb74kz</t>
  </si>
  <si>
    <t>Men with metastatic castration-resistent prostate cancer experiencing any type of skeletal-related events.</t>
  </si>
  <si>
    <t>Inclusion criteria: Men with metastatic castration-resistant prostate cancer previously treated with docetaxel with at least one skeletal related events. Exclusion criteria: Metastases in the brain or active epidural disease; Another malignancy within the previous 5 years; Clinically significant cardiovascular disease; Gastrointestinal disorder affecting absorption.</t>
  </si>
  <si>
    <t>Skeletal-related events were associated with a deterioration of HRQoL with an adjusted mean change of -6.93 (95% CI: [-9.92; -3.95]) of the FACT-P total score for any skeletal-related events</t>
  </si>
  <si>
    <t>Saad_PCPD_2017</t>
  </si>
  <si>
    <t>Skeletal-related events significantly impact health-related quality of life in metastatic castration-resistant prostate cancer: data from PREVAIL and AFFIRM trials</t>
  </si>
  <si>
    <t>Skeletal-related events were associated with clinically meaningful functional declines in the daily lives of patients with metastatic castration-resistant prostate cancer. Spinal
cord compression had the largest impact on health-related quality of life.</t>
  </si>
  <si>
    <t>Saad, F</t>
  </si>
  <si>
    <t>Background:We investigated the impact of skeletal-related events (SREs) on health-related quality of life (HRQoL) in patients with metastatic castration-resistant prostate cancer (mCRPC) in phase III trials of enzalutamide versus placebo.Methods:Patients with mCRPC experiencing at least one SRE during AFFIRM and PREVAIL were assessed for trajectory-adjusted mean change in HRQoL by first SRE using Functional Assessment of Cancer Therapy-Prostate (FACT-P; AFFIRM, three domains, and PREVAIL, nine domains) and EQ-5D (PREVAIL) instruments.Results:First SREs caused HRQoL deterioration in both trials. Spinal cord compression had the largest impact, with clinically meaningful reductions in seven of nine FACT-P domains in PREVAIL and all three in AFFIRM (mean (95% confidence interval (CI)) change in FACT-P total score -16.95 (-26.47, -7.44) and -9.69 (-16.10, -3.27), respectively). In PREVAIL, first SREs caused clinically meaningful declines in EQ-5D utility index, irrespective of category; spinal cord compression had the largest impact (mean (95% CI) change -0.24 (-0.39, -0.08)). In AFFIRM, FACT-P and FACT-General total scores showed clinically meaningful declines after radiation/surgery to bone.Conclusions:SREs were associated with clinically meaningful functional declines in the daily lives of patients with mCRPC. Spinal cord compression had the largest impact on HRQoL.Prostate Cancer and Prostatic Diseases advance online publication, 3 January 2017; doi:10.1038/pcan.2016.62. Copyright (C) 2017 The Author(s)</t>
  </si>
  <si>
    <t>https://ln5.sync.com/dl/01e7e1f30/ibihrqr2-yegtntts-jj7wmz76-ud4qui7g</t>
  </si>
  <si>
    <t>Yes</t>
  </si>
  <si>
    <t>FACT-P, FACT-G, EQ-5D</t>
  </si>
  <si>
    <t>FACT-P total score (PREVAIL vs AFFIRM): 118.4 (18.3) vs 103.9 (21.4)
Physical well-being (PREVAIL vs AFFIRM):  24.5 (3.4) vs 19.7 (5.7)
Social/family well-being (PREVAIL vs AFFIRM): 20.6 (5.8) vs 16.7 (5.8)
Emotional well-being (PREVAIL vs AFFIRM): 18.1 (3.9) vs 18.1 (3.9)
Functional well-being (PREVAIL vs AFFIRM): 21.5 (5.9) vs 21.9 (4.6)
Prostate cancer subscale (PREVAIL vs AFFIRM): 30.4 (7.5) vs 31.0 (7.5)
FACT-TOI (PREVAIL vs AFFIRM): 78.8 (12.8) vs 65 (16.8)
FACT-G total score (PREVAIL vs AFFIRM): 84.8 (13.9) vs 75.4 (15.3)</t>
  </si>
  <si>
    <t>EQ-5D utility (PREVAIL vs AFFIRM): 0.829 (0.154) vs NA</t>
  </si>
  <si>
    <t>Cislo_EU_2015</t>
  </si>
  <si>
    <t>Effects of radium-223 dichloride (Ra-223) on health-related quality of life (HRQoL) assessed by the EQ-5D utility scores in ALSYMPCA</t>
  </si>
  <si>
    <t xml:space="preserve">Ra-223 treatment benefit in HRQoL is greatest in stable disease/pre-SSE state. </t>
  </si>
  <si>
    <t>Cislo, L</t>
  </si>
  <si>
    <t>INTRODUCTION &amp; OBJECTIVES: Ra-223, a first-in-class alpha-emitter, significantly improved overall survival versus placebo (pbo) (ALSYMPCA) and had a positive impact on pain and HRQoL in patients (pts) with castration-resistant prostate cancer (CRPC) and symptomatic bone metastases (mets) (Nilsson. ASCO GU 2013). In this HRQoL post hoc analysis, EQ-5D-based utility scores were assessed using treatment (tx), disease progression, and symptomatic skeletal events (SSEs) as predictors. MATERIAL &amp; METHODS: EQ-5D, a preferred measure of HRQoL for economic evaluation by the UK National Institute for Health and Clinical Excellence, was used to determine HRQoL utility scores at baseline, weeks 16 and 24, and 8 follow-up visits using UK tariffs. Repeated measures linear regression models were used to estimate tx effects on utility scores for disease states based on measures of disease progression: prostate-specific antigen (PSA), alkaline phosphatase (ALP), and SSEs. Models were adjusted for baseline utility score and trial stratification factors. Least-squares mean (LSMean) utility scores were estimated for each disease state. The relationship between survival and disease states were described with Kaplan-Meier curves and time to death estimates. RESULT(S): LSMean utility score (general measure of HRQoL; score of 1 [full health], 0 [death]) was higher for Ra-223 pts versus pbo pts over the entire trial period and the period prior to an SSE. A tx benefit with Ra-223 was seen in pts with stable disease and prior to an SSE. If a pt experienced ALP progression prior to an SSE, the LSMean utility score decreased (0.62 vs 0.50). However, if progression is defined by PSA, there is little effect of progression on the LSMean utility score (0.61 vs 0.59). There were no tx differences post SSE regardless of ALP or PSA progression (Table). CONCLUSION(S): Ra-223 tx benefit in HRQoL is greatest in stable disease/pre-SSE state. Utility analysis results suggest that ALP and SSE are more appropriate than PSA as measures of progression in pts with CRPC and symptomatic bone mets. (Table Presented).</t>
  </si>
  <si>
    <t>ALSYMPCA
NCT00699751</t>
  </si>
  <si>
    <t>https://ln5.sync.com/dl/977f529a0/sw5ds9pq-khzeiiud-bni833jv-9w4w75f5</t>
  </si>
  <si>
    <t>Patients with castration-resistant prostate cancer and symptomatic bone metastases.</t>
  </si>
  <si>
    <t>Inclusion criteria: Histologically or cytologically confirmed adenocarcinoma of the prostate; known hormone refractory disease; multiple skeletal metastases (≥ 2 hot spots) on bone scintigraphy; no intention to use cytotoxic chemotherapy within the next 6 months; Either regular (not occasional) analgesic medication use for cancer related bone pain or treatment with EBRT (External Beam Radiation Therapy) for bone pain. 
Exclusion criteria: Not mentioned</t>
  </si>
  <si>
    <t>Ra-223</t>
  </si>
  <si>
    <t>USA, Australia, Belgium, Brazil, Canada, Czech Republic, France, Germany, Hong Kong, Israel, Italy, Netherlands, Norway, Poland, Singapore, Slovakia, Spain, Sweden, UK</t>
  </si>
  <si>
    <t>EQ-5D-5L</t>
  </si>
  <si>
    <t>Ra-223 treatments benefit in HRQoL is greatest in stable disease/pre-SSE state</t>
  </si>
  <si>
    <t>Utility scores-pre symptomatic skeletal events (Ra-223 vs placebo): 0.60 (415) vs 0.53 (161)
Utility scores-post symptomatic skeletal events (Ra-223 vs placebo): 0.48 (175) vs 0.46 (88)
Utility scores-over entire trial period (Ra-223 vs placebo): 0.56 (485) vs 0.50 (206)</t>
  </si>
  <si>
    <t>Parker_EJC_2013</t>
  </si>
  <si>
    <t>Effects of radium-223 dichloride (Ra-223) on health-related quality of life (QOL) outcomes in the phase 3 ALSYMPCA study in patients with castration-resistant prostate cancer (CRPC) and bone metastases</t>
  </si>
  <si>
    <t>Ra-223 was associated with a significantly longer time to deterioration in quality of life (QOL) than placebo, with better preservation of QOL on most FACT-P subscales. Ra-223 is a well-tolerated agent that not only has a proven survival benefit, but also has a positive impact on QOL in patients with castration-resistant prostate cancer and bone metastases.</t>
  </si>
  <si>
    <t>Parker, D</t>
  </si>
  <si>
    <t>Background: Ra-223, a first-in-class alpha-emitter, significantly improved overall survival (OS) by 3.6 mo vs placebo (HR = 0.695; 95% CI, 0.581- 0.832; P = 0.00007) in CRPC patients (pts) with bone metastases and was well tolerated (Parker et al, ASCO 2012). Ra-223 was also shown to have a positive impact on pain; it significantly delayed time to external beam radiation therapy and reduced pain and opioid use (Nilsson et al, ASCO GU 2013). Reported here is a post hoc analysis assessing treatment effect on QOL including pain-related score and time to deterioration in QOL over the entire treatment and follow-up phases. Method(s): QOL was assessed at weeks 16, 24, and follow-up visit 2 (week 44) using the Functional Assessment of Cancer Therapy for Patients with Prostate Cancer (FACT-P) questionnaire. Mixed-effect linear regression models were used to assess the average treatment effect in terms of change from baseline in FACT-P total score and subscales. The time to deterioration in QOL analysis defined deterioration as a &gt;=10-point reduction in FACT-P total score. Result(s): For the entire trial period (weeks 16, 24, and 44), deterioration in mean FACT-P total score from baseline was significantly greater in the placebo group compared to the Ra-223 group (mean: -8.7 vs -4.8; P = 0.004). The results for 4 of the 5 FACT-P subscales indicate that Ra-223 pts had significantly higher QOL than placebo pts, the exception being the Social/Family Well-being Subscale (interactions with friends and family), which was not affected by treatment. Within the Prostate Cancer Subscale, the mean pain-related score improved with Ra-223 but declined with placebo; the treatment difference was statistically significant (mean: 0.6 vs -0.2; P &lt;0.001). In addition, Ra-223 was associated with significantly longer time to deterioration in QOL vs placebo (median: 6.3 vs 5.6 mo; HR = 0.75; 95% CI: 0.59-0.95; P = 0.016). Conclusion(s): Ra-223 was associated with a significantly longer time to deterioration in QOL than placebo, with better preservation of QOL on most FACT-P subscales. Ra-223 is a well-tolerated agent that not only has a proven survival benefit, but also has a positive impact on QOL in patients with CRPC and bone metastases.</t>
  </si>
  <si>
    <t>https://ln5.sync.com/dl/251beb000/hqqk2fq6-wbdw4cwq-iqcizezr-6ramj2gc</t>
  </si>
  <si>
    <t>Patients with castration-resistant prostate cancer with bone metastases.</t>
  </si>
  <si>
    <t>Inclusion criteria: Patients with castration-resistant prostate cancer with bone metastases. Exclusion criteria: Not mentioned</t>
  </si>
  <si>
    <t xml:space="preserve"> FACT-P total score  deterioration from baseline (Ra-223 vs placebo): -4.8 vs -8.7</t>
  </si>
  <si>
    <t>Donga_IJROBP_2014</t>
  </si>
  <si>
    <t>Health state utilities among metastatic castrate-resistant prostate cancer patients with and without symptomatic skeletal events</t>
  </si>
  <si>
    <t>Patients with mCRPC have significantly worse QOL following an initial SSE compared with those patients who have not experienced an SSE.</t>
  </si>
  <si>
    <t>Donga, P</t>
  </si>
  <si>
    <t>Purpose/Objective(s): Evidence on utility among metastatic castrateresistant prostate cancer (mCRPC) patients with and without symptomatic skeletal events (SSEs) in a US population is limited. The aim of this study was to evaluate health state utilities for mCRPC patients with and without SSEs ("SSE" and "No SSE" health states). Materials/Methods: Health status and utility data was collected using EuroQol-5 dimension (EQ-5D) questionnaire as part of the Alpharadin in Symptomatic Prostate Cancer Patients (ALSYMPCA) trial comparing the efficacy of radium Ra 223 dichloride ("intervention") versus placebo in patients with castrate-resistant prostate cancer and bone metastases. EQ-5D was administered at baseline, week 16 and 24 during treatment, every 2 months thereafter until year 1, and every 4 months in years 2 and 3. Utilities were derived using a general published US population-based algorithm using a time trade-off (TTO) technique. Assessments administered prior to an SSE were included in the No SSE health state, and those administered on or after an SSE were included in the SSE health state. Analyses include descriptive statistics as well as mixed effects modeling with repeated measures to adjust for fixed (SSE status and use of bisphosphonates) and random effects (trial treatment arm and patient ID). Scenario analysis assessed variations in results based on inclusion of additional fixed effects (prior docetaxel use, baseline alkaline phosphatase&lt;200U/L), or exclusion of baseline quality-of-life (QOL) assessments from dataset, in which case the analysis controlled for baseline EQ-5D rating. Note that this analysis was designed to test health state differences and not treatment effects. Result(s): A total of 921 patients (intervention: 614, placebo: 307) were enrolled and included in the intention-to-treat population of the trial. Overall, median age of patients was 71 years. A total of 2,213 (intervention: 1,605, placebo: 608) and 1,055 (intervention: 701, placebo: 354) EQ-5D assessments were available for the No SSE and SSE health states, respectively. Mean unadjusted utilities in the intervention group were higher than that for the placebo group for both health states (No SSE: 0.731 vs 0.721, SSE: 0.644 vs 0.616; p&gt;0.05 for both comparisons). Predicted mean utilities were significantly lower for patients with SSEs than those without SSE (0.617 vs 0.718; beta: -0.0978, 95% CI: -0.1101, -0.08553; p&lt;0.0001). Base case and scenario analysis results showed limited variation in predicted utilities which ranged from 0.718-0.724 for No SSE and 0.617-0.625 for SSE health states. Conclusion(s): Patients with mCRPC have significantly worse QOL following an initial SSE compared with those patients who have not experienced an SSE.</t>
  </si>
  <si>
    <t>https://ln5.sync.com/dl/d7d750a30/zpzmupi8-n43bvubi-g23h5cdv-2i3vgnc9</t>
  </si>
  <si>
    <t>Patients with castrate-resistant prostate cancer with and without skeletal event from the United States with bone metastases</t>
  </si>
  <si>
    <t>Inclusion criteria: Histologically or cytologically confirmed adenocarcinoma of the prostate; known hormone refractory disease; multiple skeletal metastases (≥ 2 hot spots) on bone scintigraphy; no intention to use cytotoxic chemotherapy within the next 6 months; Either regular (not occasional) analgesic medication use for cancer related bone pain or treatment with EBRT (External Beam Radiation Therapy) for bone pain. 
Exclusion criteria: Treatment with an investigational drug within previous 4 weeks, or planned during the treatment period; eligible for first course of docetaxel, i.e. patients who are fit enough, willing and where docetaxel is available; treatment with cytotoxic chemotherapy within previous 4 weeks, or planned during the treatment period, or failure to recover from adverse events due to cytotoxic chemotherapy administered more than 4 weeks ago; systemic radiotherapy with strontium-89, samarium-153, rhenium-186 or rhenium-188 for the treatment of bony metastases within previous 24 weeks; other malignancy treated within the last 5 years (except non-melanoma skin cancer or low-grade superficial bladder cancer); history of visceral metastasis, or visceral metastases as assessed by abdominal/pelvic CT or chest x-ray within previous 8 weeks.</t>
  </si>
  <si>
    <t>Patients with mCRPC have significantly worse QOL following an initial SSE compared with those patients who have not experienced an Symptomatic Skeletal Events</t>
  </si>
  <si>
    <t>Utility score- Symptomatic Skeletal Events (Ra 233 vs placebo): 0.644 vs 0.616
Utility score- no Symptomatic Skeletal Events (Ra 233 vs placebo): 0.731 vs 0.721</t>
  </si>
  <si>
    <t>Tomblyn_JU_2013</t>
  </si>
  <si>
    <t>Pain and quality of life (QOL) analyses from the phase 3 randomized alsympca study with radium-223 dichloride (RA-223) in castration-resistant prostate cancer (CRPC) patients with bone metastases</t>
  </si>
  <si>
    <t xml:space="preserve">Ra-223 reduces pain and opioid use and improves QoL response rate vs placebo. </t>
  </si>
  <si>
    <t>Tomblyn, S</t>
  </si>
  <si>
    <t>INTRODUCTION AND OBJECTIVES: Bone metastases (mets), present in &lt;=90% of patients (pts) with CRPC, may cause severe pain. Ra-223 is a first-in-class alpha-emitting pharmaceutical targeting bone mets with high-energy alpha-particles of very short range (&lt;100 =m). In a phase 2 dose-response study with Ra-223 treatment, pain response (pain reduction and stable analgesic consumption) was seen in up to 71% of CRPC pts with painful bone mets (Nilsson 2012). In the phase 3 ALSYMPCA study, which included 921 CRPC pts with bone mets randomized 2:1 to receive 6 injections of Ra-223 (50 kBq/kg IV; n=614) q4wk or matching placebo (n=307), Ra-223 significantly improved overall survival vs placebo (median 14.9 vs 11.3 mo; HR=0.695; 95% CI, 0.58-0.83) and was well tolerated. Analyses of pain parameters and QoL findings in ALSYMPCA are presented. METHOD(S): Hazard ratios for time to initial opioid use and time to external beam radiation therapy (EBRT) were analyzed using Cox proportional hazards model. Concomitant opioid use was recorded from first study drug injection to 12 weeks after last injection. A chi-square test was used for the QoL responder analysis to assess treatment effect. The Functional Assessment of Cancer Therapy-Prostate (FACT-P) questionnaire is specifically designed to assess QoL of pts with prostate cancer. RESULT(S): Baseline pain characteristics were similar between treatment groups (&amp;[approx]55% of pts had moderate to severe pain and opioid use based on WHO ladder for cancer pain). Time to EBRT was significantly longer with Ra-223 vs placebo (HR=0.67; 95% CI, 0.53-0.85). Fewer Ra-223 pts reported bone pain as an AE vs placebo pts (50% vs 62%). 269 Ra-223 pts and 139 placebo pts had no opioid use at baseline. Median time to initial opioid use was significantly longer with Ra-223 vs placebo (HR=0.62; 95% CI, 0.46-0.85). Fewer pts in the Ra-223 group (36%) than in the placebo group (50%) required opioid use for pain relief. For improvement in QoL as measured by FACT-P total score (improvement defined as an increase &lt;10), Ra-223 treatment resulted in a significantly higher % of responders vs placebo (24.6% vs 16.1%, P=0.02). CONCLUSION(S): These results provide consistent evidence that, in addition to prolonging survival, Ra-223 reduces pain and opioid use and improves QoL response rate vs placebo. Ra-223, a novel alpha-emitter, may provide a new standard of care for treatment of CRPC pts with bone mets.</t>
  </si>
  <si>
    <t>https://ln5.sync.com/dl/8723f57d0/q2wiehp5-cpqqbci4-gdpf3txi-nnpeg3ap</t>
  </si>
  <si>
    <t>Patients with castration resistant prostate cancer and bone metastases.</t>
  </si>
  <si>
    <t>Percentage of FACT-P quality-of-life response (Ra 223 vs placebo): 24.6% vs 16.1%</t>
  </si>
  <si>
    <t>Nilsson_AO_2016</t>
  </si>
  <si>
    <t>Patient-reported quality-of-life analysis of radium-223 dichloride from the phase III ALSYMPCA study</t>
  </si>
  <si>
    <t>QOL data from ALSYMPCA demonstrated that improved survival with radium-223 is accompanied by significant QOL benefits, including a higher percentage of patients with meaningful QOL improvement and a slower decline in QOL over time in patients with CRPC.</t>
  </si>
  <si>
    <t>Nilsson, P</t>
  </si>
  <si>
    <t>Background: Radium-223 dichloride (radium-223), a first-in-class alpha-emitting radiopharmaceutical, is recommended in both pre- and post-docetaxel settings in patients with castration-resistant prostate cancer (CRPC) and symptomatic bone metastases based on overall survival benefit demonstrated in the phase III ALSYMPCA study. ALSYMPCA included prospective measurements of health-related quality of life (QOL) using two validated instruments: the general EuroQoL 5D (EQ-5D) and the disease-specific Functional Assessment of Cancer Therapy-Prostate (FACT-P). Patients and Methods: Analyses were conducted to determine treatment effects of radium-223 plus standard of care (SOC) versus placebo plus SOC on QOL using FACT-P and EQ-5D. Outcomes assessed were percentage of patients experiencing improvement, percentage of patients experiencing worsening, and mean QOL scores during the study. Result(s): Analyses were carried out on the intent-to-treat population of patients randomized to receive radium-223 (n = 614) or placebo (n = 307). The mean baseline EQ-5D utility and FACT-P total scores were similar between treatment groups. A significantly higher percentage of patients receiving radium-223 experienced meaningful improvement in EQ-5D utility score on treatment versus placebo [29.2% versus 18.5%, respectively; P = 0.004; odds ratio (OR) = 1.82 [95% confidence interval (CI) 1.21-2.74]]. Findings were similar for FACT-P total score [24.6% versus 16.1%, respectively; P = 0.020; OR = 1.70 (95% CI 1.08-2.65)]. A lower percentage of patients receiving radium-223 experienced meaningful worsening versus placebo measured by EQ-5D utility score and FACT-P total score. Prior docetaxel use and current bisphosphonate use did not affect these findings. Treatment was a significant predictor of EQ-5D utility score, with radium-223 associated with higher scores versus placebo (0.56 versus 0.50, respectively; P = 0.002). Findings were similar for FACT-P total score (99.08 versus 95.22, respectively; P = 0.004). Conclusion(s): QOL data from ALSYMPCA demonstrated that improved survival with radium-223 is accompanied by significant QOL benefits, including a higher percentage of patients with meaningful QOL improvement and a slower decline in QOL over time in patients with CRPC.Copyright © The Author 2016.</t>
  </si>
  <si>
    <t>https://ln5.sync.com/dl/a8a63b6b0/3cszi9sy-ms53ikxm-xrvbr9tw-9t9c4gvs</t>
  </si>
  <si>
    <t xml:space="preserve">Ra-223 + Standard of care </t>
  </si>
  <si>
    <t>EQ-5D-5L, FACT-P</t>
  </si>
  <si>
    <t>Score mean difference (Radium 223-Placebo): 3.86</t>
  </si>
  <si>
    <t>Utility mean difference (Radium 223-Placebo): 0.061</t>
  </si>
  <si>
    <t>Placebo + Standard of care</t>
  </si>
  <si>
    <t>Parker_AO_2012</t>
  </si>
  <si>
    <t>Updated survival, quality of life (QOL), and safety data of radium-223 chloride (RA-223) in patients with castration-resistant prostate cancer (CRPC) with bone metastases from the phase 3 double-blind, randomized, multinational study (ALSYMPCA)</t>
  </si>
  <si>
    <t>Ra-223 is an effective therapy that significantly improves overall survival and time to first SRE, with a highly favorable safety profile, in castration-resistant prostate cancer patients with bone metastatses. Ra-223 showed significantly better preservation of quality of life, with improved functioning and well-being, compared to Placebo.</t>
  </si>
  <si>
    <t>Parker, RE</t>
  </si>
  <si>
    <t>Introduction: Ra-223 is a first-in-class alpha-emitter pharmaceutical that targets bone metastases with high-energy, very short range (&lt;100 mum) alpha-particles. In the interim analysis (IA) of ALSYMPCA, which compared Ra-223 and placebo (Pbo) in CRPC patients ( pts) with bone metastases receiving best standard of care, Ra-223 improved overall survival (OS), with a 30.5% reduction in risk of death (HR .695). Updated survival, QOL, and safety data are reported. Method(s): Eligible pts previously received or refused docetaxel, or were docetaxel ineligible, and were randomized 2:1 to receive Ra-223 (50 kBq/kg IV) or Pbo every 4 weeks x 6. After the IA, an updated analysis of all enrolled pts prior to crossover assessed effects of Ra-223 on the primary (OS, using a stratified log-rank test) and secondary (eg, skeletal-related events [SREs], QOL, and safety) endpoints. QOL was assessed with the Functional Assessment of Cancer Therapy Prostate (FACT-P) and EuroQoL (EQ-5D) instruments. Result(s): The table shows the updated analysis data for 921 pts (Ra-223, n = 614; Pbo, n = 307). Median OS benefit for Ra-223 was 3.6 mos (HR 0.695). Time to first SRE was 6 mos longer with Ra-223. At week 16, Ra-223 pts reported significantly greater well-being (physical, emotional, functional, prostate cancer score, and total score) (FACT-P) and significantly better QOL (EQ-5D) compared to Pbo pts. The incidence of myelosuppression with Ra-223 was low: 2.2% grade 3/4 neutropenia; 6.3% grade 3/4 thrombocytopenia. Conclusion(s): The ALSYMPCA updated analysis substantiates that Ra-223 is an effective therapy that significantly improves OS and time to first SRE, with a highly favorable safety profile, in CRPC pts with bone mets. Ra-223 showed significantly better preservation of QOL, with improved functioning and well-being, compared to Pbo. (Table Presented).</t>
  </si>
  <si>
    <t>https://ln5.sync.com/dl/107cf9ec0/v76kqy3m-f4def4c7-88ya7ais-62huv4cc</t>
  </si>
  <si>
    <t>Castration resistant prostate cancer patients with bone metastases.</t>
  </si>
  <si>
    <t>Ra-223 + Best supportive care</t>
  </si>
  <si>
    <t>FACT-P total score (Ra-223 vs placebo)-mean change from baseline: -2.53 vs -6.88
Physical well-being (Ra-223 vs placebo)-mean change from baseline: -0.93 vs -1.65
Emotional well-being (Ra-223 vs placebo)-mean change from baseline: -0.12 vs -1.27
Functional well-being (Ra-223 vs placebo)-mean change from baseline: -1.15 vs -2.23
Prostate cancer subscale (Ra-223 vs placebo)-mean change from baseline: -0.10 vs -1.74</t>
  </si>
  <si>
    <t>Single index utility (Ra-223 vs placebo)-mean change from baseline: -0.0181 vs -0.0952</t>
  </si>
  <si>
    <t>Placebo + Best supportive care</t>
  </si>
  <si>
    <t>Parente_APJCO_2017</t>
  </si>
  <si>
    <t>Cabazitaxel in patients with metastatic castration-resistant prostate cancer: safety and quality of life data from the Australian early access program</t>
  </si>
  <si>
    <t>The safety profile of cabazitaxel is manageable in the Australian clinical practice setting and that QoL is maintained with little or no detrimental effect of cabazitaxel in patients continuing on treatment without disease progression.</t>
  </si>
  <si>
    <t>Parente, S</t>
  </si>
  <si>
    <t>Aim: Cabazitaxel is a next generation taxane that has been shown to improve overall survival in patients with metastatic castration-resistant prostate cancer (mCRPC) whose disease progressed during or after docetaxel-based therapy. A worldwide early access program (EAP) study was established to provide access to cabazitaxel ahead of commercial availability and to evaluate its safety and tolerability. The Australian EAP included patient-reported outcomes to evaluate the impact of cabazitaxel on quality of life (QoL). The final safety and QoL results from the Australian EAP for cabazitaxel are reported. Method(s): Australian patients with mCRPC previously treated with a docetaxel-containing regimen received cabazitaxel (25 mg/m2) every 3 weeks plus prednisone/prednisolone (10 mg daily) until disease progression, death, unacceptable toxicity, physician's decision or patient's refusal of further treatment. QoL data was collected using the AQoL-8D questionnaire. Result(s): 104 patients from 18 Australian sites (median age at baseline, 70) enrolled in the EAP and completed at least one AQoL-8D questionnaire. Patients received a median of 6 cycles of cabazitaxel. 67 patients (64.4%) experienced grade &gt;=3 treatment-emergent adverse events (TEAEs); the most frequent TEAEs were neutropenia, febrile neutropenia, diarrhoea, and vomiting. QoL scores remained stable with increasing treatment cycles. Conclusion(s): The results suggest that the safety profile cabazitaxel is manageable in the Australian clinical practice setting and that QoL is maintained with little or no detrimental effect of cabazitaxel in patients continuing on treatment without disease progression.Copyright © 2017 John Wiley &amp; Sons Australia, Ltd</t>
  </si>
  <si>
    <t>NCT01254279</t>
  </si>
  <si>
    <t>https://ln5.sync.com/dl/cbcecadd0/vc8w4ykw-3hw5h8it-6yv6t5uw-j5zecvu9</t>
  </si>
  <si>
    <t>Metastatic castration-resistant prostate cancer whose disease progressed during or after docetaxel-based therapy</t>
  </si>
  <si>
    <t xml:space="preserve">Inclusion criteria: Metastatic castration-resistant prostate cancer whose disease progressed during or after docetaxel-based therapy. Exclusion criteria: Patients were eligible for the EAP if they were aged at least 18 years, had confirmed mCRPC previously treated with a docetaxel-containing regimen and experienced disease progression during or after docetaxel treatment. Additional inclusion criteria were ongoing surgical or medical castration; Eastern Cooperative Oncology Group (ECOG) performance status (PS) 0, 1 or 2; life expectancy ≥3 months; adequate bone marrow, renal and liver function; and written informed consent. 
</t>
  </si>
  <si>
    <t>Cabazitaxel</t>
  </si>
  <si>
    <t>Single-arm</t>
  </si>
  <si>
    <t>Australia</t>
  </si>
  <si>
    <t>AQoL-8D</t>
  </si>
  <si>
    <t xml:space="preserve">Mean (SD)-baseline: 0.7 (0.21)
Mean (SD)-2 weeks: 0.73 (0.19)
Mean (SD)-4 weeks: 0.77 (0.17)
Mean (SD)-6 weeks: 0.76 (0.17)
Mean (SD)-10 weeks: 0.79 (0.17)
Mean (SD)-end of trial: 0.68 (0.20)
</t>
  </si>
  <si>
    <t>Winquist_JCO_2013</t>
  </si>
  <si>
    <t>Quality of life (QoL) of patients with metastatic castration resistant prostate cancer (mCRPC) treated with cabazitaxel</t>
  </si>
  <si>
    <t xml:space="preserve">There were improvements in QoL, pain and prostate cancer specific symptoms with second-line cabazitaxel treatment. </t>
  </si>
  <si>
    <t>Winquist, SS</t>
  </si>
  <si>
    <t>Background: The effects of cabazitaxel on QoL, pain response and preference/utility data have not been well studied in men with CRPC treated post-docetaxel. As part of a single-arm multicenter Sanofi-funded Early Access Program (EAP) for cabazitaxel, QoL data were collected on Canadian patients. Method(s): Between May 2011 and February 2012, 61 patients (pts) were enrolled at 9 centers. QoL was assessed at the start of each cycle using the FACT-P and its subscales, and the EQ 5D-3L. EQ 5D-3L health state index (HIS) data were converted into utility values (Canadian tariff, Bansback 2011). Present pain intensity (PPI) and analgesic scores were assessed using the McGill-Melzack questionnaire. Result(s): QoL data were evaluable in 55 pts. Baseline pt characteristics were: median age 65 years (range, 42-79), 92.7% of pts were ECOG PS 0 or 1, 87% had bone metastases, and 56% (31/55) received at least 6 cycles of cabazitaxel. Statistically significant changes from baseline in mean QoL scores were observed on FACT-P total score at cycle 2, and prostate cancer specific subscale (PCS) at cycles 1 to 4. As a measure of QoL response, increases were observed and maintained for &gt; 2 consecutive cycles in 9% (&gt;16 points) and 25% (10) of pts for FACT-P total score. Improvements to the level of Minimal Important Differences (MID) (Cella 2009) maintained for &gt; 2 consecutive cycles were observed in 36% of pts for FACT-P total score (MID=6), 49% for PCS subscale (MID=2), and 26% for PCS-Pain subscale (MID=2), respectively. The percentage of pts reporting "no problem" in the EQ-5D pain/discomfort domain were above baseline levels at every cycle and improved from baseline to end of treatment from 19% to 29% (p &lt; 0.05). Other EQ-5D dimensions (anxiety/depression, mobility, self-care and usual activities) remained stable over the course of treatment. Improvement from baseline in utility value (HIS) was observed at cycle 4 with a utility value of 0.769 (vs 0.713 at baseline). PPI scores improved despite stable analgesic use and were significantly different from baseline at cycles 2, 4 and 9. Conclusion(s): Data from this EAP suggest improvements in QoL, pain and prostate cancer specific symptoms with second-line cabazitaxel treatment.</t>
  </si>
  <si>
    <t>https://ln5.sync.com/dl/293978630/qcw5gvan-5xvdz6py-4vtfrdw9-u6beudar</t>
  </si>
  <si>
    <t>Men with castration-resistant prostate cancer treated post-docetaxel.</t>
  </si>
  <si>
    <t>Inclusion criteria: Patients were eligible for the EAP if they were aged at least 18 years, had confirmed mCRPC previously treated with a docetaxel-containing regimen and experienced disease progression during or after docetaxel treatment. Additional inclusion criteria were ongoing surgical or medical castration; Eastern Cooperative Oncology Group (ECOG) performance status (PS) 0, 1 or 2; life expectancy ≥3 months; adequate bone marrow, renal and liver function; and written informed consent. 
Exclusion criteria: Exclusion criteria included prior radiotherapy to ≥40% of bone marrow; prior radionucleotide therapy with samarium-153, P-32 within 8 weeks prior to enrolment or with strontium-89 or radium-223 within 12 weeks prior to enrolment; prior surgery, radiation or chemotherapywithin 4 weeks prior to enrolment; active grade ≥2 peripheral neuropathy; active grade ≥2 stomatitis; active infection requiring systemic antibiotic or anti-fungal medication; active cancer (other than mCRPC) including prior malignancy from which the patient has been disease-free for ≤5 years (except superficial nonmelanoma skin cancer); known brain or leptomeningeal involvement; history of severe hypersensitivity reaction (≥grade 3) to docetaxel; history of severe hypersensitivity reaction (≥grade 3) to polysorbate 80 containing drugs; history of severe hypersensitivity reaction (≥grade 3) or intolerance to prednisone or prednisolone; uncontrolled severe illness or medical conditions; concurrent or planned treatment with potent inhibitors or inducers of cytochrome P450 3A4/5; treatment with any investigational drug within 4 weeks prior to enrolment; of reproductive potential and not implementing an accepted and effective method of contraception.</t>
  </si>
  <si>
    <t xml:space="preserve">Single-arm </t>
  </si>
  <si>
    <t>Canada</t>
  </si>
  <si>
    <t>EQ-5D-3L, FACT-P</t>
  </si>
  <si>
    <t xml:space="preserve">Improvements to the level of Minimal Important Differences (MID) (Cella 2009) maintained for &gt;2 consecutive cycles were observed in 36% of patients for FACT-P total score (MID=6), 49% for PCS subscale (MID=2), and 26% for PCS-Pain subscale (MID=2), respectively.
The percentage of patients reporting "no problem" in the EQ-5D pain/discomfort domain were above baseline levels at every cycle and improved from baseline to end of treatment from 19% to 29% (p &lt; 0.05). Other EQ-5D dimensions (anxiety/depression, mobility, self-care and usual activities) remained stable over the course of treatment. </t>
  </si>
  <si>
    <t>Pichler_AO_2017</t>
  </si>
  <si>
    <t>Health-related quality of life (HRQL) in patients (pts) with metastatic castration-resistant prostate cancer (mCRPC) treated with cabazitaxel (CBZ) in a prospective observational study (CAPRISTANA)</t>
  </si>
  <si>
    <t>No significant changes were observed in mean on-treatment FACT-P score and EQ-5D scores. However, in contrast to observations in prospective clinical studies, patients had improvement in the Pain Control FACT-P subscale. These results suggest that, in addition to the previously demonstrated effectiveness, cabazitaxel treatment may help patients to achieve better pain control.</t>
  </si>
  <si>
    <t>Pichler, G</t>
  </si>
  <si>
    <t>Background: Cabazitaxel (CBZ) is a taxane approved for mCRPC treatment post docetaxel based on Phase 3 clinical trial data. Observational studies are in progress to gather information on real-world treatment patterns, safety, efficacy and HRQL effect of CBZ outside of clinical trials. Method(s): The prospective, observational study CAPRISTANA evaluated the routine clinical use of CBZ (25mg/m2 every 3 weeks plus prednisone 10mg/day) in pts withmCRPC previously treated with docetaxel.HRQL was assessed using Functional Assessment of Cancer Therapy - Prostate (FACT-P) version 4 and EQ-5D-3L (includingVAS - visual analogue scale) questionnaires at baseline and every two cycles until CBZ discontinuation. Result(s): A total of 192 pts were treated in 55 centers across 6 countries (Apr 2012-Jun 2016); 161 and 157 pts were evaluable for FACT-P and EQ-5D, respectively. Pts received 6 (median) cycles of CBZ (range 1-24); 53.6%achieved disease control with CBZ. The main reason for CBZ treatment discontinuation was disease progression (58.3%).No new safety signals were identified. In the overall FACT-P score analysis, HRQLimprovement during CBZ treatment was recorded in 31.8%, no change inHRQL in 40.4%, and deterioration was recorded in 27.8% of pts. The highest rate of improvement was observed for the Prostate-Specific Concerns subscale (49.3%) and Pain Control subscale (54.2%). The highest rate of deterioration was recorded for the Functional Well-Being subscale (40.9%).Mean FACT-P score and EQ-5D health utility index and VAS scores did not show statistically significant changes during CBZ treatment. Conclusion(s): In this real-world study investigating HRQL associated with the use of CBZ in pts with mCRPC, no significant changes were observed in mean on-treatment FACT-P score and EQ-5D scores. However, in contrast to observations in prospective clinical studies, pts had improvement in the Pain Control FACT-P subscale. These results suggest that, in addition to the previously demonstrated effectiveness, CBZ treatment may help pts to achieve better pain control.</t>
  </si>
  <si>
    <t>https://ln5.sync.com/dl/908c88850/nxne343m-n2937vyg-atepzbqz-s9bqyr98</t>
  </si>
  <si>
    <t>Patients with metastatic castration-resistant prostate cancer treatment previously treated with docetaxel.</t>
  </si>
  <si>
    <t>Inclusion criteria:  Patients with metastatic castration-resistant prostate cancer treatment previously treated with docetaxel; Exclusion criteria: Not mentioned</t>
  </si>
  <si>
    <t xml:space="preserve">Cabazitaxel + Prednisone </t>
  </si>
  <si>
    <t>Austria, USA, Czech Republic, France, Spain, Russia</t>
  </si>
  <si>
    <t>FACT-P, EQ-5D-3L, EQ VAS</t>
  </si>
  <si>
    <t>HRQL improvement during Cabazitaxel treatment was recorded in 31.8%, no change in HRQL in 40.4%, and deterioration was recorded in 27.8% of patients.</t>
  </si>
  <si>
    <t>EQ-5D health utility index and VAS scores did not show statistically significant changes during Cabazitaxel treatment.</t>
  </si>
  <si>
    <t>Pichler_JU_2018</t>
  </si>
  <si>
    <t>Health-related quality of life (HRQL) in patients with metastatic castration-resistant prostate cancer (MCRPC) treated with cabazitaxel (CBZ) in a prospective observational study (CAPRISTANA)</t>
  </si>
  <si>
    <t xml:space="preserve">In this real-world study investigating HRQL associated with the use of CBZ in patients with mCRPC, no significant changes were observed in mean on-treatment FACT-P score and EQ- 5D scores. However, in contrast to observations in prospective clinical studies, patients had improvement in the Pain Control FACT-P subscale. These results suggest that, in addition to the previously demonstrated effectiveness, CBZ treatment may help patients to achieve better pain control. </t>
  </si>
  <si>
    <t>INTRODUCTION AND OBJECTIVES: Cabazitaxel (CBZ) is a taxane approved for mCRPC treatment post docetaxel based on Phase 3 clinical trial data. Observational studies are in progress to gather information on real-world treatment patterns, safety, efficacy and HRQL effect of CBZ outside of clinical trials. METHOD(S): The prospective, observational study CAPRISTANA evaluated the routine clinical use of CBZ (25 mg/m2 every 3 weeks plus prednisone 10 mg/day) in patients with mCRPC previously treated with docetaxel. HRQL was assessed using Functional Assessment of Cancer Therapy - Prostate (FACT-P) version 4 and EQ-5D-3L (including VAS - visual analogue scale) questionnaires at baseline and every two cycles until CBZ discontinuation. RESULT(S): A total of 189 patients were treated in 54 centers across 6 countries (Apr 2012-Jun 2016); 158 and 154 patients were evaluable for FACT-P and EQ-5D, respectively. Patients received 6 (median) cycles of CBZ (range 1-24); 52.9% achieved disease control with CBZ. The main reason for CBZ treatment discontinuation was disease progression (58.7%). No new safety signals were identified. In the overall FACT-P score analysis, HRQL improvement during CBZ treatment was recorded in 32.2%, no change in HRQL in 40.3%, and deterioration was recorded in 27.5% of patients. The highest rate of improvement was observed for the Prostate-Specific Concerns subscale (50.0%) and Pain Control subscale (53.6%). The highest rate of deterioration was recorded for the Functional Well-Being subscale (39.7%) and Physical Well-Being (37.1%). Mean FACT-P score and EQ-5D health utility index and VAS scores did not show statistically significant changes during CBZ treatment. CONCLUSION(S): In this real-world study investigating HRQL associated with the use of CBZ in patients with mCRPC, no significant changes were observed in mean on-treatment FACT-P score and EQ- 5D scores. However, in contrast to observations in prospective clinical studies, patients had improvement in the Pain Control FACT-P subscale. These results suggest that, in addition to the previously demonstrated effectiveness, CBZ treatment may help patients to achieve better pain control. Disclaimer: This abstract was originally presented at the 42nd European Society for Medical Oncology Congress, 2017.</t>
  </si>
  <si>
    <t>https://ln5.sync.com/dl/0c8486130/4vtqufz9-ysnqvpzp-akvbujcz-t36j4p9u</t>
  </si>
  <si>
    <t>Patients with metastatic castration-resistant prostate cancer treatment previously treated with docetaxel</t>
  </si>
  <si>
    <t>HRQL improvement during CBZ treatment was recorded in 32.2%, no change in HRQL in 40.3%, and deterioration was recorded in 27.5% of patients.</t>
  </si>
  <si>
    <t>Yachnin_EJC_2018</t>
  </si>
  <si>
    <t>Weekly versus 3-weekly cabazitaxel for the treatment of castration-resistant prostate cancer: a randomised phase II trial (ConCab)</t>
  </si>
  <si>
    <t>Giving cabazitaxel at low, weekly doses is feasible but does not offer any clinical advantage apart from reducing the risk of developing febrile neutropenia.</t>
  </si>
  <si>
    <t>Yachnin, J</t>
  </si>
  <si>
    <t>Aim: Patients treated with cabazitaxel for metastatic castration-resistant prostate cancer (mCRPC) may experience dose delays and reductions or terminate treatment because of toxicity. A lower and more frequent dose of cabazitaxel could improve dose intensity. Patients and methods: This prospective, multi-center, phase II study randomly assigned 101 patients to Arm A, cabazitaxel Q3W, 25 mg/m2 or Arm B, Q1W, 10 mg/m2 5 of 6 weeks. The primary end-point was dose intensity, and we hypothesised that the experimental arm (Arm B) would result in a 20% absolute increase in the relative cumulative dose by week 18. Secondary end-points were overall survival (OS), progression-free survival (PFS), pain progression, radiological and prostate-specific antigen (PSA) response rates, quality of life (Functional Assessment of Cancer Therapy Prostate) and tolerability. Results: Median doses of cabazitaxel were 276 mg (45-320) and 257 mg (20-330) in Arms A and B, respectively, at week 18 (p = 0.13). More patients in Arm B stopped treatment because of toxicity. Median PFS in Arms A and B were 6.0 and 6.4 months (hazard ratio [HR] 0.73, 95% confidence interval [CI]: 0.47-1.13, p = 0.156) and for OS, 14.6 and 15.6 months (HR 0.95, CI: 0.58-1.58, p = 0.85), respectively. PSA responses &gt;=50% were seen in 52% and 46% of patients in Arms A and B, respectively. A higher incidence of febrile neutropenia was observed in the standard arm (10 events versus 1, p &lt; 0.008). A grade V febrile neutropenia occurred in Arm A. Low-grade haematuria was more prevalent with weekly cabazitaxel (15 events versus 5, p = 0.003). Three patients in Arm B experienced clinically significant inflammation of the ureters. A toxicity is not previously described for cabazitaxel. Conclusion: Weekly cabazitaxel reduces the incidence of febrile neutropenia but does not increase the dose intensity compared with the standard therapy. Cabazitaxel has clinical meaningful efficacy in heavily pre-treated patients with mCRPC. Copyright (C) 2018 Elsevier Ltd</t>
  </si>
  <si>
    <t>NCT01541007</t>
  </si>
  <si>
    <t>https://ln5.sync.com/dl/d68cd5b00/ht4axtqa-9fsurbdf-6vf5si6f-238pt9ja</t>
  </si>
  <si>
    <t>Patients treated with cabazitaxel for metastatic castration-resistant prostate cancer.</t>
  </si>
  <si>
    <t>Inclusion criteria: 1) Histological confirmed prostate cancer; 2)Macroscopic metastatic disease; 3) Prior treatment with Docetaxel; 4) Castration resistant disease defined as:Serum testosterone (&lt; 0.5 ng/ml) and: Increase in measurable disease (RECIST 1.1, see appendix 10) or For non-measurable disease, the appearance of at least one new lesion on nuclear scintigraphy) or A rising PSA from the previous reference value on 2 consecutive occasions at least one week apart; 5) Written informed consent. Exclusion criteria: 1) Less than 21 days since prior treatment with chemotherapy; 2) Less than 14 days since radiotherapy or surgery to the start of cabazitaxel - Less than 4 weeks after stopping endocrine therapies including antiandrogen, abiraterone or other new agents; 3) Prior isotope therapy or radiotherapy to &gt; 30% of bone marrow (whole pelvic radiotherapy is not an exclusion criteria); 4)  Persistent adverse events from previous cancer therapies &gt; grade 1 (CTCAE - Version 4.0) with the exception of alopecia. (With respect to peripheral neuropathy and nail changes grade 2 is acceptable); 5) ECOG performance status &gt; 1; 6)  Known CNS malignancy; 7) Within 6 months of randomization: a) myocardial infarction, b) unstable angina, c) angioplasty, d) bypass surgery, e) stroke, f) TIA, or g) congestive heart failure NYHA class III or IV; 8)Within 3 months prior to randomization: a) treatment resistant peptic ulcer disease, b) infectious or inflammatory bowel disease, c)  pulmonary embolism; d)Any severe acute or chronic medical condition that places the patient at increased risk of serious toxicity or interferes with the interpretation of study results; e)History of hypersensitivity to docetaxel or polysorbate 80; f) Inadequate organ and bone marrow function as evidenced by: Hemoglobin &lt; 9.0 g/dL, Absolute neutrophil count &lt; 1.5 x 109/L, Platelet count &lt; 100 x 109/L, AST/SGOT and/or ALT/SGPT &gt; 1.5 x ULN; 8)Total bilirubin &gt; 1.0 x ULN; 9) Serum creatinine &gt; 1.5 x ULN. If creatinine 1.0 - 1.5 x ULN, creatinine clearance will be calculated according to CKD-EPI formula and patients with creatinine clearance &lt; 60 mL/min should be excluded (http://mdrd.com/ for on-line calculation); 10) Concurrent or planned treatment with potent inhibitors or inducers of cytochrome P450 3A4/5. A one week wash out period is necessary for patients who are already on these treatments; 11) Patients with reproductive potential not implementing accepted and effective method of contraception.</t>
  </si>
  <si>
    <t>Sweden, Norway</t>
  </si>
  <si>
    <t>HRQoL was evaluated every 3 weeks. No statistically significant treatmente time interactions were found between the treatment arms</t>
  </si>
  <si>
    <t xml:space="preserve">Cabazitaxel  + Prednisone </t>
  </si>
  <si>
    <t>Shore_JU_2016</t>
  </si>
  <si>
    <t>Open -label phase ii study evaluating the efficacy of concurrent administration of radium ra 223 dichloride and abiraterone acetate in men with castration-resistant prostate cancer patients with symptomatic bone metastases (eradicate)</t>
  </si>
  <si>
    <t xml:space="preserve">Prospective trial of Radium 223 and Abiraterone Acetate confirmed an overall improvement in quality of life, and demonstrates tolerability of synergistic use of the approved mCRPC agents. </t>
  </si>
  <si>
    <t>Shore, S</t>
  </si>
  <si>
    <t>INTRODUCTION AND OBJECTIVES: Radium Ra 223 dichloride (Ra-223), an intravenous alpha-emitting radioisotope, is a calcium mimetic, forming complexes with hydroxyapatite at sites of bone metastasis for castration-resistant prostate cancer (mCRPC) patients. Abiraterone Acetate (AA), an oral androgen biosynthesis inhibitor, decreases serum testosterone for mCRPC patients. This study evaluates safety and quality of life of concurrent use of these FDA approved CRPC therapies, and is the largest cohort of subjects reported to date. METHOD(S): This open-label, phase II study (NCT02097303), enrolled subjects with symptomatic bone mCRPC. Subjects were assessed at baseline, day 1 of each of 6 cycles and 30 days post final Ra-223 treatment. Primary objectives were quality of life and bone pain measured by Functional Assessment of Cancer Therapy-Prostate (FACT-P) and Bone Pain Index Short Form (BPI-SF). Secondary objectives were adverse events (AE), disease progression, performance status, total alkaline phosphatase, prostate specific antigen, skeletal related events, and more antineoplastic therapy. Safety data were analyzed for all with &gt;/= 1 infusion of Ra-223. RESULT(S): 31 of 37 enrolled subjects completed the study and received Ra-223 every 4 weeks x 6 doses. + 28/37 received AA 1000 mg QD; 3/37 required dose reduction. All subjects received prednisone 5 mg BID. Median AA use before first Ra-223 dose was 31 days [95% CI 24.2-37.8]. Subjects had significant improvements in FACT-P Prostate subscales and no significant increases in pain. They reported significant pain relief from treatment. 19/31 had radiographic disease improvement or stability. Secondary endpoints also showed benefit of the combined treatment. ECOG scores remained stable. Subjects reported 72 AEs related to treatment; 44, 26, and 2 were grade 1, 2, and 3, respectively. Common AEs were fatigue and gastrointestinal issues. 4 SAEs were reported; 1 abdominal pain possibly related to AA and 3 non-related to treatment, including one death. CONCLUSION(S): This prospective trial of Radium 223 and Abiraterone Acetate confirms an overall improvement in Quality of Life, and demonstrates tolerability of synergistic use of the approved mCRPC agents. (Table Presented).</t>
  </si>
  <si>
    <t>NCT02097303</t>
  </si>
  <si>
    <t>https://ln5.sync.com/dl/afa7c4340/3yaxwvjt-e3y7mc4n-csst5t2n-jf97xetf</t>
  </si>
  <si>
    <t>Symptomatic bone metastatic castration-resistant prostate cancer.</t>
  </si>
  <si>
    <t>Inclusion criteria: 1) Subject must be able to understand and be willing to sign the written informed consent form. A signed informed consent form must be appropriately obtained prior to the conduct of any trial-specific procedure; 2) subject is willing and able to comply with the protocol, including all study visits and procedures; 3)Subject is a male, greater than 18 years at time of enrollment; 4) Life expectancy of at least 9 months; 5) subject has histologically documented prostate cancer confirmed by a pathology report from a prostate biopsy or radical prostatectomy specimen; 6) Subject must: a) have initiated a stable dose of daily Abiraterone Acetate plus Prednisone within 90 days of enrollment, or b) plans to initiate a stable daily dose of Abiraterone plus Prednisone within 30 days of the first Radium Ra 223 dichloride treatment; 7) Subject must plan to receive all 6 Radium Ra 223 dichloride injections and daily oral doses of Abiraterone plus Prednisone during the trial, per protocol; 8) Subject has a history of bone metastasis from prostate cancer as evidenced by imaging performed within 90 days of enrollment from one of the following:  Tc Bone Scan or Sodium Fluoride PET/CT Scan; 9) Subject has Castrate Resistant Prostate Cancer, defined as rising PSA with a testosterone level &lt;/= 50ng/dl (2.0 nM/L) while receiving androgen deprivation therapy (medical or surgical castration); 10) Subject has the presence of bone pain requiring treatment with: a) EBRT within the previous 12 weeks prior to enrollment, or b) Analgesic medications (including but not limited to acetaminophen, NSAIDS, Cox-2 inhibitors, and narcotic Opioids); 11) Subject has an ECOG performance status of 0-2 at screening 12. Acceptable hematology and serum biochemistry screening values: a) White Blood Cell (WBC) &gt;/= 3,000/mm3; b) Absolute Neutrophil Count (ANC) &gt;1500/mm3; c) Platelet (PLT) count &gt;100,000/mm3; d) Hemoglobin (HGB) &gt; 10.0 g/dL (100g/L; 6.2 mmol/L; e) Creatinine &lt;1.5 ULN; f) Total bilirubin level &lt;1.5 X ULN; g) Aspartate aminotransferase (AST) and alanine aminotransferase (ALT) &lt;2.5 X ULN; h)  albumin &gt;25 g/L; 12) Baseline electrolytes within normal limits ( Sodium, potassium, chloride, calcium, phosphate, magnesium, LDH, γGT, urea, total protein); 13. Normal Liver Function Tests (LFT) and normal Renal Function Tests (RFT) at screening visit. If the subject has LFT's or RFT's greater than 2.5 times the upper limit of normal (ULN), Medical Monitor review, in conjunction with the subject's PI, will be required; 14) Subjects receiving Anti-Resorptive medications (such as Zolendronic Acid or denosumab) must be on a stable dose for at least 90 days prior to enrollment (Cycle 1/Week 1/ Day 1). Anti-resorptive medications may be added to the subject's regimen after the End of Treatment visit has been completed. Anti-resorptive medication withdrawal will be allowed per Investigator discretion due to adverse events attributable to that medication; 15) Subjects of childbearing potential must agree to use adequate contraception beginning at the enrollment until at least 30 days after the last dose of the study drugs. The definition of adequate contraception will be based on the judgment of the principal investigator or a designated associate. Exclusion criteria: 1) Subject has known malignant pleural effusion, or known lung, liver or brain metastasis (lymph node only metastasis &lt; 6 cm in short-axis diameter is allowed); 2) subject has a history of visceral metastatic disease as assessed by abdominal/pelvic CT or chest x-ray within the previous 8 weeks; 3) subject has received previous treatment with Abiraterone Acetate for longer than 90 days prior to enrollment, or any prior treatment with Radium Ra 223 dichloride; 4) subject has a known medical contraindication to Prednisone, Abiraterone Acetate or Radium Ra 223 dichloride; 5) subject is not willing to initiate a stable dose of daily Abiraterone Acetate plus Prednisone within 90 days of enrollment, or does not plan to initiate a stable daily dose of Abiraterone Acetate plus Prednisone within 30 days of the first Radium Ra 223 dichloride treatment; 6) Subject does not plan to receive all 6 infusions of Radium Ra 223 Dichloride and daily Abiraterone Acetate plus Prednisone during the trial, per protocol; 7) subject has received previous strontium-89, samarium-153, rhenium-186, or rhenium-188 for the treatment of bone metastasis within 24 weeks prior to enrollment; 8) subject has received denosumab or Zolendronic Acid for less than 90 days prior to enrollment, or if the subject plans to discontinue an anti-resorptive medication prior to the EOT visit; 9) subject has received an investigational product or experimental therapy within 4 weeks of enrollment, or if initiation of either is planned prior to the EOT visit; 10) subject has had treatment with cytotoxic chemotherapy within the previous 4 weeks, or planned prior to the End of Treatment visit, or failure to recover from adverse events due to cytotoxic chemotherapy administered more than 4 weeks prior to enrollment (persistent myelosuppression, GI toxicity, or severe fatigue (ongoing neuropathy is not exclusionary); 11) subject has a history of any medical condition that may be compromised by an increase in blood pressure, or severe liver insufficiency (r Child-Pugh class B or C); 12) subject has a history of a myocardial infarction or cardiac arrhythmia within 6 months prior to enrollment; 13) subject has a history of previous radiotherapy &gt;25% of bone marrow, including hemibody radiation; 14) subject has a history of any other malignancy within the previous 5 years. A history of squamous or basal cell carcinoma or low-grade superficial bladder cancer that has been adequately treated at least 12 months prior to enrollment is not exclusionary; 15) subject has undergone major surgery within 4 weeks prior to enrollment; 16) subject has had a blood transfusion or erythropoietin stimulation agents within 4 weeks of enrollment; 17) subject has known imminent or established spinal cord compression; 18) subject has a serious concurrent medical condition or psychiatric illness; 19) subject has a history of other serious illness of medical condition including, but not limited to any uncontrolled infection, congestive heart failure New York Heart Association (NYHA) class III or IV, Crohn's Disease or Ulcerative Colitis, uncontrolled hypertension or Bone Marrow Dysplasia at screening; 20) subject has any condition that, in the opinion of the investigator, would impair the patient's ability to comply with study procedures; 21) subject is not able to swallow the study treatment capsules; 22) subject has unmanageable fecal incontinence; 23) subject has a history of any size pelvic lymphadenopathy if it is thought to be a contributor to current hydronephrosis.</t>
  </si>
  <si>
    <t>Ra-223 + Abiraterone</t>
  </si>
  <si>
    <t>USA</t>
  </si>
  <si>
    <t>FACT-P total score (% max change during treatment, p-value): -2.8% (0.49)
Prostate cancer subscale (% max change during treatment, p-value): -15.2% (0.02)
Prostate cancer pain-related subscale (% max change during treatment, p-value): -19.4% (0.04)</t>
  </si>
  <si>
    <t>Oudard_JCO_2018</t>
  </si>
  <si>
    <t>Cabazitaxel in metastatic castration-resistant prostate cancer (mCRPC): Real-life use, effectiveness, safety, and quality of life (QoL) in the FUJI cohort</t>
  </si>
  <si>
    <t>Real-life median overal survival in FUJI was lower than in TROPIC, but very few FUJI patients would have satisfied TROPIC inclusion criteria. Improved/stable quality of life and pain were reported by 70% and 75% of patients treated by cabazitaxel , respectively.</t>
  </si>
  <si>
    <t>Oudard, K</t>
  </si>
  <si>
    <t>Background: Cabazitaxel (CAB) was marketed in March 2012 in France, based on overall survival (OS) benefit in mCRPC in 2nd-line (2L) post-docetaxel (DOC). FUJI is a post-authorisation study of the real-life performance of CAB. Method(s): FUJI is a multicenter (n = 42) cohort study describing OS, safety, QoL (using FACT-P) and pain (using BPI-SF) in mCRPC CAB initiators in real-life, included from Sept 2013 to Aug 2015 in a retrospective cohort (follow-up (FU) 18 mths), and from March 2016 to March 2017 in a prospective cohort (FU 6 mths). Result(s): The retrospective cohort included 401 pts (median age 70) with CAB in 2L (18%), 3L (39%), 4L (23%), or &gt; 4L (20%). Treatments before CAB included DOC (100%), abiraterone acetate (ABI 77%), enzalutamide (ENZ 33%). Median CAB use was 3.4 mths. Median OS was 11.9 mths [95%CI, 10.1- 12.9]. In multivariate analyses, factors associated with a shorter OS were: grade &gt;= 3 adverse event (AE) (HR = 2.05 [1.53-2.73]), visceral metastases (HR = 1.98 [1.40-2.80]), polymedication &gt; 5 drugs (HR = 1.74 [1.23-2.45]), &gt; 5 bone metastases (HR = 1.74 [1.20-2.53]), disease progression during DOC (HR = 1.69 [1.13-2.53]) or within 3 mths of last DOC cycle (HR = 1.51 [1.07-2.14]), &gt;=3 drugs such as DOC, ABI, ENZ before CAB (HR = 1.39 [1.00-1.92]), and PSA &gt;= 135 ng/ml (HR = 1.36 [1.01-1.82]). Factors associated with better OS were &gt;= 10-yr cancer history before CAB (HR = 0.66 [0.46-0.96]), &gt;= 6 mths from last DOC dose to CAB initiation (HR = 0.71, [0.52-0.97]). Grade &gt;= 3 AEs occurred in 55%, mainly anaemia (27%), neutropenia (15%), febrile neutropenia (8%), renal failure (7%), septicaemia/septic shock (5%). The prospective cohort included 61 pts (median age 72) previously treated with DOC (98%), ABI (61%) and ENZ (61%). 49 pts were evaluable for QoL and 44 for pain. QoL improved in 41%, was maintained in 29%, and deteriorated in 38%. 25% had pain decrease &gt;= 1 level, 50% were stable and 25% increase &gt;= 1 level. Conclusion(s): Real-life median OS in FUJI was lower than in TROPIC (11.9 vs. 15.1 mths), but very few FUJI pts would have satisfied TROPIC inclusion criteria. There were no new safety issues. Improved/stable QoL and pain were reported by 70% and 75% of pts treated by CAB, respectively.</t>
  </si>
  <si>
    <t>https://ln5.sync.com/dl/9b97b0c10/t72d57yg-mbrjy69k-cm2jdr2r-9y63x3gy</t>
  </si>
  <si>
    <t>Metastatic castration-resistant prostate cancer in 2nd-line (2L) post-docetaxel (DOC)</t>
  </si>
  <si>
    <t>France</t>
  </si>
  <si>
    <t>QoL improved in 41%, was maintained in 29%, and deteriorated in 38%. 25% had pain decrease ≥ 1 level, 50% were stable and 25% increase ≥ 1 level.</t>
  </si>
  <si>
    <t>Rouyer_PDS_2018</t>
  </si>
  <si>
    <t>Evaluation of cabazitaxel in metastatic castration-resistant prostate cancer with reallife use, effectiveness, safety, and quality of life in the FUJI cohort</t>
  </si>
  <si>
    <t>Real-life median OS in FUJI was lower than in TROPIC, but very few FUJI patients would have satisfied TROPIC inclusion criteria. There were no new safety issues. Improved/stable QoL and pain were reported by 70% and 75% of patients treated by CAB, respectively.</t>
  </si>
  <si>
    <t xml:space="preserve"> Rouyer, S</t>
  </si>
  <si>
    <t>Background: Cabazitaxel (CAB) was marketed in March 2012 in France, based on overall survival (OS) benefit in metastatic castrate resistant prostate cancer (mCRPC) in 2nd-line (2L) post-docetaxel (DOC). FUJI is a post-authorisation study of the real-life performance of CAB. Objective(s): To evaluate OS, safety, quality of life (QoL) and pain using specific patient questionnaires (FACT-P for QoL and BPI-SF for pain). Method(s): FUJI is a multicentre (n = 42) cohort study in mCRPC CAB initiators in real-life, included from Sept 2013 to Aug 2015 in a retrospective cohort (follow-up [FU] 18 months [mths]) and from March 2016 to March 2017 in a prospective cohort (FU 6 mths). OS was analyzed using Kaplan-Meier method. A multivariate Cox analysis, adjusted on prognostic factors, evaluated the risk of death. Result(s): The retrospective cohort included 401 patients (median age 70) with CAB in 2L (18%), 3L (39%), 4L (23%), or &gt;4L (20%). Treatments before CAB included DOC (100%), abiraterone acetate (ABI 77%), and enzalutamide (ENZ 33%). Median CAB use was 3.4 mths. Median OS was 11.9 mths [95% CI, 10.1-12.9]. In multivariate analyses, factors associated with a shorter OS were grade &gt;= 3 adverse event (AE) (HR = 2.05 [1.53-2.73]), visceral metastases (HR = 1.98 [1.40-2.80]), polymedication &gt; 5 drugs (HR = 1.74 [1.23-2.45]), &gt;5 bone metastases (HR = 1.74 [1.20-2.53]), disease progression during DOC (HR = 1.69 [1.13-2.53]) or within 3 mths of last DOC cycle (HR = 1.51 [1.07-2.14]), &gt;=3 drugs such as DOC, ABI, ENZ before CAB (HR = 1.39 [1.00-1.92]), and PSA &gt;= 135 ng/ml (HR = 1.36 [1.01-1.82]). Factors associated with better OS were &gt;=10-yr cancer history before CAB (HR = 0.66 [0.46-0.96]), &gt;=6 mths from last DOC dose to CAB initiation (HR = 0.71, [0.52-0.97]). Grade &gt;= 3 AEs occurred in 55%, mainly anaemia (27%), neutropenia (15%), febrile neutropenia (8%), renal failure (7%), septicaemia/septic shock (5%). The prospective cohort included 61 patients (median age 72) previously treated with DOC (98%), ABI (61%), and ENZ (61%). 49 patients were evaluable for QoL and 44 for pain. QoL improved in 41%, was maintained in 29%, and deteriorated in 38%. 25% had pain decrease &gt;=1 level, 50% were stable, and 25% increase &gt;=1 level. Conclusion(s): Real-life median OS in FUJI was lower than in TROPIC (11.9 vs. 15.1 mths), but very few FUJI patients would have satisfied TROPIC inclusion criteria. There were no new safety issues. Improved/stable QoL and pain were reported by 70% and 75% of patients treated by CAB, respectively.</t>
  </si>
  <si>
    <t>https://ln5.sync.com/dl/6e78353a0/d2b74z76-qe55qcz6-px6tgn8k-upv5jcbk</t>
  </si>
  <si>
    <t>Score: 93.3</t>
  </si>
  <si>
    <t>Eisenberger_AO_2017</t>
  </si>
  <si>
    <t>Assessment of health-related quality of life (HRQL) in PROSELICA: a Phase 3 trial assessing cabazitaxel 20 mg/m2 (C20) vs 25mg/m2 (C25) in post-docetaxel (D) patients (pts) with metastatic castration-resistant prostate cancer (mCRPC)</t>
  </si>
  <si>
    <t xml:space="preserve">In the overall population, HRQL did not differ significantly from baseline to Cycle 10 for C20 vs C25. Additionally, there were no significant differences between the two treatment arms (C20 vs C25) in either subgroup (&gt; 6 or&lt;=6 cycles). A significant change in HRQL from baseline to Cycle 10 was observed in patients who received &gt;6 cycles of C25. </t>
  </si>
  <si>
    <t>Eisenberger, M</t>
  </si>
  <si>
    <t>Background: PROSELICA (NCT01308580) assessed effect of C20 vs C25 on overall survival in a non-inferiority study of pts with mCRPC. Primary analyses included assessment of HRQL in the overall population. Post-hoc subgroup analyses investigated changes in HRQL in pts receiving C20 vs C25 according to median treatment cycles received (6). Methods: Functional Assessment of Cancer Therapy Prostate (FACT-P) was used to assess HRQL. The least square means of change in FACT-P total score (TS) from baseline (BL) was assessed via a mixed-effect model for repeated measurements and differences were compared for C20 vs C25 in pts receiving&gt; 6 or&lt;=6 treatment cycles. Results: Overall change in FACT-P TS from BL to Cycle 10 was not significantly different for C20 vs C25 (C20 n=137: 0.02 [95% confidence interval [CI] -2.57, 2.61]; C25 n=141: 1.33 [95% CI -1.26, 3.93]; p=0.369). For evaluable pts who received &gt; 6 cycles, change in FACT-P TS from BL to Cycle 10 favored C25 but not C20 (C25 n=140: 3.06 [95% CI 0.25, 5.86], p=0.033; C20 n=137: 2.67 [95% CI -0.17, 5.51], p=0.065). Difference in change was not significant for C20 vs C25 (-0.39 [95% CI: - 3.66, 2.88], p=0.816). For evaluable pts who received &lt;=6 cycles, change in FACT-P TS from BL to Cycle 6 favored pts receiving C25 (C25 n=49: -4.61 [95% CI: -8.27, -0.95], p=0.014; C20 n=39: -6.58 [95% CI: -10.46, -2.69], p&lt;0.001) but the difference between the treatment arms was not significant (-1.96 [95% CI: -6.8, 2.87], p=0.426). Increasing cycles, BL ECOG performance score (0-1 vs&gt;=2) and receiving &gt; 6 cycles significantly improved FACT-P TS change from BL (p&lt;0.001). Difference in treatment dose (C20 vs C25) did not have a significant effect on FACT-P TS change from BL (p=0.354). Conclusions: In the overall population, HRQL did not differ significantly from BL to Cycle 10 for C20 vs C25. Additionally, there were no significant differences between the two treatment arms (C20 vs C25) in either subgroup (&gt; 6 or&lt;=6 cycles). A significant change in HRQL from BL to Cycle 10 was observed in patients who received&gt;6 cycles of C25. Funding: Sanofi.</t>
  </si>
  <si>
    <t>PROSELICA
NCT01308580</t>
  </si>
  <si>
    <t>https://ln5.sync.com/dl/e28f95f90/h8rh3rnf-jgkvvgw4-bddgtmi6-wfikysig</t>
  </si>
  <si>
    <t>Patients with hormone therapy resistant prostate cancer previously treated with docitaxel-containing regimen.</t>
  </si>
  <si>
    <t>Inclusion criteria: 1) Diagnosis of histologically or cytologically proven prostate adenocarcinoma, that was resistant to hormone therapy and previously treated with a docetaxel-containing regimen; 2) Participant must had either measurable or non-measurable disease;  3) Received prior castration by orchiectomy and/or Luteinizing Hormone-Releasing Hormone (LH-RH) agonist with or without antiandrogen, antiandrogen withdrawal, monotherapy with estramustine, or other hormonal agents; 4) Life expectancy &gt; 6 months. I 05. Eastern Cooperative Oncology Group (ECOG) performance status (PS) 0 - 2 (i.e, participant must be ambulatory, capable of all self-care, and up and about more than 50% of waking hours); 6) Age ≥18 years (or country's legal age of majority if the legal age was &gt; 18 years). 
Exclusion criteria: 1) Previous treatment with mitoxantrone or cabazitaxel; 2) Prior isotope therapy or radiotherapy to ≥30% of bone marrow. In case of prior isotope therapy 12 weeks must had elapsed prior to first study drug administration; 3) Adverse events (excluding alopecia and those listed in the specific exclusion criteria) from any prior anticancer therapy of grade &gt;1(National Cancer Institute Common Terminology Criteria [NCI CTCAE] v4.03) at the time of randomization; 4) Prior surgery, radiation, chemotherapy, or other anti-cancer therapy within 4 weeks prior to enrollment in the study; 5) Prior malignancy. Adequately treated basal cell or squamous cell skin or superficial (pTis, pTa, and pT1) bladder cancer were allowed, as well as any other cancer for which chemotherapy had been completed ≥ 5 years ago and from which the participant had been disease-free for ≥ 5 years; 6) Participation in another clinical trial and any concurrent treatment with any investigational drug within 30 days prior to randomization; 7) Known brain or leptomeningeal involvement; 8) Other concurrent serious illness or medical conditions; 9) Uncontrolled cardiac arrhythmias, angina pectoris, and/or hypertension. History of congestive heart failure (NYHA III or IV) or myocardial infarction within last 6 months was also not allowed; 10) Any severe acute or chronic medical condition which could impair the ability of the participant to participate to the study or to comply with the study procedures or interfere with interpretation of study results; 11) Absence of signed and dated Institutional Review Board (IRB)-approved participant informed consent form prior to enrollment into the study; 12) Participants with reproductive potential who did not agree to use accepted and effective method of contraception during the study treatment period. The definition of "effective method of contraception" was based on the Investigator's judgment. Participant's Partners of childbearing potential (unless surgically sterile, post menopausal or for another reason had no chance of becoming pregnant) not protected by highly effective contraceptive method of birth control as defined for contraception in the Informed Consent Form and /or in a local protocol addendum; 13) History of hypersensitivity to docetaxel, or polysorbate 80; 14) Inadequate organ and bone marrow function; 15) Contraindications to the use of corticosteroid treatment. E 16. Symptomatic peripheral neuropathy grade &gt; 2 (NCI CTCAE v.4.03).</t>
  </si>
  <si>
    <t xml:space="preserve">Cabazitaxel </t>
  </si>
  <si>
    <t>USA, Argentina, Australia, Belgium, Brazil, Canada, Chile, France, Germany, Hungary, Korea, Netherlands, Peru, Poland, Romania, Russia, South Africa, Spain, Taiwan, Tunisia, Turkey, UK</t>
  </si>
  <si>
    <t>Overall change in FACT-P total score from baseline to Cycle 10 was not significantly different for Cabazitaxel 20 vs Cabazitaxel 25.</t>
  </si>
  <si>
    <t>Eisenberger_ASCO_2017</t>
  </si>
  <si>
    <t>Phase III study comparing a reduced dose of cabazitaxel (20 mg/m2) and the currently approved dose (25 mg/m2) in postdocetaxel patients with metastatic castration-resistant prostate cancer - PROSELICA</t>
  </si>
  <si>
    <t>C20 maintained ≥ 50% of the OS benefit of C25 versus mitoxantrone in TROPIC. Secondary efficacy end points favored C25. Fewer adverse events were observed with C20</t>
  </si>
  <si>
    <t>Eisenberger, AC</t>
  </si>
  <si>
    <t>Purpose: Cabazitaxel 25 mg/m2 (C25) significantly improved overall survival (OS) versus mitoxantrone (P&lt;.001) in postdocetaxel patients with metastatic castration-resistant prostate cancer (mCRPC) in the phase III TROPIC study. The phase III PROSELICA study (ClinicalTrials.gov identifier: NCT01308580) assessed the noninferiority of cabazitaxel 20 mg/m2 (C20) versus C25 in postdocetaxel patients with mCRPC. Method(s): Patients were stratified by Eastern Cooperative Oncology Group performance status, measurability of disease per Response Evaluation Criteria in Solid Tumors (RECIST), and region, and randomly assigned to receive C20 or C25. To claim noninferiority of C20 (maintenance of &gt;= 50% of the OS benefit of C25 v mitoxantrone in TROPIC) with 95% confidence level, the upper boundary of the CI of the hazard ratio (HR) for C20 versus C25 could not exceed 1.214 under a one-sided 98.89% CI after interim analyses. Secondary end points included progression-free survival, prostate-specific antigen (PSA), tumor and pain responses and progression, health-related quality of life, and safety. Result(s): Overall, 1,200 patients were randomly assigned (C20, n = 598; C25, n = 602). Baseline characteristics were similar in both arms. Median OS was 13.4 months for C20 and 14.5 months for C25 (HR, 1.024). The upper boundary of the HR CI was 1.184 (less than the 1.214 noninferiority margin). Significant differences were observed in favor of C25 for PSA response (C20, 29.5%; C25, 42.9%; nominal P&lt;.001) and time to PSA progression (median: C20, 5.7 months; C25, 6.8 months; HR for C20 v C25, 1.195; 95% CI, 1.025 to 1.393). Health-related quality of life did not differ between cohorts. Rates of grade 3 or 4 treatment-emergent adverse events were 39.7% for C20 and 54.5% for C25. Conclusion(s): The efficacy of cabazitaxel in postdocetaxel patients with mCRPC was confirmed. The noninferiority end point was met; C20 maintained &gt;= 50% of the OS benefit of C25 versus mitoxantrone in TROPIC. Secondary efficacy end points favored C25. Fewer adverse events were observed with C20.Copyright © 2017 by American Society of Clinical Oncology.</t>
  </si>
  <si>
    <t>https://ln5.sync.com/dl/d59e71120/uqfg882c-u52pyrgq-v4b8ihc3-uqct5pqq</t>
  </si>
  <si>
    <t>Patients with metastatic castration-resistant prostate cancer previously treated with docetaxel.</t>
  </si>
  <si>
    <t>Inclusion criteria: Key inclusion criteria included diagnosis of  prostate adenocarcinoma, evidence ofdisease progression after initial androgen-deprivation therapy, and previous treatment with docetaxel. Eligible patients had an Eastern Cooperative Oncology Group (ECOG) performance status of 0 to 2 and were older than 18 years. Exclusion criteria: Key exclusion criteria included previous treatment with mitoxantrone or cabazitaxel, prior radiopharmaceutical therapy, and persistence of grade &gt; 1 adverse events (AEs), resulting from any previous anti-cancer treatment, at the time of random assignment.</t>
  </si>
  <si>
    <t>Physical well-being (Cabazitaxel 20 vs Cabazitaxel 25): 6.6 vs 8.3
Social well-being (Cabazitaxel 20 vs Cabazitaxel 25): 10.8 vs 12.4
Emotional well-being (Cabazitaxel 20 vs Cabazitaxel 25): 9.7 vs 9.9 
Functional well-being (Cabazitaxel 20 vs Cabazitaxel 25): 6.6 vs 6.7
Prostate cancer subscale (Cabazitaxel 20 vs Cabazitaxel 25): 8.7 vs 9.7</t>
  </si>
  <si>
    <t>Thiery Vuillemin_AO_2018</t>
  </si>
  <si>
    <t>Post hoc responder analysis of health-related quality of life (HRQL) in patients with metastatic castration-resistant prostate cancer (mCRPC) receiving cabazitaxel in the phase III PROSELICA and FIRSTANA trials</t>
  </si>
  <si>
    <t>More than half of the patients experienced health-related quality of life (HRQL) improvements, which were maintained. Patients with a pain response experienced HRQL improvements.</t>
  </si>
  <si>
    <t>Thiery Vuillemin, K</t>
  </si>
  <si>
    <t>Background: PROSELICA (NCT01308580) assessed the non-inferiority of cabazitaxel 20 mg/m2 (C20) vs 25 mg/m2 (C25) in patients (pts) with mCRPC post docetaxel, while FIRSTANA (NCT01308567) investigated whether C20 and C25 were superior to docetaxel 75 mg/m2 (D75) in chemotherapy-naive mCRPC. This analysis evaluated the impact of cabazitaxel on HRQL in both trials. Method(s): Alongside pain and analgesic score, HRQL was assessed using the Functional Assessment of Cancer Therapy Prostate (FACT-P) questionnaire. The analysis focused on FACT-P (clinically meaningful improvement or deterioration of total score [TS]) among responders. Result(s): Pt baseline characteristics are shown in the table. In PROSELICA, 57.2% and 59.4% of pts receiving C20 and C25 had FACT-P TS improvements; in FIRSTANA, 63.5%, 62.3% and 57.7% of pts receiving C20, C25 and D75 had FACT-P TS improvements. In FACT-P responders, FACT-P TS improvements occurred as early as Cycle (C) 1 (mean change from baseline: PROSELICA C20 10.4, n=264; C25 10.6, n=266; FIRSTANA C20 11.7, n=206; C25 11.7, n=202; D75 9.0, n=195); these were largely maintained. For pts with a pain response in PROSELICA, FACT-P TS improvements occurred as early as C1 (C20 6.8, n=71; C25 11.1, n=81) and were maintained until C8 (C20 10.6, n=43; C25 9.6, n=44). In FIRSTANA, FACT-P TS improvements in pts with a pain response were seen as early as C1 or C2 (C1: C20 15.5, n=41; C25 12.5, n=41; D75, 7.9, n=32) and maintained until C9 (C20 9.0, n=27; C25 10.5, n=26; D75 16.4, n=20). In pts with a tumor or PSA response, HRQL was maintained for all treatment arms in both studies. Additional results for clinical responder subgroups and FACT-P subscales will be presented. Conclusion(s): More than half of the pts experienced HRQL improvements, which were maintained. Pts with a pain response experienced HRQL improvements. Funding(s): Sanofi.</t>
  </si>
  <si>
    <t>https://ln5.sync.com/dl/2a2c44b80/k58btxfg-3pt2vamz-vzhgtasb-2zucnjza</t>
  </si>
  <si>
    <t>Patients with metastatic castration-resistant prostate cancer post docetaxel</t>
  </si>
  <si>
    <t xml:space="preserve">Inclusion criteria: Patients with metastatic castration-resistant prostate cancer post docetaxel; Exclusion criteria: Not mentioned </t>
  </si>
  <si>
    <t>Median FACT-P total score (docetaxel 75 vs cabazitaxel 20 vs  cabazitaxel 25)-FIRSTANA: 107.4 vs 107.1 vs 105.7
Median FACT-P total score (cabazitaxel 20 vs cabazitaxel 25)- PROSELICA: 102.8 vs 101.6</t>
  </si>
  <si>
    <t>Do Bono_AO_2016</t>
  </si>
  <si>
    <t>PROSELICA: health-related quality of life (HRQL) and post-hoc analyses for the phase 3 study assessing cabazitaxel 20 (C20) vs 25 (C25) mg/m2 post-docetaxel (D) in patients (pts) with metastatic castration-resistant prostate cancer (mCRPC)</t>
  </si>
  <si>
    <t>In post-docetaxel mCRPC patients, C20 is non-inferior in terms of OS vs C25. Efficacy parameters favoured C25.</t>
  </si>
  <si>
    <t>Background: PROSELICA (NCT01308580) was a post-marketing requirement to demonstrate non-inferiority of C20 vs C25 in terms of overall survival (OS) in mCRPC pts who progressed on D. Methods: Post-D mCRPC pts were randomized 1:1 to receive C25 or C20 (+ prednisone). To show non-inferiority of C20 (preservation of &gt;= 50% of the incremental C25 efficacy over mitoxantrone in the TROPIC trial) with 95% confidence interval (CI), hazard ratio (HR) could not exceed 1.214 under a 1-sided 98.89% CI after interim analyses. Secondary endpoints: progression-free survival (PFS), prostate-specific antigen (PSA) and tumor response (TR), safety, HRQL (Functional Assessment of Cancer Therapy-Prostate [FACT-P] questionnaire) and pain response (PR; Present Pain Intensity score on McGill-Melzack scale). Post-hoc analyses assessed association of Grade 3-4 neutropenia on treatment and baseline (BL) neutrophil-lymphocyte ratio (NLR) with OS. Results: 1200 pts were randomized (598 C20; 602 C25). BL pt characteristics were similar for C20 and C25. See Table for efficacy results. Rates of Grade 3-4 treatment-emergent adverse events were 39.7% C20, 54.5% C25. Change in FACT-P total score from BL was not significantly different for C20 and C25. Grade 3-4 neutropenia on treatment and BL NLR &lt; 3 was associated with increased OS in both arms (Table). Conclusions: In post-D mCRPC pts, C20 is non-inferior in terms of OS vs C25, meeting the study endpoint. Efficacy parameters favoured C25. Grade 3-4 neutropenia and low NLR may have prognostic value. (Table presented).</t>
  </si>
  <si>
    <t>https://ln5.sync.com/dl/e8a615ad0/bherxm7v-zxa2zsrf-asn2w5f6-sks2vae4</t>
  </si>
  <si>
    <t>Patients with metatstic castration-resistant prostate cancer post-docetaxel.</t>
  </si>
  <si>
    <t>Least square means change from baseline to Cycle 10 (95% CI) (cabazitaxel 20 vs cabazitaxel 25): 0.02 (-2.57–2.61) vs 1.33 (-1.26–3.93)</t>
  </si>
  <si>
    <t xml:space="preserve">Cabazitaxel + Prednisone  </t>
  </si>
  <si>
    <t>Chowdhury_JCO_2017</t>
  </si>
  <si>
    <t>Real-world outcomes in second-line treatment of metastatic castration-resistant prostate cancer (mCRPC): The Prostate Cancer Registry</t>
  </si>
  <si>
    <t xml:space="preserve">Time to progression was similar across treatment groups in patients receiving second line mCRPC treatment after docetaxel and quality of life improved in abiraterone acetate + prednisone and enzalutamide groups, and no deterioration was observed in abiraterone acetate + prednisone and cabazitaxel groups. </t>
  </si>
  <si>
    <t>Chowdhury, AJ</t>
  </si>
  <si>
    <t>Background: The Prostate Cancer Registry is a prospective, international observational study that began in June 2013 and will assess the characteristics and management of &gt; 3000 mCRPC patients (pts) in routine clinical practice for &lt;= 3 years. Method(s): Data were collected from men with mCRPC irrespective of treatment (tx). This interim analysis reports baseline characteristics, txs and outcomes in pts with &gt;= 12-month follow-up receiving second-line mCRPC tx following docetaxel as the only prior mCRPC tx. Result(s): The most commonly initiated second-line mCPRC txs (n &gt;= 50) were abiraterone acetate + prednisone (AAP, n = 177), enzalutamide (ENZ, n = 94), or cabazitaxel (CAB, n = 70). Characteristics and outcomes are shown in the table below. TTP was not significantly different for AAP vs ENZ, AAP vs CAB or ENZ vs CAB (propensity score adjusted p = 0.5954, p = 0.5888 and p= 0.4808, respectively). Conclusion(s): In this real-world study, clinical outcomes reveal that, in pts receiving second-line mCRPC tx after docetaxel, TTP was similar across tx groups; QoL improved most in AAP and ENZ groups and no deterioration was observed most in AAP and CAB groups. (Table Presented).</t>
  </si>
  <si>
    <t>NCT02236637</t>
  </si>
  <si>
    <t>https://ln5.sync.com/dl/37a5180c0/9gtpiqpi-im94sphu-smf8h73h-kkdwegqi</t>
  </si>
  <si>
    <t>Patients receving second line treatment following docetaxel as the only prior mCRPC treatment.</t>
  </si>
  <si>
    <t>Inclusion criteria: Patients with a histologically or cytologically confirmed diagnosis of adenocarcinoma of the prostate; documented metastatic prostate cancer; documented castration resistance; Patients either: Initiating a new systemic mCRPC treatment; or considered to be in surveillance according to clinical practice Sign (or their legally-acceptable representatives must sign) a participation agreement or informed consent form (ICF), per local regulations. Exclusion criteria: Any patient who is withdrawn from the registry for any reason may not re-enter the registry.</t>
  </si>
  <si>
    <t xml:space="preserve">Abiraterone + Prednisone </t>
  </si>
  <si>
    <t>Austria, Belgium,  France, Germany, Israel, Luxembourg, Poland, Portugal, Russia, Slovenia, Spain, Sweden, Switzerland, Turkey, UK</t>
  </si>
  <si>
    <t>FACT-P total score (Abiraterone vs Enzalutamide vs Cabazitaxel)-Improvement: 27 vs 9 vs 6
Prostate cancer subscale (Abiraterone vs Enzalutamide vs Cabazitaxel)-Improvement: 36 vs 13 vs 9
Pain subscale (Abiraterone vs Enzalutamide vs Cabazitaxel)-Improvement: 29 vs 11 vs 10
FACT-P total score (Abiraterone vs Enzalutamide vs Cabazitaxel)-No deterioration: 50 vs 15 vs 23
Prostate cancer subscale (Abiraterone vs Enzalutamide vs Cabazitaxel)-No deterioration: 44 vs 15 vs 19
Pain subscale (Abiraterone vs Enzalutamide vs Cabazitaxel)-No deterioration: 50 vs 19 vs 23</t>
  </si>
  <si>
    <t>McKay_PCPD_2017</t>
  </si>
  <si>
    <t>Impact of symptomatic skeletal events on health-care resource utilization and quality of life among patients with castration-resistant prostate cancer and bone metastases</t>
  </si>
  <si>
    <t>Symptomatic skeletal events were associated with significantly more frequent emergency room, outpatient, and inpatient visits. The HRQoL and pain measures demonstrated reduced HRQoL, based on functional well-being scores, and higher pain in patients with symptomatic skeletal events.</t>
  </si>
  <si>
    <t>Nakabayashi, M</t>
  </si>
  <si>
    <t>Background:Data regarding the impact of symptomatic skeletal events (SSEs) on health economics and patient-reported outcomes in men with castration-resistant prostate cancer (CRPC) and bone metastases from a clinical setting are lacking. Hence, this study aimed to quantify the effects of SSEs on health-care resource utilization (HRU), health-related quality of life (HRQoL) and pain in men with CRPC metastasized to bone. Method(s):This cohort study included men with CRPC and bone metastasis treated at a tertiary center during December 1996-July 2015. SSEs, including pathological fracture, radiation to bone, spinal cord compression and bone surgery, as well as HRU were identified retrospectively through medical records and clinical database. A subset of surviving patients completed Functional Assessment of Cancer Therapy-Prostate (FACT-P) and Brief Pain Inventory-Short Form (BPI-SF) questionnaires. The incremental effect of SSEs on HRU was evaluated using multivariable generalized linear regression. Questionnaire scores were compared using effect sizes (ES); ES3/40.33 indicated meaningful differences between SSE and non-SSE cohorts. Lower scores suggest lower HRQoL and pain. Result(s):Of the 832 patients, 207 developed 3/41 SSE (mean 1.5+/-0.8) during follow-up (median 2.1 years). Radiation to bone was the most common SSE (84.1%). SSE cohort had significantly higher emergency room (incidence rate ratio (IRR)=1.48; P=0.006), outpatient (IRR=1.17; P=0.005) and inpatient (IRR=1.74; P&lt;0.001) visits. Of the 107 eligible survey patients, 103 (96.3%) responded. SSE cohort had lower mean FACT-P functional well-being (17.5 vs 19.8; P=0.158; ES=0.36), higher mean pain severity (2.5 vs 1.6; P=0.048; ES=0.47) and worst pain scores (3.6 vs 2.3; P=0.033; ES=0.50) compared with the non-SSE cohort, indicating meaningful differences between cohorts. Conclusion(s):This study demonstrated high economic and HRQoL burden of SSEs. The findings underscore the need for better supportive and disease-modifying treatments for these patients.Copyright © 2017 Macmillan Publishers Limited, part of Springer Nature. All rights reserved.</t>
  </si>
  <si>
    <t>https://ln5.sync.com/dl/d186387a0/7zm7repi-bfp2x9d3-4nwirz6b-tupudcn9</t>
  </si>
  <si>
    <t>Men with castration-resistant prostate cancer (CRPC) and bone metastases treated at a tertiary center.</t>
  </si>
  <si>
    <t>Inclusion criteria: Eligible patients included individuals with pathologically confirmed adenocarcinoma of the prostate, progressive disease despite castration therapy or testosterone level &lt;50 ng dl− 1 and confirmed bone metastasis on imaging or biopsy. Exclusion criteria: Patients with only one visit at the Dana-Farber Cancer Institute were not eligible given lack of longitudinal data.</t>
  </si>
  <si>
    <t>FACT-P total score, mean ± s.d: 72.6±11.1
Physical well-being, mean ± s.d: 7.5±6.2
Emotional well-being, mean ± s.d: 8.0±4.5
Functional well-being, mean ± s.d: 19.2±6.4
Social or family well-being, mean ± s.d: 21.4±4.9
Prostate cancer subscale, mean ± s.d: 16.3±5.4</t>
  </si>
  <si>
    <t>Hammerer_ORT_2017</t>
  </si>
  <si>
    <t>PSA response to cabazitaxel is associated with improved progression-free survival in metastatic castration resistant prostate cancer. The non-interventional QoLiTime study</t>
  </si>
  <si>
    <t>Early prostate-specific antigen response after 2 and 4 cycles of cabazitaxel is associated with statistically significant improvements in progression-free survival in men with mCRPC treated with cabazitaxel plus prednis(ol)one. Quality of life remained stable throughout the study.</t>
  </si>
  <si>
    <t>Hammerer, SE</t>
  </si>
  <si>
    <t>Introduction: Post-therapy prostate-specific antigen (PSA) is used to monitor prostate cancer but the strength of association between PSA change and survival is unknown. We sought to evaluate the effect of an early PSA response after 2 and 4 cycles of cabazitaxel on progression-free survival (PFS) and health-related quality of life (QoL) in men with metastatic castration-resistant prostate cancer (mCRPC) treated with cabazitaxel. Method(s): Men with mCRPC receiving cabazitaxel (25 mg/m2, every 3 weeks) plus oral prednis(ol)one (10 mg/day) were enrolled (2011-2014) in the non-interventional, prospective QoLiTime study. Main outcome measure was PFS, overall and in men who showed a &gt;=50% decrease in PSA relative to baseline, after 4 cycles and after 2 cycles of cabazitaxel. Adverse events (from first dose until 28 days after the last dose of cabazitaxel was administered) were reported. Result(s): Of the 527 men (median age 72 years), 266 received &gt;=4 cycles of cabazitaxel and provided sufficient data to determine PSA response. After 4 cycles, 34.6% of men achieved a PSA decrease &gt;=50%. Their median PFS was 7.7 (95% confidence interval [CI] 6.2, 9.5) months. Median PFS was longer in PSA responders versus non-responders (15.7 months, 95% CI 13.6-non-existant vs 5.5 months, 95% CI 4.4-6.5 months; P &lt; 0.0001). Of 304 men receiving 2 cycles of cabazitaxel, 18.4% showed an early PSA decrease &gt;=50%. Their median PFS was 6.2 (95% CI 5.2, 7.8) months. Early PSA responders (after 2 cycles) had a longer median PFS than non-responders (14.3 months, 95% CI 8.0-non-existent vs 5.4 months, 95% CI 4.3-6.2; P = 0.0004). Overall, 55.4% of men experienced at least one adverse event, 59.6% of whom had a serious adverse event. Haematological adverse events included anaemia (16.5% of patients), leucopenia (7.0%), and febrile neutropenia (3.6%). No change was seen in global health status between baseline and after 4 cycles (51.3, 95% CI 48.5-54.1 vs 48.4, 45.8-51.0; P = 0.62). Conclusion(s): These prospective, non-interventional data show that early PSA response after 2 and 4 cycles of cabazitaxel is associated with statistically significant improvements in PFS in men with mCRPC treated with cabazitaxel plus prednis(ol)one. Quality of life remained stable throughout the study.</t>
  </si>
  <si>
    <t>https://ln5.sync.com/dl/e23c7c860/v83yjhnp-6ydh4izr-ufgq4jip-upp8krtm</t>
  </si>
  <si>
    <t>Men with metastatic castration-resistant prostate cancer (mCRPC) treated with cabazitaxel.</t>
  </si>
  <si>
    <t>Inclusion criteria: Men with metastatic castration-resistant prostate cancer (mCRPC) treated with cabazitaxel; Exclusion criteria: Not mentioned</t>
  </si>
  <si>
    <t>Cabazitaxel +  Prednisone</t>
  </si>
  <si>
    <t>PO</t>
  </si>
  <si>
    <t>Germany</t>
  </si>
  <si>
    <t>Hofheinz_EJC_2015</t>
  </si>
  <si>
    <t>QoLiTime: Quality-of-Life (QoL) analysis of patients with metastatic castration resistant prostate cancer (mCRPC) treated with cabazitaxel in daily clinical practice</t>
  </si>
  <si>
    <t>The largest prospective analysis of QoL to date in patients receiving Cabacitaxel for mCRPC. Symptom increases were seen in typical areas of chemo toxicity such as fatigue and diarrhoea, but QoL was maintained during the 12-week observation period. Change of pain from BL to C4 differs significantly between patients with a PSA response &gt;50% and a PSA response &lt;50%. Caba was safe and effective in this clinical practice setting.</t>
  </si>
  <si>
    <t>Hofheinz, SE</t>
  </si>
  <si>
    <t>Background: Cabazitaxel (Caba) in combination with Prednis(ol)one is approved for 2nd-line treatment of mCRPC for Docetaxel pre-treated patients. Chemotherapy may have a negative impact on patient's QoL inspite of treatment benefits. Thus, QoL data are important from both physicians' and patients' perspective. Method(s): Patients with mCRPC receiving Caba were included in the noninterventional study QoLiTime. The cancer specific questionnaire EORTC QLQ C30 was handed out to patients at baseline and each cycle. The primary endpoint was the correlation of QoL with biochemical response (PSA decrease &gt;50%) fter 4 cycles (C4) of Caba. Secondary endpoints included further QoL analyses as well as TTP, OS and safety of Caba under daily practice conditions. Result(s): The total population consists of 527 patients, 406 received 4 cycles of Caba, 266 of those had PSA measurements at BL and C4 and 238 completed the EORTC QLQ 30 at BL and C4. Median age was 72 years with good performance status (ECOG 0:36%; ECOG 1:54%). No significant change in QoL was observed between BL and C4, independent of PSA response. Significant and clinically relevant changes for QLQ scales between BL and C4 were seen in the total population for physical and role functioning (-5.21, p &lt; 0.0001, and -8.79, p &lt; 0.0001), fatigue (6.49, p = 0.0003), dyspnoea (6.36, p = 0.004) and diarrhoea (9.16, p &lt; 0.0001). Other scales did not vary significantly from BL to C4. Changes for physical functioning and pain corresponded with PSA response, with a pain decrease (-7.61) for patients with a PSA decrease &gt;50% and a pain increase (3.44) for patients with a PSA decrease &lt;50%. The TTP in this setting was 8.3 months, OS was 16.8 months. No new safety signals were seen. Conclusion(s): This study is the largest prospective analysis of QoL to date in patients receiving Cabacitaxel for mCRPC. Symptom increases were seen in typical areas of chemo toxicity such as fatigue and diarrhoea, but QoL was maintained during the 12-week observation period. Change of pain from BL to C4 differs significantly between patients with a PSA response &gt;50% and a PSA response &lt;50%. Caba was safe and effective in this clinical practice setting.</t>
  </si>
  <si>
    <t>https://ln5.sync.com/dl/e8c9988e0/k96pryeq-ge4j8jb9-cv2m5ge7-fru8frek</t>
  </si>
  <si>
    <t xml:space="preserve">Patients with mCRPC receiving Cabazitaxel </t>
  </si>
  <si>
    <t>EORTC QLQ-C30</t>
  </si>
  <si>
    <t>No significant change in QoL was observed between BL and Cycle 4.</t>
  </si>
  <si>
    <t>Hofheinz_EJC_2013</t>
  </si>
  <si>
    <t>Quality of life (QoL) in patients with metastatic castration resistant prostate cancer (mCRPC) treated with cabazitaxel: Interim analysis of a prospective non-interventional trial (QoLiTime)</t>
  </si>
  <si>
    <t>A significant improvement of pain and a trend for improved sleep quality were shown, for the price of increased diarrhea. Mean global health status was maintained during the 12-week observation period.</t>
  </si>
  <si>
    <t>Background: Cabazitaxel (Caba) combined with Prednisone or Prednisolone is approved for second-line treatment of mCRPC after Docetaxel. Potential toxicity of chemotherapy may impact on patients' QoL and counterbalance treatment benefits. Thus QoL data are becoming more important from patients and regulatory perspective. Material(s) and Method(s): Patients with mCRPC receiving Caba are asked to fill in EORTC QLQ C30 QoL questionnaires every three weeks. Here we describe QoL results of the first 131 patients of 480 planned in total. Result(s): 131 patients who had finished 4 cycles of Caba treatment are evaluated. Median age was 72 years with generally good performance status (ECOG 0, n = 51; ECOG 1, n = 70). Bone metastases (n = 106 (82%)) and lymph node metastases (n = 66 patients (51%)) are most common. 114 patients have been pretreated with Docetaxel (6 cycles mean). Mean baseline functioning scales were (n = 119 patients): cognitive 80, emotional 65, physical 64, social 63, role 53. QoL questionnaire compliance was excellent: 114 patients (96%) reporting QoL data in cycle 4. Mean functioning values and global health status remained unchanged during the first 12 weeks of treatment. Mean baseline values for symptom scales are: fatigue 50, pain 42, sleep disturbance 39, appetite loss 32, dyspnea 31, constipation 24, financial difficulties 15, diarrhea 13, nausea/vomiting 9. A significant improvement of pain between baseline and cycle 4 (mean 35) (p = 0.03) and a trend regarding improvement of sleeping disturbance (cycle 4 mean 33) (p = 0.15) were noticed, while diarrhea significantly increased (cycle 4 mean 21; p &lt; 0.01). Other parameters remained unchanged. Conclusion(s): This interim analysis is the largest prospective noninterventional analysis of QoL in patients receiving Cabazitaxel for mCRPC. QoL questionnaire compliance was excellent. A significant improvement of pain and a trend for improved sleep quality were shown, for the price of increased diarrhea. Importantly, mean global health status was maintained during the 12-week observation period. Results need to be confirmed by final analysis.</t>
  </si>
  <si>
    <t>https://ln5.sync.com/dl/bdf67d4e0/iq8z5sb9-v3gtgym7-d8t9nwbi-ggdikrd9</t>
  </si>
  <si>
    <t xml:space="preserve">Inclusion criteria: Patients with mCRPC receiving Cabazitaxel; Exclusion criteria: Not mentioned </t>
  </si>
  <si>
    <t>Mean functioning values and global health status remained unchanged during the first 12 weeks of treatment.</t>
  </si>
  <si>
    <t>Al-Batran_ORT_2015</t>
  </si>
  <si>
    <t>Quality-of-life (QoL) of patients with metastatic castration resistant prostate cancer (mCRPC) treated with Cabazitaxel-results from the non-interventional study QoLiTime</t>
  </si>
  <si>
    <t>Symptom increases were seen in typical areas of chemo toxicity such as fatigue and diarrhoea but QoL was maintained during the 12-week observation period. Improvement in physical functioning and pain was associated with a good PSA response.</t>
  </si>
  <si>
    <t>Al-Batran, C</t>
  </si>
  <si>
    <t>https://ln5.sync.com/dl/d66a90650/6bcihhus-mm2vfbgz-hqgik9af-qc52q2ae</t>
  </si>
  <si>
    <r>
      <t>Patients with mCRPC receiving Cabazitaxel</t>
    </r>
    <r>
      <rPr>
        <b/>
        <sz val="11"/>
        <color theme="1"/>
        <rFont val="Calibri"/>
        <family val="2"/>
      </rPr>
      <t xml:space="preserve"> </t>
    </r>
  </si>
  <si>
    <t>Louhanepessy_AO_2018</t>
  </si>
  <si>
    <t>Pain and quality of life in metastasized Castration Resistant Prostate Cancer patients treated with Radium-223 (ROTOR registry): A prospective observational registry in a non-study population</t>
  </si>
  <si>
    <t>QoL and pain remained stable during Ra-223 treatment.</t>
  </si>
  <si>
    <t>Louhanepessy, S</t>
  </si>
  <si>
    <t>Background: In the ALSYMPCA study a survival benefit of Radium-223 (Ra-223) treated metastasized Castration Resistant Prostate Cancer (mCRPC) patients with bone disease was established. However, the effect of Ra-223 treatment on pain and Quality of Life (QoL) was not explored. 200 mCRPC patients treated with Ra-223 in 20 Dutch hospitals were included in the prospective ROTOR registry. Method(s): QoL (FACT-P) and pain (BPI-S) were recorded at Base-Line (BL) and at every Ra-223 cycle. Patients with complete questionnaires at BL and at least one on treatment were included in the analysis. Patients with a BPI-S Pain At Its Worst (PAIW) of&gt;=4 were considered symptomatic. A decrease of FACT-P and BPI-S PAIW of&gt;=6 points and&gt;=2 points, respectively, were considered clinically meaningfull. Result(s): Currently, data is collected from 244 patients. In 101 (41%) patientsQoL and pain could be evaluated.Mean age was 72.9 (range 47.8-89.8) years, 85 (83%) had&gt;=6bonemetastases, an average of 4.8 (CI 4.6-5.1) cycles were administered and 51 (50%)were treated with 6 cycles. Themean total FACT-P in was 70.6 (CI 68.4-72.8). The lowest FACT-P score was at cycle 3 (67.6; CI65.0-70.1) and was 67.0 (CI 66.3-73.6) at cycle 6, which were 3.0 and 3.6 points lower than BL, respectively. Themean total BPI-S scorewas 43.5 (CI 38.9-48.0) at baseline. Asymptomatic patients (57; 56%) had a PAIW score of 2.1 (CI 1.8-2.5) and a mean total score of 31.0 (CI 25.9-36.0) at base line. The lowest PAIW score was at cycle 5 (1.7; CI 1.1-2.2) andmean total score of 23.4 (CI 16.2-30.6). Symptomatic patients (54; 53%) had a PAIW of 6.9 (CI 6.5-7.2) and a mean total score of 56.0 (CI 51.0-60.9). The lowest PAIW score was at cycle 2 (6.1; CI 5.6-6.6) andmean total score of 53.2 (CI 44.9-59.4)which were 0.8 and 2.8 points lower than base line, respectively. Patients treated with 6 cycles of Ra-223 had a PAIWof 7.1 (CI 6.1-8.2) and a mean score of 56.1 (CI 35.5-67.7). Conclusion(s): QoL and pain remained stable during Ra-223 treatment. The lack of pain response might be related to opiate use, which will be analyzed.</t>
  </si>
  <si>
    <t>NCT03223727</t>
  </si>
  <si>
    <t>https://ln5.sync.com/dl/dfcd4df50/drejbrmq-4chpyffu-6iphbyg5-ivisuv7z</t>
  </si>
  <si>
    <t>mCRPC patients treated with Ra-223.</t>
  </si>
  <si>
    <t>Inclusion criteria: mCRPC patients treated with Ra-223 in 20 Dutch hospitals were included in the prospective ROTOR registry. Exclusion criteria: Previous treatment with Radium-223.</t>
  </si>
  <si>
    <t>Netherlands</t>
  </si>
  <si>
    <t xml:space="preserve">Mean total score: 70.6 (CI 68.4-72.8)
Mean score at cycle 3: 67.6 (CI65.0-70.1)
Mean score at cycle 6: 67.0 (CI 66.3-73.6)
</t>
  </si>
  <si>
    <t>Stenner_CGC_2017</t>
  </si>
  <si>
    <t>Quality of Life in Second-Line Treatment of Metastatic Castration-Resistant Prostate Cancer Using Cabazitaxel or Other Therapies After Previous Docetaxel Chemotherapy: Swiss Observational Treatment Registry</t>
  </si>
  <si>
    <t>Some degree of QoL decrease was seen in most patients regardless of second-line treatment. No significant differences in QoL parameters between cabazitaxel or other second line treatments were found.</t>
  </si>
  <si>
    <t>Stenner, SI</t>
  </si>
  <si>
    <t>The aim of the quality of life in second line mCRPC treatment (SEQOND) study was to prospectively evaluate quality of life (QoL) in patients with metastatic castration-resistant prostate cancer in the second-line setting, where different treatment options do exist. In this nationwide QoL analysis we could show an improvement of QoL in approximately 20% of patients irrespective of second-line regimen chosen by the local investigator. No significant differences in QoL parameters between cabazitaxel or other second-line treatments were found. Background(s): The aim was to evaluate quality of life (QoL), pain, and fatigue in patients with metastatic castration-resistant prostate cancer (mCRPC) treated with different regimens after first-line docetaxel, as well as disease progression. Patients and Methods: Patients with mCRPC having received first-line chemotherapy with docetaxel were eligible. Second-line treatment choice was at the discretion of the local investigator. All patients had regular assessments of QoL with the Functional Assessment of Cancer Therapy-Prostate (FACT-P) questionnaire, of fatigue with the Brief Fatigue Inventory, and of pain with the McGill Pain Questionnaire-Short Form. The primary end point was QoL maintenance defined as having a maximum decrease in 2 functional domains of the FACT-P. Result(s): One hundred thirty-eight patients were included in 36 oncology centers across Switzerland. QoL analysis was available for all patients (59 who received cabazitaxel; 79 who received other therapy [OT] including 75 who received abiraterone). No significant differences for any of the end points were found between groups. A numerically higher number of patients had QoL maintenance with OT (25 of 79 patients, 32%) compared with cabazitaxel (8 of 59 patients, 14%). QoL improvement was found in 20% of patients (12 of 59) who received cabazitaxel and 24% (19 of 79) who received OT. Mean FACT-P score did not change in a clinically relevant manner over time in either group. Pain was present in 70% of patients (96 of 138), and a pain response to treatment was noted in 22% (13 of 59) who received cabazitaxel and 29% (23 of 79) who received OT. A similar but minor improvement of fatigue was noted in both groups. Conclusion(s): Some degree of QoL decrease was seen in most patients regardless of second-line treatment. No significant differences in QoL parameters between cabazitaxel or other second line treatments were found.Copyright © 2017 Elsevier Inc.</t>
  </si>
  <si>
    <t>https://ln5.sync.com/dl/77c32a1d0/pezxwrq8-8xdbqitk-wvup33qe-aw8bpxnx</t>
  </si>
  <si>
    <t>Patients with mCRPC having received first-line chemotherapy with docetaxel.</t>
  </si>
  <si>
    <t xml:space="preserve">Inclusion criteria: Patients with mCRPC having received first-line chemotherapy with docetaxel were eligible; Exclusion criteria: Not mentioned </t>
  </si>
  <si>
    <t>Switzerland</t>
  </si>
  <si>
    <t>Mean total score-Overall population (visit 1 vs visit 3 vs visit 5 vs visit 7): 104.7 vs 107.1 vs 109.9 vs 107.0 
Mean total score-Cabazitaxel group (visit 1 vs visit 3 vs visit 5 vs visit 7): 102.2 vs 102.4 vs 106.4 vs 105.4
Mean total score-Other therapy group (visit 1 vs visit 3 vs visit 5 vs visit 7): 106.7 vs 110.6 vs 112 vs 107.8</t>
  </si>
  <si>
    <t>Abiraterone + Chemotherapy + Corticosteroid + Best supportive care</t>
  </si>
  <si>
    <t>Cabazitaxel + Abiraterone + Chemotherapy + Corticosteroid + Best supportive care</t>
  </si>
  <si>
    <t>Bahl_EU_2012a</t>
  </si>
  <si>
    <t>Cabazitaxel for metastatic castration resistant prostate cancer (mCRPC): Interim safety and quality of life (QOL) data from the UK early access programme</t>
  </si>
  <si>
    <t>Improvements in pain control and health states during early stages of cabazitaxel treatment in mCRPC, and other EQ-5D QOL measures were stable. Additioanlly, severe toxicity was rarely encountered and neutropenia risk was low with G-CSF prophylaxis.</t>
  </si>
  <si>
    <t>Bahl, S</t>
  </si>
  <si>
    <t>INTRODUCTION &amp; OBJECTIVES: Cabazitaxel, a tubulin-binding taxane, offers improved survival in metastatic castration-resistant prostate cancer (mCRPC) after docetaxel chemotherapy, as reported in the TROPIC trial. Notable toxicities in the trial included neutropenia and diarrhoea. We report the interim safety and quality of life (QOL) data from a single arm phase IIIb/IV multicentre open label study providing early access to cabazitaxel in the United Kingdom. MATERIAL &amp; METHODS: QOL data was obtained from 62 patients recruited from 12 centres and treated with cabazitaxel 25mg/m2 intravenously every 3 weeks with oral prednisone 10mg daily. Safety assessments were performed before each cycle. Patients completed EQ-5D questionnaires and health state visual analogue scale (VAS) at baseline and prior to cycles 2, 4, 6, 8 and 10. Patients who commenced treatment before March 31st 2011 are included in the safety analysis. QOL data from baseline (n=62), cycle 2 (n=50) and cycle 4 (n=26) are included. RESULT(S): Median age was 68 years and 24% of patients were aged over 75 years. The majority (93%) had bony metastases. 25% had metastatic disease at two or more sites. 50% had experienced disease progression during or within 3 months of their last cycle of docetaxel; the remaining 50% had progressed within 3-6 months. A median of 3 cycles of cabazitaxel were completed with 99% relative dose intensity. 83% of patient continued cabazitaxel at the time of safety analysis. 7 patients stopped cabazitaxel before completing the full course, 5 of these were due to disease progression (following at least 3 cycles of cabazitaxel). 1 death occurred within 30 days of the last cabazitaxel infusion (2.4%). 85% of patients received granulocyte-colony stimulating factor (G-CSF) prophylaxis from cycle 1 as per protocol. The incidences of notable toxicities are summarised in the table. (Table Presented) The proportion of patients reporting no pain or discomfort increased between baseline, cycle 2 and cycle 4 (22.6% to 38% to 50%). Anxiety and depression, mobility and self-care scores from EQ-5D were stable. Median perceived health state using the VAS increased from baseline (75%) to cycle 4 (79%). CONCLUSION(S): Improvements in pain control and health states were reported during early stages of cabazitaxel treatment in mCRPC. Other EQ-5D QOL measures were stable. Severe toxicity was rarely encountered and neutropenia risk was low with G-CSF prophylaxis. Further results will be available after final analysis in December 2011.</t>
  </si>
  <si>
    <t>https://ln5.sync.com/dl/c99edd8f0/ud8kxyck-37argfb8-mxk46mnq-tjqtym7f</t>
  </si>
  <si>
    <t>Metastatic Hormone Refractory Prostate Cancer (mHRPC) previously treated with a docetaxel-containing regimen.</t>
  </si>
  <si>
    <t xml:space="preserve">Cabazitaxel +  Prednisone </t>
  </si>
  <si>
    <t>UK</t>
  </si>
  <si>
    <t>EQ-5D, EQ VAS</t>
  </si>
  <si>
    <t>The proportion of patients reporting no pain or discomfort increased between baseline, cycle 2 and cycle 4 (22.6% to 38% to 50%). Anxiety and depression, mobility and self-care scores from EQ-5D were stable. Median VAS health state increased from baseline (75%) to cycle 4 (79%).</t>
  </si>
  <si>
    <t>Bahl_JCO_2012b</t>
  </si>
  <si>
    <t>Cabazitaxel for metastatic castration-resistant prostate cancer (mCRPC): Interim safety and quality-of-life (QOL) data from the U.K. early access program (NCT01254279)</t>
  </si>
  <si>
    <t>Improvements in pain control and health states were reported during early stages of cabazitaxel treatment. Other EQ-5D QOL measures were stable. Severe toxicity was rare. Results will be updated from final analysis in late 2011.</t>
  </si>
  <si>
    <t>Background: Cabazitaxel, a tubulin-binding taxane, improved survival in mCRPC in the TROPIC trial. Notable toxicities were neutropenia and diarrhoea. We report interim safety and QOL data from a single arm multicentre open label study providing early access to cabazitaxel in the UK. Method(s): Patients recruited from 12 centres received cabazitaxel 25mg/m2 intravenously every 3 weeks and prednisolone 10mg daily. Safety assessments were performed before each cycle. Patients completed the EQ-5D questionnaire and health state visual analogue scale (VAS) at baseline and at alternate cycles. Patients recruited before March 31st 2011 are included in the safety analysis. QOL data collected before July 31st 2011 at baseline (n=62), cycle 2 (n=50) and cycle 4 (n=26) are included. Result(s): Median age was 68 years; 24% were aged over 75 years. 93% had bone metastases. 50% had experienced disease progression during or within 3 months of docetaxel and the remaining 50% within 3-6 months. A median of 3 cycles of cabazitaxel were completed with 99% relative dose intensity. 83% continued cabazitaxel at the time of safety analysis. 7 patients stopped before completing the full course, 5 of these were due to disease progression. One treatment related death occurred within 30 days of the last cabazitaxel infusion (2.4%). 85% of patients received granulocyte-colony stimulating factor prophylaxis from cycle 1. The proportion of patients reporting no pain or discomfort increased between baseline, cycle 2 and cycle 4 (22.6% to 38% to 50%). Anxiety and depression, mobility and self-care scores from EQ-5D were stable. Median VAS health state increased from baseline (75%) to cycle 4 (79%). Conclusion(s): Improvements in pain control and health states were reported during early stages of cabazitaxel treatment. Other EQ-5D QOL measures were stable. Severe toxicity was rare. Results will be updated from final analysis in late 2011. (Table Presented).</t>
  </si>
  <si>
    <t>Bahl_BJU_2015</t>
  </si>
  <si>
    <t>Final quality of life and safety data for patients with metastatic castration-resistant prostate cancer treated with cabazitaxel in the UK Early Access Programme (EAP) (NCT01254279)</t>
  </si>
  <si>
    <t>Cabazitaxel might improve QoL in mCRPC and represents an advance and a useful addition to the armamentarium of treatment for patients whose disease has progressed during or after docetaxel.</t>
  </si>
  <si>
    <t>Objective To compile the safety profile and quality of life (QoL) data for patients with metastatic castration-resistant prostate cancer (mCRPC) treated with cabazitaxel in the UK Early Access Programme (UK EAP). Patients and Methods A total of 112 patients participated at 12 UK cancer centres. All had mCRPC with disease progression during or after docetaxel. Patients received cabazitaxel 25 mg/m2 every 3 weeks with prednisolone 10 mg daily for up to 10 cycles. Safety assessments were performed before each cycle and QoL was recorded at alternate cycles using the EQ-5D-3L questionnaire and visual analogue scale (VAS). The safety profile was compiled after completion of the UK EAP and QoL measures were analysed to record trends. No formal statistical analysis was carried out. Results The incidences of neutropenic sepsis (6.3%), grade 3 and 4 diarrhoea (4.5%) and grade 3 and 4 cardiac toxicity (0%) were low. Neutropenic sepsis episodes, though low, occurred only in patients who did not receive prophylactic granulocyte-colony stimulating factor. There were trends towards improved VAS and EQ-5D-3L pain scores during treatment. Conclusions The UK EAP experience indicates that cabazitaxel might improve QoL in mCRPC and represents an advance and a useful addition to the armamentarium of treatment for patients whose disease has progressed during or after docetaxel. In view of the potential toxicity, careful patient selection is important.Copyright © 2015 BJU International Published by John Wiley &amp; Sons Ltd.</t>
  </si>
  <si>
    <t>https://ln5.sync.com/dl/819526b20/dskg5jrn-f4cbuypg-qgypvc93-vkz5huzh</t>
  </si>
  <si>
    <t>mCRPC patients with disease progression during or after docetaxel.</t>
  </si>
  <si>
    <t>Inclusion criteria: Patients were included if they had confirmed mCRPC previously treated with a docetaxel-containing regimen and had experienced disease progression during or after docetaxel. Other inclusion criteria were ongoing surgical or medical castration; Eastern Cooperative Oncology Group (ECOG) performance status 0, 1 or 2; life expectancy ≥3 months; adequate bone marrow, renal and liver function; and written, informed consent. Exclusion criteria: Prior radiotherapy to ≥ 40% of bone marrow; Prior radionuclide therapy;  Prior surgery, radiation, chemotherapy, or other anti-cancer therapy within 4 weeks prior to enrollment; Active grade ≥2 peripheral neuropathy ; Active grade ≥2 stomatitis; Active infection requiring systemic antibiotic or anti-fungal medication; Active cancer (other than mHRPC) including prior malignancy from which the patient has been disease-free for ≤5 years (except superficial basal cell skin cancer); Known brain or leptomeningeal involvement.</t>
  </si>
  <si>
    <t>EQ-5D-3L, EQ VAS</t>
  </si>
  <si>
    <t>The mean EQ-5D-3L index score was stable with a trend towards improved QoL with increasing cycle number. Mean VAS scores also improved with increasing cycle number in the same fashion.</t>
  </si>
  <si>
    <t>Hofman_LO_2018</t>
  </si>
  <si>
    <t>[177Lu]-PSMA-617 radionuclide treatment in patients with metastatic castration-resistant prostate cancer (LuPSMA trial): a single-centre, single-arm, phase 2 study</t>
  </si>
  <si>
    <t>Radionuclide treatment with [¹⁷⁷Lu]-PSMA-617 had high response rates, low toxic effects, and reduction of pain in men with metastatic castration-resistant prostate cancer who had progressed after conventional treatments.</t>
  </si>
  <si>
    <t>Ferdinandus, S</t>
  </si>
  <si>
    <t>Background: Progressive metastatic castration-resistant prostate cancer is a highly lethal disorder and new effective therapeutic agents that improve patient outcomes are urgently needed. Lutetium-177 [177Lu]-PSMA-617, a radiolabelled small molecule, binds with high affinity to prostate-specific membrane antigen (PSMA) enabling beta particle therapy targeted to metastatic castration-resistant prostate cancer. We aimed to investigate the safety, efficacy, and effect on quality of life of [177Lu]-PSMA-617 in men with metastatic castration-resistant prostate cancer who progressed after standard treatments. Method(s): In this single-arm, single-centre, phase 2 trial, we recruited men (aged 18 years and older) with metastatic castration-resistant prostate cancer and progressive disease after standard treatments, including taxane-based chemotherapy and second-generation anti-androgens, from the Peter MacCallum Cancer Centre, Melbourne, VIC, Australia. Patients underwent a screening PSMA and FDG-PET/CT to confirm high PSMA-expression. Eligible patients had progressive disease defined by imaging (according to Response Evaluation Criteria In Solid Tumours [RECIST] or bone scan) or new pain in an area of radiographically evident disease, and were required to have an Eastern Cooperative Oncology Group (ECOG) performance status score of 2 or lower. Eligible patients received up to four cycles of intravenous [177Lu]-PSMA-617, at six weekly intervals. The primary endpoint was PSA response according to Prostate Cancer Clinical Trial Working Group criteria defined as a greater than 50% PSA decline from baseline and toxicity according to CTCAE. Additional primary endpoints were imaging responses (as measured by bone scan, CT, PSMA, and FDG PET/CT) and quality of life (assessed with the EORTC-Q30 and Brief Pain Inventory-Short Form questionnaires), all measured up to 3 months post completion of treatment. This trial is registered with the Australian New Zealand Clinical Trials Registry, number 12615000912583. Finding(s): Between Aug 26, 2015, and Dec 8, 2016, 43 men were screened to identify 30 patients eligible for treatment. 26 (87%) had received at least one line of previous chemotherapy (80% docetaxel and 47% cabazitaxel) and 25 (83%) received prior abiraterone acetate, enzalutamide, or both. The mean administered radioactivity was 7.5 GBq per cycle. 17 (57%) of 30 patients (95% CI 37-75) achieved a PSA decline of 50% or more. There were no treatment-related deaths. The most common toxic effects related to [177Lu]-PSMA-617 were grade 1 dry mouth recorded in 26 (87%) patients, grade 1 and 2 transient nausea in 15 (50%), and G1-2 fatigue in 15 (50%). Grade 3 or 4 thrombocytopenia possibly attributed to [177Lu]-PSMA-617 occurred in four (13%) patients. Objective response in nodal or visceral disease was reported in 14 (82%) of 17 patients with measurable disease. Clinically meaningful improvements in pain severity and interference scores were recorded at all timepoints. 11 (37%) patients experienced a ten point or more improvement in global health score by the second cycle of treatment. Interpretation(s): Our findings show that radionuclide treatment with [177Lu]-PSMA-617 has high response rates, low toxic effects, and reduction of pain in men with metastatic castration-resistant prostate cancer who have progressed after conventional treatments. This evidence supports the need for randomised controlled trials to further assess efficacy compared with current standards of care. Funding(s): None.Copyright © 2018 Elsevier Ltd</t>
  </si>
  <si>
    <t>https://ln5.sync.com/dl/f6d6ac610/ur4cyqzd-f34jrm8t-k32eckid-v6dvfwnv</t>
  </si>
  <si>
    <t>Men with metastatic castration-resistant prostate cancer and progressive disease after standard treatments, including taxane-based chemotherapy and second-generation anti-androgens.</t>
  </si>
  <si>
    <t>Inclusion criteria: Pathologically (adenocarcinoma) confirmed metastatic castration-resistant prostate cancer with progressive disease after standard treatments, including taxane-based chemo therapy and second-generation anti-androgen treatment (abiraterone, enzalutamide, or both), unless patients were medically unsuitable for or refused these standard treatments. Patients were required to have an Eastern Cooperative Oncology Group (ECOG) performance status score of 2 or lower and a life expectancy greater than 12 weeks. Exclusion criteria: Patients were not eligible if they had clinically significant impaired bone marrow, liver, or kidney function defined by glomerular filtration rate (GFR) lower than 40 mL/min, platelet count lower than 75 × 10⁹/L, neutrophil count lower than 1·5 × 10⁹/L, haemoglobin concentration lower than 90 g/L, or albumin concentration of 25 g/L or lower. Patients were also excluded if they were using concomitant nephrotoxic drugs, had recent radiotherapy (within 6 weeks) to a sole site of assessable disease, or uncontrolled intercurrent illness.</t>
  </si>
  <si>
    <t>177Lu-PSMA-617</t>
  </si>
  <si>
    <t>Clinically meaningful  improvements in pain severity and interference scores were recorded at all timepoints. 11 (37%) patients experienced  a ten point or more improvement in global health score by the second cycle of treatment.</t>
  </si>
  <si>
    <t>Zhou_PO_2015</t>
  </si>
  <si>
    <t>A multicenter, randomized clinical trial comparing the three-weekly docetaxel regimen plus prednisone versus mitoxantone plus prednisone for Chinese Patients with metastatic castration refractory prostate cancer</t>
  </si>
  <si>
    <t>Docetaxel plus prednisone significantly prolonged overall survival for Chinese patients with mCRPC and improved the response rate for PSA and pain</t>
  </si>
  <si>
    <t>Zhou, SX</t>
  </si>
  <si>
    <t>Purpose: To explore the feasibility and efficacy of docetaxel plus prednisone for Chinese population with metastatic castration refractory prostate cancer (mCRPC). Patients and Methods: A total of 228 patients recruited from 15 centers were randomized to receive 10 cycles of D3P arm (docetaxel: 75 mg/m2, intravenous infusion, every three weeks; Prednisone 10mg orally given daily) or M3P arm (mitoxantrone: 12 mg/m2, intravenous infusion, every three weeks; Prednisone 10mg orally given daily). Primary end point was overall survival, and secondary end points were events progression-free survival (PFS), response rate, response duration. Quality of life (QoL) was also assessed in both treatment groups. Result(s): The median overall survival was 21.88 months in D3P arm and 13.67 months in M3P arm (P = 0.0011, hazard ratio = 0.63, 95% confidence interval, 0.46-0.86). Subgroup analysis was consistent with the results of overall analysis. Events progression-free survival (pain, PSA, tumor and disease) were significantly improved in D3P arm compared with M3P arm. PSA response rate was 35.11% for patients treated by D3P arm and 19.39% for M3P arm (P = 0.0155). Pain response rate was higher in D3P arm (61.11%, P = 0.0011) than in M3P (23.08%) arm. No statistical differences were found between D3P arm and M3P arm for QoL, tumor response rate and response duration of PSA and pain. The tolerability and overall safety of D3P arm were generally comparable to that of M3P arm. Conclusion(s): Compared with M3P arm, D3P arm significantly prolonged overall survival for the Chinese patients with mCRPC and improved the response rate for PSA and pain.Copyright © 2015 Zhou et al. This is an open access article distributed under the terms of the Creative Commons Attribution License, which permits unrestricted use, distribution, and reproduction in any medium, provided the original author and source are credited.</t>
  </si>
  <si>
    <t>NCT00436839</t>
  </si>
  <si>
    <t>https://ln5.sync.com/dl/b7994a5c0/f6y8qvpz-gitdwqeb-fg9x7vp8-6f8vh98k</t>
  </si>
  <si>
    <t>Chinese population with metastatic castration refractory prostate cancer</t>
  </si>
  <si>
    <t>Inclusion criteria: Histologically or cytologically confirmed prostate adenocarcinoma, Karnofsky performance status (KPS) ≥70, life expectancy ≥3 months, documented metastatic prostate cancer that was unresponsive or refractory to hormone therapy, documented progression detected by PSA increase (two consecutive rises in PSA taken at least one week apart, a fourth PSA measure would be required if the third one was not greater than the second PSA measure), prior surgical therapy and radiotherapy (with bone marrow depression risk  25%) was allowed (at least 4 weeks must had elapsed since completion of these therapies and recovered from side effects), prior treatment with corticosteroids was allowed, effective androgen deprivation by surgical castration (orchiectomy) and/or drug castration (If the patient had been treated with LHRH agonists without orchiectomy, this therapy should be continued) were needed (testosterone level 50ng/dL), compliance with the anti-androgen withdrawal period (i.e. flutamide, nilutamide, cyproterone acetate had stopped at least 4 weeks, bicalutamide had stopped at least 6 weeks), achieved stable analgesia (i.e. an increase 1 point in daily present pain intensity (PPI) scale and analgesic scores (AS) variation within ±25% of the mean AS) for a minimum of 7 consecutive days prior to randomization. Exclusion criteria: Prior chemotherapy (with the exception ofestramustine and a wash-out period ofat least 4 weeks), isotope therapy within the last 3 months, prior malignancy (excluding adequately treated basal cell skin cancer, any other cancer with disease-free for more than 5 years), brain or leptomeningeal involvement, symptomatic peripheral neuropathy ≥ grade 2 (National Cancer Institute-Common Toxicity Criteria, NCI-CTC, version3), concurrent treatment with other investigational drugs, other serious medical condition (e.g. congestive heart failure, peptic ulcer), abnormal laboratory examination (i.e. neutrophils &lt; 1.5×109/L, hemoglobin &lt; 10g/dl, platelets &lt; 100×109/L, total bilirubin &gt; the upper limit ofnormal range, creatinine, ALT and AST &gt; 1.5 times the upper limit ofnormal range).</t>
  </si>
  <si>
    <t xml:space="preserve">Docetaxel + Prednisone </t>
  </si>
  <si>
    <t>China</t>
  </si>
  <si>
    <t xml:space="preserve">Median(Range) at baseline in D3P arm (docetaxel: 75 mg/m2, intravenous infusion, every three weeks; Prednisone 10mg orally given daily): 110.14(57–148)
Median(Range) at baseline in M3P arm (mitoxantrone: 12 mg/m2, intravenous infusion, every three weeks; Prednisone 10mg orally given daily): 105.00(55–139)
Response rate (D3P arm vs M3P arm): 19.75% vs 15.79%
</t>
  </si>
  <si>
    <t>Mitoxantrone + Prednisone</t>
  </si>
  <si>
    <t>Manokumar_JGO_2016</t>
  </si>
  <si>
    <t>A prospective study examining elder-relevant outcomes in older adults with prostate cancer undergoing treatment with chemotherapy or abiraterone</t>
  </si>
  <si>
    <t xml:space="preserve">Older men with mCRPC tolerated 1st-line chemotherapy fairly well, with a small decline in daily function, improvements in QOL, and stable physical performance-based outcomes. These benefits were similar among vulnerable and non-vulnerable patients as classified by the VES-13. Second-line chemotherapy and abiraterone also appeared to be well-tolerated, although these findings must be considered hypothesis-generating. </t>
  </si>
  <si>
    <t>Manokumar, S</t>
  </si>
  <si>
    <t>Background: Treatment of metastatic castration-resistant prostate cancer (mCRPC) with chemotherapy improves disease control and survival in fit older men (age 65. +) but its impact on function is not clear. We hypothesized that chemotherapy would impair daily function in older men with mCRPC. Method(s): Men aged 65. + with mCRPC starting chemotherapy or abiraterone were enrolled in this prospective observational pilot study. Daily function was evaluated with the OARS Instrumental Activities of Daily Living (IADL) scale. Three objective measures were used to assess physical function. Patients completed Functional Assessment of Cancer Therapy questionnaires measuring prostate-specific and general quality-of-life (QOL). Vulnerability was evaluated using the Vulnerable Elders Survey (VES-13). Assessments were completed before each cycle of chemotherapy or every 2-3 months for those receiving abiraterone. We compared outcomes pre- and post-treatment and with published minimal clinically important differences. Result(s): We evaluated 29 and 7 men on 1st-line and 2nd-line chemotherapy (median 6 and 7 cycles, respectively) and 11 men receiving abiraterone for a median 7 months. IADL scores declined slightly after 1st-line chemotherapy (mean -. 0.31 points, 95% confidence interval 0.39, -. 1.02). Physical performance remained stable over time. Both general and prostate-specific QOL improved with 1st-line chemotherapy. For all but one outcome (Timed Chair Stands), vulnerable men had similar changes over time compared to non-vulnerable men. Second-line chemotherapy and abiraterone were generally well-tolerated. Conclusion(s): IADL function declined slightly whereas physical function remained stable and QOL improved during chemotherapy. Vulnerable and non-vulnerable older men with mCRPC appear to tolerate 1st-line chemotherapy fairly well.Copyright © 2016 Elsevier Inc.</t>
  </si>
  <si>
    <t>https://ln5.sync.com/dl/4bbba2e40/u7cdrfj3-ibd34hd2-esrhhgzt-c9i5us6a</t>
  </si>
  <si>
    <t xml:space="preserve">Men 65 years of age or older receiving 1st-line or 2nd-line chemotherapy for mCRPC. </t>
  </si>
  <si>
    <t>Inclusion criteria: Men were recruited within the first three cycles of chemotherapy, or within the first three months of initiating treatment with abiraterone. Exclusion criteria: Participants were excluded if they had severe neuropsychiatric abnormalities (such as severe dementia or severe depression), were unable to attend multiple study visits as a result ofphysical or psychosocial factors, did not speak English fluently, or had a life expectancy of less than 3 months.</t>
  </si>
  <si>
    <t>1+ Line</t>
  </si>
  <si>
    <t>Chemotherapy</t>
  </si>
  <si>
    <t>FACT-G, FACT-P</t>
  </si>
  <si>
    <t>FACT-G, mean (SD) (1st line chemotherapy vs  2nd line chemotherapy vs Abiraterone): 78.7 (16.6) vs 69.9 (23.7) vs 85.7 (16.9) 
FACT-P, mean (SD) (1st line chemotherapy vs  2nd line chemotherapy vs Abiraterone):  29.3 (8.3) vs 28.4 (11.3) vs 36.9 (5.5)</t>
  </si>
  <si>
    <t xml:space="preserve"> Abiraterone</t>
  </si>
  <si>
    <t>Noronha_CRO_2016</t>
  </si>
  <si>
    <t>Cabazitaxel for Metastatic Castration-Resistant Prostate Cancer: Retrospective Data Analysis from an Indian Centre</t>
  </si>
  <si>
    <t>mCRPC patients had very few therapeutic options in the post-docetaxel setting in India, and cabazitaxel could be a useful treatment option.</t>
  </si>
  <si>
    <t>Noronha, A</t>
  </si>
  <si>
    <t>Objective: To determine the efficacy and safety of cabazitaxel in metastatic castration-resistant prostate cancer (mCRPC) patients from the named patient programme (NPP) at our centre. Method(s): mCRPC patients who progressed on docetaxel were given cabazitaxel intravenously every 3 weeks until disease progression or unacceptable toxicity occurred. Overall survival, progression-free survival, prostate-specific antigen response, quality of life (QOL) changes, and safety were reported. Result(s): Nine men received cabazitaxel (median: 7 cycles; range: 1-27) under the NPP and were followed until death. Median survival was 14.07 months (1.07-23.80) and progression-free survival was 2.67 months (1.07-20.27). QOL was stable for most patients. Common adverse events (grade &gt;=3) were neutropenia (n = 8), anaemia (n = 4), and leucopenia (n = 4). Conclusion(s): These data from 9 patients are consistent with the results reported in the TROPIC study with a manageable safety profile.Copyright © 2016 The Author(s). Published by S. Karger AG, Basel.</t>
  </si>
  <si>
    <t>https://ln5.sync.com/dl/a3089c5c0/uubzdwt7-uawkkgm3-bxwdnd9m-m7gxv94g</t>
  </si>
  <si>
    <t>Metastatic castration resistant prostate cancer (mCRPC) patients who progressed on docetaxel.</t>
  </si>
  <si>
    <t>Inclusion criteria: Patients above 18 years of age with mCRPC that had progressed during or after completion of docetaxel therapy, had undergone surgical or medical castration, had an Eastern Cooperative Oncology Group (ECOG) performance status of 0–2, had a life expectancy ≥3 months, had adequate bone marrow, hepatic, and renal function, had no history of severe hypersensitivity to cabazitaxel, prednisone, or drugs formulated with polysorbate 80, had no active grade ≥2 peripheral neuropathy or stomatitis, and had no other serious illness (including secondary cancer). Exclusion criteria: Not mentioned</t>
  </si>
  <si>
    <t>Retrospective</t>
  </si>
  <si>
    <t>India</t>
  </si>
  <si>
    <t>EORTC QLQ-C30, EORTC QLQ-PR25</t>
  </si>
  <si>
    <t>EORTC QLQ-C30-Global health (baseline vs post-treatment): 48.80 vs 71.42 
EORTC QLQ-PR25-Urinary symptoms (baseline vs post-treatment): 38.69 vs 20.23
EORTC QLQ-PR25-Bowel symptoms (baseline vs post-treatment): 14.28 vs 5.95
EORTC QLQ-PR25-Bowel symptoms (baseline vs post-treatment): 23.01 vs 7.93
EORTC QLQ-PR25-Sex Interest (baseline vs post-treatment): 4.76 vs 4.76</t>
  </si>
  <si>
    <t>Maluf_AO_2017</t>
  </si>
  <si>
    <t>Cabazitaxel plus prednisone and prophylaxis of neutropenia complications in the treatment of metastatic castration-resistant prostate cancer after failure to docetaxel: A multicenter, noncomparative, open-label, phase IV study</t>
  </si>
  <si>
    <t>Prophylactic G-CSF and ciprofloxacin was effective in the prevention of neutropenia grade 3 and other hematological complications during the mCRPC treatment with cabazitaxel 25 mg/m2 in patients who were at risk for neutropenia.</t>
  </si>
  <si>
    <t>Maluf, D</t>
  </si>
  <si>
    <t>Background: This study aimed to evaluate the effectiveness of granulocyte colonystimulating factor (G-CSF) and ciprofloxacin in the prophylaxis of hematological complications in mCRPC patients treated with cabazitaxel after docetaxel failure and at risk for neutropenia. Method(s): Phase IV, non-randomized, open-label, single-arm interventional study, with men aged&gt;=65 years (or&lt;65 years and 25% irradiated bone marrow), presenting mCPRC after docetaxel failure, ECOG status &lt;=1, life expectancy &gt;12 weeks, that provided informed consent. Cabazitaxel 25 mg/m2 was given with prednisone on day1 every 21 days. G-CSF was administered on days 2 to 8 of each cycle or until ANC &gt;2,000/mm3 and ciprofloxacin 1000mg on days 5 to 12. Primary endpoint was the rate of neutropenia grade&gt;=3 during the first cycle; secondary endpoints were the rate of neutropenia grade&gt;=3, febrile neutropenia, diarrhea grade &gt;=3, PSA response and quality of life (FACT-P) during treatment. Statistical significance was set at 0.05 and 95% confidence intervals were determined. Result(s): 46 patients with median age 71.5 years (mean: 71.8 years) and 69.0 months on median since diagnosis (mean: 75.2months) of prostatic cancer were included. Among the 45 treated patients, exposed to a median of 9.0 cycles (mean: 9.5 cycles) during 210 days, 40.0% (95% CI, 25.7%-54.3%) presented one episode of neutropenia grade&gt;=3 during the first cycle. During treatment, 42.2% patients presented at least one neutropenia grade &gt;=3; febrile neutropenia occurred in one patient (2.2%) as well as diarrhea grade&gt;=3. Twenty-nine patients (64.4%) achieved PSA response and 77.2% improved FACT-P score in at least one visit. Three patients (6.7%) had a serious TEAEs leading to death (none related to treatment), and 13.3% had 7 TEAEs leading to treatment discontinuation (3 related to treatment). Conclusion(s): Prophylactic G-CSF and ciprofloxacin was effective in the prevention of neutropenia grade&gt;=3 and other hematological complications during the mCRPC treatment with cabazitaxel 25 mg/m2 in patients who were at risk for neutropenia.</t>
  </si>
  <si>
    <t>PROSPECTA
NCT01649635</t>
  </si>
  <si>
    <t>https://ln5.sync.com/dl/c67305ea0/yjzp6yrn-s69a4wss-fn7qvnfn-zgn2f4f9</t>
  </si>
  <si>
    <t xml:space="preserve">mCRPC patients treated with cabazitaxel after docetaxel failure. </t>
  </si>
  <si>
    <t>Inclusion criteria: Histologically proven Castration-Resistant Prostate Cancer (stage IV only); Prior failure of treatment with docetaxel; Documentation of metastasis by imaging; Performance status 0 or 1. 
Exclusion criteria: Previous treatment with chemotherapy, except for docetaxel; Previous use of abiraterone; Inability to maintain treatment with androgen deprivation if no previous history of orchiectomy; Presence of any other active malignancy or history of any tumor diagnosed in the last 5 years, except basal cell or squamous cell carcinoma of the skin or in situ carcinoma of the skin, bladder or anal canal (these tumors do not prevent participation if they have been treated, even in the last 5 years); Hypersensitivity or known allergy to any of the treatments under study, including history of severe hypersensitivity reaction (≥grade 3) to docetaxel and/or to polysorbate 80 containing drugs; History of congestive heart failure or myocardial infarction within the last 6 months, or uncontrolled cardiac arrhythmias, angina pectoris or uncontrolled hypertension; Uncontrolled severe illness or medical condition (including uncontrolled diabetes mellitus); Presence of severe comorbidity, which in the opinion of the investigator, puts the patient at risk or impairs compliance to the protocol; Known seropositivity for HIV; Presence of significant psychiatric or neurological disease, in the investigator's opinion; Presence of uncontrolled hypercalcemia; Refusal to use appropriate contraception during the study period; Participation in any clinical trial in the last 12 months, unless there is benefit to the patient to be justified by the principal investigator; Concurrent or planned treatment with strong inhibitors or strong inducers of cytochrome P450 3A4/5; Inadequate organ and bone marrow function.</t>
  </si>
  <si>
    <t xml:space="preserve">Cabazitaxel + Prednisone + G-CSF + Ciprofloxacin  </t>
  </si>
  <si>
    <t>Brazil</t>
  </si>
  <si>
    <t>77.2% improved FACT-P score in at least one visit.</t>
  </si>
  <si>
    <t>Patrick_JCO_2014</t>
  </si>
  <si>
    <t>Denosumab or zoledronic acid (ZA) therapy on pain interference and cancer-specific quality of life (CSQoL) in patients with castrate-resistant prostate cancer (CRPC) and bone metastases (BM)</t>
  </si>
  <si>
    <t>Denosumab therapy significantly delayed the time to worsening of pain interference and maintained a higher overall CSQoL compared to zoledronic acid.</t>
  </si>
  <si>
    <t>Patrick, D</t>
  </si>
  <si>
    <t>Background: Patients with castration-resistant prostate cancer (CRPC) and bone metastases (BM) may experience debilitating pain that impacts daily functioning and diminishes the quality of life. Previous results from a phase III trial demonstrated superiority of denosumab to ZA in delaying or preventing skeletal-related events (pathological fracture, radiation or surgery to the bone, spinal cord compression) in CRPC patients with BM. In this ad-hoc analysis, we present the results of denosumab or ZA therapy on pain interference (PI) and cancer specific quality of life (CSQoL), focusing on the subgroup of CRPC patients with no/mild pain at baseline. Methods: Men with CRPC and BM (no prior IV bisphosphonate use) were randomized to receive either SC denosumab 120 mg+IV placebo or SC placebo+IV ZA 4mg (adjusted for creatinine clearance) every four weeks. Patients were instructed to take calcium and vitamin D supplements. The Brief Pain Inventory-Short Form (BPI-SF) was used to assess PI. The pre-specified clinically meaningful time of a greater than or equal to two point increase from baseline in PI score (overall, physical, and emotional subdomains) was determined for CRPC patients receiving denosumab or ZA therapy. Patients also completed the Functional Assessment of Cancer Therapy-General (FACT-G) questionnaire at baseline and each monthly visit to determine CSQoL scores. Declining FACT-G scores points to worsening CSQoL, where a greater than or equal to five point decrease is clinically meaningful. Results: Of the 1,901 patients enrolled (n=950, denosumab; n=951, ZA), 1,045 (55%) had no/mild pain at baseline. Compared with ZA, denosumab therapy delayed the time to a greater than or equal to two point increase from baseline in PI for the overall score (HR=0.83 [0.71, 0.98]; P=0.023), physical (HR=0.87 [0.75, 1.02]; P=0.077) and emotional (HR=0.83 [0.71, 0.97]; P=0.020) subdomains. Over a period of 18 months, more ZA-treated patients than denosumab-treated patients experienced a greater than or equal to five point decrease in FACT-G total scores (average relative difference=6.8%, range -9.4 to 14.6%) or worsening of CSQoL. Conclusions: Denosumab therapy significantly delayed the time to worsening of pain interference and maintained a higher overall CSQoL (FACT-G) compared to ZA in CRPC patients with BM.</t>
  </si>
  <si>
    <t>NCT00321620</t>
  </si>
  <si>
    <t>https://ln5.sync.com/dl/8dc62a5b0/6w57uf8u-pjza9jb6-7sgfa2jh-i3bvaqzh</t>
  </si>
  <si>
    <t>Men with CRPC and bone metastases (no prior IV bisphosphonate use)</t>
  </si>
  <si>
    <t>Inclusion criteria: Men years of age and above with histologically confirmed prostate cancer; Radiographic evidence of at least one bone metastasis; Failure of at least one hormonal therapy as evidenced by a rising PSA; Serum testosterone level of &lt;50 ng/dL; ECOG PS 0, 1, or 2; Adequate organ function. Exclusion criteria: Current or prior IV bisphosphonate administration; Current or prior oral bisphosphonates for bone mets; Life expectancy of less than 6 months</t>
  </si>
  <si>
    <t>Denosumab + Placebo</t>
  </si>
  <si>
    <t>FACT-G</t>
  </si>
  <si>
    <t>More zoledronic acid-treated patients than denosumab-treated patients experienced a greater than or equal to five point decrease in FACT-G total scores.</t>
  </si>
  <si>
    <t>Placebo + Zoledronic acid</t>
  </si>
  <si>
    <t>Cicero_ERMPS_2011</t>
  </si>
  <si>
    <t>Docetaxel plus prednisone in patients with metastatic hormone-refractory prostate cancer: An Italian clinical experience</t>
  </si>
  <si>
    <t>Treatment with docetaxel every three weeks was a valuable therapeutic regimen for progressive prostate cancer.</t>
  </si>
  <si>
    <t>Cicero, R</t>
  </si>
  <si>
    <t>Aims and Background: We investigated the efficacy of docetaxel plus prednisone in Italian patients with metastatic hormone- refractory prostate cancer (mHRPC). Method(s): Twenty four patients with mHRPC received docetaxel 75 mg/m2 every 3 weeks plus prednisone 5 mg twice daily for up to six cycles. The primary endpoint was efficacy measured by a reduction in serum prostate specific antigen (PSA) levels and measurable disease. Evaluation of toxicity, quality of life and reduction of pain were secondary endpoints. Result(s): PSA response was seen in 18 patients (75%). We observed a partial response in 2 patients (8.3%), stable disease in 10 patients (41.7%), and disease progression in 12 patients (50%). Severe neutropenia was reported in 12.5% of patients. Conclusion(s): Treatment with docetaxel every three weeks is an effective and well tolerated therapeutic option in patients with mHRPC.</t>
  </si>
  <si>
    <t>https://ln5.sync.com/dl/2b7e34930/faszqedn-i8byexj9-f6iaiak4-fcpfbbzc</t>
  </si>
  <si>
    <t>Patients with a diagnosis of metastatic hormone-refractory prostate cancer.</t>
  </si>
  <si>
    <t xml:space="preserve">Inclusion criteria: Patients were required to have clinical or radiologic evidence of metastatic disease with ≥1 lesion and the following laboratory findings: neutrophils &gt;2.0 × 109/L; platelets &gt;100 × 109 /L; hemoglobin &gt;10 g/dL; creatinine &lt;1 × the upper limit of normal (ULN); creatinine clearance of &gt;60 mL/min if creatinine was above the limit indicated; bilirubin &lt;1 x ULN; AST and ALT &lt;5 × ULN; and alkaline phosphatase &lt;5 × ULN (unless bone metastases were present). Other inclusion criteria were an Eastern Cooperative Oncology Group (ECOG) performance status of 0-2, and compliance and geographical location that permitted follow-up. 
Exclusion criteria: Patients were excluded from the study if they were hypersensitive to docetaxel and its excipients, to polysorbate 80 or to other components of the formulation, or in the presence of other malignancies, with the exception of radically excised basal cell carcinoma. Other exclusion criteria included serious comorbidities not adequately controlled by ongoing therapy (e.g. liver disease, diabetes, infection, cardiac disease, etc.). Patients were also excluded if regular follow-up was not possible, if corticosteroids were contraindicated, or if they had other conditions considered by the investigator as risky for the patient or as interfering with study progress. </t>
  </si>
  <si>
    <t>An improvement in QoL scores of &gt;16 points on the FACT-P score compared with baseline was shown in 32% of patients.</t>
  </si>
  <si>
    <t>Cipolla_BM_2013</t>
  </si>
  <si>
    <t>Effect of combination of a polyamine-free oral nutritional supplement and docetaxel in symptomatic, metastatic castration-resistant prostate cancer patients</t>
  </si>
  <si>
    <t>The nutritional status of patients improved, contributing to a better quality of life.</t>
  </si>
  <si>
    <t>Cipolla, L</t>
  </si>
  <si>
    <t>Introduction: Polyamines are essential for cancer cell growth. Both reducing exogenous polyamines and blocking polyamine synthesis reduce tumor growth and potentiate chemotherapy in tumor models. Purpose(s): We assessed the tolerance of a polyamine-free oral nutritional supplement alone and in combination with docetaxel in symptomatic castration-resistant prostate cancer patients. Method(s): A total of 30 patients (mean age: 71+/-7 years) were enrolled in a prospective trial. For the first 14 days, the patients were given polyamine-free supplement only as the sole diet, the quantity of which was then progressively reduced and supplemented with low polyamine-containing foods. Combined docetaxel chemotherapy began on Day 21, which included six 75-mg/m2 prednisone injections every 3 weeks. Clinical and biological tolerance, quality of life (QOL), performance status (PS), pain, and objective prostate-specific antigen (PSA) response were assessed. Result(s): Toxicity was minimal in the polyamine-free supplement-alone phase. In addition, QOL (p=0.03) and pain (p=0.03) scores were improved. When the polyamine-free supplement was combined with docetaxel, Grade 1 or 2 nausea, vomiting, or diarrhea was reported in &lt;35% of patients with no onycholysis or neuropathy. In addition, biological parameters were preserved. Nutritional parameters, PS, pain score, and anorexia were significantly improved. Sixty-three percent of patients reduced their analgesic consumption by at least 30%. Seventy percent of patients who completed the trial had an objective PSA response. Conclusion(s): Observance of the polyamine-free supplement was good and it was well tolerated when given alone with significant improvements in QOL and pain scores. The tolerance of the combination of docetaxel and polyamine-free supplement is also very good with improved PS, pain score, and analgesic consumption. © 2013.</t>
  </si>
  <si>
    <t>2007-002 541-21</t>
  </si>
  <si>
    <t>https://ln5.sync.com/dl/a885f53e0/w43i2894-9uxhhsta-i3s49725-fw8v8sz6</t>
  </si>
  <si>
    <t>Patients with symptomatic metastatic CRPC</t>
  </si>
  <si>
    <t>Inclusion criteria: Patients with symptomatic metastatic CRPC and World Health Organization (WHO) PS ≤ 3 were enrolled in this prospective bicentric trial. Exclusion criteria: Not mentioned</t>
  </si>
  <si>
    <t>Docetaxel</t>
  </si>
  <si>
    <t>EQ VAS, EORTC QLQ-C28, EORTC QLQ-C29, EORTC QLQ-C30</t>
  </si>
  <si>
    <t>EQ VAS, mean ± s.d: 4.4 ± 3
EORTC QLQ-C28, mean ± s.d: 56 ± 14
EORTC QLQ-C29, mean ± s.d: 3.7 ± 1.3
EORTC QLQ-C30, mean ± s.d: 3.9 ± 1.6</t>
  </si>
  <si>
    <t>Saad_JCO_2014</t>
  </si>
  <si>
    <t>Efficacy and quality of life (QoL) of cabazitaxel/prednisone (Cbz) in Canadian metastatic castration resistant prostate cancer (mCRPC) patients (pts) with or without prior abiraterone acetate (Abi)</t>
  </si>
  <si>
    <t>Prior use of abiraterone acetate did not impact the efficacy and quality of life.</t>
  </si>
  <si>
    <t>Saad, E</t>
  </si>
  <si>
    <t>Background: In the TROPIC study, Cbz was shown to improve overall survival in mCRPC pts post-docetaxel, however none of these pts had prior exposure to Abi. To better understand the impact of prior Abi treatment on Cbz efficacy and QoL, we evaluated Canadian pts enrolled in the International Phase IIIb/IV single arm Cbz study. Method(s): In total 61 pts were enrolled from 9 centers (May 2011 to February 2012). Cbz efficacy (PSA Response Rate (RR, decline &gt;=50%)) and impact on QoL were analyzed as a function of prior Abi use. Result(s): Baseline and disease characteristics were similar between NoPriorAbi (n=35, 57%) and PriorAbi (n=26, 43%) groups, except for age and time between last docetaxel dose and progression (Table). Pts received a median of 9 cycles of prior docetaxel. 92% of pts were ECOG 0/1, with 88% having bone metastases and 25% visceral metastases. 31% of pts received prophylactic G-CSF. Median number of Cbz cycles received was similar between groups (NoPriorAbi= 6, PriorAbi= 7) as were PSA RR (NoPriorAbi= 42.4%, PriorAbi= 47.6%, p=0.78). QoL and pain were improved in Cbz pts with no significant difference observed based on prior Abi use (Table). Overall, treatment discontinuation was mainly due to progression (45.9%) and adverse events (32.8%). Most frequent grade 3/4 toxicities were anemia and fatigue (9.8%), with diarrhea, neutropenia and febrile neutropenia each observed in 8.2% of pts. Conclusion(s): Cbz efficacy and impact on QoL were not affected by prior Abi use. In routine clinical practice, toxicity rates observed were similar to the TROPIC study.</t>
  </si>
  <si>
    <t>https://ln5.sync.com/dl/7b69381a0/3irftyvd-qegumfw4-pixixhiw-kvwcz8ys</t>
  </si>
  <si>
    <t>mCRPC patients treated with docetaxel divided into abiraterone acetate and non-abiraterone acetate groups.</t>
  </si>
  <si>
    <t>Inclusion criteria: Metastatic Hormone Refractory Prostate Cancer (mHRPC) previously treated with a docetaxel-containing regimen; Disease Progression during or after docetaxel-containing regimen for mHRPC; Surgical or medical castration; Eastern Cooperative Oncology Group (ECOG) Performance Status (PS): 0-2; Life-expectancy ≥3 months. Exclusion criteria: Prior radiotherapy to ≥ 40% of bone marrow; Prior radionuclide therapy (samarium-153, strontium-89, P-32…); Prior surgery, radiation, chemotherapy, or other anti-cancer therapy within 4 weeks prior to enrollment; Active grade ≥2 peripheral neuropathy; Active grade ≥2 stomatitis; Active infection requiring systemic antibiotic or anti-fungal medication; Active cancer (other than mHRPC) including prior malignancy from which the patient has been disease-free for ≤5 years (except superficial basal cell skin cancer); Known brain or leptomeningeal involvement; History of severe hypersensitivity reaction (≥grade 3) to docetaxel; History of severe hypersensitivity reaction (≥grade 3) to polysorbate 80 containing drugs; History of severe hypersensitivity reaction (≥grade 3) or intolerance to prednisone or prednisolone; Uncontrolled severe illness or medical condition (including uncontrolled cardiac arrhythmias, angina pectoris, hypertension or diabetes mellitus). History of congestive heart failure (NYHA III or IV) or myocardial infarction within last 6 months is also not allowed. Concurrent or planned treatment with potent inhibitors or inducers of cytochrome P450 3A4/5. Participation in a clinical trial with any investigational drug. Patient with reproductive potential not implementing accepted and effective method of contraception</t>
  </si>
  <si>
    <t>Australia, Austria, Belgium, Bosnia and Herzegovina, Bulgaria, Canada, Croatia, Czech Republic, Denmark, Hungary, India, Ireland, Italy, Kazkhstan, Luxembourg, Malaysia, Mexico, Philippines, Poland, Portugal, Romania, Serbia, Singapore, Slovakia, Spain, Sweden, Taiwan, UK</t>
  </si>
  <si>
    <t>FACT-P ≥16 points: 14.8%
FACT-P ≥6 points: 44.4%</t>
  </si>
  <si>
    <t>James_VH_2011</t>
  </si>
  <si>
    <t>EQ-5d utility index in patients with metastatic castration resistant prostate cancer (MCRPC) with progression during or after first-line docetaxel therapy</t>
  </si>
  <si>
    <t>Metastatic prostate cancer patients who have reached castration-resistant stage and progressed after first-line docetaxel, ECOG-PS is the strongest correlate of utility score measured by EQ-5D.</t>
  </si>
  <si>
    <t>James, M</t>
  </si>
  <si>
    <t>OBJECTIVES: Limited information exists on utility in CRPC patients, especially in mCRPC patients who progress after first line therapy. This study is to describe correlates of utility assessments in patients with mCRPC who have progressed during or after docetaxel first-line therapy. METHOD(S): An observational study of mCRPC patients progressing during or after the first-line docetaxel therapy was performed in US, France, Germany and UK. Patient characteristics, first-line treatment details and quality of life using a generic EQ-5D questionnaire were evaluated at the time of second line treatment decision. Descriptive analyses and multivariate analysis for EQ-5D utility index are presented. RESULT(S): Eighty-two patients were recruited in the study and 74 patients had an evaluable EQ-5D questionnaire. In this subset the median age was 72 years and 81% had a good ECOG performance status (ECOG-PS score 0 or 1). The mean (+/- SD) utility index was 0.63 (+/- 0.26). Relationship between utility index and potential correlates was analysed using univariate regressions. Age, ECOG-PS and time since diagnosis were related with the utility score, but stage at diagnosis, time between last dose of treatment and progression, total number of docetaxel cycles and response to first line treatment were not. After multivariate adjustment for these correlates and accounting for country variation, ECOG-PS (0-1 versus 2-3) was the strongest predictor of utility index (p&gt;.0001), with a strong utility increment of 0.38 for ECOG-PS 0-1 patients. Age (18-64, 65-74, 375 years) and time since diagnosis (&lt;=2, 2-4, 4-8,&gt;8 years) were not statistically significant (p=0.127 and 0.072, respectively). There was no difference between countries (p=0.329). CONCLUSION(S): In metastatic prostate cancer patients who have reached castration-resistant stage and progressed after first-line docetaxel, ECOG-PS is the strongest correlate of utility score measured by EQ-5D. This finding appears equally applicable across several European countries and US.</t>
  </si>
  <si>
    <t>https://ln5.sync.com/dl/b4d5c4930/6fw2b5mf-mf769573-46ii7f8g-encz9cy3</t>
  </si>
  <si>
    <t>mCRPC  patients who have progressed during or after docetaxel first-line therapy</t>
  </si>
  <si>
    <t>Inclusion criteria: mCRPC  patients who have progressed during or after docetaxel first-line therapy; Exclusion criteria: Not mentioned</t>
  </si>
  <si>
    <t>USA, France, Germany, UK</t>
  </si>
  <si>
    <t>The mean (± SD) utility index: 0.63 (± 0.26)</t>
  </si>
  <si>
    <t>Hofman_AO_2017</t>
  </si>
  <si>
    <t>Lutetium-177 PSMA (LuPSMA) theranostics phase II trial: Efficacy, safety and QoL in patients with castrate-resistant prostate cancer treated with LuPSMA</t>
  </si>
  <si>
    <t>There was evidence of high response rates and low toxicity with improved QoL and pain reduction in mCRPC treated with LuPSMA who have failed conventional therapies.</t>
  </si>
  <si>
    <t>Hofman, S</t>
  </si>
  <si>
    <t>Background: Progressive metastatic castrate-resistant prostate carcinoma (mCRPC) is a highly lethal condition. Lutetium-177 (177Lu)-PSMA617, a radiolabelled small molecule, binds with high affinity to prostate specific membrane antigen (PSMA) enabling beta particle therapy targeted to mCRPC. Method(s): In this phase II prospective trial, 30 pts with PSMA-avid mCRPC who had failed standard therapies received up to 4 cycles of 177Lu-PSMA617 every 6 weeks. The primary endpoints were PSA and imaging response (PCWG2) and toxicity (CTCAE v4). Other endpoints were quality of life (EORTC QLQ-C30/BM22, BPI), dosimetry, PFS and OS. Result(s): All patients were enrolled between 10/2015 and 12/2016 (median age 69 yr, ECOG 1; PSA doubling time 2.2 months) with 3 pts awaiting a final treatment cycle. 87% received prior chemotherapy, 47% cabazitaxel and 83% prior abiraterone and/or enzalutamide. Mean dose was 7.5 GBq (range 4.4 - 8.7 GBq) prospectively adjusted according tumour burden, renal function and weight. At this interim analysis, 17/30 pt (57%) achieved PSA decline &gt;50%, including 11/30 (37%) with decline &gt;80%. In 17 pt with soft tissue disease, objective response (RECIST PR+CR) occurred in 12 pt (71%). Most common adverse events were grade 1 xerostomia (19 pt, 63%) and nausea (15 pt, 50%). Grade 3 or higher hematoxicity occurred in 5 pt (17%); all had baseline thrombocytopenia and were reversible. Following the first cycle of LuPSMA, global health score improved significantly (&gt;=10 points) in 11/30 pt (37%), while in those with bone pain, mean severity score improved significantly (&gt;= 10 points) in 9/21 pt (43%). Conclusion(s): The LuPSMA Phase II trial provides evidence of high response rates and low toxicity with improved QoL and pain reduction in men with mCRPC who have failed conventional therapies.</t>
  </si>
  <si>
    <t>ACTRN12615000912583; U1111-1172-4095</t>
  </si>
  <si>
    <t>https://ln5.sync.com/dl/0c3a41290/bwhwtku4-q4skinjy-9u9csz8v-shdkysxa</t>
  </si>
  <si>
    <t xml:space="preserve">mCRPC patients who had failed standard therapies </t>
  </si>
  <si>
    <t>Inclusion criteria: 1. Pathologically confirmed prostate adenocarcinoma
2. Castration-resistant metastatic disease
3. Prior treatment with Abiraterone, Enzalutamide or both (unless contraindicated, medically unsuitable or patient refuses)
4. Prior Taxane-based chemotherapy (unless contraindicated, medically unsuitable or patient refuses)
5. Documented prostate cancer progression within last 12 months as defined by radiographic progression (soft tissue disease by RECIST v1.1 criteria OR two or more documented new metastases on a bone scan) OR new pain in an area of radiographically evident disease
6. PSMA PET/CT demonstrating uptake intensity significantly greater than liver at sites of disease
7. Eastern Cooperative Oncology Group (ECOG) Performance Status of &lt;= 2
8. Life expectancy &gt; 12 weeks
Exclusion criteria:
 1. Poor kidney function or kidney obstruction (estimated GFR &lt; 40 ml/min, hydronephrosis)
2. Poor blood counts (platelet count &lt; 75,000 x10^9 /L, neutrophil count &lt; 1.5 x 10^9 /L, or Hb &lt; 9.0 g/dL)
3. Poor liver function (albumin &lt;= 25)
4. FDG PET/CT demonstrating sites of major discordant disease (i.e. FDG + PSMA-)
5. Recent radiotherapy (within 6 weeks) to sole sites of assessable disease
6. Uncontrolled intercurrent illness that would limit compliance with study protocols</t>
  </si>
  <si>
    <t>Following the first cycle of LuPSMA, global health score improved significantly (10 points) in 11/30 patients (37%), while in those with bone pain, mean severity score improved significantly (10 points) in 9/21 patients (43%).</t>
  </si>
  <si>
    <t>Diels_QLR_2015</t>
  </si>
  <si>
    <t>Mapping FACT-P to EQ-5D in a large cross-sectional study of metastatic castration-resistant prostate cancer patients</t>
  </si>
  <si>
    <t>The algorithm was found to have good predictive ability, with a high degree of correlation between observed and predictive EQ-5D-based utility scores in defined subgroups of patients with mCRPC.</t>
  </si>
  <si>
    <t>Diels, P</t>
  </si>
  <si>
    <t>PURPOSE: To construct a model to predict preference-adjusted EuroQol 5D (EQ-5D) health utilities for patients with metastatic castrate-resistant prostate cancer (mCRPC) using the disease-specific health-related quality of life (HRQoL) measure, functional assessment of cancer therapy-prostate (FACT-P)., METHODS: HRQoL data were collected from patients with mCRPC who were enrolled in an observational study conducted in 47 centers across six European Union countries. Utility values were generated using a UK-specific EQ-5D value set. The predictive validity of the five FACT-P subscales, patient demographics, comorbidities and prior chemotherapy was tested using ordinary least squares (OLS), median, Gamma and Tobit multivariate regression models., RESULTS: FACT-P and EQ-5D questionnaires were completed by 602 (86 %) patients. Mean age [standard deviation (SD)] was 72.1 (7.9) years, mean time from diagnosis (SD) was 5.4 (4.4) years, and mean time since failure of androgen deprivation therapy (SD) was 1.0 (1.6) years. At study inclusion, 39 % of patients were chemotherapy-naive, 37 % were undergoing chemotherapy, and 24 % were post-chemotherapy. Mean FACT-P and EQ-5D utility values were 104 and 0.66, respectively. OLS regression was the best-performing model, explaining 61.2 % of the observed EQ-5D variation. All FACT-P subscales were significantly predictive; the physical and functional well-being subscales had the highest explanatory value (coefficient 0.023 and 0.001, respectively, p &lt; 0.0001). The other variables did not add additional explanatory value., CONCLUSIONS: The algorithm developed enables translation of cancer-specific HRQoL measures to preference-adjusted health status in patients with mCRPC. The function may be useful in calculating EQ-5D scores when EQ-5D data have not been gathered directly.</t>
  </si>
  <si>
    <t>https://ln5.sync.com/dl/aa45acb30/gczp4rz4-pky9tk5f-yt4rwgj5-yh8jhebp</t>
  </si>
  <si>
    <t>Adult mCRPC patients</t>
  </si>
  <si>
    <t xml:space="preserve">Inclusion criteria: Patients were eligible for inclusion in the study if they had a histologically or cytologically confirmed diagnosis of adenocarcinoma of the prostate; prostate cancer progression documented by prostate-specific antigen according to Prostate Cancer Working Group 2 (PCWG2) criteria or radiographic progression, and disease progression despite surgical or medical castration [a testosterone level of &lt;50 ng/dL (&lt;1.735 nM) was required if testosterone levels were routinely measured]; Exclusion criteria included participation in any investigational drug study or any expanded access program during the observation period. 
Exclusion criteria: Participation in any investigational drug study or any expanded access program during the observation period. </t>
  </si>
  <si>
    <t xml:space="preserve">Chemotherapy  </t>
  </si>
  <si>
    <t>Survey</t>
  </si>
  <si>
    <t>Belgium, France, Germany, Sweden, Netherlands, UK</t>
  </si>
  <si>
    <t>FACT-P, EQ-5D-3L</t>
  </si>
  <si>
    <t>FACT-P total score, mean(SE): 104.0 (0.9)
Physical well-being, mean(SE): 20.6 (0.2)
Emotional well-being, mean(SE): 16.7 (0.2)
Functional well-being, mean(SE): 15.4 (0.5)
Social or family well-being, mean(SE): 20.6 (0.2)
Prostate cancer subscale, mean(SE): 28.3 (0.7)</t>
  </si>
  <si>
    <t xml:space="preserve">Utility score-All patients, mean(SE): 0.66 (0.01)
Utility score-Chemotherapy-naive, mean(SE): 0.70 (0.02)
Utility score-Undergoing chemotherapy, mean(SE): 0.70 (0.02)
Utility score-Post-chemotherapy, mean(SE): 0.60 (0.03)
</t>
  </si>
  <si>
    <t>Clarke_JCO_2018</t>
  </si>
  <si>
    <t>Olaparib combined with abiraterone in patients (pts) with metastatic castrationresistant prostate cancer (mCRPC): a randomized phase II trial</t>
  </si>
  <si>
    <t>There was clinical benefit for mCRPC pts treated with a PARP inhibitor combined with abiraterone, regardless of HRRm status. Safety data were less favorable for the combination, but no detriment to QoL was seen.</t>
  </si>
  <si>
    <t>Clarke, N</t>
  </si>
  <si>
    <t>Background: mCRPC pts with a homologous recombination repair mutation (HRRm) previously showed improved response to the PARP inhibitor olaparib (Lynparza) as monotherapy vs pts without a HRRm (Mateo J et al, NEJM 2015). We report data from a Phase II, placebo-controlled trial of olaparib combined with the antihormonal therapy abiraterone in post-chemotherapy mCRPC pts whose tumors did not need to have a HRRm (NCT01972217). Methods: mCRPC pts were randomized (1:1) post-docetaxel to olaparib 300 mg bid (tablets; combination) or placebo (comparator) plus abiraterone (1000 mg od) and treated until disease progression. Primary endpoint was investigator-assessed radiologic progression-free survival (rPFS; RECIST 1.1, PCWG-2). HRRm status was assessed using optional tumor (n = 68), wholeblood and plasma samples. Results: 142 pts (median age: 69 yrs) were randomized and treated (both arms, n = 71). Overall, a statistically significant increase in rPFS was seen with the combination vs comparator (Table; P= 0.03). A rPFS benefit in the combination arm was suggested irrespective of HRRm status. Median overall survival was 23.3 vs 20.9 mths in the combination vs comparator arms, respectively (HR 0.89, 95% CI 0.58-1.35). 54% vs 28% of pts, respectively, had grade &gt;=3 AEs; 34% vs 18% reported serious AEs, including more cardiovascular AEs with the combination. 30% vs 10% of pts, respectively, discontinued treatment due to an AE. Median time to deterioration in quality of life (QoL; FACT-P) was 5.7 vs 6.0 mths, respectively (HR 0.97, 95% CI 0.68-1.40). Conclusions: This is the first trial to show clinical benefit for mCRPC pts treated with a PARP inhibitor combined with abiraterone, regardless of HRRm status. Safety data were less favorable for the combination, but no detriment to QoL was seen. Our study indicates synergy between olaparib and abiraterone. (Table Presented).</t>
  </si>
  <si>
    <t>NCT01972217</t>
  </si>
  <si>
    <t>https://ln5.sync.com/dl/696e10f70/76nj7a9x-ge4uknnd-wzktc5rf-5z9eu9a3</t>
  </si>
  <si>
    <t>Post-chemotherapy mCRPC pts whose tumors did not need to have a homologous recombination repair mutation.</t>
  </si>
  <si>
    <t>Inclusion criteria: Male aged 18 years and older; Histologically or cytologically proven diagnosis of prostate cancer; Candidate for abiraterone therapy with documented evidence of metastatic castration-resistant prostate cancer; Metastatic status is defined as at least one documented metastatic lesion on either bone scan or CT/MRI scan; Castration resistant prostate cancer is defined as rising PSA or other signs of disease progression despite treatment with androgen deprivation therapy and the presence of a castrate level of testosterone (≤50 ng/dL); Eastern Cooperative Oncology Group (ECOG) performance status 0 to 2 with no deterioration over the previous 2 weeks; Patients must have a life expectancy ≥12 weeks' Patients are willing and able to comply with the protocol for the duration of the study including undergoing treatment and scheduled visits and examinations, and completing PRO instruments; Patients must be on a stable concomitant medication regimen, defined as no changes in medication or in dose within 2 weeks prior to start of olaparib dosing, except for bisphosphonates, denosumab and corticosteroids, which should be stable for at least 4 weeks prior to start of olaparib dosing; For the randomised phase only, patients must have received chemotherapy in the form of docetaxel treatment for metastatic castration-resistant prostate cancer. Exclusion criteria: Previous treatment in the present study; Treatment with any of the following: Previous exposure to any 2nd generation anti-hormonal including abiraterone and enzalutamide; More than 2 prior courses of chemotherapy for metastatic prostate cancer; Previous use of immunotherapy or radium-223 for the treatment of metastatic prostate cancer; Any investigational agents or study drugs from a previous clinical study within 30 days of the first dose of study treatment; Any previous exposure to a CYP17 (17α-hydroxylase/C17,20-lyase) inhibitor; Substrates of CYP2D6 with a narrow therapeutic index (eg, thioridazine); Potent inhibitors or inducers of CYP3A4 within 2 weeks before the first dose of study treatment (3 weeks for St John's Wort); Any previous treatment with a PARP inhibitor, including olaparib; With the exception of alopecia or toxicities related to the use of gonadotropinreleasing hormone agonists, any unresolved toxicities from prior therapy greater than CTCAE Grade 2 at the time of starting study treatment; Spinal cord compression or brain metastases unless asymptomatic, treated and stable and not requiring steroids for at least 4 weeks prior to start of study treatment.</t>
  </si>
  <si>
    <t>Olaparib + Abiraterone</t>
  </si>
  <si>
    <t>USA, Belgium, Canada, Czechia, France, Italy, Netherlands, Poland, Russia, Spain, UK</t>
  </si>
  <si>
    <t>Median time to deterioration in QoL (Olaparib + Abiraterone vs Placebo + Abiraterone): 5.7 months vs 6.0 months</t>
  </si>
  <si>
    <t>Placebo + Abiraterone</t>
  </si>
  <si>
    <t>Jiang_CO_2018</t>
  </si>
  <si>
    <t>Radium 223 therapy in symptomatic metastatic castrate resistant prostate cancer e newcastle experience: A quality of life issue</t>
  </si>
  <si>
    <t>Ra223 improved disease related QoL and reduced pain in this group of patients, and Ra223 should only be offered to patients who are fit to complete the 6 months course of treatment.</t>
  </si>
  <si>
    <t>Jiang, J</t>
  </si>
  <si>
    <t>Aims: Radium 223 (Ra223) is an alpha particle radiopharmaceutical used in the treatment of men with symptomatic bone metastasis secondary to castration resistant prostate cancer without visceral disease. The ALSYMPCA phase III trial has demonstrated that Ra223 improves both survival and disease-related quality of life (QoL) compared with placebo [1]. The Northern Centre for Cancer Care was one of the first UK centres to offer Ra223 in 2014. Our data (n = 143) previously demonstrated that patients who completed all 6 cycles of treatment survive longer than those who did not (median 12.4 months versus4.7 months, HR0.33; P = 0.0001)[2]. We reportfor the first time QoL outcomes of some of these patients based on patient-reported outcome measures, which have been implemented since August 2015. Method(s): We prospectively collected data using an abbreviated Functional Assessment of Cancer Therapy-Prostate (FACT-P) questionnaire, which patients fill in prior to each treatment. Records of patients who finished the course between August 2015 and July 2017 were analysed. Result(s): In total, 54 patients completed the QoL questionnaires, with 65% (35) of patients completing 6 cycles,19% (10) received 5 cycles, 6% (3) 4 cycles and 10% (6) 3 cycles. Overall, 59% (32) of patients had improvement of their total physical well-being scores including pain, of these 88% managed 5 cycles or more. 15% (8) had no change and 26% (14) had worsening of their scores e a risk ratio of 1.8 for those who did not complete all 6 treatments. Conclusion(s): Ra223 improves disease related QoL and reduces pain in this group of patients. 5 or more treatments may be required to benefit. This is consistent with our previous finding on survival benefit. Interim worsening of QoL is more likely if fewer treatments were given. Ra223 should only be offered to patients who are fit to complete the 6 months course of treatment.</t>
  </si>
  <si>
    <t>https://ln5.sync.com/dl/89536c980/u2w23g5z-wpqzjvhb-mcdag7bt-jhqqkr6b</t>
  </si>
  <si>
    <t>Men with symptomatic bone metastasis secondary to castration resistant prostate cancer without visceral disease.</t>
  </si>
  <si>
    <t>Inclusion criteria: Men with symptomatic bone metastasis secondary to castration resistant prostate cancer without visceral disease. Exclusion criteria: Not mentioned</t>
  </si>
  <si>
    <t>59% (32) of patients had improvement of their total physical well-being scores including pain, of these 88% managed 5 cycles or more. 15% (8) had no change and 26% (14) had worsening of their scores e a risk ratio of 1.8 for those who did not complete all 6 treatments.</t>
  </si>
  <si>
    <t>Organ_AJCO_2013</t>
  </si>
  <si>
    <t>Intermittent LHRH therapy in the management of castrate-resistant prostate cancer (CRPCa): results of a multi-institutional randomized prospective clinical trial</t>
  </si>
  <si>
    <t>Intermittent androgen deprivation therapy in patients with CRPCa, using a testosterone of &gt;1.75 ngmol/L as a trigger to reinitiate LHRHa, results in a substantial cost savings with no negative impact on oncologic and QOL outcomes.</t>
  </si>
  <si>
    <t>Organ, M</t>
  </si>
  <si>
    <t>Background: Patients who develop castration-resistant prostate cancer (CRPCa) typically continue on androgen deprivation therapy (ADT). Whether these patients need to remain on ADT has not been well studied. We conducted a multicenter randomized trial to compare an intermittent versus continuous approach to ADT in CRPCa patients. Overall survival, health-related quality of life (QOL), and cost were the main endpoints. Methods: CRPCa patients were randomized 2:1 to intermittent or continuous luteinizing hormone-releasing hormone agonists (LHRHa). Patients were followed with clinical assessments, laboratory investigations, and QOL questionnaires (EORTC QLQ-C30 or PROSQOLI) every 2 months. If the serum testosterone rose above castrate levels (1.75 nmol/L), LHRHa were reinitiated. The study was designed to close if &gt;50% of patients needed to restart ADT in the intermittent arm. Results: Thirty-one patients were followed with a median follow-up of 26.8 months-18 in the intermittent arm and 13 in the continuous. Twelve of 18 patients on the intermittent arm were reinitiated on LHRHa at a median time of 17.9 months. There was no difference in overall or cancer-specific survival between the 2 arms. There was no statistically significant difference in QOL between the 2 arms at 0 and 12 months. The total mean costs at 24 months were significantly lower in the intermittent arm ($3135 vs. $8253 Canadian dollars, P=0.0167) compared with the continuous. The main limitation of this study is the small sample size. Conclusions: We have observed that intermittent ADT in patients with CRPCa, using a testosterone of &gt;1.75 ngmol/L as a trigger to reinitiate LHRHa, results in a substantial cost savings with no negative impact on oncologic and QOL outcomes.</t>
  </si>
  <si>
    <t>https://ln5.sync.com/dl/27c9fc980/379bv64a-gasssn59-u9rccdwf-9wsr7kqc</t>
  </si>
  <si>
    <t xml:space="preserve">CRPCa patients with increase in number or size of bone or soft tissue metastasis </t>
  </si>
  <si>
    <t>Inclusion criteria: Patients with CRPCa, determined by rising levels of prostate-specific antigen (PSA) (minimum Z4 ng/dL) and/or increase in number or size of bone or soft tissue metastasis or clinical progression after failure of secondary hormonal manipulations; The patient must have demonstrated progression despite cessation of androgen receptor antagonists; Additional inclusion criteria were that serum testosterone had to be in the castrate range (&lt; 50 ng/dL or 1.75 nmol/L) and patients had to be sensitive to luteinizing hormone-releasing hormone agonists (LHRHa) for at least 1 year before enrollment. Exclusion criteria: Patients who were surgically castrated, those with a life expectancy of less than 4 months, or patients with acute spinal cord compression. Those with other active malignancies, intolerable side effects from LHRHa, or who were geographically inaccessible for follow-up were also excluded.</t>
  </si>
  <si>
    <t>Hormone therapy</t>
  </si>
  <si>
    <t>Global health status-Intermittent Hormonal Therapy Group (baseline vs 12 months): 77.7 vs  58.3
Physical functioning-Intermittent Hormonal Therapy Group (baseline vs 12 months): 88.1 vs 67.4
Role functioning-Intermittent Hormonal Therapy Group (baseline vs 12 months): 87.0 vs 64.8
Emotional functioning-Intermittent Hormonal Therapy Group (baseline vs 12 months): 79.6 vs 72.2
Indicates cognitive functioning-Intermittent Hormonal Therapy Group (baseline vs 12 months): 85.2 vs 75.9
Social functioning-Intermittent Hormonal Therapy Group (baseline vs 12 months):  85.2 vs 70.3
Global health status-Continuous Group (baseline vs 12 months): 66.6 vs 58.3
Physical functioning-Continuous Group (baseline vs 12 months): 87.4 vs 65.5
Role functioning-Continuous Group (baseline vs 12 months):  91.7 vs 77.8
Emotional functioning-Continuous Group) (baseline vs 12 months): 77.8 vs 83.3
Indicates cognitive functioning-Continuous Group (baseline vs 12 months):  86.1 vs 83.3
Social functioning-Continuous Group (baseline vs 12 months):  85.2 vs 70.3</t>
  </si>
  <si>
    <t>Full Reference</t>
  </si>
  <si>
    <t>Author</t>
  </si>
  <si>
    <t>Source</t>
  </si>
  <si>
    <t>Title</t>
  </si>
  <si>
    <t>Abu-Taleb_EJC_2013 (Abstract)</t>
  </si>
  <si>
    <t>Abu-Taleb FM, Mansour OM, Khorshid OLAMR, Abdel Raheem A. Low dose cytarabine with or without anthracycline in the induction treatment of elderly patients with acute myeloid leukemia. European Journal of Cancer. 2013 Sep;49:S850.</t>
  </si>
  <si>
    <t>Abu-Taleb F.M.
Mansour O.M.
Khorshid O.L.A.M.R.
Abdel Raheem A.</t>
  </si>
  <si>
    <t>European Journal of Cancer. Conference: European Cancer Congress 2013, ECC 2013. Amsterdam Netherlands. Conference Publication: (var.pagings). 49 (pp S850), 2013. Date of Publication: September 2013.</t>
  </si>
  <si>
    <t>Low dose cytarabine with or without anthracycline in the induction treatment of elderly patients with acute myeloid leukemia.</t>
  </si>
  <si>
    <t>Background: AML is disease of elderly with overall survival (OAS) less than 12 months despite improved supportive care and novel agents due to both host and disease biology that affect the ability to tolerate chemotherapy. Standard remission induction therapy achieve complete remission (CR) rates 40% in older AML adults at a price of a high treatmentrelated mortality that approaches 25%. Aim: Comparing the outcome of low dose Cytarabine (LDAC) plus Doxorubicin versus LDAC in elderly AML patients. Methods: This is a prospective randomized trial where 90 patients with de novo AML aged &gt;=60 years, ECOG Performance status &lt;=2, left ventricular ejection fraction &gt;=60%, adequate liver &amp; renal function were randomized to receive induction either with LDAC 20 mg/m&lt;sup&gt;2&lt;/sup&gt; s.c. D1-14 (arm 1) or with LDAC 20 mg/m&lt;sup&gt;2&lt;/sup&gt; s.c. D1-14 + Doxorubicin 25 mg/m&lt;sup&gt;2&lt;/sup&gt; i.v. D1-2 (2+14 regimen) (arm 2), Patients who achieve CR in both groups received consolidation therapy in the form of three more cycles of the induction regimen 2+14 regimen, with 45 patients in each arm, with a 1ry end point of CR, OAS and 2ry endpoints of quality of life, hospital admission for blood product transfusions. NCCN response criteria were used to define response to induction therapy, toxicity was recorded according to WHO criteria. Results: Patients characteristics were evenly matched with higher RR 53.4% in arm 2, compared to 26.6% in arm 1 with higher CR 7 (15.6%) patients in arm 2 compared to 2 (4.4%) patients in arm 1 p = 0.027, toxic early death was 2.2% in arm 1 compared to 11% in arm 2, regarding toxicity neutropenia was higher in arm 2 with grade 3 in 66.7%, grade 4 in 33.3% compared to arm 1 where 46.7% had grade 2, 42.2% grade 3, 11.1% with grade 4. The median survival for arm 2 was 9 months, compared to 6 months in arm 1 after a follow up period of 24 months. There were significant reduction in the number of patients who were admitted to the hospital for blood transfusion 8 (17.7%) patients in arm 2 compared to 27 (60%) patients in arm 1. Significantly shorter admission duration for transfusion in favor of arm 2 P&lt;0.001. Conclusion: We met the 1ry end points with a higher CR and longer OS with the 2+14 arm 2 regimen compared to LDAC arm 1 with improvement in quality of life in form of reduction in hospital admission for blood transfusion.</t>
  </si>
  <si>
    <t>CLIN, ECON</t>
  </si>
  <si>
    <t>Cortes_Leuke_2019</t>
  </si>
  <si>
    <t>Aggarwal_VH_2018 (abstract)</t>
  </si>
  <si>
    <t>Aggarwal S, Kumar S, Topaloglu O. Hospital Lenght of Stay and Costs In Patients with Acute Myeloid Leukemia: Analysis of US National In-Patient Data for 2015. Value in Health. 2018 May 1;21:S23.</t>
  </si>
  <si>
    <t>Aggarwal S, Kumar S, Topaloglu O.</t>
  </si>
  <si>
    <t>Value in Health. 2018 May 1;21:S23.</t>
  </si>
  <si>
    <t>Hospital length of stay and costs in patients with acute myeloid leukemia: analysis of us national in-patient data for 2015</t>
  </si>
  <si>
    <t>OBJECTIVES: To examine trends in hospital length of stay and total costs in patients with AML. METHODS: The latest available 2015 National Inpatient Sample (NIS) data set of hospital admissions from the Healthcare Cost and Utilization Project was utilized in order to determine the number of hospital admissions for patients with AML (identified by ICD-9 for Q1-Q3 and ICD-10 codes for Q4). The LOS and costs were compared by payer type, race, gender and age groups.&lt;p&gt;&lt;/p&gt; RESULTS: Based on our inclusion criteria we found 12,634 admissions, representing 0.146% of all hospitalizations. The mean age was 57.3 years (SD: 20.19, median 62 years). The mean LOS was 13.04 days (SD: 15.76 days, Median: 6 days). While majority of the hospitalizations were in patients age &gt;60 years (55%), the LOS was longest for children, followed by adults age 45-59. Mean (SD) LOS by age: 0-18: 20.22 days (20.31, n=532), 18-45: 13.49 days (18.58, n=1618), 45-59: 15.15 days (16.62, n=2110) and 60+: 11.32 days (13.43, n=5216).&lt;p&gt;&lt;/p&gt; Interestingly, the mean LOS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LOS, the total charges were lowest for Medicare $107,913 (SD: $165,576), while charges were similar for Medicaid and Private payers: $174,545 (SD: $284,624) and $166,731 (SD: $253,656), respectively. LOS and charges did not significantly vary by gender or race. CONCLUSIONS: Patients with AML incur high costs for public and private payers, mainly due to long length of stay. New treatments with shorter LOS could potentially lower the economic burden by offsetting high cost of hospitalization.</t>
  </si>
  <si>
    <t>ECON</t>
  </si>
  <si>
    <t>Cortes_Blood_2016 (Abstract)</t>
  </si>
  <si>
    <t>Amadori_BJH_2010</t>
  </si>
  <si>
    <t>Amadori S, Suciu S, Selleslag D, Stasi R, Alimena G, Baila L, Rizzoli V, Borlenghi E, Gaidano G, Magro D, Torelli G, Muus P, Venditti A, Cacciola E, Lauria F, Vignetti M, de Witte T. British Journal of Haematology. 149(3):376-82, 2010 May.</t>
  </si>
  <si>
    <t>Amadori S; Suciu S; Selleslag D; Stasi R; Alimena G; Baila L; Rizzoli V; Borlenghi E; Gaidano G; Magro D; Torelli G; Muus P; Venditti A; Cacciola E; Lauria F; Vignetti M; de Witte T</t>
  </si>
  <si>
    <t>British Journal of Haematology. 149(3):376-82, 2010 May.</t>
  </si>
  <si>
    <t>Randomized trial of two schedules of low-dose gemtuzumab ozogamicin as induction monotherapy for newly diagnosed acute myeloid leukaemia in older patients not considered candidates for intensive chemotherapy. A phase II study of the EORTC and GIMEMA leukaemia groups (AML-19).</t>
  </si>
  <si>
    <t>This study compared two schedules of low-dose gemtuzumab ozogamicin (GO) as induction monotherapy for untreated acute myeloid leukaemia in older patients unfit for intensive chemotherapy, to identify the more promising regimen for further study. Patients were randomized to receive either best supportive care or a course of GO according to one of two schedules: 3 mg/m(2) on days 1, 3 and 5 (arm A), or GO 6 mg/m(2) on day 1 and 3 mg/m(2) on day 8 (arm B). Primary endpoint was the rate of disease non-progression (DnP), defined as the proportion of patients either achieving a response or maintaining a stable disease following GO induction in each arm. Fifty-six patients were randomized in the two GO arms (A, n = 29; B, n = 27). The rate of DnP was 38% [90% confidence interval (CI), 23-55] in arm A, and 63% (90% CI, 45-78) in arm B. Peripheral cytopenias were the most common adverse events for both regimens. The all-cause early mortality rate was 14% in arm A and 11% in arm B. The day 1 + 8 schedule, which was associated with the highest rate of DnP, met the statistical criteria to be selected as the preferred regimen for phase III comparison with best supportive care.</t>
  </si>
  <si>
    <t>CLIN</t>
  </si>
  <si>
    <t>Cortes_Haema_2018 (Abstract)</t>
  </si>
  <si>
    <t>Amadori_JCO_2016</t>
  </si>
  <si>
    <t>Amadori S, Suciu S, Selleslag D, Aversa F, Gaidano G, Musso M, Annino L, Venditti A, Voso MT, Mazzone C, Magro D, De Fabritiis P, Muus P, Alimena G, Mancini M, Hagemeijer A, Paoloni F, Vignetti M, Fazi P, Meert L, Ramadan SM, Willemze R, de Witte T, Baron F. Journal of Clinical Oncology. 34(9):972-9, 2016 Mar 20.</t>
  </si>
  <si>
    <t>Amadori S; Suciu S; Selleslag D; Aversa F; Gaidano G; Musso M; Annino L; Venditti A; Voso MT; Mazzone C; Magro D; De Fabritiis P; Muus P; Alimena G; Mancini M; Hagemeijer A; Paoloni F; Vignetti M; Fazi P; Meert L; Ramadan SM; Willemze R; de Witte T; Baron F</t>
  </si>
  <si>
    <t>Journal of Clinical Oncology. 34(9):972-9, 2016 Mar 20.</t>
  </si>
  <si>
    <t>Gemtuzumab Ozogamicin Versus Best Supportive Care in Older Patients With Newly Diagnosed Acute Myeloid Leukemia Unsuitable for Intensive Chemotherapy: Results of the Randomized Phase III EORTC-GIMEMA AML-19 Trial.</t>
  </si>
  <si>
    <t>PURPOSE: To compare single-agent gemtuzumab ozogamicin (GO) with best supportive care (BSC) including hydroxyurea as first-line therapy in older patients with acute myeloid leukemia unsuitable for intensive chemotherapy.
PATIENTS AND METHODS: In this trial, patients at least 61 years old were centrally randomized (1:1) to receive either a single induction course of GO (6 mg/m(2) on day 1 and 3 mg/m(2) on day 8) or BSC. Patients who did not progress after GO induction could receive up to eight monthly infusions of the immunoconjugate at 2 mg/m(2). Randomization was stratified by age, WHO performance score, CD33 expression status, and center. The primary end point was overall survival (OS) by intention-to-treat analysis.
RESULTS: A total of 237 patients were randomly assigned (118 to GO and 119 to BSC). The median OS was 4.9 months (95% CI, 4.2 to 6.8 months) in the GO group and 3.6 months (95% CI, 2.6 to 4.2 months) in the BSC group (hazard ratio, 0.69; 95% CI, 0.53 to 0.90; P = .005); the 1-year OS rate was 24.3% with GO and 9.7% with BSC. The OS benefit with GO was consistent across most subgroups, and was especially apparent in patients with high CD33 expression status, in those with favorable/intermediate cytogenetic risk profile, and in women. Overall, complete remission (CR [complete remission] + CRi [CR with incomplete recovery of peripheral blood counts]) occurred in 30 of 111 (27%) GO recipients. The rates of serious adverse events (AEs) were similar in the two groups, and no excess mortality from AEs was observed with GO.
CONCLUSION: First-line monotherapy with low-dose GO, as compared with BSC, significantly improved OS in older patients with acute myeloid leukemia who were ineligible for intensive chemotherapy. No unexpected AEs were identified and toxicity was manageable. Copyright © 2016 by American Society of Clinical Oncology.</t>
  </si>
  <si>
    <t>Papayannidis_CLML_2019 (abstract)</t>
  </si>
  <si>
    <t>Atalay_IJHBT_2016</t>
  </si>
  <si>
    <t>Atalay F, Atesoglu EB, et al. Indian Journal of Hematology and Blood Transfusion. 32 (1) (pp 46-53), 2016. Date of Publication: 01 Mar 2016.</t>
  </si>
  <si>
    <t>Atalay F._x000D_
_x000D_
Atesoglu E.B.</t>
  </si>
  <si>
    <t>Indian Journal of Hematology and Blood Transfusion. 32 (1) (pp 46-53), 2016. Date of Publication: 01 Mar 2016.</t>
  </si>
  <si>
    <t>Low Dose Cytosine Arabinoside and Azacitidine Combination in Elderly Patients with Acute Myeloid Leukemia and Refractory Anemia with Excess Blasts (MDS-RAEB2).</t>
  </si>
  <si>
    <t>Only one-third of elderly (&gt;60 years) AML and MDS-RAEB2 patients may receive intensive chemotherapy treatment alternatives that are limited in this patient group due to the potential of severe toxicity. Previous studies have shown that azacitidine and low dose cytarabine treatments may be a beneficial treatment option for these patients. In this study, we aimed to good results with low toxicity in elderly patients. We retrospectively analyzed the AML and MDS-RAEB2 patients who received azacitidine monotherapy and azacitidine and LDL-ara-c combination therapy for a comparison of their response to therapy, survival rates, and toxicity rates and for determining the factors that could affect their overall survival. A total of 27 patients who were diagnosed with de novo AML and MDS-RAEB2 and who received at least four cycles of chemotherapy were included in the study, and the data were evaluated retrospectively. When monotherapy and combination therapy groups were compared, the pretreatment bone marrow blast count was observed to be greater in the combination therapy group. A statistically significant difference was not detected between the groups regarding the response to therapy ratios (p = 0.161) (42.9 and 57.1 %, respectively). No difference was detected between the groups regarding therapy-related toxicity. Infections were the most common complication. Progression-free survival was 30.3 % for the azacitidine monotherapy group and 66.7 % for the combination (azacitidine + LD-ara-c) group. The factors influencing the overall survival rate were determined based on the response to the first-line therapies, more than a grade 2 infection, fever, and relapse in a multi-variance analysis. The combination therapy may be a well-tolerated treatment option for the elderly, vulnerable AML patients whose blast count is high in response to therapy rates, overall survival rates, and toxicities are not different, although the pre-treatment bone marrow blast count was greater in the combination therapy groups compared with the monotherapy group._x000D_
Copyright © 2015, Indian Society of Haematology &amp; Transfusion Medicine.</t>
  </si>
  <si>
    <t>RWE</t>
  </si>
  <si>
    <t>Zeidan_ASH_2019 (abstract)</t>
  </si>
  <si>
    <t>Bally_LR_2013</t>
  </si>
  <si>
    <t>Bally C, Thepot S, et al. Leukemia Research. 37(6):637-40, 2013 Jun.</t>
  </si>
  <si>
    <t>Bally C_x000D_
_x000D_
Thepot S_x000D_
_x000D_
Quesnel B_x000D_
_x000D_
Vey N_x000D_
_x000D_
Dreyfus F_x000D_
_x000D_
Fadlallah J_x000D_
_x000D_
Turlure P_x000D_
_x000D_
de Botton S_x000D_
_x000D_
Dartigeas C_x000D_
_x000D_
de Renzis B_x000D_
_x000D_
Itzykson R_x000D_
_x000D_
Fenaux P_x000D_
_x000D_
Ades L</t>
  </si>
  <si>
    <t>Leukemia Research. 37(6):637-40, 2013 Jun.</t>
  </si>
  <si>
    <t>Azacitidine in the treatment of therapy related myelodysplastic syndrome and acute myeloid leukemia (tMDS/AML): a report on 54 patients by the Groupe Francophone Des Myelodysplasies (GFM).</t>
  </si>
  <si>
    <t>The effect of azacitidine (AZA) in therapy related MDS and AML (t-MDS/AML) is not well established. 54 patients (42 t-MDS and 12 t-AML), 71% of whom had complex karyotype, received AZA for at least one cycle (median 4 cycles). The overall response rate (ORR) was 39% in the whole cohort and 62% in patients who received &gt;=4 cycles. One, 2 and 3 year OS was 36%, 14% and 8% respectively. Female gender (p=0.01) and ECOG 0-1 (p=0.04) were associated with significantly better OS, while karyotype and marrow blast percentage had no significant impact. By comparison with de novo MDS/AML treated in the same program, t-MDS/AML had a similar response rate (38% vs 45% in de novo MDS/AML, p=0.53), but significantly shorter OS (2 year OS of 14% vs 33.9%, p=0.0005). However, in a multivariate analysis performed in all patients (de novo and therapy related cases), only complex karyotype and high IPSS, and not etiology (i.e. de novo versus therapy related), had a significant impact on OS. Nine (15%) patients received allogeneic stem cell transplantation, 4 of whom were still alive._x000D_
Copyright © 2013 Elsevier Ltd. All rights reserved.</t>
  </si>
  <si>
    <t>Dombret_Blood_2015</t>
  </si>
  <si>
    <t>Batty_JCRT_2014</t>
  </si>
  <si>
    <t xml:space="preserve">Batty N. Yin Y. Wiles S. Decitabine is more cost effective than cytarabine and daunorubicin in elderly acute myeloid leukemia patients. J Cancer Res Ther 2014, 2(4):68-73.
</t>
  </si>
  <si>
    <t xml:space="preserve">Batty N.
Yin Y.
Wiles S.
</t>
  </si>
  <si>
    <t>J Cancer Res Ther 2014, 2(4):68-73.</t>
  </si>
  <si>
    <t>Decitabine is more cost effective than cytarabine and daunorubicin in elderly acute myeloid leukemia patients.</t>
  </si>
  <si>
    <t>Introduction: Decitabine is not approved in the United States (US) for acute myeloid leukemia (AML) because it did not improve overall survival compared with standard conventional induction treatment with cytarabine and daunorubicin (AD). We asked what would be the cost effectiveness of decitabine versus AD in AML patients older than 60 years of age. Methods: A semi-Markov model compiling survival and cost data was used based on survival probabilities from the literature. Data accounted for re-induction therapy with idarubicin, fludarabine, cytarabine and granulocyte colonystimulating factor and consolidation therapy with high-dose cytarabine (HiDAC) but not for stem cell transplantation. The assumption-based model considered a maximum of four cycles of HiDAC and continuing decitabine until loss of benefit. Results: Assuming 1,000 patients for each treatment arm in a semi-Markov model over one year time horizon, the qualityadjusted life year (QALY) for AD vs. decitabine were 0.47 and 0.61. The percentage survival for AD and decitabine were 45.2% and 50.5%. Their costs were $168,863 and $108,084. The incremental cost-effectiveness ratio was -$60,779/0.14 =-$433,756 per QALY. By sensitivity analysis, decitabine was superior to AD in all parameters. Conclusion: Decitabine is a more cost-effective therapy for patients older than 60 years of age than AD. While cost effectiveness is certainly important, decitabine may be arguably considered for elderly newly diagnosed AML patients given the economic pressures in the US health system; however, this is not a criterion for drug approval.</t>
  </si>
  <si>
    <t>Seymour_Haema_2015 (abstract)</t>
  </si>
  <si>
    <t>Beguin_ACB_2015</t>
  </si>
  <si>
    <t>Beguin Y, Selleslag D, et al. Acta Clinica Belgica. 70(1):34-43, 2015 Feb.</t>
  </si>
  <si>
    <t>Beguin Y_x000D_
_x000D_
Selleslag D_x000D_
_x000D_
Meers S_x000D_
_x000D_
Graux C_x000D_
_x000D_
Bries G_x000D_
_x000D_
Deeren D_x000D_
_x000D_
Vrelust I_x000D_
_x000D_
Ravoet C_x000D_
_x000D_
Theunissen K_x000D_
_x000D_
Voelter V_x000D_
_x000D_
Potier H_x000D_
_x000D_
Trullemans F_x000D_
_x000D_
Noens L_x000D_
_x000D_
Mineur P</t>
  </si>
  <si>
    <t>Acta Clinica Belgica. 70(1):34-43, 2015 Feb.</t>
  </si>
  <si>
    <t>Safety and efficacy of azacitidine in Belgian patients with high-risk myelodysplastic syndromes, acute myeloid leukaemia, or chronic myelomonocytic leukaemia: results of a real-life, non-interventional post-marketing survey.</t>
  </si>
  <si>
    <t>OBJECTIVES: We evaluated azacitidine (Vidaza()) safety and efficacy in patients with myelodysplastic syndrome (MDS), acute myeloid leukaemia (AML), and chronic myelomonocytic leukaemia (CMML), in a real-life setting. Treatment response, dose, and schedule were assessed._x000D_
_x000D_
METHODS: This non-interventional, post-marketing survey included 49/50 patients receiving azacitidine at 14 Belgian haematology centres from 2010-2012. Treatment-emergent adverse events (TEAEs), including treatment-related TEAEs, and serious TEAEs (TESAEs) were recorded throughout the study. Treatment response [complete response (CR), partial response (PR), haematological improvement (HI), stable disease (SD), treatment failure (TF)) and transfusion-independence (TI) were evaluated at completion of a 1-year observation period (1YOP) or at treatment discontinuation, and overall survival (OS), at study conclusion._x000D_
_x000D_
RESULTS: The median age of patients was 74.7 (range: 43.9-87.8) years; 69.4% had MDS, 26.5% had primary or secondary AML, and 4.1% had CMML. Treatment-related TEAEs, grade 3-4 TEAEs, and TESAEs were reported in 67.3%, 28.6%, and 18.4% of patients, respectively. During 1YOP, patients received a median of 7 (1-12) treatment cycles. Treatment response was assessed for 38/49 patients. Among MDS and CMML patients (n = 29), 41.4% had CR, PR, or HI, 41.4% had SD, and 17.2% had TF. Among AML patients (n = 9), 44.4% had CR or PR, 33.3% had SD, and 22.2% had TF. TI was observed in 14/32 (43.8%) patients who were transfusion-dependent at baseline. Median (95% confidence interval) OS was 490 (326-555) days; 1-year OS estimate was 0.571 (0.422-0.696)._x000D_
_x000D_
CONCLUSIONS: Our data support previous findings that azacitidine has a clinically acceptable safety profile and shows efficacy.</t>
  </si>
  <si>
    <t>Seymour_LL_2017</t>
  </si>
  <si>
    <t>Bories_AJH_2014</t>
  </si>
  <si>
    <t>Bories P, Bertoli S, et al. American Journal of Hematology. 89(12):E244-52, 2014 Dec.</t>
  </si>
  <si>
    <t>Bories P_x000D_
_x000D_
Bertoli S_x000D_
_x000D_
Berard E_x000D_
_x000D_
Laurent J_x000D_
_x000D_
Duchayne E_x000D_
_x000D_
Sarry A_x000D_
_x000D_
Delabesse E_x000D_
_x000D_
Beyne-Rauzy O_x000D_
_x000D_
Huguet F_x000D_
_x000D_
Recher C</t>
  </si>
  <si>
    <t>American Journal of Hematology. 89(12):E244-52, 2014 Dec.</t>
  </si>
  <si>
    <t>Intensive chemotherapy, azacitidine, or supportive care in older acute myeloid leukemia patients: an analysis from a regional healthcare network.</t>
  </si>
  <si>
    <t>We assessed in a French regional healthcare network the distribution of treatments, prognostic factors, and outcome of 334 newly diagnosed acute myeloid leukemia patients aged 60 years or older over a 4-year period of time (2007-2010). Patients were selected in daily practice for intensive chemotherapy (n = 115), azacitidine (n = 95), or best supportive care (n = 124). In these three groups, median overall survival was 18.9, 11.3, and 1.8 months, respectively. In the azacitidine group, multivariate analysis showed that overall survival was negatively impacted by higher age (P = 0.010 for one unit increase), unfavorable cytogenetics (P = 0.001), lymphocyte count &lt;0.5 G/L (P = 0.015), and higher lactate dehydrogenase level (P = 0.005 for one unit increase). We compared the survival of patients treated by azacitidine versus intensive chemotherapy and best supportive care using time-dependent analysis and propensity score matching. Patients treated by intensive chemotherapy had a better overall survival compared with those treated by azacitidine from 6 months after diagnosis, whereas patients treated by azacitidine had a better overall survival compared with those treated by best supportive care from 1 day after diagnosis. This study of "real life" practice shows that there is a room for low intensive therapies such as azacitidine in selected elderly acute myeloid leukemia patients._x000D_
Copyright © 2014 Wiley Periodicals, Inc.</t>
  </si>
  <si>
    <t>Fenaux_LO_2009</t>
  </si>
  <si>
    <t>Bui_Blood_2018 (abstract)</t>
  </si>
  <si>
    <t>Cat Bui, Thomas Marshall,Rajesh Kamalakar et al. Blood. Conference: 60th Annual Meeting of the American Society of Hematology, ASH 2018.</t>
  </si>
  <si>
    <t>Cat Bui, PhD, Thomas Marshall, PharmD, MS, Rajesh Kamalakar, MS, Tracey Posadas, PharmD, MPH and Jalaja Potluri, MD</t>
  </si>
  <si>
    <t>Blood. Conference: 60th Annual Meeting of the American Society of Hematology, ASH 2018.</t>
  </si>
  <si>
    <t>Transfusion Requirements and Hospitalization during First Line Treatment Among Newly Diagnosed Acute Myeloid Leukemia Patients Who Were Ineligible for Intensive Chemotherapy</t>
  </si>
  <si>
    <t>Background: Newly diagnosed acute myeloid leukemia (ND AML) patients (pts) ineligible for intensive chemotherapy have limited treatment options. Most commonly used low intensity regimens are azacitidine (AZA), decitabine (DEC), or low-dose cytarabine (LDAC). These patients often have low blood counts that may contribute to poor quality of life (QoL) due to high risk for infections and may require transfusion of blood products. The objective of this study was to describe the patient characteristics, treatment patterns, and quantify the clinical outcomes (i.e., transfusion requirements infections and hospitalizations (hosp) among ND AML pts ineligible for intensive chemotherapy who received currently available therapies as first-line (1L) treatment in a real-world cohort._x000D_
_x000D_
Methods: Eligible pts were found in the de-identified Optum Clinformatics Data Mart between 1/1/2010 and 6/30/2017 and had the following: AML at 2 encounters (ICD-9/10 codes) at least 30 days apart,  60 yrs. at diagnosis (dx), and 6 months (mo) benefit coverage before and  3 mo post dx. 1L treatment date (tx-index) was the date of first monotherapy (AZA, DEC, or LDAC) after AML diagnosis. 1L treatment duration was from tx-index to the end of study (EOS) defined as either end of 1L treatment, end of benefit coverage, relapse, or 12/31/2017. Transfusion independence (TI) during 1L treatment was defined as having neither platelets nor red blood cells (RBC) for 56 consecutive days (56-day TI). Patients with &lt; 56 days of observation time from tx-index were not classified as achieving 56-day TI. During 1L treatment, transfusion support was defined as patients receiving either platelets and/or RBC regardless whether or not patients achieved 56-day TI. Sample selection and creation of analytic variables were performed using the Instant Health Data (IHD) platform (BHE, Boston, MA). Statistical analyses were undertaken with SAS software version 9.4 (SAS Institute Inc., Cary, NC, USA)._x000D_
_x000D_
Results: Among 785 eligible pts, 82.0% had Medicare Advantage, 59.2% were male, and the mean (median; range) age was 74.7 (75.0; range 60.0-89.0) yrs. The mean (median; range) baseline comorbidity score (measured by Quan Charlson Comorbidity Index, CCI) was 1.5 (1.0; 0-11), with an available follow-up period of 13.6 (10.6; 3.0-88.5) mo._x000D_
_x000D_
As1L treatment, majority of pts received AZA (n=422, 53.8%) followed by DEC (n=337, 43.0%) and LDAC (n=26, 3.3%) and the mean (median; range) duration of treatment was 5.6 (3.7; 0.03-52.0) mo. A total of 4.5% (35) patients had major or minor GI hemorrhage, 1.9% (15) brain hemorrhage, and 48.7% (382) had infections of all grades (AZA: 202/422, 47.9%; DEC: 170/337, 50.5%; LDAC: 10/26, 38.5%)._x000D_
_x000D_
Prior to receiving 1L treatment, 48.0% (377/785) of patients required transfusion of either platelets and/or RBC (Table 1). During 1L treatment, 73.3% (575) of pts received transfusion support with a mean (median; range) of 8.5 (5.0; 1-181) transfusions of either platelets and/or RBC. Among 377 patients with transfusion support prior to 1L treatment, 33.7% (127/377) of patients achieved  56-day TI during 1L treatment (Table 1)._x000D_
_x000D_
Multivariate logistic regression showed pts with baseline transfusion requirement were less likely to achieve 56 consecutive day TI during 1L treatment vs. pts without baseline transfusion requirements (33.7% vs. 58.6%; OR = 0.37; 95% CI = 0.27  0.50; P &lt; 0.001) with the current treatments._x000D_
_x000D_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respectively._x000D_
_x000D_
Conclusions: This real-world study in ND AML patients showed transfusion burden on patients with the currently available non-intensive treatment with AZA and DEC being the most commonly used agents. Most (61.5%-80.1%) of the pts required transfusions for platelets and /or RBC and less than 40% (0%-38.6%) of the patients with baseline transfusion requirement achieved 56 consecutive days of transfusion independence anytime while receiving their 1L treatment. Additional research is warranted to understand the correlation between response to treatment and transfusion independence and subsequent impact on hospitalization and infections.</t>
  </si>
  <si>
    <t>Fenaux_BJH_2010</t>
  </si>
  <si>
    <t>Burnett_Blood_2013</t>
  </si>
  <si>
    <t>Burnett AK, Russell NH, Hunter AE, Milligan D, Knapper S, Wheatley K, Yin J, McMullin MF, Ali S, Bowen D, Hills RK. Clofarabine doubles the response rate in older patients with acute myeloid leukemia but does not improve survival. Blood. 2013;122(8):1384-1394.</t>
  </si>
  <si>
    <t>Burnett A.K.
Russell N.H.
Hunter A.E.
Milligan D.
Knapper S.
Wheatley K.
Yin J.
McMullin M.F.
Ali S.
Bowen D.
Hills R.K.</t>
  </si>
  <si>
    <t>Blood. 122 (8) (pp 1384-1394), 2013. Date of Publication: 2013.</t>
  </si>
  <si>
    <t>Clofarabine doubles the response rate in older patients with acute myeloid leukemia but does not improve survival.</t>
  </si>
  <si>
    <t>Better treatment is required for older patients with acute myeloid leukemia (AML) not considered fit for intensive chemotherapy. We report a randomized comparison of low-dose Ara-C (LDAC) vs the novel nucleoside, clofarabine, in untreated older patients with AML and high-risk myelodysplastic syndrome (MDS). A total of 406 patients with de novo (62%), secondary disease (24%), or high-risk MDS (&gt;10% marrow blasts) (15%), median age 74 years, were randomized to LDAC 20 mg twice daily for 10 days every 6 weeks or clofarabine 20 mg/m&lt;sup&gt;2&lt;/sup&gt; on days 1 to 5, both for up to 4 courses. These patients had more adverse demographics than contemporaneous intensively treated patients. The overall remission rate was 28%, and 2-year survival was 13%. Clofarabine significantly improved complete remission (22% vs 12%; hazard ratio [HR] = 0.47 [0.28-0.79]; P = .005) and overall response (38% vs 19%; HR = 0.41 [0.26-0.62]; P &lt; .0001), but there was no difference in overall survival explained by poorer survival in the clofarabine patients who did not gain complete remission and also following relapse Clofarabine was more myelosuppressive and required more supportive care. Although clofarabine doubled remission rates, overal survival was not improved overall or in any subgroup. The treatment of patients of the type treated here remains a major unmet need. This trial was registered at www.clinicaltrials.gov as #ISRCTN 11036523.
Copyright © 2013 by The American Society of Hematology.</t>
  </si>
  <si>
    <t>Fenaux_JCO_2010</t>
  </si>
  <si>
    <t>Burnett_Cancer_2007</t>
  </si>
  <si>
    <t>Burnett AK, Milligan D, Prentice AG, Goldstone AH, McMullin MF, Hills RK, Wheatley K. A comparison of low-dose cytarabine and hydroxyurea with or without all-trans retinoic acid for acute myeloid leukemia and high-risk myelodysplastic syndrome in patients not considered fit for intensive treatment. Cancer. 2007;109(6):1114-1124.</t>
  </si>
  <si>
    <t>Burnett AK, Milligan D, Prentice AG, Goldstone AH, McMullin MF, Hills RK, Wheatley K</t>
  </si>
  <si>
    <t>Cancer.  109(6):1114-1124, 2007.</t>
  </si>
  <si>
    <t>A comparison of low-dose cytarabine and hydroxyurea with or without all-trans retinoic acid for acute myeloid leukemia and high-risk myelodysplastic syndrome in patients not considered fit for intensive treatment</t>
  </si>
  <si>
    <t>METHODS: Between December 1998 and November 2003, as part of National Cancer Research Institute Acute Myeloid Leukemia 14 Trial, 217 patients, who were deemed unfit for intensive chemotherapy were randomized to receive low-dose cytarabine (Ara-C) (20 mg twice daily for 10 days) or hydroxyurea with or without all-trans retinoic acid (ATRA).
RESULTS: Low-dose ara-C produced a better remission rate (18% vs 1%; odds ratio [OR], 0.15; 95% confidence interval [95% CI], 0.06-0.37; P = .00006) and better overall survival (OR, 0.60; 95% CI, 0.44-0.81; P = .0009), which was accounted for by the achievement of complete remission (CR) (duration of CR: 80 weeks vs 10 weeks for patients with no CR). Patients who had adverse cytogenetics did not benefit. ATRA had no effect. Toxicity scores or supportive care requirements did not differ between the treatment arms.
CONCLUSIONS: Older, less fit patients have a poor outcome, and few trials have been conducted in this patient group. Low-dose ara-C treatment was superior to best supportive care and hydroxyurea because it had greater success in achieving CR, and it could represent standard care against which new treatments may be compared in this patient group.
BACKGROUND: The survival of older patients with acute myeloid leukemia has not improved. Few clinical trials have been available for older patients who are not considered fit for an intensive chemotherapy approach.</t>
  </si>
  <si>
    <t>Silverman_JCO_2002</t>
  </si>
  <si>
    <t>Burnett_Leukemia_2013</t>
  </si>
  <si>
    <t>Burnett AK, Hills RK, Hunter AE, Milligan D, Kell WJ, Wheatley K, Yin J, McMullin MF, Dignum H, Bowen D, Russell NH. The addition of gemtuzumab ozogamicin to low-dose Ara-C improves remission rate but does not significantly prolong survival in older patients with acute myeloid leukaemia: Results from the LRF AML14 and NCRI AML16 pick-a-winner comparison. Leukemia. 2013 Jan;27(1):75-81.</t>
  </si>
  <si>
    <t>Burnett A.K.
Hills R.K.
Hunter A.E.
Milligan D.
Kell W.J.
Wheatley K.
Yin J.
McMullin M.F.
Dignum H.
Bowen D.
Russell N.H.</t>
  </si>
  <si>
    <t>Leukemia. 27 (1) (pp 75-81), 2013. Date of Publication: January 2013.</t>
  </si>
  <si>
    <t>The addition of gemtuzumab ozogamicin to low-dose Ara-C improves remission rate but does not significantly prolong survival in older patients with acute myeloid leukaemia: Results from the LRF AML14 and NCRI AML16 pick-a-winner comparison.</t>
  </si>
  <si>
    <t>The treatment of older patients with acute myeloid leukaemia, who are not considered suitable for conventional intensive therapy, is unsatisfactory. Low-dose Ara-C(LDAC) has been established as superior to best supportive care, but only benefits the few patients who enter complete remission. Alternative or additional treatments are required to improve the situation. This randomised trial compared the addition of the immunoconjugate, gemtuzumab ozogamicin (GO), at a dose of 5 mg on day 1 of each course of LDAC, with the intention of improving the remission rate and consequently survival. Between June 2004 and June 2010, 495 patients entered the randomisation. The addition of GO significantly improved the remission rate (30% vs 17%; odds ratio(OR) 0.48 (0.32-0.73); P=0.006), but not the 12 month overall survival (25% vs 27%). The reason for the induction benefit failing to improve OS was two-fold: survival of patients in the LDAC arm who did not enter remission and survival after relapse were both superior in the LDAC arm. Although the addition of GO to LDAC doubled the remission rate it did not improve overall survival. Maintaining remission in older patients remains elusive. © 2013 Macmillan Publishers Limited All rights reserved.</t>
  </si>
  <si>
    <t>Montalban-Bravo_Blood_2016 (Abstract)</t>
  </si>
  <si>
    <t>Caloto_VH_2016 (abstract)</t>
  </si>
  <si>
    <t>Caloto T, Dias Ferreira C, Rafel M, Rovira G. Azacitidine for the treatment of adult patients (age 65 or older) with acute myeloid leukemia and &gt; 30% bone marrow blasts in Spain: Budget impact analysis. Value in Health. 2016 Nov; 19(7):A581.</t>
  </si>
  <si>
    <t>Caloto T.
Dias Ferreira C.
Rafel M.
Rovira G.</t>
  </si>
  <si>
    <t>Value in Health. Conference: ISPOR 19th Annual European Congress. Austria. 19 (7) (pp A581), 2016. Date of Publication: November 2016.</t>
  </si>
  <si>
    <t>Azacitidine for the treatment of adult patients (age 65 or older) with acute myeloid leukemia and &gt; 30% bone marrow blasts in Spain: Budget impact analysis.</t>
  </si>
  <si>
    <t>Objectives: The use of azacitidine has been recently approved in Spain for the treatment of adult patients (pts) &gt;= 65 years diagnosed with Acute Myeloid Leukemia (AML) with &gt; 30% marrow blasts who are ineligible forhematopoietic stem cell transplantation (HSCT). The objective was to assess the economic impact of treating these pts with azacitidine in Spain. Methods: From the National Health System (NHS) perspective, we developed a budget impact analysis to assess azacitidine eligibility and costs over a 3-year period. The number of pts aged &gt;= 65 years with AML and &gt; 30% marrow blasts was estimated using published epidemiologic estimates. The proportion of those pts ineligible for HSCT was obtained through local expert consultation. AML market distribution was obtained from market research studies. For all therapeutic options, healthcare costs ( 2016) included drug (ex-factory considering compulsory RDL 8/2010 discount), administration and adverse events. Unit costs were obtained from the NHS and eSalud databases. The base-case analysis considered that vial-sharing was performed for all treatment alternatives. Results: 418 pts would be eligible for azacitidine treatment in the first year of use (416 and 413 in the next 2 years, respectively). According to expert opinion, azacitidine would gradually replace low-dose chemotherapy, and to a lesser extent decitabine and high-dose chemotherapy, resulting in 216, 233 and 250 pts treated with azacitidine in the new indication in the first 3 years, corresponding with  1.9 M in total savings for the NHS. Conclusions: In Spain, the use of azacitidine to treat older, HSCTineligible pts with AML and &gt; 30% bone marrow blasts is associated with impactful savings for the NHS. These cost savings were especially related to costs of treatment administration and the convenient mode of subcutaneous administration.</t>
  </si>
  <si>
    <t>Montalban_Leukemia_2017</t>
  </si>
  <si>
    <t>Candelaria-Hernandez_VH_2017 (abstract)</t>
  </si>
  <si>
    <t>Candelaria-Hernandez M, Lopez Karpovitch X, Mijangos-Huesca FJ, Montano-Figueroa E., Lemus-Carmona EA, Guzman-Vazquez S, Diaz-Martinez JP, Soto-Molina H. Cost-effectiveness of azacitidine compared with low-doses of chemotherapy (LDC) in myelodysplastic syndrome (MDS). Value in Health. 2017 May;20(5):A212.</t>
  </si>
  <si>
    <t>Candelaria-Hernandez M.
Lopez Karpovitch X.
Mijangos-Huesca F.J.
Montano-Figueroa E.
Lemus-Carmona E.A.
Guzman-Vazquez S.
Diaz-Martinez J.P.
Soto-Molina H.</t>
  </si>
  <si>
    <t>Value in Health. Conference: ISPOR 22nd Annual International Meeting. United States. 20 (5) (pp A212), 2017. Date of Publication: May 2017.</t>
  </si>
  <si>
    <t xml:space="preserve">Cost-effectiveness of azacitidine compared with low-doses of chemotherapy (LDC) in myelodysplastic syndrome (MDS) </t>
  </si>
  <si>
    <t>OBJECTIVES: Assess, from a Mexican health care perspective, the cost-effectiveness of azacitidine compared with Low-Doses of Chemotherapy (LDC) plus best supportive care (BSC) for the treatment of adult patients with intermediate-2 and high-risk MDS, who are not eligible for haematopoietic stem cell transplantation. METHODS: We developed a cost-effectiveness survival analysis model of 3 stages: MDS, AML, and death. OS and costs are extrapolated beyond three-year time horizon. Discount rate of 5% was applied. To estimate the model cycle probability transition to mortality state, survival curves were constructed for each treatment arm using individual patient-level data from Study AZA-001. Unitary cost are from public price list, and profiles for the management of MDS and AML were collected separately using a structured questionnaire. Probabilistic sensitivity analyses (PSA) were conducted by simultaneously sampling from estimated probability distributions of model parameters. RESULTS: Overall survival was projected to increase by 72.26 weeks with azacitidine. Incremental expected total costs for azacitidine compared to LDC was MXN $68,045. However, the cost of the drug therapy was lower with azacitidine. The ICER for azacitidine compared to LDC was MXN$48,932 per LYG. PSA showed that azacitidine was a highly cost-effective option in 96.49% of the simulated cases in MXN$180,000/LYG willingness-to-pay. CONCLUSIONS: Compared with LDC, azacitidine represents a cost-effective treatment alternative in patients with MDS from a Mexican perspective.</t>
  </si>
  <si>
    <t>Seymour_BMCC_2017</t>
  </si>
  <si>
    <t>Cannas_TCB_2015</t>
  </si>
  <si>
    <t>Cannas G, Fattoum J, Boukhit M, Thomas X. Economic analysis of blood product transfusions according to the treatment of acute myeloid leukemia in the elderly. Transfusion Clinique et Biologique. 2015 Oct-Dec;22(5-6):341-7.</t>
  </si>
  <si>
    <t>Cannas G
Fattoum J
Boukhit M
Thomas X</t>
  </si>
  <si>
    <t>Transfusion Clinique et Biologique. 22(5-6):341-7, 2015 Oct-Dec</t>
  </si>
  <si>
    <t>Economic analysis of blood product transfusions according to the treatment of acute myeloid leukemia in the elderly.</t>
  </si>
  <si>
    <t>BACKGROUND: Blood transfusion requirement represents one of the most significant cost driver associated with acute myeloid leukemia (AML). Low-intensity treatments (low-dose cytarabine, hypomethylating agents) have the potential to reduce transfusion dependence, and improve health-related quality of life.
PATIENTS AND METHODS: We assessed the cost-effectiveness of treatment types regarding blood product transfusions in a cohort of 214 AML patients aged &gt;= 70 years.
RESULTS: Analyzes did not indicate any significant overall survival (OS) advantage of intensive chemotherapy comparatively to low-intensity treatment. The difference was significant when compared to best supportive care (BSC) (P&lt;0.0001). Blood products transfusion cost per patient was 1.3 times lower with low-intensity therapy and 2.7 times lower with BSC than with intensive chemotherapy. Mean transfusion cost per patient according to OS varied from 2.4 to 1.3 times less with low-intensity treatment comparatively to intensive chemotherapy for patients having OS &lt;= 13.3 months. Costs varied from 3.5 to 2.6 times less with BSC comparatively to intensive chemotherapy. In contrast, mean transfusion costs were comparable among treatments for patients with OS&gt;13.3 months.
CONCLUSION: Low-intensity treatments represent a cost-effective alternative to BSC and require a reduced number of transfused blood products comparatively to intensive chemotherapy, while OS was not significantly different.
Copyright © 2015 Elsevier Masson SAS. All rights reserved.</t>
  </si>
  <si>
    <t>Medeiros_Haematologica_2018</t>
  </si>
  <si>
    <t>Capelli_Blood_2015 (abstract)</t>
  </si>
  <si>
    <t>Capelli D, Giostra L, Maravalle D, Leoni P, Olivieri A. Dinamic evaluation of quality of life and late effects in a cohort of acute myeloid leukemia long term survivors. Blood. 2015 Dec 03;126(23):5584.</t>
  </si>
  <si>
    <t>Capelli D.
Giostra L.
Maravalle D.
Leoni P.
Olivieri A.</t>
  </si>
  <si>
    <t>Blood. Conference: 57th Annual Meeting of the American Society of Hematology, ASH 2015. San Diego, CA United States. Conference Start: 20161203. Conference End: 20161206. Conference Publication: (var.pagings). 126 (23) (pp 5584), 2015. Date of Publication: 03 Dec 2015.</t>
  </si>
  <si>
    <t>Dinamic evaluation of quality of life and late effects in a cohort of acute myeloid leukemia long term survivors.</t>
  </si>
  <si>
    <t>Late effects and quality of life (QoL) in Acute Myeloid Leukemia (AML) long term adult survivors represent an unexplored field of interest. We prospectively evaluated late effects and dynamic QoL in 44 and 29 cured AML patients (17 &lt;60 years, and 12 &gt;60 years), treated at our department between 1997 and 2010 (7 Allogeneic, 16 Autologous Transplant, 21 chemotherapy alone). We administered EORTC QLQ-C30 and FACT-AN questionnaires at two different time points with a median interval of 29 months (range: 12-34 months). We stratifyed QoL scores by age at diagnosis, performance status (PS), Sorror Index, kind of leukemia treatment, comorbidity at diagnosis. We observed a worsening of emotional (-9.03; p= 0.04) and cognitive (-6.94; p= 0.05) EORTC scale scores, while FACTG (+2.9; p=0.03), emotional (+1.1; p= 0.04) and Functional (+2.25; p=0.001) well being FACT scores increased. Multivariate analysis showed that older patients had worse EORTC QLQ-C30 physical and emotional scale scores and higher values of pain symptoms in comparison to younger counterpart, with RR of 20.1 (p = 0.001), 22.7 ( p &lt;0.04) and 18.4 (p=0.03) respectively. Elderly patients also had lower Total Outcome Index and FACT-An subscale scores (RR: 11.9, p= 0.02; and 8.77, p= 0.04 respectively). Sorror index &gt; 2 was related to lower EORTC QLQ-C30 social scale and dyspnea scores (RR: 32.5; p=0.001 and 21.7; p=0.001 respectively) and FACT-An functional well being values (RR=3.9; p=0.001). We evaluated late effects occurring in 44 patients, since the third month after the end of treatment, with a median follow-up of 70 months (range: 12-166 months). The most frequent grade II-IV late toxicity was cardiac (3 arythmia, 9 cardiomyopathy) with 89% incidence in patients with Sorror HCT-CI score&gt;2 at diagnosis vs 8.8% in the remaining patients and 0%, 20% and 55.5% in patients receiving respectively Daunorubicin, Idarubicin and at least two different anthracyclines. Sorror Index&gt;2 was the only factor significantly predicting cardiotoxicity at the multivariate analysis with a RR of 82.7 (p=0.001). Twelve patients developped a transient hemochromatosis secondary to transfusions, treated with phlebotomy in 3 cases. Three patients (2 males and 1 female) had been fertile; all female patients developped menopause after Transplant. Four patients had secondary neoplasia consisting of Multiple Myeloma, breast cancer, myelodisplasia and axillary sarcoma. Our study underlines the role of Sorror Index at diagnosis in defining patients eligibility to cardio-prophylactic therapy. The analysis of larger series of cured AML patients are strongly needed in order to define guidelines for reducing long term treatment AML toxicity.</t>
  </si>
  <si>
    <t>Rasmussen_HemaS_2018 (abstract)</t>
  </si>
  <si>
    <t>Capodanno_Hematologica_2011 (abstract)</t>
  </si>
  <si>
    <t>Capodanno I, Avanzini P, et al. Haematologica. Conference: 16th Congress of the European Hematology Association. London United Kingdom. Conference Publication: (var.pagings). 96 (SUPPL. 2) (pp 519), 2011. Date of Publication: 01 Jun 2011.</t>
  </si>
  <si>
    <t>Capodanno I.
Avanzini P.
Merli F.</t>
  </si>
  <si>
    <t>Haematologica. Conference: 16th Congress of the European Hematology Association. London United Kingdom. Conference Publication: (var.pagings). 96 (SUPPL. 2) (pp 519), 2011. Date of Publication: 01 Jun 2011.</t>
  </si>
  <si>
    <t>5-azacitidine in patients with myelodysplasia and acute myeloid leukemia: A single centre experience.</t>
  </si>
  <si>
    <t>Background. Hypometilating agents have recently been shown to prolong overall survival and improve quality of life in patients either with INT-2 and high IPSS risk myelodysplasia (MDS) or with low bone marrow blast count acute myeloid leukemia (AML). Aims. The aim of our retrospective analysis was to evaluate the efficacy and the feasibility of 5-azacitidine therapy in a cohort of patients for whom no alternative therapy is available. Methods. Since September 2008 we have been treating with 5-azacitidine 33 patients affected by acute myeloid leukemia (18 patients), MDS (13 patients) or chronic myelomonocytic leukemia (2 patients). The median age of patients at treatment starting time was 70 years (range: 51-82). Azacitidine was administered subcutaneously (75 mg/m&lt;sup&gt;2&lt;/sup&gt;/d) for 7 days of every 28-day cycle until loss of response or disease progression. Patients received a median number of 6.5 cycles of therapy (range 1-24). According to International Working Group MDS and LMA criteria, in the overall study population we evaluated overall improvement (CR + PR + HI), the best response obtained and adverse events. In the subgroup of patients who received at least 6 cycles of therapy (13 patients) we also evaluated overall survival (OS) and progression free survival (PFS). Results. In the AML cohort, after a median number of 4.6 cycles (range 1-17), we observed a complete response in 5% of patients, a hematological improvement (HI) in 22% of patients, a stable disease (SD) in 39% of patients and a lack of response in 33% of patients. In the MDS cohort, after a median number of 8.5 cycles (range 2-24), we observed a complete response (CR) (including a complete cytogenetic response) in 31% of patients, a partial response (PR) in 7,5% of patients, a hematological improvement in 46.5% of patients and a stable disease in 15% of patients. The overall improvement (CR + PR + HI) was 28% in AML cohort and 84.5% in MDS cohort. In the CMML cohort, after a median number of 10.5 cycles (range 9-12), we observed a partial response in 50% of patients and a hematological improvement in 50% of patients. In the subgroup of patients who received at least six cycles of therapy, the overall survival was 14 months and the progression free survival was 11.5 months. In the overall study population, only two patients (6%) discontinued treatment as a result of adverse events. Conclusions. The limited number of cases and the short period of follow-up don't allow us to evaluate overall survival and progression free survival in the whole study population. In the subgroup of patients who received at least six cycles of therapy, we observed that 5-azacitidine plays an important role in treatment of MDS and low bone marrow blast counts AML, particularly with prolonged OS and good safety profile. Further trials should assess the number of cycles required for treatment, the role of hypometilating agents in low-risk MDS and in patients with AML and a bone marrow blasts counts &gt; 30%.</t>
  </si>
  <si>
    <t>Kenealy_Haema_2019</t>
  </si>
  <si>
    <t>Carp_JCO_2018 (abstract)</t>
  </si>
  <si>
    <t>Carp J, Waldman L, Nicholson S, et al. Quality of life and psychological distress in patients with acute myeloid leukemia (AML). JCO. 2018;36(15_suppl):7035-7035. doi:10.1200/JCO.2018.36.15_suppl.7035</t>
  </si>
  <si>
    <t>Carp J, Waldman L, Nicholson S, et al</t>
  </si>
  <si>
    <t>DOI: 10.1200/JCO.2018.36.15_suppl.7035 Journal of Clinical Oncology 36, no. 15_suppl (May 20 2018) 7035-7035.</t>
  </si>
  <si>
    <t>Quality of life and psychological distress in patients with acute myeloid leukemia (AML).</t>
  </si>
  <si>
    <t>Background: Older patients with AML face difficult treatment decisions as they can be treated either with multi-drug ‘intensive’ chemotherapy requiring a prolonged hospitalization, or ‘non-intensive’ chemotherapy. Although clinicians often perceive intensive chemotherapy as more burdensome, studies comparing older patients’ quality of life (QOL) and psychological distress while receiving these treatments are lacking. Methods: We conducted a longitudinal study of older patients (≥ 60 years) newly diagnosed with AML receiving intensive (i.e. 7+3: cytarabine/anthracycline combination) or non-intensive (i.e. hypomethylating agents) chemotherapy at two tertiary care hospitals. We assessed patient’s QOL [Functional Assessment of Cancer Therapy-Leukemia], and psychological distress [Hospital Anxiety and Depression Scale [HADS]] at baseline and 2, 4, 8, 12, and 24 weeks after diagnosis. We compared the proportion of patients in each group reporting clinically significant depression or anxiety (HADS subscale cut off ≥ 7) and used mixed linear effects models to compare QOL and psychological distress longitudinally between groups. Results: We enrolled 75.2% (100/133) of eligible patients within 72 hours of initiating intensive (n = 50) or non-intensive (n = 50) chemotherapy. Baseline QOL, depression, or anxiety symptoms did not differ between the groups. At baseline, 33.33% (33/100) and 30% (30/100) of the overall cohort reported clinically significant depression and anxiety, respectively, with no differences between groups. At 4 weeks, 41.98% (34/81) of patients in the overall cohort reported clinically significant depression, with no differences between groups. In mixed linear effects models, there were no differences in QOL (β = -0.71, SE = 1.12, P = 0.527), depression (β = 0.24, SE = 0.20, P = 0.226), or anxiety (β = -0.16, SE = 0.19, P = 0.386) symptoms over all time points. Conclusions: Older patients with AML receiving intensive and non-intensive chemotherapy experience similar QOL and high rates of psychological distress. These findings underscore the need to develop supportive care interventions for older patients with AML, regardless of their initial treatment strategy.</t>
  </si>
  <si>
    <t>Kantarjian_JCO_2012</t>
  </si>
  <si>
    <t>Castejon_HQLO_2018</t>
  </si>
  <si>
    <t>Castejón N, Cappelleri JC, et al. Health Qual Life Outcomes. 2018 Apr 18;16(1):66. doi: 10.1186/s12955-018-0897-8.</t>
  </si>
  <si>
    <t>Castejón N, Cappelleri JC, Cuervo J, Lang K, Mehta P, Mokgokong R, Mamolo C.</t>
  </si>
  <si>
    <t>Health Qual Life Outcomes. 2018 Apr 18;16(1):66. doi: 10.1186/s12955-018-0897-8.</t>
  </si>
  <si>
    <t>Social preferences for health states associated with acute myeloid leukemia for patients undergoing treatment in the United Kingdom.</t>
  </si>
  <si>
    <t>BACKGROUND:
Health state (HS) utility values for patients with acute myeloid leukemia (AML), a hematological malignancy, are not available in the United Kingdom (UK). This study aims to develop clinically sound HSs for previously untreated patients with AML and to assign utility values based on preferences of the general UK population.
METHODS:
This study was conducted in the UK and comprised 2 stages. During the first stage, AML HSs were drafted based on evidence from a literature review of AML clinical and health-related quality-of-life studies (published January 2000-June 2016) and patient-reported outcome measures previously used in this population. A panel of UK hematologists with AML experience validated the clinical relevance and accuracy of the HSs. During the second stage, validated HSs were valued in an elicitation survey with a representative UK population sample using the time trade-off (TTO) method. Descriptive statistics and bivariate tests were obtained and performed.
RESULTS:
A total of eight HSs were developed and clinically validated, including treatment with chemotherapy, consolidation therapy, transplant, graft-vs-host disease (GvHD), remission, relapse, refractory, and functionally cured. In total, 125 adults participated (mean age, 49.6 years [range, 18-87 years], 52.8% female). Mean (95% confidence interval [CI]) TTO preference values (n = 120), ranked from lowest (worst HS) to highest (best HS) were as follows: refractory - 0.11 (- 0.21 to - 0.01), relapse 0.10 (0.00-0.20), transplant 0.28 (0.20-0.37), treatment with chemotherapy 0.36 (0.28-0.43), GvHD 0.43 (0.36-0.50), consolidation 0.46 (0.40-0.53), remission 0.62 (0.57-0.67), and functionally cured 0.76 (0.72-0.79). Mean (95% CI) visual analog scale preference values followed the same rank order, ranging from 0.15 (0.13-0.17) for refractory to 0.71 (0.68-0.73) for functionally cured.
CONCLUSIONS:
To our knowledge, this is the first study to report utility values for AML from the UK societal perspective. Participants were able to distinguish differences in severity among AML HSs, and preference values were consistent with clinical perception of HS severity. HS preference values observed in this study may be useful in future evaluations of treatment benefit, including cost-effectiveness analyses and improved patient well-being.</t>
  </si>
  <si>
    <t>Dass_VH_2012 (abstract)</t>
  </si>
  <si>
    <t>Cheng_JCO_2016 (abstract)</t>
  </si>
  <si>
    <t>Cheng M-CJ, Smith BD, Hourigan CS, Gojo I, Pratz KW, Blackford A, Smith TJ. A single-center survey of health-related quality of life among acute myeloid leukemia survivors in first complete remission. Journal of Clinical Oncology. 2016 Jan 20;34(3 SUPPL. 1).</t>
  </si>
  <si>
    <t>Cheng M.-C.J.
Smith B.D.
Hourigan C.S.
Gojo I.
Pratz K.W.
Blackford A.
Smith T.J.</t>
  </si>
  <si>
    <t>Journal of Clinical Oncology. Conference: 2016 Cancer Survivorship Symposium: Advancing Care and Research. San Francisco, CA United States. Conference Start: 20160115. Conference End: 20160116. Conference Publication: (var.pagings). 34 (3 SUPPL. 1) (no pagination), 2016. Date of Publication: 20 Jan 2016.</t>
  </si>
  <si>
    <t>A single-center survey of health-related quality of life among acute myeloid leukemia survivors in first complete remission.</t>
  </si>
  <si>
    <t>Background: To better understand adult acute myeloid leukemia (AML) survivorship and health related quality of life, we piloted a survey exploring patient reported outcomes for patients in first complete remission (CR) to determine if patients feel the survey is relevant to their overall well-being. Methods: A cross-sectional survey measuring: quality of life, physical, role, emotional, cognitive, social functioning (EORTC QLQ-C30 v 3.0); physical, psychological, social, and spiritual well-being (Quality of Life-Cancer Survivor (QOL- CS) scale); fatigue (Functional Assessment of Chronic Illness Therapy - Fatigue Scale (FACITFatigue)); anxiety and depression (Hospital Anxiety and Depression Scale (HADS)); sociodemographic and 5 open-ended questions. Results: 18 participants completed the survey; mean age was 57.2 years. Nine patients were in CR for &lt;2 years, and 9 were in CR for 2 years. Participants scored well on the EORTC QLQ-C30 and reported symptoms ranging from 11% (constipation) to 83% (fatigue). The FACIT-Fatigue (worst 0-best 52) mean score was 28.7 and median score was 33.5 (normal 30). On the HADS anxiety scale, 2 participants scored in the abnormal range. One scored in the abnormal range on the depression scale. On the QOL-CS, participants scored above 6 out of 10 in all domains, with exceptions of the psychological subscales of distress and fear (Table 1). Most participants felt the survey was completely or mostly relevant (88.8%) in understanding their quality of life. Most felt the length was optimal (77.8%). Conclusions: Most survivors scored well on quality of life and well-being, but with ongoing fatigue, distress, and fear of future tests and recurrence. Few consistently scored worse on the scales. There may be a population coping less well and it would be informative for survivorship programs to prospectively characterize their medical and psychosocial-spiritual needs. (Table Presented).</t>
  </si>
  <si>
    <t>Wierzbowska_AJH_2018</t>
  </si>
  <si>
    <t>Choi_JMCSP_2019 (abstract)</t>
  </si>
  <si>
    <t>Choi M, Ravelo A, Keim H, Song J, Chai X, Betts K, Bui C. Journal of Managed Care and Specialty Pharmacy. Conference: Annual Meeting of the Academy of Managed Care and Specialty Pharmacy, AMCP 2019. United States. 25 (3-A SUPPL.) (pp S34), 2019. Date of Publication: March 2019.</t>
  </si>
  <si>
    <t>Choi M, Ravelo A, Keim H, Song J, Chai X, Betts K, Bui C</t>
  </si>
  <si>
    <t>Journal of Managed Care and Specialty Pharmacy. Conference: Annual Meeting of the Academy of Managed Care and Specialty Pharmacy, AMCP 2019. United States. 25 (3-A SUPPL.) (pp S34), 2019. Date of Publication: March 2019.</t>
  </si>
  <si>
    <t>Budget impact analysis of venetoclax combinations in treatment of newly diagnosed acute myeloid leukemia in adults who are ineligible for intensive induction chemotherapy.</t>
  </si>
  <si>
    <t>BACKGROUND: Treatment and management of newly diagnosed acute myeloid leukemia (ND AML) patients ineligible for intensive induction chemotherapy (IIC) is associated with poor outcomes. Venetoclax (VEN), in combination with azacitidine (AZA), decitabine (DEC), or low dose cytarabine (LDAC), was recently FDA approved for the treatment of ND AML in adults who are age 75 years or older, or who have comorbidities that preclude use of IIC. OBJECTIVE(S): To assess the budget impact of the adoption of VEN combinations for the FDA-approved AML indication from a U.S. payer perspective. METHOD(S): A model was developed to estimate the three-year budget impact in a hypothetical U.S. plan with 1 million members (60% commercial and 40% Medicare). The number of eligible patients was estimated based on epidemiologic data of age distribution and AML incidence. Upon market entry, VEN combination therapies were assumed to draw market share from existing comparators: AZA, DEC, LDAC, gemtuzumab ozogamicin, and best supportive care. The model considered the costs of treatment and its administration, adverse events, hospitalization, disease monitoring, and blood transfusions. Clinical inputs included observed rates of complete remission (CR) and CR with incomplete hematologic recovery, duration of treatment, and &gt;= 56 days of transfusion independence. The incremental total budget and per-member-per-month (PMPM) costs (2018 USD) were calculated, comparing the scenarios with vs. without VEN combination therapies for the treatment of ND AML. One-way sensitivity analyses were performed. RESULT(S): The model estimated 49 patients with ND AML who are ineligible for IIC in a health plan with 1 million members per year. The adoption of VEN was calculated to have an initial annual impact on the incremental total budget of $1,395,553. The annual incremental PMPM was $0.12, $0.17, and $0.17 for Year 1, 2, and 3, respectively. Overall, with the introduction of VEN for ND AML into a formulary, there were cost offsets from hospitalization and monitoring costs. The increase was primarily attributed to factors affecting drug cost of VEN combination therapies which included longer duration of treatment. The model results remained robust in sensitivity analyses. CONCLUSION(S): The adoption of VEN combinations for the treatment of the FDA-approved indication of ND AML had a small incremental budget impact from a U.S. payer perspective. The use of VEN combinations provides the potential to avoid costly hospitalizations, partially offsetting the drug cost, while offering longer duration of treatment.</t>
  </si>
  <si>
    <t>Lubbert_JCO_2011</t>
  </si>
  <si>
    <t>Chung_JMCP_2018 (abstract)</t>
  </si>
  <si>
    <t>Chung K, et al. Healthcare resource utilization in a phase 3 study of CPX-351 in patients with newly diagnosed therapy-related acute myeloid leukemia or acute myeloid leukemia with myelodysplasia- related changes. JMCP.2018.24.4-a.s1</t>
  </si>
  <si>
    <t>Chung K, et al.</t>
  </si>
  <si>
    <t>JMCP.2018.24.4-a.s1</t>
  </si>
  <si>
    <t>Healthcare resource utilization in a phase 3 study of CPX-351 in patients with newly diagnosed therapy-related acute myeloid leukemia or acute myeloid leukemia with myelodysplasia- related changes</t>
  </si>
  <si>
    <t>BACKGROUND: Treatment of acute myeloid leukemia requires significant healthcare resource utilization (HRU), including lengthy hospitalizations. CPX-351 is approved in the U.S. for adults with newly diagnosed therapy-related acute myeloid leukemia (tAML)/AML with myelodysplasia-related changes (AML-MRC). In a phase 3 study, CPX-351 showed significant benefits in overall survival and complete remission compared with 7+3 cytarabine (C)/daunorubicin (D). 
OBJECTIVE: Evaluate the impact of CPX-351 vs 7+3 on HRU in pts with newly diagnosed tAML/AML-MRC using phase 3 data. 
METHODS: Pts received 1-2 cycles of induction with CPX-351 (100 units/m2 [C 100 mg/m2 and D 44 mg/m2] on Days 1, 3, and 5 [2nd induction: Days 1, 3]) or 7+3 (C 100 mg/m2/day continuous infusion for 7 days [2nd induction: 5 days continuous infusion] + D 60 mg/m2 on Days 1-3 [2nd induction: Days 1-2]). Responders could receive up to 2 cycles of consolidation. Pts were assessed on a per pt year (PPY) basis to normalize HRU for longer exposure due to increased efficacy. HRU data, including hospitalizations, intensive care unit (ICU) use, transfusions, anti-infective use, and white blood cell colony stimulating factor (CSF) use were analyzed by treatment arm. 
RESULTS: The mean (SD)/median (range) total duration of hospitalization was 39.10 (18.61)/38.0 (3.0-145.0) days in the CPX-351 arm (n = 153) and 36.17 (16.46)/33.0 (1.0-90.0) days in the 7+3 arm (n = 151). The mean (SD)/median (range) duration of hospitalization PPY was 93.38 (104.25)/52.71 (3.2-360.2) days in the CPX-351 arm and 118.97 (109.54)/71.57 (1.2-356.9) days in the 7+3 arm. The mean (SD)/median (range) total duration of ICU stays was 1.27 (4.86)/0 (0-44.0) days and 1.45 (3.46)/0 (0-17.0) days in the CPX-351 and 7+3 arms, respectively. The mean (SD)/median (range) duration of ICU stays PPY was 4.56 (18.31)/0 (0-185.9) days in the CPX-351 arm and 10.69 (40.43)/0 (0-322.3) days in the 7+3 arm. In the CPX-351 vs 7+3 arms, both the mean/median numbers of administration of platelets (13.46/12.0 vs 9.83/8.0), packed red bloods cells (9.82/8.0 vs 8.00/6.0), anti-infectives (26.92/23.0 vs 23.72/19.0), and CSF (1.32/1.0 vs 1.05/1.0) were comparable. When comparing CPX-351 and 7+3, the mean/median numbers of PPY administration of platelets (38.67/16.16 vs 40.87/18.65, respectively), packed red blood cells (25.00/11.56 vs 30.83/17.90), anti-infectives (77.60/32.32 vs 97.56/32.50), and CSF (1.25/0 vs 0.89/0) were also not notably different. 
CONCLUSIONS: These PPY data, showing shorter durations of hospitalization with CPX-351, suggest CPX-351 is not associated with increased HRU in pts with tAML/AML-MRC compared with 7+3. 
SPONSORSHIP: Jazz Pharmaceuticals.</t>
  </si>
  <si>
    <t>Lubbert_AHC_2017 (Abstract)</t>
  </si>
  <si>
    <t>Chung_VH_2018 (abstract)</t>
  </si>
  <si>
    <t>Chung K, Ryan R, Louie A. CPX-351 for the Treatment of Newly Diagnosed, Therapy-Related Acute Myeloid Leukemia (TAML) or AML with Myelodysplasia-Related Changes (AML-MRC): An Analysis of Clinical Benefit. Value in Health. 2018;21:S15. doi:10.1016/j.jval.2018.04.087</t>
  </si>
  <si>
    <t>Chung K, Ryan R, Louie A.</t>
  </si>
  <si>
    <t>Value in Health. 2018;21:S15. doi:10.1016/j.jval.2018.04.087</t>
  </si>
  <si>
    <t>CPX-351 for the treatment of newly diagnosed, therapy-related acute myeloid leukemia (tAML) or AML with myelodysplasia-related changes (AML-mrc): an analysis of clinical benefit</t>
  </si>
  <si>
    <t>OBJECTIVES: CPX-351, a liposomal co-encapsulation of cytarabine+daunorubicin at a synergistic 5:1 ratio, is approved in the US for the treatment of adults with newly diagnosed, tAML/AML-MRC. A phase 3 study evaluated CPX-351 versus conventional cytarabine/daunorubicin (7+3) in adults aged 60-75 years with newly diagnosed, tAML/AML-MRC; the current analysis demonstrates the number needed to treat (NNT) as a measure of effect of CPX-351 versus 7+3.&lt;p&gt;&lt;/p&gt; METHODS: In the phase 3 study (NCT01696084), patients were randomized 1:1 to receive 1-2 induction cycles with CPX-351 (100 units/m&lt;sup&gt;2&lt;/sup&gt; [100 mg/m&lt;sup&gt;2&lt;/sup&gt; cytarabine and 44 mg/m&lt;sup&gt;2&lt;/sup&gt; daunorubicin] on Days 1, 3, 5 [2nd induction: Days 1, 3]) or 7+3 (cytarabine 100 mg/m&lt;sup&gt;2&lt;/sup&gt;/day continuously for 7 days [2nd induction: 5 days] + daunorubicin 60 mg/m&lt;sup&gt;2&lt;/sup&gt; on Days 1-3 [2nd induction: Days 1-2]). Responders could receive ‚â§2 consolidation cycles. The NNT to prevent 1 death at 2 years with CPX-351 versus 7+3 was calculated as the reciprocal of the absolute risk reduction (1/ARR), where ARR equaled the control death rate minus experimental death rate.&lt;p&gt;&lt;/p&gt; RESULTS: 153 and 156 patients were randomized to receive CPX-351 and 7+3, respectively. Patient characteristics were balanced between cohorts. Median overall survival was 9.56 months in the CPX-351 arm and 5.95 months in the 7+3 arm (hazard ratio, 0.69 [95% CI, 0.52-0.90]; 1-sided &lt;em&gt;P &lt;/em&gt;= 0.003). By 2 years, 84% of patients in the 7+3 arm had died versus 67% in the CPX-351 arm. Thus, on average, for every 6 patients treated with CPX-351, 1 death would be prevented over 2 years compared with 7+3 (1/(0.84 ‚Äì 0.67)). The CPX-351 safety profile was consistent with the known profile of 7+3.&lt;p&gt;&lt;/p&gt; CONCLUSIONS: CPX-351 improved survival versus 7+3, with an associated NNT of 6 to prevent 1 death at 2 years, supporting the treatment benefit of CPX-351 in adults with newly diagnosed, tAML/AML-MRC.</t>
  </si>
  <si>
    <t>Liu_Blood_2012 (Abstract)</t>
  </si>
  <si>
    <t>Cortes JE, Heidel FH, Heuser M, Fiedler W, Smith BD, Robak T, Fernandez PM, Ma WW, Shaik MN, Zeremski M, O'Connell A, Chan G. A phase 2 randomized study of low dose ara-C with or without glasdegib (PF-04449913) in untreated patients with acute myeloid leukemia or high-risk myelodysplastic syndrome. Blood. 2016 Dec 06;128(22).</t>
  </si>
  <si>
    <t>Cortes JE, Heidel FH, Heuser M, Fiedler W, Smith BD, Robak T, Fernandez PM, Ma WW, Shaik MN, Zeremski M, O'Connell A, Chan G</t>
  </si>
  <si>
    <t>Blood. Conference: 58th annual meeting of the american society of hematology, ASH.   2016. United states. Conference start: 20161203. Conference end: 20161206 128(22) (no pagination):2016.</t>
  </si>
  <si>
    <t>A phase 2 randomized study of low dose ara-C with or without glasdegib (PF-04449913) in untreated patients with acute myeloid leukemia or high-risk myelodysplastic syndrome</t>
  </si>
  <si>
    <t>Background: The Hedgehog signaling pathway (HhP) is aberrantly activated in leukemias and myelodysplastic syndrome (MDS), promoting cancer stem cell maintenance. HhP inhibition reduces leukemic stem cells. Glasdegib is a potent, selective, oral HhP inhibitor, with activity in pre-clinical and clinical studies. The addition of glasdegib to standard chemotherapy (CT) has an acceptable safety profile and appears to have clinical activity in MDS and acute myeloid leukemia (AML). Methods: In this study (NCT01546038), previously untreated AML or high-risk MDS patients (pts) ineligible for intensive CT were randomized 2:1 to receive low-dose cytarabine (LDAC) 20 mg subcutaneously twice a day x 10 days q28 days + oral glasdegib 100 mg daily or LDAC alone for as long as pts received clinical benefit. The primary endpoint was overall survival (OS). The final analysis was conducted after completion of recruitment (Oct 2015) and at least 92 OS events. Results: As of Apr 2016, 132 pts (116 AML, 16 MDS) were randomized to LDAC + glasdegib (n = 88) or LDAC alone (n = 44) (stratified as good/intermediate [int.] vs poor risk) (Table). Demographic and baseline characteristics were similar between arms in median age, baseline cytogenetic risk, and diagnosis. Eighty-four pts received LDAC + glasdegib and 41 pts LDAC alone (7 randomized/not treated pts were followed for survival). Median treatment duration was 83 days for LDAC + glasdegib and 47 days for LDAC alone; median follow up was 14.3 months and 12.4 months, respectively. In the glasdegib arm, 12 pts were continuing treatment and 25 were in follow up; in the LDAC arm, 1 pt was on treatment and 5 in follow up. Cytopenias and gastrointestinal toxicities were the adverse events (AEs) occurring more frequently in the LDAC + glasdegib arm. Hh-associated AEs in the glasdegib arm included dysgeusia (23.8%), muscle spasms (20.2%) and alopecia (10.7%). Serious AEs of febrile neutropenia were more frequent in the glasdegib arm, but sepsis rates were lower and pneumonia rates were similar. The most common cause of death was disease progression in both arms. Grade 2-4 QTcF prolongation was more frequent in the LDAC arm. Investigator-reported complete response (CR) rates were numerically higher for LDAC + glasdegib (n = 17, 15%) vs LDAC alone (n = 1, 2.3%), p-value 0.0142. Based on intent to treat analysis of 96 events, median OS (mOS) for LDAC + glasdegib was 8.3 (80% confidence interval [CI] 6.9, 9.9) vs 4.9 months (80% CI 3.5, 6.0) for LDAC alone (HR 0.511, 80% CI 0.386, 0.675; onesided log rank p-value 0.0020 stratified by cytogenetic risk). For good/int. risk, mOS for LDAC + glasdegib was 12.2 vs 6.0 months for LDAC alone (HR 0.464, p-value 0.0035). For poor risk, mOS for LDAC + glasdegib was 4.4 vs 2.3 months (HR 0.575, p-value 0.0422). In AML pts, mOS for LDAC + glasdegib was 8.3 vs 4.3 months for LDAC alone (HR 0.462, p-value 0.0004). Conclusions: The addition of glasdegib to LDAC for AML and high-risk MDS pts improved OS compared with LDAC alone. The improvement was consistent among subgroups, particularly in good/int. risk pts. Treatment was associated with an acceptable safety profile. The addition of glasdegib to LDAC may be a treatment option for pts with AML or high-risk MDS.</t>
  </si>
  <si>
    <t>Short_LH_2019</t>
  </si>
  <si>
    <t>Cortes J, Heidel F, Fiedler W, Smith D, Robak T, Montesinos P, et al. Glasdegib improved overall srvival in patients with acute myeloid leukemia (AML) or myelodysplastic syndrome (MDS) who achieve complete remission (CR) and those who did not achieve CR. Haematologica.  2018 Jun 14-17</t>
  </si>
  <si>
    <t>Cortes J, Heidel F, Fiedler W, Smith D, Robak T, Montesinos P, et al.</t>
  </si>
  <si>
    <t>Haematologica.  Vol,CONFERENCE START: 2018 Jun 14 CONFERENCE END: 2018 Jun 17, 23rd Congress of the European Hematology Association Stockholm, Sweden</t>
  </si>
  <si>
    <t>Glasdegib improved overall survival in patients with acute myeloid leukemia (AML) or myelodysplastic syndrome (MDS) who achieved complete remission (cr) and those who did not achieve cr</t>
  </si>
  <si>
    <t>Background: Glasdegib is a potent and selective oral inhibitor of the Hedgehog signaling pathway. In a phase 2 randomized trial in patients with AML or high-risk MDS, the addition of glasdegib to low-dose cytarabine (LDAC) improved median overall survival (OS) versus LDAC alone (8.8 vs 4.9 months; hazard ratio [HR] 0.51; 80% confidence interval [CI], 0.39–0.67; P=0.0004), with benefit consistent across subgroups by risk and disease.Aims: We evaluated the efficacy of glasdegib+LDAC versus LDAC alone by disease response (CR vs no CR) and baseline mutational analyses.  MethodsPatients randomized to receive glasdegib+LDAC (n=88) or LDAC alone (n=44) were classified into 2 subgroups: those who achieved CR (defined as neutrophils ≥1000 µL, platelets ≥100000 µL, hemoglobin ≥11 g/dL [MDS only], with Results: 15 out of 88 patients treated with glasdegib+LDAC and 1 out of 44 patients treated with LDAC alone achieved CR at any point during the study. Demographics of the two CR-defined subgroups were balanced with respect to age, comorbidities, and European LeukemiaNet cytogenetic risk group. Median duration of treatment was 16.5 months (range, 0.9–31.9) in patients who achieved CR with glasdegib+LDAC, and 7.3 months in the one patient who achieved CR with LDAC alone. In patients without CR, median duration of treatment was 2.0 months (range, 0.1–27.8) with glasdegib+LDAC, and 1.5 months (range, 0.2–7.9) with LDAC alone. In patients who achieved CR with glasdegib+LDAC, median duration of response was 9.9 months (range, 0.03–28.8). In patients who achieved CR, median OS was 26.8 months (95% CI, 12.3–not reached) with glasdegib+LDAC versus 12.9 months for the one patient who achieved CR with LDAC alone; HR and P value were not estimated due to small sample size. In patients without CR, median OS was 6.5 months (95% CI, 3.7–9.1) with glasdegib+LDAC versus 4.8 months (95% CI, 2.3–6.4) with LDAC alone (HR 0.65; 95%CI 0.43–0.98; P=0.018). Responses were observed across all mutations assessed, and of the 4 genes with a mutation frequency of ≥5 mutations in each arm (DNMT3A, IDH2, RUNX1, and TET2), the HR of median OS for glasdegib+LDAC versus LDAC alone was similar in mutated and non-mutated subgroups. Conclusion: The addition of glasdegib to LDAC versus LDAC alone improved OS in the entire population, and even in those patients not achieving CR. Baseline mutations did not affect response or survival benefit, although data for each mutation are limited by the small sample size. Together these data suggests that glasdegib improves OS by preventing or delaying disease relapse or progression regardless of baseline mutation status. Randomized studies with glasdegib in combination with standard therapies are underway.</t>
  </si>
  <si>
    <t>Roboz_BA_2018</t>
  </si>
  <si>
    <t>Cortes JE, Heidel FH, Hellmann A et al. Randomized comparison of low dose cytarabine with or without glasdegib in patients with newly diagnosed acute myeloid leukemia or high-risk myelodysplastic syndrome. Leukemia. 33(2):379-389, 2019 02.</t>
  </si>
  <si>
    <t xml:space="preserve">Cortes JE
Heidel FH
Hellmann A
Fiedler W
Smith BD
Robak T
Montesinos P
Pollyea DA
DesJardins P
Ottmann O
Ma WW
Shaik MN
Laird AD
Zeremski M
O'Connell A
Chan G
Heuser M
</t>
  </si>
  <si>
    <t>Leukemia. 33(2):379-389, 2019 02.</t>
  </si>
  <si>
    <t>Randomized comparison of low dose cytarabine with or without glasdegib in patients with newly diagnosed acute myeloid leukemia or high-risk myelodysplastic syndrome.</t>
  </si>
  <si>
    <t>Glasdegib is a Hedgehog pathway inhibitor. This phase II, randomized, open-label, multicenter study (ClinicalTrials.gov, NCT01546038) evaluated the efficacy of glasdegib plus low-dose cytarabine (LDAC) in patients with acute myeloid leukemia (AML) or high-risk myelodysplastic syndrome unsuitable for intensive chemotherapy. Glasdegib 100 mg (oral, QD) was administered continuously in 28-day cycles; LDAC 20 mg (subcutaneous, BID) was administered for 10 per 28 days. Patients (stratified by cytogenetic risk) were randomized (2:1) to receive glasdegib/LDAC or LDAC. The primary endpoint was overall survival. Eighty-eight and 44 patients were randomized to glasdegib/LDAC and LDAC, respectively. Median (80% confidence interval [CI]) overall survival was 8.8 (6.9-9.9) months with glasdegib/LDAC and 4.9 (3.5-6.0) months with LDAC (hazard ratio, 0.51; 80% CI, 0.39-0.67, P = 0.0004). Fifteen (17.0%) and 1 (2.3%) patients in the glasdegib/LDAC and LDAC arms, respectively, achieved complete remission (P &lt; 0.05). Nonhematologic grade 3/4 all-causality adverse events included pneumonia (16.7%) and fatigue (14.3%) with glasdegib/LDAC and pneumonia (14.6%) with LDAC. Clinical efficacy was evident across patients with diverse mutational profiles. Glasdegib plus LDAC has a favorable benefit-risk profile and may be a promising option for AML patients unsuitable for intensive chemotherapy.</t>
  </si>
  <si>
    <t>Feng_Haema_2016 (Abstract)</t>
  </si>
  <si>
    <t>Dass RN, Howes A, Spencer M, Xiu L, Thomas XG, Al-Dakkak I. Decitabine reduces transfusion dependence in older patients with acute myeloid leukaemia: Results from a post-HOC analysis of a randomised phase III trial. Value in Health. 2012 Nov;15(7):A431.</t>
  </si>
  <si>
    <t>Dass R.N.
Howes A.
Spencer M.
Xiu L.
Thomas X.G.
Al-Dakkak I.</t>
  </si>
  <si>
    <t>Value in Health. Conference: ISPOR 15th Annual European Congress. Berlin Germany. Conference Publication: (var.pagings). 15 (7) (pp A431), 2012. Date of Publication: November 2012.</t>
  </si>
  <si>
    <t>Decitabine reduces transfusion dependence in older patients with acute myeloid leukaemia: Results from a post-HOC analysis of a randomised phase III trial.</t>
  </si>
  <si>
    <t>OBJECTIVES: The incidence of acute myeloid leukaemia (AML) increases with age; older patients have limited treatment options and poorer outcomes. Dependence on blood transfusions (correcting anaemia and preventing bleeding) and repeated hospitalisation reduce health-related quality of life and increase treatment expenditure. This post-hoc analysis assessed the impact of decitabine on transfusion dependence. METHODS: The DACO-16 phase III trial (NCT00260832) was conducted in newly-diagnosed AML patients (&gt;=65 years; N=485) (Kantarjian, JCO; ePub 11Jun2012). Every 4 weeks, patients received decitabine (DACOGEN) 20 mg/m2 (1-h intravenously; 5 successive days) or treatment choice with physician's advice (TC) with supportive care or cytarabine (20 mg/m2 subcutaneously daily; 10 successive days). Treatment duration was longer in the DACOGEN than TC arm (median: 4 cycles vs. 2 cycles). We measured red blood cell (RBC) and platelet (PLT) transfusion- independence (no transfusions for&gt;=8 consecutive weeks) and hospitalisation length (% hospital nights relative to treatment days) in both DACOGEN (n=242) and TC (n=243) arms. RESULTS: In patients who were PLT transfusion-dependent at baseline (85 in DACOGEN and 83 in TC arms), more became transfusion-independent in the DACOGEN arm (26 [31%]) than the TC arm (11 [13%]) (p=0.0069). Likewise, in RBC transfusion-dependent patients at baseline (168 in DACOGEN and 162 in TC arms), transfusion-independence was higher for DACOGEN (44 [26%]) than TC (21 [13%]) (p=0.0026). For hospitalised patients (182 in TC, 191 in DACOGEN arms), the median % of hospital nights was higher in the TC arm (39%) than the DACOGEN arm (34%). Similarly, for adverse event-hospitalised patients (100 in TC, 132 in DACOGEN arms), the median was 20.0% vs. 17.5% in the TC and DACOGEN arms, respectively. CONCLUSIONS: Dacogen leads to a statistically-significant reduction in transfusion-dependence, when compared with TC. This reduction is an important factor in the economic and humanistic burden of AML in older patients.</t>
  </si>
  <si>
    <t>Kantarjian_Cancer_2013</t>
  </si>
  <si>
    <t>Delia_LR_2015</t>
  </si>
  <si>
    <t>Delia M, Carluccio P, et al. Leukemia Research. 39 (11) (pp 1166-1171), 2015. Date of Publication: April 22, 2015.</t>
  </si>
  <si>
    <t>Delia M._x000D_
_x000D_
Carluccio P._x000D_
_x000D_
Buquicchio C._x000D_
_x000D_
Vergine C._x000D_
_x000D_
Greco G._x000D_
_x000D_
Amurri B._x000D_
_x000D_
Melpignano A._x000D_
_x000D_
Melillo L._x000D_
_x000D_
Cascavilla N._x000D_
_x000D_
Guarini A._x000D_
_x000D_
Capalbo S._x000D_
_x000D_
Tarantini G._x000D_
_x000D_
Mazza P._x000D_
_x000D_
Pavone V._x000D_
_x000D_
Di Renzo N._x000D_
_x000D_
Specchia G.</t>
  </si>
  <si>
    <t>Leukemia Research. 39 (11) (pp 1166-1171), 2015. Date of Publication: April 22, 2015.</t>
  </si>
  <si>
    <t>Azacitidine in the treatment of older patients affected by acute myeloid leukemia: A report by the Rete Ematologica Pugliese (REP).</t>
  </si>
  <si>
    <t>The optimal treatment of older patients (&gt;65 years) with acute myeloid leukemia (AML) remains challenging in daily clinical practice; a choice has to be made between intensive chemotherapy and best supportive care. To guide physicians, several prognostic factors have been identified and risk scores developed. Recently, the DNA methyltransferase inhibitor azacitidine has become available for use in MDS and AML patients with up to 30% bone marrow blasts. However, limited data are available on the outcome of older unfit AML patients, regardless of their bone marrow blast count. We retrospectively analyzed the outcome of 90 newly diagnosed older unfit AML patients in 9 Institutions from the Apulia Region (REP). Responder patients (evaluation performed after 4 cycles of treatment even in cases of primary failure) showed a better overall survival than non responders (23 vs 6 months, p&lt; .001). ECOG PS &gt;= 2 seems to be correlated with OS in multivariate analysis, while neither primary treatment failure (documented after 2 cycles) nor bone marrow blast count were correlated with a worse overall survival either at univariate (22 vs 29 months, p= .ns; 16 vs 19 months, p= .ns) or multivariate analysis. Overall, the results of our retrospective analysis seem to confirm the efficacy of AZA treatment for this unfit AML patients setting, in terms of both CR and OS, regardless of the bone marrow blasts count, while primary treatment failure should not lead to a discontinuation of treatment._x000D_
Copyright © 2015 Elsevier Ltd.</t>
  </si>
  <si>
    <t>Dennis_HemaS_2018 (abstract)</t>
  </si>
  <si>
    <t>Dennis M, Hills R, Thomas I  et al. A randomised evaluation of low-dose ARA-C plus tosedostat versus low dose ARA-C in older patients with acute myeloid leukaemia: Results of the li-1 trial. HemaSphere. Conference: 23rd Congress of the European Hematology Association, EHA 2018. Sweden. 2 (Supplement 2) (pp 11), 2018. Date of Publication: June 2018.</t>
  </si>
  <si>
    <t xml:space="preserve">Dennis M.
Hills R.
Thomas I.
Kallenbach M.
Hemmaway C.
Greaves P.
Copland M.
Burnett A.
Russell N.
</t>
  </si>
  <si>
    <t>HemaSphere. Conference: 23rd Congress of the European Hematology Association, EHA 2018. Sweden. 2 (Supplement 2) (pp 11), 2018. Date of Publication: June 2018.</t>
  </si>
  <si>
    <t>A randomised evaluation of low-dose ARA-C plus tosedostat versus low dose ARA-C in older patients with acute myeloid leukaemia: Results of the li-1 trial.</t>
  </si>
  <si>
    <t>Background: Among patients over the age of 60, a considerable number of patients with Acute Myeloid Leukaemia (AML) are not considered for conventional induction chemotherapy, so survival is poor, with only approximately 10% of patients surviving beyond 2 years when treated with standard of care (demethylation agents or low dose ara-C (LDAC)). In the pivotal trials demethylation agents improve median survival, but not overall survival. Therefore there remains a significant unmet need in this patient group. Tosedostat is a selective, oral aminopeptidase inhibitor. Since Phase I/II trials of tosedostat as monotherapy showed acceptable toxicity and potential activity in relapsed AML it was included, combined with LDAC, as an option in the LI-1 "pick-a-winner" trial._x000D_
Aim(s): To assess the efficacy of LDAC+tosedostat versus LDAC alone in patients aged 60+ unsuitable for intensive therapy in a "pick-a-winner" design. This design allows several treatments to be assessed simultaneously compared with LDAC in a randomised fashion, with the aim of doubling 2-year survival from 11% to 22% (HR 0.70). There are two interim assessments: after 50 patients per arm are recruited, remission rates must improve by &gt;=2.5%; the second interim analysis occurs after 170 deaths are seen, when the hazard ratio must be &lt;0.85._x000D_
Method(s): Tosedostat was given orally at 120mg once a day for up to 6 months. LDAC was given at 20mg bd subcutaneously on days 1-10 of each course, with courses of LDAC occurring at 4-6 wk intervals. To enter the randomisation patients needed to fulfil specific cardiac entry criteria. Toxicities were recorded using NCI-CTC version 3. At the second interim analysis after 183 events tosedostat failed to pass the second assessment, and the arm was therefore closed. Results here are based upon a median follow-up of 18.9 months._x000D_
Result(s): Between 6/2014 and 2/2017, 245 patients, median age 76 years (range 60-88) entered the randomisation. Overall 60% were male; 66% had De Novo AML, 28% secondary AML, and 6% high risk MDS; 1% had favourable, 73% intermediate and 26% adverse cytogenetics. By validated Wheatley index, 2% were good risk, 36% standard risk and 63% poor risk. A median of 2 courses was delivered in either arm (mean 2.9 LDAC+tosedostat vs 2.3 LDAC). Overall, complete remission was achieved in 18% of patients (LDAC+tosedostat 22%, LDAC 14%, OR 0.59 (0.31-1.13) p=0.11). Thirty-day mortality was not significantly increased (17% vs 13%, HR 1.44 (0.75-2.78) p=0.3); but overall survival showed no difference (2-year OS 16% vs 12%, HR 0.99 (0.74-1.32) p=0.9) (Figure 1). Causes of death were: resistant/recurrent disease 39 vs 61; infection 20 vs 10; haemorrhage 8 vs 0; cardiac 5 vs 3; multiple 13 vs 8; other/unknown 5 vs 11. Relapse-free survival did not significantly differ (HR 0.93 (0.41-2.16) p=0.9) with median OS 28.4m vs 24.0m in responders (p=0.6); non-remitters had median OS 2.8m vs 3.3m (HR 1.20 (0.88-1.63) p=0.2). Stratified analyses failed to identify any subgroup of patients benefitting from tosedostat. Although rates of grade 3+ toxicity were low, tosedostat was associated with diarrhoea, increased cardiac toxicity, and increade use of platelets (mean 5.0 vs 3.5 p=0.006). Summary and_x000D_
Conclusion(s): Despite promising early data and acceptable tolerability, we did not find evidence that the addition of tosedostat to LDAC produced a survival benefit in this group of patients, with the anticipated hazard ratio of 0.70 being outside the 95% confidence intervals at second interim analysis. (Figure Presented).</t>
  </si>
  <si>
    <t>Faderl_Blood_2008</t>
  </si>
  <si>
    <t>Deschler_Haematologica_2013</t>
  </si>
  <si>
    <t>Deschler B, Ihorst G, Platzbecker U, Germing U, Marz E, De Figuerido M, Fritzsche K, Haas P, Salih HR, Giagounidis A, Selleslag D, Labar B, de Witte T, Wijermans P, Lubbert M. Parameters detected by geriatric and quality of life assessment in 195 older patients with myelodysplastic syndromes and acute myeloid leukemia are highly predictive for outcome. Haematologica. 2013 Feb 1;98(2):208-216.</t>
  </si>
  <si>
    <t>Deschler B, Ihorst G, Platzbecker U, Germing U, Marz E, De Figuerido M, Fritzsche K, Haas P, Salih HR, Giagounidis A, Selleslag D, Labar B, de Witte T, Wijermans P, Lubbert M</t>
  </si>
  <si>
    <t>Haematologica. 98 (2) (pp 208-216), 2013. Date of Publication: 01 Feb 2013.</t>
  </si>
  <si>
    <t>Parameters detected by geriatric and quality of life assessment in 195 older patients with myelodysplastic syndromes and acute myeloid leukemia are highly predictive for outcome.</t>
  </si>
  <si>
    <t>Myelodysplastic syndromes and acute myeloid leukemia exemplify the complexity of treatment allocation in older patients as options range from best supportive care, non-intensive treatment (e.g. hypomethylating agents) to intensive chemotherapy/hematopoietic cell transplantation. Novel metrics for non-disease variables are urgently needed to help define the best treatment for each older patient. We investigated the feasibility and prognostic value of geriatric/quality of life assessments aside from established disease-specific variables in 195 patients aged 60 years or over with myelodysplastic syndromes/acute myeloid leukemia. These patients were grouped according to treatment intensity and assessed. Assessment consisted of eight instruments evaluating activities of daily living, depression, mental functioning, mobility, comorbidities, Karnofsky Index and quality of life. Patients with a median age of 71 years (range 60-87 years) with myelodysplastic syndromes (n=63) or acute myeloid leukemia (n=132) were treated either with best supportive care (n=47), hypomethylating agents (n=73) or intensive chemotherapy/hematopoietic cell transplantation (n=75). After selection of variables, pathological activities of daily living and quality of life/fatigue remained highly predictive for overall survival in the entire patient group beyond disease-related risk factors adverse cytogenetics and blast count of 20% or over. In 107 patients treated non-intensively activities of daily living of less than 100 (hazard ratio, HR 2.94), Karnofsky Index below 80 (HR 2.34) and quality of life/'fatigue' of 50 or over (HR 1.77) were significant prognosticators. Summation of adverse features revealed a high risk of death (HR 9.36). In-depth evaluation of older patients prior to individual treatment allocation is feasible and provides additional information to standard assessment. Patients aged 60 years or over with newly diagnosed myelodysplastic syndromes/acute myeloid leukemia and impairments in activities of daily living, Karnofsky Index below 80%, quality of life/'fatigue' of 50 or over, are likely to have poor outcomes. © 2013 Ferrata Storti Foundation.</t>
  </si>
  <si>
    <t>DiNardo_LO_2018</t>
  </si>
  <si>
    <t>DiNardo CD, Pratz KW, Letai A, Jonas BA, Wei AH, Thirman M, Arellano M, Frattini MG, Kantarjian H, Popovic R, Chyla B, Xu T, Dunbar M, Agarwal SK, Humerickhouse R, Mabry M, Potluri J, Konopleva M, Pollyea DA. Lancet Oncology. 19(2):216-228, 2018 02.</t>
  </si>
  <si>
    <t>DiNardo CD; Pratz KW; Letai A; Jonas BA; Wei AH; Thirman M; Arellano M; Frattini MG; Kantarjian H; Popovic R; Chyla B; Xu T; Dunbar M; Agarwal SK; Humerickhouse R; Mabry M; Potluri J; Konopleva M; Pollyea DA</t>
  </si>
  <si>
    <t>Lancet Oncology. 19(2):216-228, 2018 02.</t>
  </si>
  <si>
    <t>Safety and preliminary efficacy of venetoclax with decitabine or azacitidine in elderly patients with previously untreated acute myeloid leukaemia: a non-randomised, open-label, phase 1b study.</t>
  </si>
  <si>
    <t>BACKGROUND: Elderly patients (aged &gt;=65 years) with acute myeloid leukaemia have poor outcomes and no effective standard-of-care therapy exists. Treatment with hypomethylating agents such as azacitidine and decitabine is common, but responses are modest and typically short-lived. The oral anti-apoptotic B-cell lymphoma 2 protein inhibitor, venetoclax, has shown promising single-agent activity in patients with relapsed or refractory acute myeloid leukaemia and preclinical data suggested synergy between hypomethylating agents and venetoclax, which led to this combination phase 1b study.
METHODS: Previously untreated patients aged 65 years and over with acute myeloid leukaemia who were ineligible for standard induction therapy were enrolled into this non-randomised, open-label, phase 1b study. Patients were required to have an Eastern Cooperative Oncology Group performance status of 0-2 and either intermediate-risk or poor-risk cytogenetics. Patients were enrolled into one of three groups for the dose-escalation phase of this study: group A (venetoclax and intravenous decitabine 20 mg/m2 [days 1-5 of each 28-day cycle]), group B (venetoclax and subcutaneous or intravenous azacitidine 75 mg/m2 [days 1-7 of each 28-day cycle]), and group C (a venetoclax and decitabine substudy with the oral CYP3A inhibitor posaconazole, 300 mg twice on cycle 1, day 21, and 300 mg once daily from cycle 1, days 22-28, to assess its effect on venetoclax pharmacokinetics). Dose escalation followed a standard 3 + 3 design with at least three evaluable patients enrolled per cohort; daily target doses of venetoclax for groups A and B were 400 mg (cohort 1), 800 mg (cohorts 2 and 3), and 1200 mg (cohort 4), and 400 mg for group C. The primary endpoints were the safety and pharmacokinetics of venetoclax plus decitabine or azacitidine, and to determine the maximum tolerated dose and recommended phase 2 dose. Secondary endpoints included the preliminary anti-leukaemic activity of venetoclax with decitabine or azacitidine through the analysis of overall response, duration of response, and overall survival. We analysed safety, pharmacokinetics, and anti-leukaemic activity in all patients who received one or more venetoclax doses. The expansion phase of the study is ongoing but is closed to accrual. This trial is registered with ClinicalTrials.gov, number NCT02203773.
FINDINGS: 57 patients were enrolled in the study. 23 patients in group A and 22 patients in group B were enrolled between Nov 19, 2014, and Dec 15, 2015, and 12 patients in group C were enrolled between June 14, 2015, and Jan 16, 2016. As of data cutoff on June 15, 2016, the most common grade 3-4 treatment-emergent adverse events were thrombocytopenia (27 [47%] of 57 patients; nine in group A, 13 in group B, and five in group C), febrile neutropenia (24 [42%] of 57; 11 in group A, ten in group B, and three in group C), and neutropenia (23 [40%] of 57; 12 in group A, eight in group B, and three in group C). The most common serious treatment-emergent adverse event in groups A and B was febrile neutropenia (seven [30%] of 23 patients vs seven [32%] of 22), whereas in group C it was lung infection (four [33%] of 12 patients). 49 (86%) of 57 patients had treatment-related adverse events; the most common in groups A and B included nausea (12 [52%] patients vs seven [32%] patients), fatigue (six [26%] patients vs seven [32%]), and decreased neutrophil count (six [26%] patients vs six [27%]), whereas in group C the most common were nausea (seven [58%] of 12 patients), leucopenia (six [50%]), vomiting (five [42%]), and decreased platelet count (five [42%]). The maximum tolerated dose was not reached. The recommended phase 2 dose was 400 mg once a day or 800 mg with an interrupted dosing schedule (safety expansion). In total, four (7%) of 57 patients had died within 30 days of the first venetoclax dose caused by sepsis (group B), bacteraemia (group A), lung infection (group C), and respiratory failure (group A). Tumour lysis syndrome was not observed. Decitabine and azacitidine did not substantially affect venetoclax exposures. Overall, 35 (61%; 95% CI 47.6-74.0) of 57 patients achieved complete remission or complete remission with incomplete marrow recovery. In groups A and B, 27 (60%; 95% CI 44.3-74.3) of 45 patients had complete remission or complete remission with incomplete marrow recovery.
INTERPRETATION: Venetoclax plus hypomethylating agent therapy seems to be a novel, well-tolerated regimen with promising activity in this underserved patient population. Evaluation of expansion cohorts is ongoing at 400 mg and 800 mg doses using both hypomethylating agent combinations.
FUNDING: AbbVie and Genentech. Copyright © 2018 Elsevier Ltd. All rights reserved.</t>
  </si>
  <si>
    <t>Dohner_Blood_2014</t>
  </si>
  <si>
    <t>Dohner H, Lubbert M, Fiedler W, Fouillard L, Haaland A, Brandwein JM, Lepretre S, Reman O, Turlure P, Ottmann OG, Muller-Tidow C, Kramer A, Raffoux E, Dohner K, Schlenk RF, Voss F, Taube T, Fritsch H, Maertens J. Randomized, phase 2 trial of low-dose cytarabine with or without volasertib in AML patients not suitable for induction therapy. Blood. 2014 Aug 28;124(9):1426-33.</t>
  </si>
  <si>
    <t>Dohner H
Lubbert M
Fiedler W
Fouillard L
Haaland A
Brandwein JM
Lepretre S
Reman O
Turlure P
Ottmann OG
Muller-Tidow C
Kramer A
Raffoux E
Dohner K
Schlenk RF
Voss F
Taube T
Fritsch H
Maertens J</t>
  </si>
  <si>
    <t>Blood. 124(9):1426-33, 2014 Aug 28</t>
  </si>
  <si>
    <t>Randomized, phase 2 trial of low-dose cytarabine with or without volasertib in AML patients not suitable for induction therapy.</t>
  </si>
  <si>
    <t>Treatment outcomes for older patients with acute myeloid leukemia (AML) have remained dismal. This randomized, phase 2 trial in AML patients not considered suitable for intensive induction therapy compared low-dose cytarabine (LDAC) with or without volasertib, a highly potent and selective inhibitor of polo-like kinases. Eighty-seven patients (median age 75 years) received LDAC 20 mg twice daily subcutaneously days 1-10 or LDAC + volasertib 350 mg IV days 1 + 15 every 4 weeks. Response rate (complete remission and complete remission with incomplete blood count recovery) was higher for LDAC + volasertib vs LDAC (31.0% vs 13.3%; odds ratio, 2.91; P = .052). Responses in the LDAC + volasertib arm were observed across all genetic groups, including 5 of 14 patients with adverse cytogenetics. Median event-free survival was significantly prolonged by LDAC + volasertib compared with LDAC (5.6 vs 2.3 months; hazard ratio, 0.57; 95% confidence interval, 0.35-0.92; P = .021); median overall survival was 8.0 vs 5.2 months, respectively (hazard ratio, 0.63; 95% confidence interval, 0.40-1.00; P = .047). LDAC + volasertib led to an increased frequency of adverse events that was most pronounced for neutropenic fever/infections and gastrointestinal events; there was no increase in the death rate at days 60 + 90. This study was registered at www.clinicaltrials.gov as #NCT00804856.
Copyright © 2014 by The American Society of Hematology.</t>
  </si>
  <si>
    <t>Dombret H, Seymour JF, Butrym A, Wierzbowska A, Selleslag D, Jang JH, Kumar R, Cavenagh J, Schuh AC, Candoni A, Recher C, Sandhu I, Bernal del Castillo T, Al-Ali HK, Martinelli G, Falantes J, Noppeney R, Stone RM, Minden MD, McIntyre H, Songer S, Lucy LM, Beach CL, Dohner H. International phase 3 study of azacitidine vs conventional care regimens in older patients with newly diagnosed AML with &gt;30% blasts. Blood. 2015;126(3):291-299.</t>
  </si>
  <si>
    <t>Dombret H, Seymour JF, Butrym A, Wierzbowska A, Selleslag D, Jang JH, Kumar R, Cavenagh J, Schuh AC, Candoni A, Recher C, Sandhu I, Bernal del Castillo T, Al-Ali HK, Martinelli G, Falantes J, Noppeney R, Stone RM, Minden MD, McIntyre H, Songer S, Lucy LM, Beach CL, Dohner H</t>
  </si>
  <si>
    <t>Blood.  126(3):291-299, 2015.</t>
  </si>
  <si>
    <t>International phase 3 study of azacitidine vs conventional care regimens in older patients with newly diagnosed AML with &gt;30% blasts</t>
  </si>
  <si>
    <t>This multicenter, randomized, open-label, phase 3 trial evaluated azacitidine efficacy and safety vs conventional care regimens (CCRs) in 488 patients age &gt;65 years with newly diagnosed acute myeloid leukemia (AML) with &gt;30% bone marrow blasts. Before randomization, a CCR (standard induction chemotherapy, low-dose ara-c, or supportive care only) was preselected for each patient. Patients then were assigned 1:1 to azacitidine (n = 241) or CCR (n = 247). Patients assigned to CCR received their preselected treatment. Median overall survival (OS) was increased with azacitidine vs CCR: 10.4 months (95% confidence interval [CI], 8.0-12.7 months) vs 6.5 months (95% CI, 5.0-8.6 months), respectively (hazard ratio [HR] was 0.85; 95% CI, 0.69-1.03; stratified log-rank P = .1009). One-year survival rates with azacitidine and CCR were 46.5% and 34.2%, respectively (difference, 12.3%; 95% CI, 3.5%-21.0%). A prespecified analysis censoring patients who received AML treatment after discontinuing study drug showed median OS with azacitidine vs CCR was 12.1 months (95% CI, 9.2-14.2 months) vs 6.9 months (95% CI, 5.1-9.6 months; HR, 0.76; 95% CI, 0.60-0.96; stratified log-rank P = .0190). Univariate analysis showed favorable trends for azacitidine compared with CCR across all subgroups defined by baseline demographic and disease features. Adverse events were consistent with the well-established safety profile of azacitidine. Azacitidine may be an important treatment option for this difficult-to-treat AML population. This trial was registered at www.clinicaltrials.gov as #NCT01074047.</t>
  </si>
  <si>
    <t>CLIN, QOL</t>
  </si>
  <si>
    <t>Zwierzina_Leukemia_2005</t>
  </si>
  <si>
    <t>Estey_Blood_2002</t>
  </si>
  <si>
    <t>Estey EH, Thall PF, Giles FJ, Wang XM, Cortes JE, Beran M, Pierce SA, Thomas DA, Kantarjian HM. Blood. 99(12):4343-9, 2002 Jun 15.</t>
  </si>
  <si>
    <t>Estey EH; Thall PF; Giles FJ; Wang XM; Cortes JE; Beran M; Pierce SA; Thomas DA; Kantarjian HM</t>
  </si>
  <si>
    <t>Blood. 99(12):4343-9, 2002 Jun 15.</t>
  </si>
  <si>
    <t>Gemtuzumab ozogamicin with or without interleukin 11 in patients 65 years of age or older with untreated acute myeloid leukemia and high-risk myelodysplastic syndrome: comparison with idarubicin plus continuous-infusion, high-dose cytosine arabinoside.</t>
  </si>
  <si>
    <t>We investigated treatment with gemtuzumab ozogamicin (GO) in 51 patients aged 65 years or older with newly diagnosed acute myeloid leukemia (AML), refectory anemia (RA) with excess of blasts in transformation, or RA with excess blasts. GO was given in doses of 9 mg/m(2) of body-surface area on days 1 and 8 or, therapeutically equivalently, on days 1 and 15, with or without interleukin 11 (IL-11; 15 microg/kg per day on days 3 to 28), with assignment to IL-11 treatment made randomly. Complete remission (CR) rates were 2 of 26 (8%) for GO without IL-11 and 9 of 25 (36%) for GO with IL-11. Regression analyses indicated that IL-11 was independently predictive of CR but not survival. We compared GO with or without IL-11 with idarubicin plus cytosine arabinoside (IA), as previously administered, in similar patients. The CR rate with IA was 15 of 31 (48%), and survival was superior with IA compared with GO with or without IL-11 (P =.03). Besides accounting for possible covariate effects on outcome, we also accounted for possible trial effects (TEs) arising because IA and GO with or without IL-11 were not arms of a randomized trial. Bayesian posterior probabilities that GO with or without IL-11 produced longer survival than IA, after accounting for covariates and TEs, were less than 0.01 in patients with abnormal cytogenetic findings (AC) and less than 0.15 in patients with normal cytogenetic findings (NC). Regarding CR, the analogous probabilities were less than 0.02 for GO without IL-11 (all cytogenetic groups), and for GO with IL-11, less than 0.25 for AC groups and about 0.50 for NC groups. TEs 2 to 5 times the magnitude of those previously observed would be needed to conclude that survival with GO with or without IL-11 is likely longer than with IA. Thus, there is little evidence to suggest that GO with or without IL-11 should be used instead of IA in older patients with newly diagnosed AML or myelodysplastic syndrome.</t>
  </si>
  <si>
    <t>Faderl S, Ravandi F, Huang X, Garcia-Manero G, Ferrajoli A, Estrov Z, Borthakur G, Verstovsek S, Thomas DA, Kwari M, Kantarjian HM. A randomized study of clofarabine versus clofarabine plus low-dose cytarabine as front-line therapy for patients aged 60 years and older with acute myeloid leukemia and high-risk myelodysplastic syndrome. Blood. 2008 Sep 01;112(5):1638-45.</t>
  </si>
  <si>
    <t>Faderl S
Ravandi F
Huang X
Garcia-Manero G
Ferrajoli A
Estrov Z
Borthakur G
Verstovsek S
Thomas DA
Kwari M
Kantarjian HM</t>
  </si>
  <si>
    <t>Blood. 112(5):1638-45, 2008 Sep 01</t>
  </si>
  <si>
    <t>A randomized study of clofarabine versus clofarabine plus low-dose cytarabine as front-line therapy for patients aged 60 years and older with acute myeloid leukemia and high-risk myelodysplastic syndrome.</t>
  </si>
  <si>
    <t>We previously reported the feasibility of clofarabine and cytarabine combinations in AML. Questions remain as to (1) the therapeutic advantage of this combination and (2) the role of lower doses of clofarabine and cytarabine in older patients. We have conducted an adaptively randomized study of lower-dose clofarabine with or without low-dose cytarabine in previously untreated patients with AML aged 60 years and older. Patients received 30 mg/m(2) clofarabine intravenously daily for 5 days with or without 20 mg/m(2) cytarabine subcutaneously daily for 14 days as induction. Consolidation consisted of 3 days of clofarabine with or without 7 days of cytarabine. Seventy patients were enrolled. The median age was 71 years (range, 60-83 years). Sixteen patients received clofarabine and 54 the combination. Overall, 56% achieved complete remission (CR). CR rate was significantly higher with the combination (63% vs 31%; P = .025). Induction mortality was 19% with the combination versus 31% with clofarabine alone (P = .276). The combination showed better event-free survival (7.1 months vs 1.7 months; P = .04), but not overall survival (11.4 months vs 5.8 months; P = .1). Clofarabine plus low-dose cytarabine has a higher response rate than clofarabine alone with comparable toxicity. This trial is registered at www.clinicaltrials.gov as no. NCT00088218.</t>
  </si>
  <si>
    <t>Falantes_Blood_2014 (abstract)</t>
  </si>
  <si>
    <t>Falantes J, Deben G, et al. Blood. Conference: 56th Annual Meeting of the American Society of Hematology, ASH 2014. San Francisco, CA United States. Conference Publication: (var.pagings). 124 (21) (no pagination), 2014. Date of Publication: 06 Dec 2014.</t>
  </si>
  <si>
    <t>Falantes J._x000D_
_x000D_
Deben G._x000D_
_x000D_
Robles V.M._x000D_
_x000D_
Bargay J._x000D_
_x000D_
Salamero O._x000D_
_x000D_
Pedro C._x000D_
_x000D_
Redondo S._x000D_
_x000D_
Garrido A._x000D_
_x000D_
Bergua J.M._x000D_
_x000D_
Tormo M._x000D_
_x000D_
Xicoy B._x000D_
_x000D_
Font P._x000D_
_x000D_
Gonzalez-Lopez T.J._x000D_
_x000D_
Ramos F.</t>
  </si>
  <si>
    <t>Blood. Conference: 56th Annual Meeting of the American Society of Hematology, ASH 2014. San Francisco, CA United States. Conference Publication: (var.pagings). 124 (21) (no pagination), 2014. Date of Publication: 06 Dec 2014.</t>
  </si>
  <si>
    <t>Azacitidine in older patients with acute myeloid leukemia (AML) and adverse karyotype. Subanalisis from the alma study.</t>
  </si>
  <si>
    <t>Background Adverse karyotype and age are associated with poor prognosis in older AML patients (pts). Although complete remission (CR) can be achieved with intensive chemotherapy (IC) in pts with adverse cytogenetics, overall survival (OS) and leukemia free-survival (LFS) are poor (Knipp S, et al. Cancer 2007). In addition, low doses of ARA-C (LDAC) did not offer survival benefit in older pts with poor cytogenetics as compared to hydroxyurea and best supportive care (BSC) (Burnett A, et al. Cancer 2007). Azacitidine has shown a survival advantage in older pts with newly diagnosed AML in a recent phase 3 trial, as compared to conventional care regimens (BSC/LDAC/IC)(Dombret H, et al. EHA 2014). Aim To evaluate the role of azacitidine and factors associated with OS in pts with newly diagnosed AML and adverse karyotype from the ALMA study (Ramos F, et al. Blood 2012;120:abstract 3593). Methods Retrospective, multicenter study, of pts with newly diagnosed AML and adverse karyotype who received front-line azacitidine in Spain. Response to azacitidine was evaluated by ELN-2010 criteria. Overall survival was evaluated by Kaplan-Meier method and log-rank test. Results Thirty-nine pts were identified. Median age: 71y (52-83). Baseline characteristics are shown in table 1. All pts received azacitidine (75 mg/m2 sc x7 days) as first line treatment. Median time from AML diagnosis to therapy was 16 days (1-88). 56% of pts had bone marrow (BM) blasts &gt;30% at diagnosis (median: 32%; range: 20-90). Five out of 39 (13%) pts had leucocyte count (WBC) &gt;15x109/L and 20/39 (51%) had ECOG performance status &gt;1. Complex karyotype (CK) and monosomal karyotype (MK) was present in 18/39 pts each (46%). Within the subset showing CK, 14/18 (78%) had MK. Complete remission (CR) and CRi was 23.1% and 5.1% respectively (ORR=28.2%). Median courses of therapy to best response: 3 (1-11). After 17m median follow-up, median OS (95% CI) was 7m (3.1-8.8). Estimated 1-year survival was 29.8%. There were no differences in median OS in pts with MK vs. rest of pts with CK (median OS 9m [95% CI: 5.3-12.6] vs. 6.5m [3.1-8.8], respectively; P=0.854). Monosomal karyotype, CK with &gt;5 abnormalities, BM blasts &gt;30% and ECOG status &gt;1 did not achieve statistically significance in multivariate analysis. Only WBC at baseline (&gt;10x109/L or &gt;15x109/L; threshold not relevant) had an impact on OS in both univariate (3m [95% CI: 4.9-13] vs. 9m [4.9-13] if WBC &lt;10x10e /L; p=0.014) and multivariate analysis (HR=3.3, [95% CI 1.1-9.5], p=0.025; Table 2). Most frequent causes of death were disease progression and infection (82%). (Table Presented) Multivariate analysis for survival Conclusion Albeit retrospective and non-comparative, azacitidine seems to improve median and 1y survival as compared to historic AML data in pts with adverse cytogenetics. An elevated WBC &gt;10x109/L at diagnosis was the only parameter associated to adverse outcome in this set of pt.</t>
  </si>
  <si>
    <t>Falantes_LL_2018</t>
  </si>
  <si>
    <t>Falantes J, Pleyer L, et al. Leukemia &amp; lymphoma.  59(5):1113-1120, 2018.</t>
  </si>
  <si>
    <t>Falantes J, Pleyer L, Thépot S, Almeida AM, Maurillo L, Martínez-Robles V, Stauder R, Itzykson R, Pinto R, Venditti A, Bargay J, Burgstaller S, Martínez MP, Seegers V, Cortesão E, Foncillas MÁ, Gardin C, Montesinos P, Musto P, Fenaux P, Greil R, Sanz MA, Ramos F,; European ALMA + Investigators</t>
  </si>
  <si>
    <t>Leukemia &amp; lymphoma.  59(5):1113-1120, 2018.</t>
  </si>
  <si>
    <t>Real life experience with frontline azacitidine in a large series of older adults with acute myeloid leukemia stratified by MRC/LRF score: results from the expanded international E-ALMA series (E-ALMA+)</t>
  </si>
  <si>
    <t>Azacitidine (AZA) prolonged overall survival (OS) in the AZA-AML-001 trial. However, few subjects were randomized to AZA or intensive chemotherapy (IC). The Medical Research Council (MRC) and the Leukemia Research Foundation (LRF) developed a score for older AML patients receiving IC or non-intensive regimens, whereas the E-ALMA study validated a score for survival and response in elderly patients receiving AZA in daily practice. Both identified three groups with different risk estimates. This analysis evaluates the efficacy of frontline AZA in older AML patients (N = 710) unfit for IC from different national registries (E-ALMA + series) stratified by the MRC/LRF risk score. Median OS of patients categorized as good, standard and poor-risk groups by the MRC/LRF score was 13.4 (95% CI, 10.8-16), 12.4 (95% CI, 9.9-14.8), and 8.1 months (95% CI, 7-9.1), respectively (p =.0001). In conclusion, this is the largest retrospective cohort of older AML patients treated with AZA.</t>
  </si>
  <si>
    <t>Fenaux P, Gattermann N, Seymour JF, Hellstrom-Lindberg E, Mufti GJ, Duehrsen U, Gore SD, Ramos F, Beyne-Rauzy O, List A, McKenzie D, Backstrom J, Beach CL. Prolonged survival with improved tolerability in higher-risk myelodysplastic syndromes: Azacitidine compared with low dose ara-C: Research paper. British Journal of Haematology. 2010 Apr;149(2):244-249.</t>
  </si>
  <si>
    <t>Fenaux P.
Gattermann N.
Seymour J.F.
Hellstrom-Lindberg E.
Mufti G.J.
Duehrsen U.
Gore S.D.
Ramos F.
Beyne-Rauzy O.
List A.
McKenzie D.
Backstrom J.
Beach C.L.</t>
  </si>
  <si>
    <t>British Journal of Haematology. 149 (2) (pp 244-249), 2010. Date of Publication: April 2010.</t>
  </si>
  <si>
    <t>Prolonged survival with improved tolerability in higher-risk myelodysplastic syndromes: Azacitidine compared with low dose ara-C: Research paper.</t>
  </si>
  <si>
    <t>In the phase III AZA-001 trial, low-dose cytarabine (LDara-C), the most widely used low-dose chemotherapy in patients with higher-risk myelodysplastic syndrome (MDS) who are ineligible for intensive treatment, was found to be associated with poorer survival compared with azacitidine. This analysis further compared the efficacy and the toxicity of these two drug regimens. Before randomization, investigators preselected patients to receive a conventional care regimen, one of which was LDara-C. Of 94 patients preselected to LDara-C, 45 were randomized to azacitidine and 49 to LDara-C. Azacitidine patients had significantly more and longer haematologicalal responses and increased red blood cell transfusion independence. Azacitidine prolonged overall survival versus LDara-C in patients with poor cytogenetic risk, presence of -7/del(7q), and French-American-British subtypes refractory anaemia with excess blasts (RAEB) and RAEB in transformation. When analyzed per patient year of drug exposure, azacitidine treatment was associated with fewer grade 3-4 cytopenias and shorter hospitalisation time than LDara-C in these higher-risk MDS patients. © 2010 Blackwell Publishing Ltd.</t>
  </si>
  <si>
    <t>Nand_Blood_2013 [sub-group 1]</t>
  </si>
  <si>
    <t>Fenaux P, Mufti GJ, Hellstrom-Lindberg E, Santini V, Gattermann N, Germing U, Sanz G, List AF, Gore S, Seymour JF, Dombret H, Backstrom J, Zimmerman L, McKenzie D, Beach CL, Silverman LR. Azacitidine prolongs overall survival compared with conventional care regimens in elderly patients with low bone marrow blast count acute myeloid leukemia. Journal of Clinical Oncology. 2010 Feb 01;28(4):562-9.</t>
  </si>
  <si>
    <t>Fenaux P
Mufti GJ
Hellstrom-Lindberg E
Santini V
Gattermann N
Germing U
Sanz G
List AF
Gore S
Seymour JF
Dombret H
Backstrom J
Zimmerman L
McKenzie D
Beach CL
Silverman LR</t>
  </si>
  <si>
    <t>Journal of Clinical Oncology. 28(4):562-9, 2010 Feb 01</t>
  </si>
  <si>
    <t>Azacitidine prolongs overall survival compared with conventional care regimens in elderly patients with low bone marrow blast count acute myeloid leukemia.</t>
  </si>
  <si>
    <t>PURPOSE: In a phase III randomized trial, azacitidine significantly prolonged overall survival (OS) compared with conventional care regimens (CCRs) in patients with intermediate-2- and high-risk myelodysplastic syndromes. Approximately one third of these patients were classified as having acute myeloid leukemia (AML) under current WHO criteria. This analysis compared the effects of azacitidine versus CCR on OS in this subgroup.
PATIENTS AND METHODS: Patients were randomly assigned to receive subcutaneous azacitidine 75 mg/m(2)/d or CCR (best supportive care [BSC] only, low-dose cytarabine (LDAC), or intensive chemotherapy [IC]).
RESULTS: Of the 113 elderly patients (median age, 70 years) randomly assigned to receive azacitidine (n = 55) or CCR (n = 58; 47% BSC, 34% LDAC, 19% IC), 86% were considered unfit for IC. At a median follow-up of 20.1 months, median OS for azacitidine-treated patients was 24.5 months compared with 16.0 months for CCR-treated patients (hazard ratio = 0.47; 95% CI, 0.28 to 0.79; P = .005), and 2-year OS rates were 50% and 16%, respectively (P = .001). Two-year OS rates were higher with azacitidine versus CCR in patients considered unfit for IC (P = .0003). Azacitidine was associated with fewer total days in hospital (P &lt; .0001) than CCR.
CONCLUSION: In older adult patients with low marrow blast count (20% to 30%) WHO-defined AML, azacitidine significantly prolongs OS and significantly improves several patient morbidity measures compared with CCR.</t>
  </si>
  <si>
    <t>Nand_Blood_2013 [sub-group 2]</t>
  </si>
  <si>
    <t>Fenaux P, Mufti GJ, Hellstrom-Lindberg E, Santini V, Finelli C, Giagounidis A, Schoch R, Gattermann N, Sanz G, List A, Gore SD, Seymour JF, Bennett JM, Byrd J, Backstrom J, Zimmerman L, McKenzie D, Beach CL, Silverman LR. Efficacy of azacitidine compared with conventional care regimens in higher-risk myelodysplastic syndromes: results of a randomised, phase III study. The Lancet Oncology. 2009;10:223–232.</t>
  </si>
  <si>
    <t>Fenaux P, Mufti GJ, Hellstrom-Lindberg E, Santini V, Finelli C, Giagounidis A, Schoch R, Gattermann N, Sanz G, List A, Gore SD, Seymour JF, Bennett JM, Byrd J, Backstrom J, Zimmerman L, McKenzie D, Beach CL, Silverman LR International Vidaza High-risk MDS Survival Study Group</t>
  </si>
  <si>
    <t>The Lancet Oncology. 2009;10:223–232</t>
  </si>
  <si>
    <t>Efficacy of azacitidine compared with conventional care regimens in higher-risk myelodysplastic syndromes: results of a randomised, phase III study.</t>
  </si>
  <si>
    <t>BACKGROUND: 
Drug treatments for patients with high-risk myelodysplastic syndromes provide no survival advantage. In this trial, we aimed to assess the effect of azacitidine on overall survival compared with the three commonest conventional care regimens.
METHODS: 
In a phase III, international, multicentre, controlled, parallel-group, open-label trial, patients with higher-risk myelodysplastic syndromes were randomly assigned one-to-one to receive azacitidine (75 mg/m(2) per day for 7 days every 28 days) or conventional care (best supportive care, low-dose cytarabine, or intensive chemotherapy as selected by investigators before randomisation). Patients were stratified by French-American-British and international prognostic scoring system classifications; randomisation was done with a block size of four. The primary endpoint was overall survival. Efficacy analyses were by intention to treat for all patients assigned to receive treatment. This study is registered with ClinicalTrials.gov, number NCT00071799.
FINDINGS: 
Between Feb 13, 2004, and Aug 7, 2006, 358 patients were randomly assigned to receive azacitidine (n=179) or conventional care regimens (n=179). Four patients in the azacitidine and 14 in the conventional care groups received no study drugs but were included in the intention-to-treat efficacy analysis. After a median follow-up of 21.1 months (IQR 15.1-26.9), median overall survival was 24.5 months (9.9-not reached) for the azacitidine group versus 15.0 months (5.6-24.1) for the conventional care group (hazard ratio 0.58; 95% CI 0.43-0.77; stratified log-rank p=0.0001). At last follow-up, 82 patients in the azacitidine group had died compared with 113 in the conventional care group. At 2 years, on the basis of Kaplan-Meier estimates, 50.8% (95% CI 42.1-58.8) of patients in the azacitidine group were alive compared with 26.2% (18.7-34.3) in the conventional care group (p&lt;0.0001). Peripheral cytopenias were the most common grade 3-4 adverse events for all treatments.
INTERPRETATION: 
Treatment with azacitidine increases overall survival in patients with higher-risk myelodysplastic syndromes relative to conventional care.</t>
  </si>
  <si>
    <t>Feng YM, Yan HJ, Zhang YQ, Zhang C, Gao L, Kong PY, Liu Y, Zhu LD, Zeng YJ, Rao J, Su Y, Yang TH, Wang SB, Li HM, Lou SF, Zhang X. Efficacy and safety of etoposide in combination with G-CSF, low-dose cytarabine and aclarubicin in newly diagnosed elderly patients with acute myeloid leukemia. Haematologica. 2016;101:387.</t>
  </si>
  <si>
    <t>Feng YM, Yan HJ, Zhang YQ, Zhang C, Gao L, Kong PY, Liu Y, Zhu LD, Zeng YJ, Rao J, Su Y, Yang TH, Wang SB, Li HM, Lou SF, Zhang X</t>
  </si>
  <si>
    <t>Haematologica. Conference: 21st congress of the european hematology association. Denmark.  Vol.101, pp.387, 2016.</t>
  </si>
  <si>
    <t>Efficacy and safety of etoposide in combination with G-CSF, low-dose cytarabine and aclarubicin in newly diagnosed elderly patients with acute myeloid leukemia</t>
  </si>
  <si>
    <t>Background: Chemotherapy for elderly patients with acute myeloid leukemia (AML) is still a great challenge. Although 50% AML patients could achieve complete remission (CR) after intensive 3+7 regimen, treatment-related toxicities (TRT) appeared particularly prominent in elderly patients. In 2013, a multicenter randomized controlled trial in southwestern China confirmed that 71.1% refractory or relapsed AML achieved CR after received etoposide combine with low-dose CAG (E-CAG) regimen, and TRT was low, with no mortality. Aims: This prospective phase II, open label, randomized controlled study was designed to assess the efficacy and safety of E-CAG induction treatment for elderly patients with newly diagnosed AML. Methods: The effect of E-CAG on the rate of CR was the main study endpoint. The median survival time and the toxicity of the E-CAG regimen were also evaluated. Results: After induction chemotherapy, patients with E-CAG regimen had a similar CR rate than did patients who received DA regimen (55.1% vs 48.9%, P=0.158). The tolerability profiles of E-CAG regimen appeared better than DA regimen. Especially, gastrointestinal reaction and III-IV bone marrow suppression. The median survival time was extended for 4 months in E-CAG group (14.3 months vs 10.3 months, P=0.042). The two-year OS probability in E-CAG group and DA group was 24.2% and 11.3%, perspectively. Summary/Conclusion: The E-CAG regimen seems promising and offers lower toxicity for the treatment of elderly patients with AML, and expected to become a bridge for non-myeloablative stem cell transplantation.</t>
  </si>
  <si>
    <t>Nabhan_LR_2005</t>
  </si>
  <si>
    <t>Fianchi_JHO_2012</t>
  </si>
  <si>
    <t>Fianchi L, Criscuolo M, et al. Journal of Hematology and Oncology. 5 (no pagination), 2012. Article Number: 44. Date of Publication: 2012.</t>
  </si>
  <si>
    <t>Fianchi L._x000D_
_x000D_
Criscuolo M._x000D_
_x000D_
Lunghi M._x000D_
_x000D_
Gaidano G._x000D_
_x000D_
Breccia M._x000D_
_x000D_
Levis A._x000D_
_x000D_
Finelli C._x000D_
_x000D_
Santini V._x000D_
_x000D_
Musto P._x000D_
_x000D_
Oliva E.N._x000D_
_x000D_
Leoni P._x000D_
_x000D_
Spiriti A.A._x000D_
_x000D_
Dal F._x000D_
_x000D_
Hohaus S._x000D_
_x000D_
Pagano L._x000D_
_x000D_
Leone G._x000D_
_x000D_
Voso M.T.</t>
  </si>
  <si>
    <t>Journal of Hematology and Oncology. 5 (no pagination), 2012. Article Number: 44. Date of Publication: 2012.</t>
  </si>
  <si>
    <t>Outcome of therapy-related myeloid neoplasms treated with azacitidine.</t>
  </si>
  <si>
    <t>Background: Therapy-related myeloid neoplasms (t-MN), including myelodysplastic syndromes and acute myeloid leukemia (t-MDS and t-AML) are associated to clinical and biologic unfavorable prognostic features, including high levels of DNA methylation. Methods. We retrospectively evaluated 50t-MN patients (34 MDS and 16 AML) selected among all patients receiving azacitidine (AZA) at 10 Italian Hematology Centers. Patients had developed a t-MN at a median of 6.5years (range 1.7- 29) after treatment of the primary tumor (hematological neoplasm, 27 patients; solid tumor, 23 patients). Results: The overall response rate was 42% (complete remission: 10 patients, partial remission: 2 and hematological improvement: 8 patients) and was obtained after a median of 3 cycles (range 1-6). Median overall survival (OS) was 21months (range 1-53.6+) from AZA start. OS was significantly better in patients with less than 20% blasts, in normal karyotype t-AML and when AZA was used as front-line treatment. This was confirmed by the multivariate analysis. Conclusions: This study reports efficacy of AZA in the largest series of therapy-related MN patients treated with 5-AZA. Our data show that blasts and karyotype maintain their important prognostic role in t-MN also in the azacitidine era. © 2012 Fianchi et al.; licensee BioMed Central Ltd.</t>
  </si>
  <si>
    <t>Nand_LL_2008</t>
  </si>
  <si>
    <t>Forsythe_Haematologica_2018 (abstract)</t>
  </si>
  <si>
    <t>Forsythe A, Kwon C, Bell T, Smith AT, Arondekar B, Rabe APJ. Health related quality of life (HRQoL) in acute myeloid leukemia (AML) patients not eligible for intensive chemotherapy (NIC AML): results of a systematic literature review. Haematologica.  2018 Jun 14-17</t>
  </si>
  <si>
    <t>Forsythe A, Kwon C, Bell T, Smith AT, Arondekar B, Rabe APJ</t>
  </si>
  <si>
    <t>Haematologica. Vol,CONFERENCE START: 2018 Jun 14 CONFERENCE END: 2018 Jun 17, 23rd Congress of the European Hematology Association Stockholm, Sweden</t>
  </si>
  <si>
    <t>Health related quality of life (HRQoL) in acute myeloid leukemia (AML) patients not eligible for intensive chemotherapy (NIC AML): results of a systematic literature review</t>
  </si>
  <si>
    <t>Background: AML is diagnosed at a median age of 67; once over 60 years of age, the 5-years survival rates for patients with AML fall substantially because they are often not eligible for intensive chemotherapy (NIC). Less intensive chemotherapeutic agents and best supportive care are potential treatment options in this population. There is scant published literature on the impact of disease and treatment on the health-related quality of life (HRQoL) in NIC AML patients. Aims: We aimed to determine the reported quality of life among NIC AML patients.MethodsWe conducted a systematic literature review (SLR) of evidence on HRQoL reported in patients with NIC AML. MEDLINE, Cochrane database, and conference abstracts (EHA, ASCO, ESMO, and ASH) were searched using matches on pre-specified population, interventions, comparators, outcomes and study designs (PICOS approach) from January 2000 through November 2017 for relevant studies that reported HRQoL and patient preference utilities in NIC AML. Based on the WHO AML criteria, studies on patients with RAEB-t myelodysplastic syndrome (MDS) (≥ 20% bone marrow blast) were also included. Randomized clinical trials (RCTs), prospective observational studies and patient surveys were included. Systematic reviews and meta-analyses were used for bibliographic search. Two researchers independently selected trials, assessed trial quality, and extracted and analysed data.Results: A total of 13 records from 12 original studies were identified. These included 5 records from 4 original RCTs, 3 prospective studies, 4 patient survey studies, and 1 cost-effectiveness analysis reporting utility values. Ten studies utilized the EORTC QLQ-C30 questionnaire, 5 reported EQ-5D values. Other scales used included QOL-E, QOL Cancer Survivor, FACT-Leukemia, FACT-Fatigue, Global Fatigue Scale, FACIT Fatigue, Activities of Daily Living index and Hospital Anxiety and Depression Scale.  Four QLQ-C30 domains were considered most relevant: fatigue, physical function (PF), Global Health Status (GHS) and dyspnea. A 10-point minimally important difference (MID) threshold on a 100-point scale was assumed by a majority of studies to represent meaningful change. At baseline, NIC AML patients had poor HRQoL scores especially in fatigue (33) and GHS (50) on a 0-100 scale, with higher scores indicating better health. Low baseline HRQoL scores, especially PF and fatigue (Conclusion: Although HRQoL is highly subjective, it plays a crucial role in the treatment of AML patients. Fatigue and physical function at baseline have been identified as independent prognostic factors for overall survival with several studies showing improvement in both domains with treatment. Randomized controlled studies should incorporate evaluation of treatment impact on patient’s physical function and fatigue as important measures of effectiveness. </t>
  </si>
  <si>
    <t>Forsythe_VH_2017 (abstract)</t>
  </si>
  <si>
    <t>Forsythe A, Arondekar B, Tremblay G, Chan G, Su Y. Systematic Literature Review And Indirect Comparison of Glasdegib Plus Low Dose ARA-C Versus A Hypomethylating Agent For Acute Myeloid Leukemia Patients Ineligible For Intensive Chemotherapy. Value in Health. 2017;20(9):A415. doi:10.1016/j.jval.2017.08.103</t>
  </si>
  <si>
    <t>Forsythe A.
Arondekar B.
Tremblay G.
Chan G.
Su Y.</t>
  </si>
  <si>
    <t>Value in Health. Conference: ISPOR 20th Annual European Congress. United Kingdom. 20 (9) (pp A415), 2017. Date of Publication: OctoberNovember 2017.</t>
  </si>
  <si>
    <t>Systematic literature review and indirect comparison of glasdegib plus low dose ARA-c versus a hypomethylating agent for acute myeloid leukemia patients ineligible for intensive chemotherapy.</t>
  </si>
  <si>
    <t>Objectives: In a phase 2 randomized controlled study (RCT), glasdegib (GLAS) combined with Low Dose ARA-C (LDAC), showed significantly better overall survival (OS) vs LDAC alone in previously untreated acute myeloid leukemia (AML) patients ineligible for intensive chemotherapy (NIC). Hypomethylating agents (HMAs), azacitidine (AZA) and decitabine (DEC) are considered current standard of care in this population. Our objective was to conduct an indirect treatment comparison (ITC) comparing OS for GLAS+LDAC vs. AZA and DEC. Methods: Embase, MEDLINE, Cochrane database, and conference abstracts (ASCO, ESMO, ASH) were systematically searched through 12/2016 for relevant RCTs of GLAS, AZA and DEC in NIC AML patients. Classical frequentist ITC using the Bucher method compared OS hazards ratios (HRs), 95% confidence intervals (CI) using LDAC as the common comparator. Results: Four studies met inclusion criteria: two comparing AZA to LDAC: Fenaux 2010; Dombret 2015; one comparing DEC to LDAC: Kantarjian 2012, and one comparing GLAS+LDAC to LDAC: Cortes 2016. Fenaux 2010 study was excluded due to population differences: baseline median bone marrow blasts at 23% in Fenaux 2010 vs. 49% in Cortes 2016. The remaining AZA and DEC studies were generally comparable in patient baseline characteristics to the GLAS study: age and cytogenic risk: age 75/73/76 years old, poor cytogenic risk 34%/37%/39%, in AZA/ DEC/GLAS+LDAC, respectively. In the ITC, with LDAC as the common comparator, GLAS+LDAC compared favorably with indirect HR for OS vs. AZA and DEC being 0.51 (0.35-0.75) and 0.57 (0.40-0.80), respectively. Conclusions: Using ITC, treatment with GLAS+LDAC showed significantly better OS HR than AZA and DEC in previously untreated NIC AML patients. Limitations of current analysis include mixed IC &amp; NIC population for the AZA trial, and mixed comparator arm of both LDAC and BSC for the DEC trial. Analyses using patient-level data matching baseline characteristics across studies may enable more robust ITC.</t>
  </si>
  <si>
    <t>Lin_Haematologica_2016 (abstract)</t>
  </si>
  <si>
    <t>Gallagher_VH_2019 (abstract)</t>
  </si>
  <si>
    <t>Gallagher J, Russell L, Mc Alister M, Brockbank J. ISPOR EU. Conference:  ISPOR EU. 4 November 2019; Copenhagen, Denmark.</t>
  </si>
  <si>
    <t>Gallagher J, Russell L, Mc Alister M, Brockbank J</t>
  </si>
  <si>
    <t>ISPOR EU. Conference:  ISPOR EU. 4 November 2019; Copenhagen, Denmark.</t>
  </si>
  <si>
    <t>Impact of Gemtuzumab Ozogamicin on the Irish Healthcare System</t>
  </si>
  <si>
    <t xml:space="preserve">OBJECTIVES: Gemtuzumab ozogamicin (GO) was approved for use in combination with chemotherapy for the treatment of previously untreated, de novo CD33-positive acute myeloid leukaemia (AML) in April 2018. GO is associated with a longer relapse free survival time and a more durable remission relative to chemotherapy alone. The objective of this research was to estimate the clinical benefits and cost-offsets resulting from the potential introduction of a GO at a national level. METHODS: Patient level data from the ALFA-0701 trial was used to develop a cost-utility model examining the long term effects of AML management. Economic cost inputs and analysis was from the perspective of the Irish healthcare system. Costs and resource use were calculated as per HIQA guidelines. AML incidence rates were generated by applying international references to Irish population demographics. Estimates for treatment eligibility were sourced from practising haematologists. RESULTS: Over a five year period, if all eligible patients were treated with GO it was projected to result in an incremental QALY gain of 328 and 433 additional life years respectively. It was estimated that approximately 14 fewer haematopoietic stem cell transplants (HSCT) would be required during this five-year time horizon. This results in a reduction in expenditure of - 1,707,782 on HSCT. Additional disease management savings were estimated to be -1,461,818 for patients in salvage therapy and -1,783,200 on non-curative treatment. CONCLUSIONS: The reimbursement of new and innovative drugs can result in increased drug expenditure. However, the availability of more efficacious therapies earlier in the treatment process can prevent downstream management costs for relapsed or refractory conditions. In the case of GO in an Irish context, there is a potential to both improve patient outcomes and also achieve downstream cost-offsets of 4.95m over a five-year period.
</t>
  </si>
  <si>
    <t>Kwon_ASH_2019 (abstract)</t>
  </si>
  <si>
    <t>Griffin_Blood_2017 (abstract)</t>
  </si>
  <si>
    <t>Griffin JD, Yang H, Song Y, Kinrich D, Bui CN. Treatment Patterns and Healthcare Resource Utilization in Patients with FLT3-Mut and FLT3-Wt Acute Myeloid Leukemia: A Multi-Country Medical Chart Study. Blood. 2017;130(Suppl 1):2186.</t>
  </si>
  <si>
    <t>Griffin JD, Yang H, Song Y, Kinrich D, Bui CN</t>
  </si>
  <si>
    <t>Blood. Conference: 59th annual meeting of the american society of hematology, ASH.   2017. United states 130(Supplement 1) (no pagination):2017.</t>
  </si>
  <si>
    <t>Treatment patterns and healthcare resource utilization in patients with FLT3-mut and FLT3-wt acute myeloid leukemia: a multi-country medical chart study</t>
  </si>
  <si>
    <t>Introduction: FLT3 is a frequently mutated gene in acute myeloid leukemia (AML) with two main types of mutations: internal tandem duplication (ITD) and point mutations in the tyrosine kinase domain (TKD). FLT-mut AML is associated with poor prognosis. With the development of new therapies in AML, especially those targeting FLT3-mut, there is a need to understand the current treatment (tx) patterns and healthcare resource utilization (HRU) among AML patients. The current study used real-world data from medical records to evaluate tx patterns and HRU among adult AML patients. Methods: Hematologists and oncologists were recruited from 10 countries (US, Canada, UK, France, Germany, Italy, Spain, Netherlands, Japan, and South Korea) from an established physician panel. Eligible patients were randomly selected by physicians and were categorized into 6 cohorts: 1) newly diagnosed (ND) FLT3-mut patients &lt;65, 2) ND FLT3-mut patients &gt;=65, 3) ND FLT3-wild type (FLT3-wt) patients &lt;65, 4) ND FLT3-wt patients &gt;=65, 5) relapsed/refractory (R/R) FLT3-mut patients, and 6) R/R FLT3-wt patients. The index date was defined as the date of initiation of first AML therapy for ND patients, and the date of R/R classification for R/R patients. FLT3-mut was based on the genetic test closest to the index date. FLT3-mut and FLT3-wt patients may harbor mutations in other genes. Baseline characteristics, tx patterns, and AML-related HRU were collected and described for each cohort. Results: The study included 1,027 AML patients-183 FLT3-mut and 186 FLT3-wt ND patients &lt;65, 136 and 159 ND patients &gt;=65, and 181 and 182 R/R patients. Mean age was 48.2 and 72.3 for ND patients &lt;65 and &gt;=65; among R/R patients, mean age of FLT3-mut patients was younger than FLT3-wt patients (53.2 vs. 56.8). Among FLT3-mut patients, 70.0% had ITD and 42.4% had TKD mutations. The study identified substantial heterogeneity in tx pattern for AML. Among ND patients &lt;65, the most common initial tx was standard-to-intermediate dose cytarabine (SDAC)-based therapies (43.2 and 55.9% for FLT3-mut and FLT3-wt), followed by hypomethylating agent (HMA)-based therapies (13.7 and 11.8%). Among ND patients &gt;=65, the most common initial tx were HMA-based therapies (36.0 and 47.2%), followed by SDAC-based therapies (30.1 and 30.8%). Among R/R patients, the most common initial tx after R/R was BSC only (39.8 and 24.7%), followed by SDAC-based therapies (12.7 and 19.2%), HMA-based therapies (9.4 and 16.5%), and low dose cytarabine-based therapies (9.4 and 15.4%). About 20-60% ND patients and 40% R/R patients received non-guideline recommended tx. Among ND patients, tx for FLT3-mut patients tended to be more aggressive than for FLT3-wt patients. For patients &lt;65, FLT3-mut patients used more high-dose cytarabine-based therapies than FLT3-wt patients (13.7 vs 9.7%); for patients &gt;=65, fewer FLT3-mut patients used HMA-based therapies than FLT3-wt patients (36.0 vs 47.2%). The proportion of patients who received stem cell transplant was higher in FLT3-mut vs. FLT3-wt patients (ND&lt;65: 29.2 vs. 24.3%; ND&gt;=65: 13.6 vs. 8.5%; R/R: 23.6 vs. 18.1%). In addition, this study demonstrated that AML patients had extensive HRU. The average rate of hospitalization across all cohorts during the event-free period (i.e., the period free of R/R for ND cohorts or before next R/R for R/R cohorts) was 0.27 hosp/mo (5.4 d/mo), while the rate during the post-event period was 0.52 hosp/mo (6.5 d/mo). The average number of days of intensive care unit stays was 0.28 d/mo for the event-free period and 0.50 d/mo for the post-event period. For emergency department visits, the average rate was 0.23 visits/mo during the event-free period and 0.54 visits/mo during the post-event period. During both event-free and post-event periods, patients across all cohorts also experienced frequent outpatient visits, blood transfusions, and received extensive tx for infections. Conclusions: Using real-world data of AML patients in multiple countries, this study reveals a considerable amount of heterogeneity of tx pattern, including many tx not consistent with tx guidelines. FLT3-mut patients tended to receive more aggressive tx, consistent with fact that the mutation confers a poor prognosis. It also demonstrates extensive HRU among these patients, particularly among R/R cohorts. The study provides timely evidence to understand the current tx landscape and to highlight the substantial unmet needs among AML patients.</t>
  </si>
  <si>
    <t>Minden_Haema_2015 (abstract)</t>
  </si>
  <si>
    <t>Guindo_EJHP_2017 (abstract)</t>
  </si>
  <si>
    <t>Guindo PN, Carrasco HM, Gines FDF, Cuadrado EM. Economic analysis of azacitidine versus decitabine for the treatment of acute myeloid leukaemia. European Journal of Hospital Pharmacy. 2017 Mar;24:A61-A62.</t>
  </si>
  <si>
    <t>Guindo P.N.
Carrasco H.M.
Gines F.D.F.
Cuadrado E.M.</t>
  </si>
  <si>
    <t>European Journal of Hospital Pharmacy. Conference: 22nd Annual Congress of the European Association of Hospital Pharmacists, EAHP 2017. France. 24 (pp A61-A62), 2017. Date of Publication: March 2017.</t>
  </si>
  <si>
    <t>Economic analysis of azacitidine versus decitabine for the treatment of acute myeloid leukaemia.</t>
  </si>
  <si>
    <t>Background Acute myeloid leukaemia (AML) is the most frequent adult leukaemia. Hypomethylating agents such as azacitidine or decitabine are indicated for patients not eligible to receive intensive treatment (patients &gt;65 years of age, which represents about 70% of the total AML cases). Purpose To compare treatment costs for azacitidine and decitabine in adult AML patients, taking into consideration the stability of reconstituted vials as well as the use of vial sharing strategies. Material and methods Analysis of published stability studies and clinical trials assessing azacitidine in older patients with newly diagnosed AML with &gt;30% blasts (AZA-AML-001 study) and decitabine (DACO-16 and 17 studies-phase III and II, respectively) in the management of AML was undertaken. Results Mean number of received cycles: 4 for decitabine, 20 mg/m&lt;sup&gt;2&lt;/sup&gt; for 5 days, and 6 cycles for azacitidine, 75 mg/m&lt;sup&gt;2&lt;/sup&gt; for 7 days (28 day cycles in both cases). Reconstituted and diluted in a compatible fluid (NaCl 0.9% or dextrose 5%) decitabine bags can be kept in cold storage (2-8 degreeC) for 3 hours, plus 1 hour at room temperature (20-25degreeC) prior to administration, making vial sharing not feasible. Polypropylene azacitidine 25 mg/mL solutions were stable for 8 days at-20degreeC, allowing vial sharing. The costs per vial were decitabine 50 mg vial,  1109; azacitidine 100 mg vial,  299. Assuming a standard body surface of 1.75m&lt;sup&gt;2&lt;/sup&gt;, each decitabine cycle (5 days) costs  5545 ( 22 180 for a mean of 4 cycles), while the cost of each azacitbine cycle (7 days) was  2747 ( 16 482 for a mean of 6 cycles). Conclusion Whereas published studies report similar efficacy between both drugs, treatment with azacitidine resulted in savings of  5698 per treated patient.</t>
  </si>
  <si>
    <t>Oliva_Blood_2015 (Abstract)</t>
  </si>
  <si>
    <t>Hagiwara_VH_2018 (abstract)</t>
  </si>
  <si>
    <t>Hagiwara M, Sharma A, Chung K, Delea T. Treatment Practice Patterns, Healthcare Resource Utilization (HRU), and Costs in Newly Diagnosed Patients with Therapy-Related Acute Myeloid Leukemia (TAML) or AML with Myelodysplasia-Related Changes (AML-MRC) in a United States (US) Commercially Insured Population. Value in Health. 2018;21:S27.</t>
  </si>
  <si>
    <t xml:space="preserve">Hagiwara M, Sharma A, Chung K, Delea T. </t>
  </si>
  <si>
    <t>Value in Health. 2018;21:S27.</t>
  </si>
  <si>
    <t xml:space="preserve">Treatment practice patterns, healthcare resource utilization (HRU), and costs in newly diagnosed patients with therapy-related acute myeloid leukemia (tAML) or AML with myelodysplasia-related changes (AML-MRC) in a united states (US) commercially insured </t>
  </si>
  <si>
    <t>OBJECTIVES: Estimate HRU and costs among newly diagnosed tAML/AML-MRC patients in a US commercially insured population. METHODS: Retrospective, observational study using PharMetricsPlus¬database of adults with AML (ICD-9-CM 205.0x, corresponding ICD-10-CM) diagnosed 1/2007-6/2016 (study period), and of AML patients with evidence of myelodysplastic syndrome, hematopoietic cell transplantation (HCT), radiotherapy, or cytotoxic treatment (CT) before first AML diagnosis (index date). Patients were excluded if: first AML claim was for remission/relapse; &lt;12 months continuous enrollment pre- index; evidence of acute promyelocytic leukemia during study period. Patients with CT or HCT during post-index period were considered treated. Follow-up was partitioned into 1-6 and &gt;6 months post-index. HRU and costs were calculated by receipt of treatment and, for treated patients, time since index date. RESULTS: In the tAML/AML-MRC population, the mean age (years)/follow-up (months) was 58/16.7 and 65/8.8 in treated (n=2,080;72%) and untreated (n=821;28%) patients, respectively. Mean total costs were higher for treated ($352,606) versus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In the overall AML population, mean age/follow-up was 55 years/18.3 months and 60 years/16.4 months in treated (n=6,415;68%) and untreated patients (n=3,040;32%), respectively; mean total costs were $173,863 and $212,214 in months 1-6 and &gt;6, respectively, in treated patients and $79,382 in untreated patients. CONCLUSIONS: HRU and costs of managing tAML/AML-MRC patients are considerable, accrue more rapidly during first 6 months in treated patients, and are similar to that in the overall AML population, although follow-up for tAML/AML-MRC patients is shorter, possibly reflecting poorer prognosis.</t>
  </si>
  <si>
    <t>Sekeres_Haema_2013</t>
  </si>
  <si>
    <t>He_Blood_2018 (abstract)</t>
  </si>
  <si>
    <t>He J, Pierson R et al. Blood. Conference: 60th Annual Meeting of the American Society of Hematology, ASH 2018.</t>
  </si>
  <si>
    <t>Jianming He, PhD, Renee Pierson, MBA, Christina Loefgren, MD, PhD and David Cella, PhD</t>
  </si>
  <si>
    <t>Patient-Reported Outcomes Validation of the FACT-Leu in Acute Myeloid Leukemia: A Review of Baseline Characteristics in AML2002</t>
  </si>
  <si>
    <t>Introduction: Acute Myeloid Leukemia (AML) is an aggressive disease associated with poor health related quality of life (HRQoL) and short overall survival (OS), particularly for patients ineligible for intensive chemotherapy. The HRQoL was evaluated in a cohort of patients with AML who were not considered eligible for standard chemotherapy based on the Functional Assessment of Cancer Therapy  Leukemia (FACT-Leu) collected at baseline of AML2002 study (NCT02472145).
Methods: This analysis was based on a randomized, phase 2/3, parallel design study conducted in patients with AML. Patients perceptions to HRQoL were evaluated using a 44item, self-reported leukemia-specific measure, FACT-Leu. It was assessed based on 5 subscales: physical well-being (PWB), social well-being (SWB), emotional well-being (EWB), functional well-being (FWB) and leukemia-specific concerns. Additionally, FACT-Leu was also evaluated based on the trial outcome index (TOI). European Quality of Life- 5 Dimension 5-Level (EQ-5D-5L) was reported based on index values and visual analogue scale (VAS). The summary statistics from the FACT-Leu was compared to the validation paper [1]. FACT-Leu by eastern cooperative oncology group (ECOG) performance status score was also assessed based on generalized linear model and the correlation among FACT-leu subscales was assessed using the Pearsons correlation coefficient
Results: Of the 309 patients (mean age 74.9 years) enrolled, 46.3% were women, 87.3% were white (Caucasian) and 70.9% had de novo AML. For these patients, ECOG performance status distribution was 0 (18%), 1 (41.9%) and 2 (40.2%). At baseline, the mean index values for VAS of EQ-5D-5L were 0.68 and 62.5, respectively, and the mean FACT-Leu was 119.6. Except SWB, other FACTLeu subscale and aggregated scores highly correlated with FACT-Leu (0.74-0.96; p&lt;0.0001). Both index values (0.65) and VAS of EQ-5D-5L (0.57) showed moderate correlation with FACT-Leu. The EQ-5D-5L (0.71) and VAS (0.60) showed moderate correlation with FACT-TOI (p&lt;0.0001). Except SWB and EWB, other FACT-Leu subscales and aggregated scores showed predicted differences in means based on the ECOG score, with higher scores associated with better ECOG status. However, compared to the results of the validation paper [1], the mean subscale scores of AML ineligible for intensive chemo therapy were lower. In addition to ECOG status, sex was also a significant predictor of FACT-Leu subscales as aggregated scores except SWB and EWB with men reporting better scores.
Conclusions: FACT-Leu scores were significantly associated with PS and sex. The lower mean subscale scores in Patients with AML ineligible for intensive chemotherapy highlight the need for new therapies to improve patient HRQoL in this group of patients and suggested that there is a need for optimized instruments for women. The FACT-Leu tool could facilitate targeted population interventions, potentially improving quality of life.
[1] Cella, Value in Health 15 (2012) 1051-1058</t>
  </si>
  <si>
    <t>Pierson_Blood_2017 (abstract)</t>
  </si>
  <si>
    <t>Hills_Blood_2018 (abstract)</t>
  </si>
  <si>
    <t>Hills R, Thomas I et al. Blood. Conference: 60th Annual Meeting of the American Society of Hematology, ASH 2018.</t>
  </si>
  <si>
    <t>Robert Hills, MA, DPhil, MSc, Ian Thomas, Alan Burnett, MD, Claire Jane Hemmaway, MD, Helen Dignum, Nigel Russell and Michael Dennis, MD, MRCP, FRCPath</t>
  </si>
  <si>
    <t>The Achievement of Complete Remission Is Associated with Improved Quality of Life in Non-Intensively Treated Patients with Acute Myeloid Leukemia: Results of the UK NCRI LI-1 Tria</t>
  </si>
  <si>
    <t>Introduction: With a median age of diagnosis in the late 60s, many patients with Acute Myeloid Leukemia (AML) are deemed unsuitable for conventional curative therapy (typically anthracycline and ara-C). The decision may be based upon a patients age, cytogenetic profile, fitness, comorbidities, or indeed a preference for less-intensive therapy. Survival in these patients has traditionally been poor with &lt;20% typically surviving at 2 years, whether treated with regimens such as low-dose ara-C (LDAC) or hypomethylating agents. There is a clear unmet clinical need in these patients both to improve survival and also to maximise quality of life (QoL) in that period. The UK NCRI LI-1 trial has evaluated a number of novel agents, either as monotherapy or in combination with LDAC. While some agents have improved remission rates, none has so far demonstrated improved survival. However, achievement of remission may itself represent an improvement for the patient. We therefore evaluated the impact of remission on patient QoL.
Methods: Within the LI-1 trial, QoL using EORTC, QLQ30C and EQ-5D3L was collected at baseline, 3, 6 and 12 months. Summary scores were calculated according to the scoring manuals for these instruments with QLQ30C summarised using the summary score obtained from the 13 individual dimensions. QLQ30C and EQ5D Visual Analogue Score (VAS) were scored from 0-100; the EQ5D utility score had a maximum of 1 (equating to perfect health). For the purposes of this analysis data from all trial arms were combined. Comparisons at individual timepoints were performed using Students t-test, with Mixed Models Repeated Measures analysis performed to give overall differences across timepoints.
Results: A total of 1653 questionnaires (baseline n=827; 3 month n=402; 6 month n=280, 12 month n=143) were received from 833 patients. On all measures, QoL was lower in patients not surviving to the next assessment point (Figure); using repeated measures analysis, patients who died before the next QoL assessment point had QLQ30C summary score 8.65 (6.68-10.61) points lower, EQ5D utility score 0.11 (0.08-0.14) points lower, and EQ5D VAS 7.73 (5.13-10.34) lower (all p&lt;.0001). After early deaths had been excluded, there were no significant differences in baseline quality of life between those patients who entered remission and those who did not on any measure. In an analysis where patients who died within 90 days of the assessment were excluded to allow for the effect of impending mortality on QoL, patients who were in remission at a post-baseline timepoint had significantly improved QLQ30C summary score (difference 4.27 (0.06-8.48), p=0.05), and EQ5D utility score (difference 0.08 (0.02-0.14) p=0.008), but EQ5D VAS was not significantly different by remission status (-1.32 (-7.57-4.93) p=0.7). When individual timepoints were considered, point estimates favoured remission for QLQ30C summary score, and EQ5D utility score at all time points, reaching significance at 3 months on both scores, and at 6 months on the EQ5D utility score.
Conclusion: This is the largest study to date of quality of life in this population. Patients who died demonstrated a downturn in QoL, measured either using QLQ30C, EQ5D Utility Score or EQ5D VAS at the assessment immediately prior to their death. In particular, early mortality was associated with lower QoL at baseline, although there was considerable overlap meaning it is unlikely that QoL alone can be used to guide treatment. Additionally, in patients achieving complete remission, both the QLQ30C and EQ5D Utility Score were significantly higher at timepoints when the patient was in remission, although differences were modest. The EQ5D VAS was not however significantly different. These data indicate that even without prolonging survival, an increase in complete remission rates may be associated with patient benefit. Clinical trials in this population should include QoL measures as a matter of course, as treatments which improve remission rates may deliver meaningful benefit in terms of QoL and health utility. Further work is required to determine whether, in light of the lack of benefit on the patients own summary measure of their QoL, these potential improvements are perceived by patients as being worthwhile.
Figure caption: Quality of Life scores at each timepoint  open boxes represent patients who die before the next assessment is due (or 18 months in the case of the 12 month assessment).</t>
  </si>
  <si>
    <t>Ingber_Blood_2010 (abstract)</t>
  </si>
  <si>
    <t>Ingber SA, Thompson K, Lam A, Mamedov A, Zhang L, Shabbir A, Good D, Chesney A, Reis MD, Cheung M, Harris V, Wells RA, Buckstein R. The effects of azacitidine on quality of life measured longitudinally in MDS patients treated at a tertiary care center. Hematology. 2010 Nov 19;116(21).</t>
  </si>
  <si>
    <t>Ingber SA, Thompson K, Lam A, Mamedov A, Zhang L, Shabbir A, Good D, Chesney A, Reis MD, Cheung M, Harris V, Wells RA, Buckstein R</t>
  </si>
  <si>
    <t>Blood. Conference: 52nd Annual Meeting of the American Society of Hematology, ASH 2010. Orlando, FL United States. Conference Publication: (var.pagings). 116 (21) (no pagination), 2010. Date of Publication: 19 Nov 2010.</t>
  </si>
  <si>
    <t>The effects of azacitidine on quality of life measured longitudinally in MDS patients treated at a tertiary care center.</t>
  </si>
  <si>
    <t>Background: Myelodysplastic syndromes (MDS) are clonal hematopoetic stem cell disorders characterized by ineffective hematopoiesis and a propensity to develop AML predicted by conventional scoring systems such as the International Prognostic Scoring System (IPSS). Azacitidine (AZA), a hypomethylating agent is indicated for high and high intermediate IPSS scores based on survival and leukemia-free survival benefits demonstrated in randomized trials (Silverman 2002, 2006, Fenaux 2009). Additionally, improvements in fatigue, dyspnea, physical functioning, affect and psychological distress were demonstrated in the CALGB study (Kornblith 2002). We previously showed that most symptom and functional domains of quality of life (QOL) are impaired in MDS patients measured by several instruments and are primarily determined by Hb and transfusion dependence (Buckstein 2009). With the exception of the CALGB paper, there is a paucity of data assessing the 'real world' QOL in MDS patients treated with AZA longitudinally. All consented patients with MDS followed at our center have QOL assessed every 3-4 months as part of routine care. We present the QOL scores of patients on AZA as assessed by the EORTC QLQ-C30, EQ-5D and a global fatigue scale. Methods: Clinically significant score differences were considered to be 10 points for the EORTC, and 0.05 for the EQ-5D. Linear regression analysis was used to detect each QOL change over time. Log-transformation was applied for all QOL scores to normalize the distribution. To search for significant predictive factors of each QOL, linear regression analysis (for continuous predictive factors) or Analysis of Variance (for binary predictive factors) was conducted at baseline. A two-sided p-value less than 0.05 was considered statistically significant. Results: 30 patients in our database were/are currently treated with AZA. The median age was 73 years, with 63% being male. Of the 26 patients with measureable IPSS scores, 54% were high/high intermediate risk. Seventy percent had a Hb &lt;100 at the time of baseline QOL prior to AZA, 50% had a ferritin &gt;= 1000 ug/L, 65% were transfusion dependent (TD) as defined by the WPSS (Malcovati 2007). Sixty-seven percent of patients were on AZA for &gt;= 4 cycles of treatment. Of the 19 TD patients only 3 became transfusion independent (TI) on AZA and 3 patients who were TI at baseline became TD. Of the 30 patients, 20 have QOL data available for analysis with a median follow up time of 10 weeks (range 0-80) and an interval duration between QOL assessments of 15.5 weeks. Fourteen out of twenty patients have serial QOL assessments, 5 with two, 9 with three or more. The only clinically significant improvements were observed with the EORTC physical functioning and fatigue subscales but constipation scores were higher and global health status/QOL deteriorated over time (Figure 1). At baseline assessment ferritin &gt;= 1000 ug/L was negatively associated with physical functioning (p=.0007), cognitive functioning (p=.0012), global QOL (p=.0048) and global fatigue (p=.0003) while transfusion dependence was not predictive of QOL scores. No significant clinical improvements were detected by linear regression or ANOVA over time, but constipation worsened using both models. The health utilities (determined by the summary score of the EQ-5D) are seen in table 1. (Figure presented) Conclusion: Many clinically important function and symptom domains of 3 different QOL instruments have not changed significantly over time in our patients receiving AZA. This is likely explainable by the limited sample size and serial number of assessments in our patients. Our present patient population is higher risk than that tested in the CALGB study and our previous report on the MDS patients in our database. Furthermore, we have yet to see the rates of transfusion independence that might be associated with improved QOL. The negative association of increased ferritin with numerous symptom and function scores may simply be a surrogate for the extent of transfusion dependence. We hope that with longer follow up and larger sample size, we will be able to reproduce the QOL benefits observed in the pivotal CALGB trial (Kornblith 2002).</t>
  </si>
  <si>
    <t>Jacob_AH_2015</t>
  </si>
  <si>
    <t>Jacob LA, Aparna S, Lakshmaiah KC, Lokanatha D, Babu G, Babu S, Appachu S. Decitabine Compared with Low-Dose Cytarabine for the Treatment of Older Patients with Newly Diagnosed Acute Myeloid Leukemia: A Pilot Study of Safety, Efficacy, and Cost-Effectiveness. Advances in hematology. 2015.</t>
  </si>
  <si>
    <t>Jacob LA, Aparna S, Lakshmaiah KC, Lokanatha D, Babu G, Babu S, Appachu S</t>
  </si>
  <si>
    <t>Advances in hematology.  2015(no pagination):2015.</t>
  </si>
  <si>
    <t>Decitabine Compared with Low-Dose Cytarabine for the Treatment of Older Patients with Newly Diagnosed Acute Myeloid Leukemia: A Pilot Study of Safety, Efficacy, and Cost-Effectiveness.</t>
  </si>
  <si>
    <t>Introduction. The incidence of Acute Myeloid Leukemia (AML) increases progressively with age and its treatment is challenging. This prospective case control study was undertaken to compare the safety, efficacy, and cost-effectiveness of decitabine with those of cytarabine in older patients with newly diagnosed AML who are not fit for intensive chemotherapy. Materials and Methods. 30 eligible patients above 60 years old with newly diagnosed AML were assigned to receive decitabine or cytarabine. The primary end point was overall survival (OS). The secondary objective was to compare adverse events and cost-effectiveness of therapy in the two study groups. Results. In this study, 15 patients received decitabine and 15 patients received cytarabine. The median OS was 5.5 months for each of the treatment groups. The hazard ratio between the treatment groups was 0.811 with 95% CI of 0.390 to 1.687. Toxicity profile was similar in both groups. Cost per cycle of chemotherapy in INR was 24,200 for decitabine and 1,600 for low-dose cytarabine group. Median of simplified cost-effectiveness ratio was 0.00022 for decitabine group and 0.0034 for low-dose cytarabine group. Conclusions. For elderly patients with AML, decitabine and low-dose cytarabine should be chosen based on the patient's choice and affordability. Our study has shown that both of these agents have similar OS and toxicity. Low-dose cytarabine scores over decitabine in developing countries as it is more cost-effective.</t>
  </si>
  <si>
    <t>Prica_LR_2013 (Abstract)</t>
  </si>
  <si>
    <t>Janssen_VH_2018 (abstract)</t>
  </si>
  <si>
    <t>Jannsen E, et al.Preferences for AML treatments - using a discrete choice experiment to inform a community led patient-focused drug development initiative. Value in Health. 2018 May 19-23</t>
  </si>
  <si>
    <t>Janssen et al</t>
  </si>
  <si>
    <t xml:space="preserve"> Value in Health. 2018 May 19-23</t>
  </si>
  <si>
    <t>Preferences for aml treatments - using a discrete choice experiment to inform a community led patient-focused drug development initiative</t>
  </si>
  <si>
    <t>OBJECTIVES: Acute myeloid leukemia (AML) is a progressive blood cancer with few treatment options. We sought to estimate heterogeneity in treatment preferences of patients with AML and to inform a community led patient-focused drug development initiative. METHODS: The study was guided by two advisory committees of patients, caregivers, and AML experts. We designed a paired-comparison DCE across five attributes (event free survival (EFS), complete remission (CR), length of hospital stay, and severity of short-term side effects and long-term side effects. We used a three-block D-efficient experimental design with 9 choice tasks per block. Results were analyzed using latent class models with continuously coded attribute levels. Logistic regression was used to identify factors related to starting the DCE and to describe latent classes. RESULTS: 322 patients with AML participated in the study (36% response rate). 28 people (9%) did not start the DCE. They were less likely to have experienced an allogeneic transplant (p = 0.03) and diarrhea (p=0.03). Latent class analysis identified two groups. Class 1 (37%) assigned most importance to a 10% increase in CR (preference estimate: 3.1) compared to other attributes (preference estimates between -.6 and 0.3). Class 2 (63%) assigned relatively less importance to CR (preference estimate: 0.7) compared to the other attributes (preference estimates between -.7 and 0.3). Participants in Class 1 were more likely to (strongly) agree that they had self-control (p=0.01), to have suffered from fatigue (p = 0.02) or organ failure (p&lt;.01), and to have had an allogeneic transplant (p&lt;0.01). CONCLUSIONS: The identified preference heterogeneity highlights the need to consider attributes in addition to CR in AML treatment decisions. Those who did and did not start the DCE were mostly similar in observed characteristics suggesting that the preferences of people that did not complete the DCE might still have been reflected.</t>
  </si>
  <si>
    <t>Ingber_Blood_2010 (Abstract)</t>
  </si>
  <si>
    <t>Kantarjian HM, Martinelli G, Jabbour EJ, Quintas-Cardama A, Ando K, Bay J-O, Wei A, Gropper S, Papayannidis C, Owen K, Pike L, Schmitt N, Stockman PK, Giagounidis A. Stage i of a phase 2 study assessing the efficacy, safety, and tolerability of barasertib (AZD1152) versus low-dose cytosine arabinoside in elderly patients with acute myeloid leukemia. Cancer. 2013 Jul 15;119(14):2611-2619.</t>
  </si>
  <si>
    <t>Kantarjian H.M.
Martinelli G.
Jabbour E.J.
Quintas-Cardama A.
Ando K.
Bay J.-O.
Wei A.
Gropper S.
Papayannidis C.
Owen K.
Pike L.
Schmitt N.
Stockman P.K.
Giagounidis A.</t>
  </si>
  <si>
    <t>Cancer. 119 (14) (pp 2611-2619), 2013. Date of Publication: 15 Jul 2013.</t>
  </si>
  <si>
    <t>Stage i of a phase 2 study assessing the efficacy, safety, and tolerability of barasertib (AZD1152) versus low-dose cytosine arabinoside in elderly patients with acute myeloid leukemia.</t>
  </si>
  <si>
    <t>BACKGROUND In this phase 2 study, the authors evaluated the efficacy, safety, and tolerability of the Aurora B kinase inhibitor barasertib compared with low-dose cytosine arabinoside (LDAC) in patients aged &gt;=60 years with acute myeloid leukemia (AML). METHODS Patients were randomized 2:1 to receive either open-label barasertib 1200 mg (as a 7-day intravenous infusion) or LDAC 20 mg (subcutaneously twice daily for 10 days) in 28-day cycles. The primary endpoint was the objective complete response rate (OCRR) (complete responses [CR] plus confirmed CRs with incomplete recovery of neutrophils or platelets [CRi] according to Cheson criteria [also requiring reconfirmation of CRi &gt;=21 days after the first appearance and associated with partial recovery of platelets and neutrophils]). Secondary endpoints included overall survival (OS) and safety. RESULTS In total, 74 patients (barasertib, n = 48; LDAC, n = 26) completed &gt;=1 cycle of treatment. A significant improvement in the OCRR was observed with barasertib (35.4% vs 11.5%; difference, 23.9%; 95% confidence interval, 2.7%-39.9%; P &lt;.05). Although the study was not formally sized to compare OS data, the median OS with barasertib was 8.2 months versus 4.5 months with LDAC (hazard ratio, 0.88; 95% confidence interval, 0.49-1.58; P =.663). Stomatitis and febrile neutropenia were the most common adverse events with barasertib versus LDAC (71% vs 15% and 67% vs 19%, respectively). CONCLUSIONS Barasertib produced a significant improvement in the OCRR versus LDAC and had a more toxic but manageable safety profile, consistent with previous studies. © 2013 American Cancer Society.</t>
  </si>
  <si>
    <t>Oliva_Haema_2011</t>
  </si>
  <si>
    <t>Kantarjian HM, Thomas XG, Dmoszynska A, Wierzbowska A, Mazur G, Mayer J, Gau JP, Chou WC, Buckstein R, Cermak J, Kuo CY, Oriol A, Ravandi F, Faderl S, Delaunay J, Lysak D, Minden M, Arthur C. Multicenter, randomized, open-label, phase III trial of decitabine versus patient choice, with physician advice, of either supportive care or low-dose cytarabine for the treatment of older patients with newly diagnosed acute myeloid leukemia. Journal of clinical oncology. 2012;30(21):2670-2677.</t>
  </si>
  <si>
    <t>Kantarjian HM, Thomas XG, Dmoszynska A, Wierzbowska A, Mazur G, Mayer J, Gau JP, Chou WC, Buckstein R, Cermak J, Kuo CY, Oriol A, Ravandi F, Faderl S, Delaunay J, Lysak D, Minden M, Arthur C</t>
  </si>
  <si>
    <t>Journal of clinical oncology.  30(21):2670-2677, 2012.</t>
  </si>
  <si>
    <t>Multicenter, randomized, open-label, phase III trial of decitabine versus patient choice, with physician advice, of either supportive care or low-dose cytarabine for the treatment of older patients with newly diagnosed acute myeloid leukemia</t>
  </si>
  <si>
    <t>PATIENTS AND METHODS: Patients (N = 485) age &gt;= 65 years were randomly assigned 1:1 to receive decitabine 20 mg/m(2) per day as a 1-hour intravenous infusion for five consecutive days every 4 weeks or TC (supportive care or cytarabine 20 mg/m(2) per day as a subcutaneous injection for 10 consecutive days every 4 weeks). The primary end point was overall survival (OS); the secondary end point was the complete remission (CR) rate plus the CR rate without platelet recovery (CRp). Adverse events (AEs) were recorded.
RESULTS: The primary analysis with 396 deaths (81.6%) showed a nonsignificant increase in median OS with decitabine (7.7 months; 95% CI, 6.2 to 9.2) versus TC (5.0 months; 95% CI, 4.3 to 6.3; P = .108; hazard ratio [HR], 0.85; 95% CI, 0.69 to 1.04). An unplanned analysis with 446 deaths (92%) indicated the same median OS (HR, 0.82; 95% CI, 0.68 to 0.99; nominal P = .037). The CR rate plus CRp was 17.8% with decitabine versus 7.8% with TC (odds ratio, 2.5; 95% CI, 1.4 to 4.8; P = .001). AEs were similar for decitabine and cytarabine, although patients received a median of four cycles of decitabine versus two cycles of TC. The most common drug-related AEs with decitabine were thrombocytopenia (27%) and neutropenia (24%).
CONCLUSION: In older patients with AML, decitabine improved response rates compared with standard therapies without major differences in safety. An unplanned survival analysis showed a benefit for decitabine, which was not observed at the time of the primary analysis.
PURPOSE: This multicenter, randomized, open-label, phase III trial compared the efficacy and safety of decitabine with treatment choice (TC) in older patients with newly diagnosed acute myeloid leukemia (AML) and poor- or intermediate-risk cytogenetics.</t>
  </si>
  <si>
    <t>Capelli_Blood_2015 (Abstract)</t>
  </si>
  <si>
    <t>Kenealy M, Hertzberg M, Benson W et al. Azacitidine with or without lenalidomide in higher risk myelodysplastic syndrome &amp; low blast acute myeloid leukemia. Haematologica. 104 (4) (pp 700-709), 2019. Date of Publication: 31 Mar 2019.</t>
  </si>
  <si>
    <t xml:space="preserve">Kenealy M.
Hertzberg M.
Benson W.
Taylor K.
Cunningham I.
Stevenson W.
Hiwase D.
Eek R.
Zantomio D.
Jong S.
Wall M.
Blombery P.
Gerber T.
Debrincat M.
Zannino D.
Seymour J.F.
</t>
  </si>
  <si>
    <t>Haematologica. 104 (4) (pp 700-709), 2019. Date of Publication: 31 Mar 2019.</t>
  </si>
  <si>
    <t>Azacitidine with or without lenalidomide in higher risk myelodysplastic syndrome &amp; low blast acute myeloid leukemia.</t>
  </si>
  <si>
    <t>Standard treatment for higher risk myelodysplastic syndromes, chronic myelomonocytic leukemia and low blast acute myeloid leukemia is azacitidine. In single arm studies, adding lenalidomide had been suggested to improve outcomes. The ALLG MDS4 phase II trial randomized such patients to standard azacitidine or combination azacitidine (75mg/m&lt;sup&gt;2&lt;/sup&gt;/d days 1 to 5) with lenalidomide (10mg days 1-21 of 28-day cycle from cycle 3) to assess clinical benefit (alive without progressive disease) at 12 months. A total of 160 patients were enrolled; median age 70.7 years (range 42.5-87.2), 31.3% female with 14% chronic myelomonocytic leukemia, 12% acute myeloid leukemia and 74% myelodysplastic syndromes. Adverse events were similar in both arms. There was excellent delivery of protocol therapy (median azacitidine cycles 11 both arms) with few dose reductions, delays or early cessations. At median follow up 33.1 months (range 0.7-59.5), the rate of clinical benefit at 12 months was 65% azacitidine arm and 54% lenalido-mide+azacitidine arm (P=0.2). There was no difference in clinical benefit between each arm according to WHO diagnostic subgroup or IPSS-R. Overall response rate was 57% in azacitidine arm and 69% in lenalido-mide+azacitidine (P=0.14). There was no difference in progression-free or overall survival between the arms (each P&gt;0.12). Although the combination of lenalidomide and azacitidine was tolerable, there was no improvement in clinical benefit, response rates or overall survival in higher risk myelodysplastic syndrome, chronic myelomonocytic leukemia or low blast acute myeloid leukemia patients compared to treatment with azacitidine alone. This trial was registered at www.anzc-tr.org.au as ACTRN12610000271000._x000D_
Copyright © 2019 Ferrata Storti Foundation.</t>
  </si>
  <si>
    <t>Deschler_Haema_2013</t>
  </si>
  <si>
    <t>Kulikov_VH_2012 (abstract)</t>
  </si>
  <si>
    <t>Kulikov A, Yagudina R, Misikova B. Pharmacoeconomic evaluation of acute myeloid leukemia and mds syndromes (intermediate and high risk) treatment with azacitidine in the russian federation. Value in Health. 2012 Nov;15(7):A423.</t>
  </si>
  <si>
    <t>Kulikov A.
Yagudina R.
Misikova B.</t>
  </si>
  <si>
    <t>Value in Health. Conference: ISPOR 15th Annual European Congress. Berlin Germany. Conference Publication: (var.pagings). 15 (7) (pp A423), 2012. Date of Publication: November 2012.</t>
  </si>
  <si>
    <t>Pharmacoeconomic evaluation of acute myeloid leukemia and mds syndromes (intermediate and high risk) treatment with azacitidine in the russian federation.</t>
  </si>
  <si>
    <t>OBJECTIVES: To assess the cost-effectiveness of azacitidine in treatment of acute myeloid leukemia and MDS syndromes in the Russian Federation. METHODS: To conduct the cost-effectiveness analysis of acute myeloid leukemia and MDS syndromes treatment we evaluated costs of diagnostics, treatment of the disease, side effects and blood transfusions for azacitidine and low dose cytarabine. The efficacy data of drugs (median survival-MS) was obtained from clinical trial AZA-001. MS for azacitidine was 2,04 years and for low dose cytarabine - 1,28 years. Medical care costs were estimated from the national standard of myeloid leukemia treatment, which was developed and published by Russian Ministry of public health. At the last stage sensitivity analysis was conducted. Exchange rate 1= 42 RUB. RESULTS: The cost of pharmacotherapy with azacitidine was 1 197 157 RUB (28 503) and with low dose cytarabine 22 841,51 RUB (544). Total costs of treatment were 2 658 703RUB (63302 ) for azacitidine and 1 749 130 RUB (41646) for low dose cytarabine. Side effects treatment costs were about 40% of total costs for cytarabine, while for azacitidine only about 14% of total costs. A cost-effectiveness ratio (cost per 1 year gained) of azacitidine was 1 303 286 RUB (31030) which is lower then the use of cytarabine 1 366 507,73 RUB (32536). Sensitivity analysis demonstrated stability of results. CONCLUSIONS: Application of azacitidine for the therapy of acute myeloid leukemia and MDS syndromes is dominant alternative of treatment from the pharmacoeconomical perspective.</t>
  </si>
  <si>
    <t>Pandya_JCO_2017 (Abstract)</t>
  </si>
  <si>
    <t>Kumar_LR_2013 (abstract)</t>
  </si>
  <si>
    <t>Kumar R, Skrabek P, Burns P, Geirnaert M, Lozar B, Bucher O, Bourrier V, Navaratnam S. A prospective population based study on the cost and utilization of azacitidine in Manitoba: Implications for health technology assessment. Leukemia Research. 2013 May;37:S116.</t>
  </si>
  <si>
    <t>Kumar R.
Skrabek P.
Burns P.
Geirnaert M.
Lozar B.
Bucher O.
Bourrier V.
Navaratnam S.</t>
  </si>
  <si>
    <t>Leukemia Research. Conference: 12th International Symposium on Myelodysplastic Syndromes, MDS 2013. Berlin Germany. Conference Publication: (var.pagings). 37 (pp S116), 2013. Date of Publication: May 2013.</t>
  </si>
  <si>
    <t>A prospective population based study on the cost and utilization of azacitidine in Manitoba: Implications for health technology assessment.</t>
  </si>
  <si>
    <t>Background: Health technology assessment (HTA) is being increasingly used to evaluate funding of drugs utilizing data from phase III trials. Introduction: The AZA 001 trial demonstrated efficacy of azacitidine (AZA) in patients with MDS (Lancet-Oncol 2009). However the UK agency NICE did not initially recommend its use. Purpose: To compare the cost and budget impact of AZA use in the "real-world" compared to the AZA 001 trial. Materials and Methods: All patients in Manitoba (population 1.25 million) initiated on AZA from March 2009 to 30 April 2012 were prospectively studied, excluding those on clinical trials. Drug utilization included any AZA administration until 30 June 2012. Indications which met Health Canada criteria were termed as 'approved indications' (AI) while others were classified as 'non-approved indications' (NAI). The number of vials utilized, including wastage, was used to calculate the cost of the AZA. Cost/100 mg vial was $628 in CAD. Results: 27 patients received AZA for 20 AIs and 9 NAIs. Diagnoses in AIs were: RCMD - 5, RAEB-1 in 3, RAEB-2 in 7 and AML (RAEB-t)- 5. Response for AIs was 50%: CR (15%),marrow CR with HI (10%), and HI (25%). AZA was given for 9 NAIs. Number of vials used was 1950 with cost $1,224,600. Total cycles of AZA administered were 164; with full dose in 115 (Table 1). In the AZA 001 trial, a median of 9 cycles were given and the projected cost of treatment per patient is $79,128. Our study showed that the actual cost per patient for AIs was $51,464. In 33% cases, the doses were reduced or cycles attenuated. There was an additional cost due to use in NAIs, representing 18.9% of the cost incurred in AIs. Conclusions: Patients in the 'real-world' are less tolerant to adverse effects. These factors led to a 35% reduction in the projected cost. Our study suggests that use of phase IV data may provide a more reliable model for HTA and budget impact. For drugs with established clinical efficacy, conditional approval may be granted to generate phase IV data, before a final pharmaco-economic evaluation.</t>
  </si>
  <si>
    <t>Cheng_JCO_2016 (Abstract)</t>
  </si>
  <si>
    <t>Kurosawa_BBMT_2016</t>
  </si>
  <si>
    <t>Kurosawa S, Yamaguchi H, Yamaguchi T, Fukunaga K, Yui S, Wakita S, Kanamori H, Usuki K, Uoshima N, Yanada M, Shono K, Ueki T, Mizuno I, Yano S, Takeuchi J, Kanda J, Okamura H, Inamoto Y, Inokuchi K, Fukuda T. Decision Analysis of Postremission Therapy in Cytogenetically Intermediate-Risk Acute Myeloid Leukemia: The Impact of FLT3 Internal Tandem Duplication, Nucleophosmin, and CCAAT/Enhancer Binding Protein Alpha. Biology of Blood and Marrow Transplantation. 2016 Jun 01;22(6):1125-1132.</t>
  </si>
  <si>
    <t>Kurosawa S.
Yamaguchi H.
Yamaguchi T.
Fukunaga K.
Yui S.
Wakita S.
Kanamori H.
Usuki K.
Uoshima N.
Yanada M.
Shono K.
Ueki T.
Mizuno I.
Yano S.
Takeuchi J.
Kanda J.
Okamura H.
Inamoto Y.
Inokuchi K.
Fukuda T.</t>
  </si>
  <si>
    <t>Biology of Blood and Marrow Transplantation. 22 (6) (pp 1125-1132), 2016. Date of Publication: 01 Jun 2016.</t>
  </si>
  <si>
    <t>Decision Analysis of Postremission Therapy in Cytogenetically Intermediate-Risk Acute Myeloid Leukemia: The Impact of FLT3 Internal Tandem Duplication, Nucleophosmin, and CCAAT/Enhancer Binding Protein Alpha.</t>
  </si>
  <si>
    <t>We performed a decision analysis comparing allogeneic hematopoietic cell transplantation (allo-HCT) versus chemotherapy in first complete remission for patients with cytogenetically intermediate-risk acute myeloid leukemia, depending on the presence or absence of FLT3-internal tandem duplication (ITD), nucleophosmin (NPM1), and CCAAT/enhancer binding protein alpha (CEBPA) mutations. Adjusted means of the patient-reported EQ-5D index were used as quality-of-life (QOL) estimates. In 332 patients for which FLT3-ITD status was available, FLT3-ITD was present in 60. In 272 patients without FLT3-ITD, NPM1 mutations were present in 83. CEBPA biallelic mutations were detected in 53 patients. For patients harboring FLT3-ITD, allo-HCT improved life expectancy (LE) (52 versus 32 months during 10-year observation) and QOL-adjusted life expectancy (QALE, 36 versus 21). Monte-Carlo simulation identified allo-HCT as the favored strategy in 100% of simulations. In patients without FLT3-ITD, allo-HCT improved LE/QALE with or without NPM1 mutations. However, sensitivity analyses showed that the results were not robust enough. For patients harboring CEBPA biallelic mutations, chemotherapy was favored (LE, 53 versus 84; QALE, 37 versus 59), whereas, for patients with monoallelic mutations or wild-type CEBPA, allo-HCT was favored (LE, 68 versus 54; QALE, 48 versus 37). Sensitivity analyses did not change the results in either group. In conclusion, based on a Markov decision analysis, allo-HCT was a favored postremission strategy in patients with FLT3-ITD, and chemotherapy was favored in patients with biallelic CEBPA mutations. A prospective study is warranted to determine the value of allo-HCT, especially in FLT3-ITD-negative patients. Copyright © 2016 The American Society for Blood and Marrow Transplantation.</t>
  </si>
  <si>
    <t>Leunis_EJH_2014</t>
  </si>
  <si>
    <t>Kwon_Blood_2019 (abstract)</t>
  </si>
  <si>
    <t>Kwon Y, Bell T, Solem C, Cappelleri J, Johnson C, Bhattacharyya H, Hoang C, Cortes J. Blood. Conference: 61th Annual Meeting of the American Society of Hematology, ASH 2019.</t>
  </si>
  <si>
    <t>Youngmin Kwon, Timothy J Bell, Caitlyn Solem, Joseph C Cappelleri, Courtney Johnson, Helen Bhattacharyya, Caroline Hoang, Jorge Cortes</t>
  </si>
  <si>
    <t>Blood. Conference: 61th Annual Meeting of the American Society of Hematology, ASH 2019.</t>
  </si>
  <si>
    <t>Quality-Adjusted Survival for Low-Dose Cytarabine (LDAC) Versus Glasdegib+LDAC Among Newly Diagnosed Acute Myeloid Leukemia Patients Who Are Not Candidates for Intensive Chemotherapy: A Q-TWiST Analysis</t>
  </si>
  <si>
    <t>Introduction: The efficacy and safety of glasdegib (a selective oral inhibitor of hedgehog signaling pathway) in combination with low-dose cytarabine (LDAC) was evaluated in a randomized, phase 2 trial of newly diagnosed acute myeloid leukemia (AML) patients (BRIGHT AML 1003; NCT01546038). Patients receiving glasdegib+LDAC experienced statistically significant and meaningful gains in overall survival (OS) compared with patients receiving LDAC alone (median OS [95% CI]): 8.3 months [4.7-12.2] vs 4.3 months [1.9-5.7]). This analysis examined whether quality-adjusted survival improvements were similarly observed using a quality-adjusted time without symptoms of disease progression or toxicities (Q-TWiST) approach to evaluate possible trade-offs between time with adverse events (toxicities), time in relapse/progression (i.e., with symptoms of disease), and good survival (i.e., time without toxicities or symptoms of progression [TWiST]) when comparing regimens.
Methods: OS in BRIGHT AML 1003 data, restricted to a follow-up of 20 months, was partitioned into time with toxicity (TOX: grade 3+ adverse events prior to progression), TWiST, and time post-progression (REL). Progression was defined as treatment discontinuation due to insufficient clinical response or death; patients who discontinued for other reasons (including adverse events) were censored at the date of discontinuation unless death occurred within 28 days of discontinuation. Q-TWiST was calculated by multiplying restricted mean time in each state by respective utilities (U) and then summing up the utility-adjusted time. Base case analysis used U(TOX)=U(REL)=0.5 and U(TWiST)=1.0; threshold analyses were performed varying U(TOX) and U(REL) jointly each from 0 to 1. Relative gains in Q-TWiST (i.e., Q-TWiST difference (combination vs LDAC) / OS in LDAC arm) of 15% were considered clearly clinically meaningful per the clinical literature. Sensitivity analysis varied the length of follow-up and AE definitions; subgroup analyses were also performed. 95% confidence intervals were obtained using the bootstrap procedure.
Results: At 20 months of follow-up, the survival rate for glasdegib+LDAC and LDAC arm was 28.2% and 7.9%, respectively. Glasdegib+LDAC patients (n=78) compared with LDAC patients (n=38) had significantly longer mean time in TWiST (+3.4 [95% confidence interval: 1.8, 5.2] months) and TOX (+0.8 [0.1, 1.6] months), and longer but non-significant REL (+0.3 [-1.9, 2.3] months). Q-TWiST was 4.0 [2.1, 5.8] months longer for glasdegib+LDAC, translating into a 75% relative improvement in quality-adjusted survival relative to LDAC alone. In threshold analyses, absolute and relative Q-TWiST gains ranged from 3.5 to 4.5 months and 66% to 85%, respectively (Table 1). They exceeded the clinically meaningful threshold for gains in Q-TWiST and were statistically significant across all combinations of U(TOX) and U(REL). Results were robust to length of follow-up 6 to 24 month and remained significant when including all adverse events regardless of grade.
Discussions/Conclusions: Glasdegib+LDAC is an add-on therapy that has demonstrated significant survival benefits for newly diagnosed AML patients who are unable to receive intensive chemotherapy. While patients can experience a longer time with toxicities from receiving glasdegib+LDAC (as expected since it is given as an add-on therapy), the trade-off can still be favorable as the treatment provides added time spent in good health (i.e., a significantly longer time in TWiST). In the BRIGHT AML 1003 cohort, the relative gains in OS greatly exceeded previously established thresholds for being clearly clinically meaningful, which suggests that the benefits of glasdegib+LDAC vs LDAC alone outweigh the risks.</t>
  </si>
  <si>
    <t>Williams_Blood_2013 (Abstract)</t>
  </si>
  <si>
    <t>Kwon_Blood_2017 (abstract)</t>
  </si>
  <si>
    <t>Kwon C, Brandt P, Manson S, Fuentes-Alburo A, Forsythe A. Treatment Patterns and Health Care Resources Use (HCRU) in Patients with Acute Myeloid Leukemia (AML): Real World Evidence (RWE) from 30 US Institutions. Blood. 2017;130(Suppl 1):5655.</t>
  </si>
  <si>
    <t>Kwon C.
Brandt P.
Manson S.
Fuentes-Alburo A.
Forsythe A.</t>
  </si>
  <si>
    <t>Blood. Conference: 59th Annual Meeting of the American Society of Hematology, ASH 2017. United States. 130 (Supplement 1) (no pagination), 2017. Date of Publication: December 2017.</t>
  </si>
  <si>
    <t>Treatment patterns and health care resources use (HCRU) in patients with acute myeloid leukemia (AML): Real World Evidence (RWE) from 30 US institutions.</t>
  </si>
  <si>
    <t>Background: AML is an aggressive hematological malignancy that is fatal if left untreated, it is therefore considered a medical emergency. Intensive chemotherapy (IC) is considered the standard of care in newly-diagnosed AML. The goal of treatment is to induce complete remission, with possible stem cell transplantation (SCT). Patients who are unfit for IC usually receive hypomethylating agents (HMA), azacitidine or decitabine. Many patients relapse and undergo salvage treatment. AML treatment is complex and requires significant healthcare resource use (HCRU) at each treatment phase. However, real world data on treatment patterns and HCRU in these patients are limited. Aims: The aim of this research was to compare treatment patterns and HCRU in AML patients who are newly-diagnosed and experiencing remission or relapse. Methods: This study used TriNetx syndicated electronic medical records network containing records for inpatient/outpatient services and procedures, diagnoses, adverse events, prescription drugs, and labs for over 30 million patients from 27 US hospital institutions. ICD-10 diagnosis disease codes were used to subgroup patients into three mutually exclusive cohorts: newly-diagnosed, in remission, and in relapse. Patient demographics and proportions of patients treated with IC, HMA, and SCT as well as the market shares for specific treatments were collected. HCRU of interest included hospitalizations, emergency room and physician visits, diagnostic radiology tests, and platelet and red blood cell transfusions. Rates of HCRU were calculated over the 6 months following treatment initiation in newly-diagnosed or relapsed patients and over the 6 months post-remission. The rates of HCRU across three cohorts were compared using Z-tests (two-tailed alpha=0.05). Results: Among 29,730 identified AML patients, mean age was 58 (SD 22), 54% were male, 61% were white, and 27% had prior myelodysplastic syndromes (MDS). Of these patients, 57% were newly-diagnosed, 27% were in remission, and 13% were in relapse. Newly-diagnosed patients were 62 (SD 21) years old on average, 55% were male, 57% were white, and 27% had prior MDS.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 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(Table). Conclusions: This study offers real world evidence on the treatment of AML patients in the US. Most patients received IC, with cytarabine+daunorubicin as most common combination treatment. As expected, HCRU was significantly lower for patients in remission and significantly higher for patients in relapse, as compared to newly-diagnosed patients. Treatments that increase remission rates and decrease relapse rates may lead to significant improvements in the economic burden of AML.</t>
  </si>
  <si>
    <t>Levy_CO_2014</t>
  </si>
  <si>
    <t>Lachowiez_Blood_2017 (abstract)</t>
  </si>
  <si>
    <t>Lachowiez CA, Kearney M, Meyers G, Cook RJ. Healthcare Consumption Amongst Older Patients with High Risk AML Treated with Hypomethylating Agents Is Similar to That of Patients Receiving Induction Chemotherapy. Blood. 2017;130(Suppl 1):2155.</t>
  </si>
  <si>
    <t>Lachowiez C.A.
Kearney M.
Meyers G.
Cook R.J.</t>
  </si>
  <si>
    <t>Healthcare consumption amongst older patients with high risk AML treated with hypomethylating agents is similar to that of patients receiving induction chemotherapy.</t>
  </si>
  <si>
    <t>Background AML is a disease of older adults, with an average age at diagnosis of 67. Patients with high risk disease considered unfit for induction chemotherapy are often candidates for hypomethylating agents (HMA), namely azacitidine and decitabine. These agents have shown promise in this population, with several trials demonstrating a benefit to overall survival compared to best supportive care alone. Yet the healthcare consumption associated with HMA therapy is less clear. HMAs are thought to be well tolerated, with significantly less non-hematological side effects compared to intensive induction therapy. However, the non-medical burden-primarily social and economic- due to these agents and associated toxicities has yet to be compared to intensive induction therapy. Methods We queried 492 patients at our institution between 2010-2016 with a new diagnosis of AML. Inclusion criteria were older patients (age &gt;65) with cytogenetically high risk AML treated with either HMAs or intensive induction. 84 patients fit the inclusion criteria for this study. Patients were assessed for chemotherapy regimen at time of diagnosis, transplant free survival (TFS; defined as the time period from diagnosis to death or hematopoietic stem cell transplant (HSCT), whichever occured first), encounters in the healthcare setting (office or hospital), charges accrued until death or HSCT, blood transfusions (red blood cells and platelets) administered, and overall survival. Results 31 patients received HMAs and 53 underwent intensive (7+3 or equivalent) induction therapy. 30 patients underwent HSCT (HMA:7, Intensive induction: 23). Mean age was 69 years in the intensive induction arm and 73 years in the HMA arm. The groups were well matched according to treatment related mortality probability (TRM) scores (10.4% intensive induction vs. 15.4% HMA group. p-value :0.086). Median transplant free survival (TFS) was 257 days in the HMA group vs. 337 days in the intensive induction group (p-value : 0.10). The mean number of encounters with the healthcare system (inpatient and outpatient encounters) was not significantly different between HMA vs. intensive induction groups (27.3 days vs 34.9 days p-value: 0.48). Mean encounters per TFS (defined as total encounters per individual divided by the individual patient's TFS) was 28.6% in the HMA group vs. 35.5% in the intensive group.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Mean overall survival was 472 days in the intensive induction group without HSCT, and 1102 days with HSCT. In the HMA group, overall survival was 258 days without HSCT, and 815 days with HSCT respectively. 30 day treatment related mortality was low in both groups (HMA= 3%, Intensive induction= 5%). Conclusion Patients receiving hypomethylating agents comprise a group of patients who are traditionally thought to have a significantly less amount of healthcare consumption when compared to patients undergoing intensive induction. This data demonstrates that patients receiving HMA therapy spent nearly a third of their remaining survival in contact with the healthcare setting, whether inpatient or outpatient. This is nearly equivalent to the time spent in the healthcare setting of their disease risk matched peers undergoing intensive induction. Patients treated with HMAs also received a similar number of blood product transfusions compared to patients undergoing intensive induction. Thus, HMA therapy requires supportive care that is comparable to intensive induction amongst older patients with cytogenetically high risk AML, and is associated with nearly equivalent amounts of healthcare consumption. Given that it may take 4-6 months to see the full hematological effect with HMA therapy, this data may help better educate and guide treatment choices between the clinician and patient when deciding on therapy for older high risk AML patients. (Figure Presented).</t>
  </si>
  <si>
    <t>Lafeuille_Blood_2017 (abstract)</t>
  </si>
  <si>
    <t>Lafeuille M-H, Sundaram M, Hoehn D, Emond B, Romdhani H, Lefebvre P. Managing Acute Myeloid Leukemia in Older Patients: Are We Making Progress? An Analysis of Treatment Patterns and Healthcare Resource Utilization. Blood. 2017;130(Suppl 1):4714.</t>
  </si>
  <si>
    <t>Lafeuille M.-H.
Sundaram M.
Hoehn D.
Emond B.
Romdhani H.
Lefebvre P.</t>
  </si>
  <si>
    <t>Managing acute myeloid leukemia in older patients: Are we making progress? an analysis of treatment patterns and healthcare resource utilization.</t>
  </si>
  <si>
    <t>BACKGROUND: Despite advances in the understanding of disease pathogenesis, improved treatment strategies, and evidence of better survival with treatment, a large proportion of older patients (pts) with acute myeloid leukemia (AML) remains untreated and has poor outcomes. The aim of this study is to describe current treatment patterns in pts with AML aged &lt;60, 60-64, and &gt;=65 years (yrs), and assess healthcare resource utilization (HRU) in pts with AML aged &lt;65 and &gt;=65 yrs in a real-world claims database. METHODS: AML pts were retrospectively identified in the MarketScan Research Database (Truven Health) including both Commercial and Medicare Supplemental claims databases between 01/2011 to 07/2016. Pts with &gt;=2 AML diagnoses, &gt;=1 bone marrow procedure (the first AML diagnosis following the procedure was defined as the index date), and &gt;=12 months of continuous eligibility (baseline period) prior to the index date were included. Exclusion criteria were &gt;=1 diagnosis for AML relapse or remission on or before the bone marrow procedure, &gt;=2 diagnoses for another blood cancer, and &gt;=1 allogeneic hematopoietic stem cell transplantation before the bone marrow diagnosis procedure. Furthermore, pts aged &gt;=65 yrs at the index date were excluded if they had &gt;=1 claim for intensive chemotherapy at any time. The observation period spanned from index date up to the first of health plan disenrollment or the end of data availability. To accommodate different age cut-offs in accordance with National Comprehensive Cancer Network treatment guidelines, top treatments (excluding hormonal therapy agents) received post-AML diagnosis were reported in pts aged &lt;60, 60-64, and &gt;=65 yrs. Listings that lacked codes for specific chemotherapy agents, but offered adequate International Classification of Diseases codes were included and reported as "unknown antineoplastic agents". HRU, including days of hospital stay, days with outpatient services, days with emergency room visits, days with hospice care, and days with durable medical equipment use, was evaluated in pts &lt;65 and &gt;=65 yrs old. To account for varying length of follow-up among pts, HRU was reported per patient per month. RESULTS: After applying the selection criteria, 2,954 AML pts were identified: 1,492 pts &gt;=65 yrs old (mean [SD] age: 76.8 [7.0]; 36.6% were &gt;=80 yrs old; mean [SD] follow-up: 212 [255] days) and 1,462 pts &lt;65 yrs old (mean [SD] age: 51.8 [11.5]; mean [SD] follow-up: 350 [350] days), including 468 (32.0%) aged 60-64 yrs and 994 aged &lt;60 yrs. Pts &lt;60 yrs old received the most therapeutic interventions (i.e., &gt;=1 antineoplastic agent, &gt;=1 blood transfusion, or &gt;=1 hematopoietic stem cell transplant), followed by pts 60-64 and pts &gt;=65 yrs old (Fig. 1). Type of antineoplastic agents (excluding hormonal therapy agents) received varied by age group with "other antineoplastic agent" (other than HMAs and excluding hormonal therapy agents) and "unknown antineoplastic agent" more commonly used in younger pts. Hypomethylating agents (HMAs) were more commonly used in older pts (Fig. 1). In pts aged &lt;60, 60-64, and &gt;=65 yrs treated with &gt;=1 HMA, azacitidine was given in 56.2%, 59.8%, and 55.7% of pts and decitabine was given in 50.5%, 47.1%, and 51.2%, respectively. In pts &lt;60 yrs who received "other antineoplastic agents", tretinoin (31.2%), cytarabine (30.6%), and arsenic trioxide (22.4%) were most commonly used. Pts 60-64 yrs old received cytarabine (30.7%), hydroxyurea (20.5%), and tretinoin (17.3%) as most common agents. Pts &gt;=65 yrs old received most commonly hydroxyurea (53.4%) and cytarabine (14.3%). Post-AML diagnosis, pts &gt;=65 yrs old had half the monthly all-cause average number of inpatient days compared to pts &lt;65 yrs old (mean [SD]: 3.74 [5.28] vs. 7.74 [7.14]). Differences in the number of days with outpatient services (mean [SD]: 5.64 [4.62] vs. 5.27 [4.25]) or emergency room visits (mean [SD]: 0.22 [0.52] vs. 0.10 [0.30]; Fig. 2) were smaller. CONCLUSION: This study revealed that &gt;40% of older AML pts (&gt;=65 yrs) did not receive any antineoplastic therapy. This group also had fewer inpatient days compared to younger AML pts (&lt;65 yrs old). These results show that despite medical advances, a large proportion of older AML pts remains either untreated or undertreated, revealing important unmet needs and suggesting that AML treatment has to face a much-needed expansion to improve disease management in this population. (Figure Presented).</t>
  </si>
  <si>
    <t>Lafeuille_JCO_2017 (abstract)</t>
  </si>
  <si>
    <t>Lafeuille M-H, Sundaram M, Lefebvre P, Emond B, Romdhani H, Senbetta M. Burden of illness in patients with acute myeloid leukemia aged o65 years ineligible for intensive chemotherapy. Journal of Clinical Oncology. 2017 Jun 20;35(15 Supplement 1).</t>
  </si>
  <si>
    <t>Lafeuille M.-H.
Sundaram M.
Lefebvre P.
Emond B.
Romdhani H.
Senbetta M.</t>
  </si>
  <si>
    <t>Journal of Clinical Oncology. Conference: 2017 Annual Meeting of the American Society of Clinical Oncology, ASCO. United States. 35 (15 Supplement 1) (no pagination), 2017. Date of Publication: 20 Jun 2017.</t>
  </si>
  <si>
    <t>Burden of illness in patients with acute myeloid leukemia aged o65 years ineligible for intensive chemotherapy.</t>
  </si>
  <si>
    <t>Background: Management of older patients with acute myeloid leukemia (AML) is challenging due to a higher comorbidity burden, poorer performance status and less favorable biology. This study assessed treatment patterns and healthcare resource utilization (HRU) in the US in patients diagnosed with AML aged &gt;=65 years who did not receive intensive chemotherapy. Methods: Patients aged &gt;=65 years with &gt;=2 diagnoses for AML were identified from the Truven Health MarketScan Analytics Databases (01/01/2011-07/31/2016). Patients had &gt;=1 bone marrow diagnosis procedure (BX; first AML diagnosis following BX defined as the index date), &gt;=12 months of continuous eligibility pre-index, no treatment with intensive chemotherapy at any time, no diagnosis for AML relapse or remission or stem cell transplant before BX, and &lt;2 diagnoses for other blood cancers pre-index. Post-index treatment patterns and HRU were reported. Results: 1,492 patients with AML were identified (mean [standard deviation] age: 76.8 [7.0] years; 61% males). Mean post-index follow-up was 212 (255) days and 43% were treated with antineoplastic agents (AA). Most common first-line treatments were azacitidine (35%), decitabine (32%) and hydroxyurea (16%). 4% received low-dose cytarabine. Patients with &gt;=1 blood transfusion (61%) received 8.9 (9.5) transfusions per month during 177 (244) days on average. A total of 3% received stem cell transplant. Patients had a mean of 3.7 (5.3; pre-index: 0.4 [0.7]) days of hospitalization, 0.2 (1.4; pre-index: 0.0 [0.2]) days of hospice care, and 5.2 (4.5; pre-index: 2.6 [2.4]) office visits per month post-index. Compared to treated patients, untreated patients (32%; i.e., patients with no AA, blood transfusion or stem cell transplant) had fewer days of post-index followup (106 vs. 263), more days of hospitalization (4.8 vs. 3.2), and of hospice care (0.4 vs. 0.1), and fewer office visits (3.8 vs. 5.8) per month (all P&lt;0.01). Conclusions: Patients &gt;=65 years diagnosed with AML not receiving intensive chemotherapy incurred more HRU after AML diagnosis. About a third was untreated and had higher HRU than treated patients. This suggests major unmet needs for well-tolerated treatment options for these patients.</t>
  </si>
  <si>
    <t>Laing_BJH_2017 (abstract)</t>
  </si>
  <si>
    <t>Laing AA, McKay P, Drummond M. Elderly acute myeloid leukaemia (AML): Treatment patterns, trial participation, inpatient resource use and outcomes: A single-centre experience. British Journal of Haematology. 2017 Mar; 176:33-34.</t>
  </si>
  <si>
    <t>Laing A.A.
McKay P.
Drummond M.</t>
  </si>
  <si>
    <t>British Journal of Haematology. Conference: 57th Annual Scientific Meeting of the British Society for Haematology. United Kingdom. 176 (pp 33-34), 2017. Date of Publication: March 2017.</t>
  </si>
  <si>
    <t>Elderly acute myeloid leukaemia (AML): Treatment patterns, trial participation, inpatient resource use and outcomes: A single-centre experience.</t>
  </si>
  <si>
    <t>Elderly AML remains a therapeutic challenge and is characterized by increased treatment-toxicity and disproportionately worse survival with increasing age. Biological age is not a good indicator of assessing those who would benefit from treatment and participation in clinical trials. Historically, patients within this age group have had less access to treatment and recruitment into age-appropriate studies. Typically an assessment of performance status, comorbidities, cytogenetic and molecular markers should be undertaken and individual treatment plans made. We retrospectively collected data from a cohort of 68 patients over the age of 60 years with AML presenting to North Glasgow hospitals between January 1, 2010 and December 31, 2015. Data was collected using electronic patient records and a chemotherapy electronic prescribing system. We collected baseline characteristics for patients including age, sex, presenting full blood count, marrow blast count, World Health Organisation (WHO) classification and cytogenetics. An Eastern Cooperative Oncology Group (ECOG) performance status score and a Cumulative Illness Rating Score- Geriatric (CIRS-G) score was calculated for each patient based on clinical information available and correlated with treatment plans, clinical trial recruitment and inpatient bed use. The patients were split into three treatment categories for analysis: intensive, non-intensive and supportive care (+/- single agent hydroxycarbamide). 57% (39) of our patients received treatment. 14 patients received non-intensive treatment (e.g. azacitidine, low dose cytarabine): 71.4% within a clinical trial. There were 25 patients who received intensive chemotherapy (e.g. daunorubicin and high dose cytarabine). 52% of these were treated in a clinical trial. 1 patient in this group went on to receive a reduced intensity allogeneic peripheral blood stem cell transplant in second complete remission. Patients in the intensive group were younger (mean age 68 years vs 73 non-intensive vs 79 supportive care) and there was a higher proportion of females compared to males (64% vs 52%). Patients had lower ECOG (0-1 vs 1 non-intensive vs 2 supportive) and CIRS-G scores (1 vs 4 non-intensive vs 5 supportive). There were a higher percentage of patients within the intensive group with normal cytogenetics (52% vs 36% non-intensive vs 31% supportive). The total number of inpatient days was higher in this group (96 days vs 40 days non-intensive vs 24 days supportive). There was a significant improvement in median overall survival (393 days vs 209 days non-intensive vs 89 days supportive). 21% of our total cohort was over 80 years of age. They all received supportive care. Patients with higher CIRS-G and ECOG scores, regardless of age, received supportive care. In our experience, elderly AML remains a significant challenge with poor outcomes. 57% percent of our patients received active treatment which is slightly above documented rates of 50% or less in the literature. Outcomes are improved with treatment, particularly intensive therapy, but this is associated with a greater time spent in hospital. It was encouraging to see a high proportion of treated patients enter into available trials (52% and 71.4% for intensive and non-intensive respectively). A personalized approach in cooperation with the individual patient remains the best approach to managing this group of patients.</t>
  </si>
  <si>
    <t>Oakes_VIH_2018 (abstract)</t>
  </si>
  <si>
    <t>Lee_Blood_2017 (abstract)</t>
  </si>
  <si>
    <t>Lee S, Parra P, Udoyen I, et al. Factors Affecting Transfusion Utilization in Acute Myeloid Leukemia (AML) Patients Undergoing Initial Therapy. Blood. 2017;130(Suppl 1):3870.</t>
  </si>
  <si>
    <t>Lee S.
Parra P.
Udoyen I.
Grover K.
Kane K.
Desai P.
Samuel M.
Ritchie E.K.
Roboz G.J.
Cushing M.M.</t>
  </si>
  <si>
    <t>Factors affecting transfusion utilization in acute myeloid leukemia (AML) patients undergoing initial therapy.</t>
  </si>
  <si>
    <t>Introduction: Transfusions with red blood cells (RBC) and platelets (PLT) are essential in treatment of patients with AML. There is a paucity of data regarding transfusion utilization among patients receiving induction chemotherapy compared to non-intensive therapy such as hypomethylating agents. Transfusion support is integral to management of AML and can add significant cost to management of AML. We sought to characterize transfusion utilization among AML patients undergoing initial therapy. Methods: We examined 136 patients at Weill Cornell Medicine Leukemia program who had a diagnosis of AML and achieved complete remission (CR) from 2013 to 2017. We excluded patients with acute promyelocytic leukemia. We collected RBC and PLT transfusions from diagnosis to CR. We collected age, time from diagnosis to CR, inpatient duration, treatment modality, European Leukemia Network (ELN) classification, history of cardiovascular disease, sepsis or bacteremia during induction, Intensive Care Unit (ICU) admission, and bleeding episodes. Mann-Whitney and Kruskal Wallis (with a Nemenyi post-hoc analysis test) were used to compare the number of transfusions between different age, chemotherapy and length of inpatient stay groups. Multivariable linear regression, after log transformation of RBC and PLT transfusions, was performed against the independent variable age at diagnosis controlling for all other risk factors as described above. All analysis was conducted using R version 3.2.3. Results: Median age of AML patients was 63 (18-93), and 96 (71%) were treated with intensive induction chemotherapy. Clinical characteristics are summarized in Table 1. Intensive chemotherapy consisted mainly of 7+3, and non-intensive therapy consisted of mainly hypomethylating agents or low dose cytarabine. Median duration to achieve CR was 43 days (14-224), and median inpatient stay was 32 days (0-91). For patients who received induction chemotherapy, median time to CR and hospitalization length of stay were 36 days (14-127) and 32 days (18-78), and for a non-intensive regimen 81 days (28-224), and 32 days (0-91) respectively. Median RBC utilized from diagnosis to CR was 7 units (0-81), and median PLT was 10 units (0-42). There was no difference in RBC or PLT transfusion utilization for patients &gt;=60 compared to &lt;60. (p=0.64, p=0.70 respectively). No significant difference was found for RBC and PLT transfusions between patients receiving intensive vs. non-intensive chemotherapy (p=0.37, p=0.43 respectively). Inpatient stay (&gt;=30 days) was highly significant as a predictor of number of RBC transfusions (p&lt;0.01), but a borderline significant predictor of number of PLT transfusions (p=0.07). In a multivariate regression analysis for RBC transfusions, length of inpatient stay was the only statistically significant independent predictor (p&lt;0.001, estimated ratio of geometric means: 1.013, 95% Cl (1.007-1.019)).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 costs for patients with sepsis or bacteremia, ICU admission, or with adverse ELN risk, are $1955/patient, $3930/patient and $1313/patient respectively higher, compared to those without each event or risk factor (calculated based on a median of 7 PLT units). Conclusion: RBC and PLT transfusions are an integral component of AML treatment. In our analysis, age and induction treatment modality did not influence RBC and PLT utilization. Predictors of increased RBC utilization were increased length of inpatient stay, and for PLT utilization were sepsis or bacteremia, ELN risk, and ICU stay. RBC and PLT transfusions are valuable resources, but not without significant risk; further studies are needed for potentially decreasing utilization safely in treatment of AML patients.</t>
  </si>
  <si>
    <t>Janssen_VIH_2018 (abstract)</t>
  </si>
  <si>
    <t>Leunis A, Redekop WK, Uyl-de Groot CA, Lowenberg B. Impaired health-related quality of life in acute myeloid leukemia survivors: A single-center study. European Journal of Haematology. 2014 Sep;93(3):198-206.</t>
  </si>
  <si>
    <t>Leunis A.
Redekop W.K.
Uyl-de Groot C.A.
Lowenberg B.</t>
  </si>
  <si>
    <t>European Journal of Haematology. 93 (3) (pp 198-206), 2014. Date of Publication: September 2014.</t>
  </si>
  <si>
    <t>Impaired health-related quality of life in acute myeloid leukemia survivors: A single-center study.</t>
  </si>
  <si>
    <t>Objectives: The purpose of this study was to assess the impact of acute myeloid leukemia (AML) and its treatment on health-related quality of life (HRQOL) by comparing the HRQOL of AML survivors with the HRQOL in the general population. Methods: Two HRQOL questionnaires (EQ-5D and QLQ-C30) were sent to patients diagnosed with AML between 1999 and 2011 at a single academic hospital and still alive in 2012. HRQOL in AML survivors was compared with general population reference values. Multivariate analysis was used to identify factors associated with HRQOL in AML survivors. Results: Questionnaires were returned by 92 of the 103 patients (89%). AML survivors reported significantly worse functioning, more fatigue, pain, dyspnea, appetite loss, and financial difficulties and lower EQ-VAS scores than the general population (P &lt; 0.05). Impaired HRQOL in AML survivors was mainly found in survivors without a paid job. Other factors associated with a poor HRQOL were allogeneic hematopoietic stem cell transplantation and the absence of social support. Conclusion: This single-center study showed that the HRQOL in AML survivors is worse than the HRQOL in the general population. HRQOL in these patients can be improved by adequately treating and preventing fatigue, pain, dyspnea, and appetite loss. © 2014 John Wiley &amp; Sons A/S.</t>
  </si>
  <si>
    <t>Levy AR, Zou D, Risebrough N, Buckstein R, Kim T, Brereton N. Cost-effectiveness in Canada of azacitidine for the treatment of higher-risk myelodysplastic syndromes. Current Oncology. 2014;21(1):e29-e40.</t>
  </si>
  <si>
    <t>Levy A.R.
Zou D.
Risebrough N.
Buckstein R.
Kim T.
Brereton N.</t>
  </si>
  <si>
    <t>Current Oncology. 21 (1) (pp e29-e40), 2014. Date of Publication: 2014.</t>
  </si>
  <si>
    <t>Cost-effectiveness in Canada of azacitidine for the treatment of higher-risk myelodysplastic syndromes.</t>
  </si>
  <si>
    <t>Objective: Our goal was to determine the economic value of azacitidine in Canada compared with conventional care regimens (ccrs), including best supportive care (bsc) and low- or standard-dose chemotherapy plus bsc in the treatment of higher-risk myelodysplastic syndromes (mdss) and acute myeloid leukemia (aml) with 20%-30% blasts. Methods: The cost-utility model is a lifetime probabilistic Markov model with a 35-day cycle length consisting of 3 health states: mds; transformation to aml with more than 30% blasts; and death. A third-party public payer perspective was adopted. Overall survival was extrapolated beyond the time horizon of the aza-001 trial comparing azacitidine with ccr. Resource use was determined through a questionnaire completed by Canadian hematologists.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Results: In the base case, azacitidine had an incremental cost-effectiveness ratio (icer) of $86, 182 (95% confidence limits: $69, 920, $107, 157) per quality-adjusted life year (qaly) gained relative to ccr. Comparing azacitidine with bsc, low-dose chemotherapy plus bsc, and standard-dose chemotherapy plus bsc, the icers were, respectively, $86, 973, $84, 829, and $2, 152 per qaly gained. Results were most sensitive to the utility for azacitidine after 6 months of treatment and to overall survival. Conclusions: The prolonged 9-month median overall survival with azacitidine relative to ccr fi lls a g ap w hen treating patients with higher-risk mds and aml with 20%-30% blasts. The economic value of azacitidine is within the threshold of willingness-to-pay for third-party public payers for oncology treatments in Canada. © 2014 Multimed Inc.</t>
  </si>
  <si>
    <t>Villeneuve_VIH_2018 (abstract)</t>
  </si>
  <si>
    <t>Lin T.L, Strickland S, Fiedler W, Walter R.B, Hou J.Z, Roboz G.J, Enjeti A, Fakouhi K.M, Darden D.E, Dunbar M, Zhu M, Hayslip J, Wei A.H. Haematologica. Conference: 21st Congress of the European Hematology Association. Denmark. 101 (Supplement 1) (pp 374), 2016. Date of Publication: June 2016.</t>
  </si>
  <si>
    <t>Lin T.L.; Strickland S.; Fiedler W.; Walter R.B.; Hou J.Z.; Roboz G.J.; Enjeti A.; Fakouhi K.M.; Darden D.E.; Dunbar M.; Zhu M.; Hayslip J.; Wei A.H.</t>
  </si>
  <si>
    <t>Haematologica. Conference: 21st Congress of the European Hematology Association. Denmark. 101 (Supplement 1) (pp 374), 2016. Date of Publication: June 2016.</t>
  </si>
  <si>
    <t>Phase 1B/2 study of venetoclax with low-dose cytarabine in treatment-naive patients aged &gt;=65 years with acute myelogenous leukemia.</t>
  </si>
  <si>
    <t>Background: Treatment options for older patients (pts) with acute myelogenous leukemia (AML) unfit for intensive chemotherapy are limited. Expected complete remission rates for low-dose cytarabine (LDAC) are about 10% in this population. Targeting the pro-survival molecule BCL-2 has demonstrated clinical efficacy as a therapeutic strategy in various hematologic malignancies. Venetoclax (VEN), a selective BCL-2 inhibitor, shows synergy with cytarabine in several AML cell lines and primary samples. Aim(s): The primary objectives of the study include evaluating the safety of VEN administered with LDAC and preliminary estimates of efficacy. Method(s): This is a non-randomized, open-label phase 1/2 dose-escalation/ expansion study of VEN+LDAC, in treatment-naive AML pts &gt;=65 years not eligible for intensive chemotherapy. Pts receive oral VEN once daily (QD) on days 1-28 and subcutaneous LDAC 20mg/m2 QD on days 1-10 of each 28-day cycle. VEN dose escalation follows a 3+3 design; dose-limiting toxicities (DLTs: grade 4 toxicity, platelet count &lt;25,000/muL, or absolute neutrophil count &lt;500/muL within 14 days of last VEN dose) are assessed during cycle 1, up to day 42. Result(s): As of Oct 1 2015, 18 pts (66.7% male; median age 74 years) have received LDAC+VEN in the phase 1 portion (VEN 600 mg target dose [n=8]; VEN 800 mg target dose [n=10]). Median time on study is 127.5 (range 30-272) days; 9 pts (50%) remain on study. DLTs of Grade 4 thrombocytopenia lasting &gt;42 days without evidence of residual leukemia occurred in 2 pts in the VEN 800 mg dose group. The recommended phase 2 dose is 600 mg. Adverse events (AEs; &gt;=30% prevalence) were nausea (77.8%), anemia (55.6%), febrile neutropenia, neutropenia, fatigue (each 38.9%), vomiting, diarrhea and hypokalemia (each 33.3%). The most common serious AE was febrile neutropenia (33.3%). No clinically significant tumor lysis syndrome was observed. The overall response rate in phase 1 was 44% (complete remission, n=4; complete remission without complete marrow recovery, n=4; resistant disease, n=8; death before evaluation, n=2). Summary/Conclusions: Initial findings suggest that VEN+LDAC has acceptable tolerability and promising clinical activity in older, treatment-naive AML pts. Available phase 2 updates will be presented.</t>
  </si>
  <si>
    <t xml:space="preserve">Liu Y, Chen F, Guo X, Shi P, Zha J, Fan Z, Huang F, Xu B. Comparative efficacy of homoharringtonine plus cytarabine and decitabine in patients with MDS/AML. Blood. 2012 Dec 11;120(21). </t>
  </si>
  <si>
    <t>Liu Y, Chen F, Guo X, Shi P, Zha J, Fan Z, Huang F, Xu B</t>
  </si>
  <si>
    <t>Blood.  120(21):CONFERENCE START: 2012 Dec 8 CONFERENCE END: 2012 Dec 11, 54th Annual Meeting of the American Society of Hematology, ASH 2012 Atlanta, GA United States.,</t>
  </si>
  <si>
    <t>Comparative efficacy of homoharringtonine plus cytarabine and decitabine in patients with MDS/AML.</t>
  </si>
  <si>
    <t>Background: Myelodysplastic syndrome (MDS) is a malignant hematological disease that comprises a heterogeneous group of clonal hematopoietic stem and progenitor cell disorders, with peripheral cytopenias, bone marrow hypercellularity, high-risk of evolving into acute myeloid leukemia (AML). MDS/AML is a special refractory and palindromic AML characterized by poor therapeutic effects and low complete response rate, as well as high treatment-related complications and mortality. Patients with MDS/AML are often elders and represent more intolerance to routine or intensive chemotherapies. Homoharringtonine, an alkaloid found as the major active component in Chinese plants cephatotaxus fortuneif., has been widely used in AML since the 1970s in China. Decitabine, a hypomethylating agent, is active and has been approved for the treatment of myelodysplastic syndrome (MDS) in recent years. Objective: In order to compare the efficacy, toxicity and long-term prognosis of two chemotherapies HA (Homoharringtonine and cytarabine) and Decitabine regiment in MDS/AML. Methods: A total of 26 MDS/AML patients consisting of 14 males and 12 females were included in this study. They were randomly assigned to receive either HA (H 4mg.d-1,d1-3; A 100mg.m-2d-1, d1-7) or decitabine.. 20mg.m-2d-1, d1-5 The effect measures used were hazard ratios (HR) for overall survival (OS), progression-free survival (PFS) and freedom from first progression. Relative risks were used to analyse complete response rate, total response rate, treatment-related mortality and adverse events. A Log-rank test was used in survival analysis, and a Chi-square test was performed for other outcomes. Results: The complete remission (CR) rate with HA regimen according to MDS/AML criteria was 33% and 36% with decitabine (P&gt;0.05). HA group had no lower total response rate than Decitabine group (53% versus 64%, P&gt;0.05). The freedom from first progression in chemotherapy with HA regiment and decitabine was 20% and 18% (P&gt;0.05), respectively. PFS was not statistically significantly longer for two comparators with HR was 0.41(95% confidence interval (CI) 0.09722 to 1.740). There was no statistically significant difference in OS between the HA group and decitabine group with HR was 0.799 (95% CI 0.2992 to 2.133); median survival: 300 days vs 291 days (P&gt;0.05,95% confidence interval (CI) 0.6165 to 1.445). The treatment-related mortality was 13% with HA regimen versus 18% with decitabine at 3 weeks (P&gt;0.05) and 40% with HA regiment versus 18% with decitabine at 3 months (P&gt;0.05). The haematological toxicities and liver function lesion WHO grade III or IV were not significantly higher in the HA group than that in the decitabine group (P&gt;0.05). The total secondary infection rates in all sections of chemotherapies were 58% and 19% (P=0.005) in the two groups, respectively. Secondary infection rate was significantly lower in the decitabine group than that in the HA group. Conclusions: This analysis showed that Homoharringtonine and cytarabine regiment in treating MDS/AML has a similar therapeutic effect and long-term benefit with decitabine, both regiments were associated with relatively safe and effective outcomes in patients with MDS/AML. However, HA regiment shows a higher risk of secondary infection than decitabine. Longer follow-up and further studies will evaluate prospectively the results of HA regiment versus decitabine in this setting. (Figure presented).</t>
  </si>
  <si>
    <t>Pan_CT_2010</t>
  </si>
  <si>
    <t>Lubbert M, Grishina O, Schmoor C, Schlenk RF, Crysandt M, Heuser M, Thol F, Schittenhelm M, Salih HR, Kundgen A, Germing U, Gotze K, Lindemann HW, Muller-Tidow C, May A, Dohner K, Duyster J, Ganser A, Hackanson B, Dohner H. Results of the decider trial (AMLSG 14-09) comparing decitabine (DAC) with or without valproic acid (VPA) and with or without ATRA in newly diagnosed elderly non-fit AML patients. Annals of Hematology. 2017 Feb;96:S84.</t>
  </si>
  <si>
    <t>Lubbert M.
Grishina O.
Schmoor C.
Schlenk R.F.
Crysandt M.
Heuser M.
Thol F.
Schittenhelm M.
Salih H.R.
Kundgen A.
Germing U.
Gotze K.
Lindemann H.W.
Muller-Tidow C.
May A.
Dohner K.
Duyster J.
Ganser A.
Hackanson B.
Dohner H.</t>
  </si>
  <si>
    <t>Annals of Hematology. Conference: International Symposium of Acute Leukemias 16th: Biology and Treatment Strategies. Germany. 96 (pp S84), 2017. Date of Publication: February 2017.</t>
  </si>
  <si>
    <t>Results of the decider trial (AMLSG 14-09) comparing decitabine (DAC) with or without valproic acid (VPA) and with or without ATRA in newly diagnosed elderly non-fit AML patients.</t>
  </si>
  <si>
    <t>Previously, we conducted a phase II trial in newly diagnosed non-fit AML pts aged 60 years and older with DAC, alone or combined with ATRA, with encouraging results (Lubbert et al., Haematologica 2012). Method: We now asked, in a 4-arm randomized phase II study (2 x 2 factorial design) whether VPA (histone deacetylase inhibitor activity) or ATRA might improve the effect of DAC monotherapy (NCT00867672). Treatment: DAC 20 mg/m&lt;sup&gt;2&lt;/sup&gt; days 1-5 (treatment arms A/B/C/D), VPA p.o. continuously (target serum levels: 50-110 mg/l) from day 6 (arms B/D), ATRA p.o. days 6-28 (arms C/D) of each 28-day course (repeated until relapse/progression, prohibitive toxicity, withdrawal or death). 204 pts were randomized, median age: 76 years (range 61-92), ECOG PS 0/1/2-3: 19/61/20%: 52% had an HCT-CI &gt;=3, 31.5% poor cytogenetics (ELN). A median of 3 DAC courses were administered. The ORR was 17.5%, median OS 6.2 months (arm A: 8.5% and 4.8 months, arm B: 17.5% and 6.1 months, arm C: 26.1% and 8.4 months, arm D: 18% and 7.7 months, respectively). Effect on ORR of VPA vs no VPA (17.8 vs 17.2%):OR1.06,CI[0.51,2.21],p=0.88; of ATRAvsnoATRA (21.9 vs 13.5%): OR 1.80, CI [0.86,3.79], p = 0.12. Effect on OS of VPA vs no VPA (6.2 vs 6.4 months median OS): HR 0.94, CI [0.70,1.28], p = 0.70; of ATRA vs no ATRA (8.2 vs 5.1 months median OS): HR 0.65, CI [0.48,0.88], p = 0.006 (after adjustment for PS, HCT-CI, WBC, LDH: HR 0.59, CI [0.43,0.82], p = 0.002). Results: Improved survival with ATRA was also seen in pts with poor cytogenetics. Toxicities (predominantly hematologic) did not show relevant differences between the 4 treatment arms. Based on this ITT analysis, the addition of ATRA to standard-dose DAC resulted in a higher ORR and in a clinically relevant extension of OS, without additional (hematologic and non-hematologic) toxicity. In contrast, the addition of VPA, at the chosen dose and schedule, did not affect ORR or OS.</t>
  </si>
  <si>
    <t>Tremblay_VIH_2018 (abstract)</t>
  </si>
  <si>
    <t>Lubbert M, Suciu S, Baila L, Ruter BH, Platzbecker U, Giagounidis A, Selleslag D, Labar B, Germing U, Salih HR, Beeldens F, Muus P, Pfluger KH, Coens C, Hagemeijer A, Eckart Schaefer H, Ganser A, Aul C, de Witte T, Wijermans PW. 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 ournal of Clinical Oncology. 2011 May 20;29(15):1987-96.</t>
  </si>
  <si>
    <t>Lubbert M
Suciu S
Baila L
Ruter BH
Platzbecker U
Giagounidis A
Selleslag D
Labar B
Germing U
Salih HR
Beeldens F
Muus P
Pfluger KH
Coens C
Hagemeijer A
Eckart Schaefer H
Ganser A
Aul C
de Witte T
Wijermans PW</t>
  </si>
  <si>
    <t>Journal of Clinical Oncology. 29(15):1987-96, 2011 May 20</t>
  </si>
  <si>
    <t>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t>
  </si>
  <si>
    <t>PURPOSE: To compare low-dose decitabine to best supportive care (BSC) in higher-risk patients with myelodysplastic syndrome (MDS) age 60 years or older and ineligible for intensive chemotherapy.
PATIENTS AND METHODS: Two-hundred thirty-three patients (median age, 70 years; range, 60 to 90 years) were enrolled; 53% had poor-risk cytogenetics, and the median MDS duration at random assignment was 3 months. Primary end point was overall survival (OS). Decitabine (15 mg/m(2)) was given intravenously over 4 hours three times a day for 3 days in 6-week cycles.
RESULTS: OS prolongation with decitabine versus BSC was not statistically significant (median OS, 10.1 v 8.5 months, respectively; hazard ratio [HR], 0.88; 95% CI, 0.66 to 1.17; two-sided, log-rank P = .38). Progression-free survival (PFS), but not acute myeloid leukemia (AML) -free survival (AMLFS), was significantly prolonged with decitabine versus BSC (median PFS, 6.6 v 3.0 months, respectively; HR, 0.68; 95% CI, 0.52 to 0.88; P = .004; median AMLFS, 8.8 v 6.1 months, respectively; HR, 0.85; 95% CI, 0.64 to 1.12; P = .24). AML transformation was significantly (P = .036) reduced at 1 year (from 33% with BSC to 22% with decitabine). Multivariate analyses indicated that patients with short MDS duration had worse outcomes. Best responses with decitabine versus BSC, respectively, were as follows: complete response (13% v 0%), partial response (6% v 0%), hematologic improvement (15% v 2%), stable disease (14% v 22%), progressive disease (29% v 68%), hypoplasia (14% v 0%), and inevaluable (8% v 8%). Grade 3 to 4 febrile neutropenia occurred in 25% of patients on decitabine versus 7% of patients on BSC; grade 3 to 4 infections occurred in 57% and 52% of patients on decitabine and BSC, respectively. Decitabine treatment was associated with improvements in patient-reported quality-of-life (QOL) parameters.
CONCLUSION: Decitabine administered in 6-week cycles is active in older patients with higher-risk MDS, resulting in improvements of OS and AMLFS (nonsignificant), of PFS and AML transformation (significant), and of QOL. Short MDS duration was an independent adverse prognosticator.</t>
  </si>
  <si>
    <t>Tremblay_CERA_2018</t>
  </si>
  <si>
    <t>Masumi_JCO_2015 (abstract)</t>
  </si>
  <si>
    <t>Masumi Ueda, Divya Gupta, Paolo Fabrizio Caimi, Richard Creger, Jane Little, Basem M. William, Hillard M. Lazarus, Marcos J.G. De Lima, Brenda W. Cooper. Hospitalization rates in elderly, newly diagnosed acute myeloid leukemia (AML) and high-risk myelodysplastic syndrome (MDS) patients treated with azacitidine. J Clin Oncol. 2015:33(suppl; abstr e18040).</t>
  </si>
  <si>
    <t>Masumi Ueda, Divya Gupta, Paolo Fabrizio Caimi, Richard Creger, Jane Little, Basem M. William, Hillard M. Lazarus, Marcos J.G. De Lima, Brenda W. Cooper</t>
  </si>
  <si>
    <t>J Clin Oncol 33, 2015 (suppl; abstr e18040)</t>
  </si>
  <si>
    <t>Hospitalization rates in elderly, newly diagnosed acute myeloid leukemia (AML) and high-risk myelodysplastic syndrome (MDS) patients treated with azacitidine.</t>
  </si>
  <si>
    <t>Background: Azacitidine is a common treatment for elderly AML and MDS patients. We describe rates of hospitalization in an older cohort of AML or high-risk MDS patients initially treated with azacitidine.
Methods: We retrospectively reviewed 310 consecutive patients evaluated for AML and MDS at our institution from January 2010 to April 2014. We identified 56 newly diagnosed AML or high-risk MDS patients &gt; 65 years old deemed unfit for standard chemotherapy and who received azacitidine as initial treatment. Total duration of hospitalization from treatment initiation to death was collected. Log-rank test was used to compare baseline patient characteristics such as performance status, laboratory profile, cytogenetics and survival.
Results: Median survival of the 56 patients treated with azacitidine was 8.8 months (range 3.5-11.4). Median age was 72 years (range 67-78). 47% had response to therapy as defined by International Working Group criteria for MDS. Twenty-six patients (46%) were hospitalized at initiation of azacitidine, with median duration of stay of 14.5 days. 82% were hospitalized at least once after start of treatment, with median total inpatient stay of 17 days. The median number of admissions per patient was 2. Common reasons for admission after start of therapy were febrile neutropenia (36%) and localized infection (19%); bleeding, cardiac issues, and progressive disease comprised 9% of first admissions each. Only 5 (9%) patients received ICU care during the follow-up period. Median proportion of days spent inpatient out of total days of follow-up was 8.7% (range, 2.9-20.9). Median survival did not differ between those who did or did not have a response to azacitidine therapy (10 vs. 9.5 months, p = .3) nor between those receiving first course of azacitidine as outpatient vs. inpatient (10 vs. 7.5 months, p = .1).
Conclusions: Despite a high rate of hospitalization after therapy initiation in this high-risk population, the proportion of time spent inpatient was relatively low. Although it is unclear how this compares to other therapies, we conclude that managing this cohort of elderly patients in the outpatient setting is an attainable goal.</t>
  </si>
  <si>
    <t>Mokgokong_BJH_2019 (Abstract)</t>
  </si>
  <si>
    <t>Maurillo_AH_2018</t>
  </si>
  <si>
    <t>Maurillo L, Buccisano F, et al. Annals of Hematology. 97(10):1767-1774, 2018 Oct.</t>
  </si>
  <si>
    <t>Maurillo L_x000D_
_x000D_
Buccisano F_x000D_
_x000D_
Spagnoli A_x000D_
_x000D_
Voso MT_x000D_
_x000D_
Fianchi L_x000D_
_x000D_
Papayannidis C_x000D_
_x000D_
Gaidano GL_x000D_
_x000D_
Breccia M_x000D_
_x000D_
Musto P_x000D_
_x000D_
De Bellis E_x000D_
_x000D_
Del Principe MI_x000D_
_x000D_
Lunghi M_x000D_
_x000D_
Lessi F_x000D_
_x000D_
Martinelli G_x000D_
_x000D_
Venditti A</t>
  </si>
  <si>
    <t>Annals of Hematology. 97(10):1767-1774, 2018 Oct.</t>
  </si>
  <si>
    <t>Comparative analysis of azacitidine and intensive chemotherapy as front-line treatment of elderly patients with acute myeloid leukemia.</t>
  </si>
  <si>
    <t>The present observational study aimed to compare the efficacy of azacitidine (AZA) and intensive chemotherapy (IC) in elderly patients with untreated acute myeloid leukemia (AML), diagnosed according to WHO criteria. In the two groups, we evaluated complete remission (CR), overall survival (OS), and disease-free survival (DFS). The AZA group included 89 patients; median age was 73 years (range 61-80) and median white blood cell count (WBCc) 2.5 x 10&lt;sup&gt;9&lt;/sup&gt;/L (range 0.27-83), 45% of the patients had BM blasts &gt;= 30%, and 44 (49%) had a secondary AML (sAML). Karyotype was evaluable in 69 patients: 51 (74%) had intermediate-risk abnormalities and 18 (26%) an unfavorable risk karyotype. IC group consisted of 110 patients who received an induction course with mitoxantrone, cytarabine, and etoposide, followed by two consolidation cycles including idarubicin, cytarabine, and etoposide. Median age was 67 years (range 61-78) and median WBCc 8.0 x 10&lt;sup&gt;9&lt;/sup&gt;/L (range 0.69-258); 44 (40%) had a sAML. Karyotype was evaluable in 88 patients, 71 (81%) had intermediate risk, and 17 (19%) unfavorable risk karyotype. To minimize the effects of treatment selection bias, adjustments were made using the propensity-score matching method, which yielded 74 patient pairs. CR rate was significantly higher in IC vs AZA group (73 vs 25%, respectively) (p &lt; 0.0001), but the 3-year OS rates and median OS were not significantly different (21.6 vs 11% and 15.8 vs 13 months, respectively). Our analysis suggests similar outcomes with AZA compared to IC. Controlled, randomized clinical trials are warranted to confirm this conclusion.</t>
  </si>
  <si>
    <t>Gallagher_ISPOR_2019 (abstract)</t>
  </si>
  <si>
    <t>Medeiros_Blood_2017 (abstract)</t>
  </si>
  <si>
    <t>Medeiros BC, Pandya BJ, Chen C-C, et al. Economic Burden of Treatment Episodes in Acute Myeloid Leukemia (AML) Patients in the US: A Retrospective Analysis of a Commercial Payer Database. Blood. 2017;130(Suppl 1):4694.</t>
  </si>
  <si>
    <t>Medeiros B.C.
Pandya B.J.
Chen C.-C.
Groves E.S.
Bui C.N.
Horvath L.E.
Wade R.L.</t>
  </si>
  <si>
    <t>Economic burden of treatment episodes in acute myeloid leukemia (AML) patients in the US: A retrospective analysis of a commercial payer database.</t>
  </si>
  <si>
    <t>Background: AML, a clonal disorder of hematopoietic stem cells, is estimated to affect 21,380 new U.S. patients in 2017. Detailed real-world cost estimates and comparisons of key AML treatment episodes such as high intensity chemotherapy (HIC), low intensity chemotherapy (LIC), hematopoietic stem cell transplant (HSCT) and relapsed-refractory (R/R) patient episodes in the US commercially insured population are scarce and difficult to assemble. This analysis examined the healthcare resource utilization and direct healthcare costs in various AML treatment episodes. Methods: Using a large US healthcare claims database (PharMetrics PlusTM) and linked charge detail master (CDM) hospital data, incident adult patients with &gt;= 2 outpatient or &gt;= 1 inpatient claim with an AML diagnosis between 1/1/2008 and 3/31/2016 were identified. To assure adequate data capture, patients were required to have continuous health plan enrollment for &gt;= 6 months pre and &gt;= 3 months post the first diagnosis date. Episodes evaluated include HIC induction (evidence of inpatient high dose cytarabine+anthracycline use within 3 months of diagnosis), HIC consolidation (evidence of cytarabine +/- anthracycline use within 2 months following prior HIC), LIC (evidence of low-intensity cytarabine, anthracycline, 5-azacytidine, decitabine, clofarabine , hydroxyurea or gemtuzumab ozogamicin in the outpatient setting within 3 months of diagnosis), HSCT (transplant specific diagnosis/procedure codes) and R/R patients (record of an ICD-9 diagnosis code (205.02) for relapsed AML after a prior treatment of HIC, LIC, or HSCT). Patients could contribute to more than one study episode, except HIC induction and LIC, which were mutually exclusive episode groups. Healthcare resource utilization and cost accrual began with treatment episode initiation and ended with initiation of a different AML care episode (active treatment or secondary supportive care) or end of follow-up. All cost and length of episode data are reported as mean (SD), at the population level. Results: The final study sample consisted of 1,542 HIC induction (mean age 47.0 years), 591 consolidation (mean age 47.0 years), 628 LIC (mean age 64.9 years), 1,000 HSCT (mean age 51.4 years) and 119 R/R patients (mean age 56.3 years). Total mean (SD) episode cost was highest in HSCT $329,621 ($288,707) with mean follow-up of 6.4 months; followed by HIC induction ($198,528 ($190,757)) with mean follow-up of 2.1 months; R/R cost of $145,634 ($213,724) with mean follow-up of 7.6 months; and HIC consolidation cost of $73,304 ($72,812), mean follow-up 1.5 months (Table 1). The episode cost was the lowest in LIC at $53,081($56,715), 2.0 month follow-up. For HSCT, hospitalization costs were $244,801 ($247,492), while physician office visit costs accrued at $6,017 ($12,809) and outpatient pharmacy costs of $11,398 ($25,996); 26.9% of patients had at least one emergency room (ER) visit that did not lead to hospital admission at a cost of $1,037 ($10,877). All HIC induction required hospitalization and accounted for the most of the HIC cost $178,891 ($294,500), with $2,843 ($3,831) attributed to physician's office visits and $2,868 ($4,574) for outpatient pharmacy; 28.6% had ER visit at a cost of $331 ($2,514). Hospitalization occurred in 74.8% of R/R patients at a cost of $101,420 ($185,548); physician's office visits and outpatient pharmacy costs were $3,340 ($3,872) and $6,108 ($11,348), respectively; 38.7% of patients had at least one ER visit at a cost of $683 ($1,900). For HIC consolidation episodes, hospitalization was the most costly component at $55,301 ($67,139), with $999 ($1,243) for physician's office visits and $2,269 ($4,043) for outpatient pharmacy; 26.1% had ER visit at a cost of $267 ($1,416). Although LIC patients had a relatively low hospitalization rate (35.8%), hospitalization was a major cost component at $17,764 ($43,614); while physician's office visit costs were $1,478 ($2,390) and outpatient pharmacy costs were $2,554 ($4,996), and 27.7% of patients had at least one ER visit at a cost of $340 ($1,214). Conclusions: This resource utilization and direct healthcare cost analysis establishes a substantial economic burden associated with various AML treatment episodes, notable during the HIC induction, HSCT and R/R episodes in the US. Hospitalization is a major cost driver across all episodes. New therapeutic strategies associated with less economic burden are needed. (Table Presented).</t>
  </si>
  <si>
    <t>Choi_JMCSP_2019 (Abstract)</t>
  </si>
  <si>
    <t>Medeiros BC, McCaul K, Kambhampati S, et al. Randomized study of continuous high-dose lenalidomide, sequential azacitidine and lenalidomide or azacitidine in persons ≥65 years with newly-diagnosed acute myeloid leukemia. Haematologica. November 2017. doi:10.3324/haematol.2017.172353</t>
  </si>
  <si>
    <t>Medeiros B.C.
McCaul K.
Kambhampati S.
Pollyea D.A.
Kumar R.
Silverman L.R.
Kew A.
Saini L.
Beach C.L.
Vij R.
Wang X.
Zhong J.
Gale R.P.</t>
  </si>
  <si>
    <t>Haematologica. 103 (1) (pp 101-106), 2018. Date of Publication: January 2018.</t>
  </si>
  <si>
    <t>Randomized study of continuous high-dose Lenalidomide, sequential Azacitidine and Lenalidomide, or azacitidine in persons 65 years and over with newly-diagnosed acute myeloid leukemia.</t>
  </si>
  <si>
    <t>Therapy of acute myeloid leukemia in older persons is associated with poor outcomes because of intolerance to intensive therapy, resistant disease and co-morbidities. This multi-center, randomized, open-label, phase II trial compared safety and efficacy of three therapeutic strategies in patients 65 years or over with newly-diagnosed acute myeloid leukemia: 1) continuous high-dose lenalidomide (n=15); 2) sequential azacitidine and lenalidomide (n=39); and 3) azacitidine only (n=34). The efficacy end point was 1-year survival. Median age was 76 years (range 66-87 years). Thirteen subjects (15%) had prior myelodysplastic syndrome and 41 (47%) had adverse cytogenetics. One-year survival was 21% [95% confidence interval (CI): 0, 43%] with high-dose lenalidomide, 44% (95%CI: 28, 60%) with sequential azacitidine and lenalidomide, and 52% (95%CI: 35, 70%) with azacitidine only. Lenalidomide at a continuous high-dose schedule was poorly-tolerated resulting in a high rate of early therapy discontinuations. Hazard of death in the first four months was greatest in subjects receiving continuous high-dose lenalidomide; hazards of death thereafter were similar. These data do not favor use of continuous high-dose lenalidomide or sequential azacitidine and lenalidomide over the conventional dose and schedule of azacitidine only in patients aged 65 years or over with newly-diagnosed acute myeloid leukemia.
Copyright ©2018 Ferrata Storti Foundation.</t>
  </si>
  <si>
    <t>Paladini_VH_2012 (abstract)</t>
  </si>
  <si>
    <t>Minden MD, Dombret H, Seymour JF, Stone RM, Alibhai S, Nixon A, Kudlac A, Songer S, Beach C, Bartiromo C, Dohner H. The effect of azacitidine on health-related quality of life (HRQL) in older patients with newly diagnosed acute myeloid leukemia (AML): Results from the AZA-AML-001 trial. Haematologica. 2015 Jun 22;100:40-41.</t>
  </si>
  <si>
    <t>Minden M.D.
Dombret H.
Seymour J.F.
Stone R.M.
Alibhai S.
Nixon A.
Kudlac A.
Songer S.
Beach C.
Bartiromo C.
Dohner H.</t>
  </si>
  <si>
    <t>Haematologica. Conference: 20th Congress of the European Hematology Association. Vienna Austria. Conference Publication: (var.pagings). 100 (pp 40-41), 2015. Date of Publication: 22 Jun 2015.</t>
  </si>
  <si>
    <t>The effect of azacitidine on health-related quality of life (HRQL) in older patients with newly diagnosed acute myeloid leukemia (AML): Results from the AZA-AML-001 trial.</t>
  </si>
  <si>
    <t>Background: Older patients (pts) with AML generally have a poor prognosis. While treatment (Tx) may extend overall survival (OS) for pts with AML, it may also cause significant toxicity and impairment of HRQL (Cheng, Leukemia, 2014). In the large, international, phase 3 AZA-AML-001 study, median OS for older pts with AML treated with azacitidine (AZA) was 10.4 months vs 6.5 months for pts who received conventional care regimens (CCR; HR=0.85; p=0.1009) (Dombret, EHA, 2014). HRQL was a prespecified secondary endpoint of the study. Aims: To evaluate changes in HRQL during Tx among pts in AZA-AML-001. Methods: Pts were aged &gt;=65 years with newly diagnosed de novo or secondary AML (&gt;30% bone marrow blasts). Before randomization, pts were preselected to receive 1 of 3 CCR per investigator choice: induction chemotherapy, low-dose cytarabine (LDC), or best supportive care only. Pts were then randomized to AZA or CCR, in which case, they received their preselected Tx. Most pts (n=312, 64%) were preselected to receive LDC. HRQL was assessed by EORTC QLQC30 questionnaire at baseline, day 1 of every other Tx cycle, and at the end-ofstudy visit, which occurred at different time points for individual pts. Analyses included only pts who completed the baseline and at least 1 post-baseline HRQL assessment. An HRQL-specific statistical analysis plan (SAP) was finalized before database lock. HRQL changes were evaluated prospectively for the AZA and CCR cohorts, and post hoc for the pt subgroup preselected to LDC who received AZA or LDC. Four of the 15 QLQ-30 domains were prespecified in the SAP as most relevant: Fatigue (primary), Global Health Status/QoL, Physical Functioning, and Dyspnea (secondary). HRQL was evaluated through cycle 9 (~32 to 34 weeks) due to subsequent small cohort sizes. A prespecified 10-point minimally important difference (MID) threshold represents meaningful change. Results: Rates of HRQL assessment compliance were fairly high overall (&gt;77% both Tx groups) except at the end-of-study visit (AZA=42%, CCR=37%). Overall, 157 AZA pts and 134 CCR pts were evaluable for HRQL (the AZA-AML-001 ITT population included 488 pts, AZA N=241, CCR N=247). The rate of attrition of evaluable pts during early Tx was higher in the CCR arm than in the AZA arm. During Tx, mean change from baseline scores with AZA or CCR showed general improvement in the 4 relevant domains (Figure). Few changes were statistically significant (p&lt;0.05) and fewer met the MID threshold. Pts receiving CCR achieved meaningful improvement in Fatigue (cycles 7, 9) and Global Health Status/QoL (cycle 9). No HRQL detriment was seen with AZA or CCR during Tx. Notably, scores varied substantially among individual pts in both Tx groups. Within the LDC preselection group, HRQL outcomes with AZA and LDC were largely consistent with the primary HRQL analysis (Figure). Pts receiving AZA achieved meaningful improvement in Fatigue (cycle 9). Summary and Conclusions: During Tx, AZA and CCR were associated with general improvement in HRQL in the 4 relevant domains, but improvements were not consistently meaningful. Importantly, for these 4 domains, there was no meaningful HRQL deterioration at the group level during Tx. Results were largely similar for AZA vs LDC. (Figure Presented).</t>
  </si>
  <si>
    <t>Mokgokong_BJH_2019 (abstract)</t>
  </si>
  <si>
    <t>Mokgokong R, Mamolo C, Cappelleri J, Knight C, Brockbank J, Cawson M, Dombret H, Castaigne S. British Journal of Haematology. Conference: 59th Annual Scientific Meeting of the British Society for Hematology. United Kingdom. 185 (Supplement 1) (pp 43-44), 2019. Date of Publication: March 2019.</t>
  </si>
  <si>
    <t>Mokgokong R, Mamolo C, Cappelleri J, Knight C, Brockbank J, Cawson M, Dombret H, Castaigne S</t>
  </si>
  <si>
    <t>British Journal of Haematology. Conference: 59th Annual Scientific Meeting of the British Society for Hematology. United Kingdom. 185 (Supplement 1) (pp 43-44), 2019. Date of Publication: March 2019.</t>
  </si>
  <si>
    <t>Cost-effectiveness of gemtuzumab ozogamicin in combination with standard of care chemotherapy (daunorubicin and cytarabine) for first-line treatment of acute myeloid leukaemia.</t>
  </si>
  <si>
    <t>Gemtuzumab ozogamicin (GO) combined with standard of care (SOC) chemotherapy (daunorubicin/cytarabine) is approved for newly diagnosed patients (pts) with CD33 + acute myeloid leukaemia (AML) based in part on data from the phase 3 ALFA-0701 trial (NCT00927498) of GO+SOC vs SOC in this population. We evaluated the cost-effectiveness of GO+SOC vs SOC alone for de novo AML with a UK National Health Service (NHS) and Personal Social Services perspective. We used pt-level outcomes (response rates, relapse-free/overall survival [RFS/OS], hematopoietic stem-cell transplants [HSCTs] and adverse events [AEs]), from ALFA-0701 to inform the analysis. The base-case population was a subgroup that had a clear benefit with GO addition and excluded patients with unfavourable cytogenetics; analyses of the overall study population were also conducted. Cost data were taken from UK NHS 2016 reference costs and the literature; utility data were sourced from the literature. Long-term RFS/OS projections (pts entering with primary complete remission [CR], primary induction failure or relapse) for GO+SOC vs SOC were used to generate individual transitions in a lifetime cohort state-transition model. To capture statistical cure rates associated with AML, parametric and more complex models (flexible-spline and mixture cure models [MCMs]) were explored. MCMs provided the best fit and most reliable projections and were selected as the basecase analysis. In the base-case deterministic analysis, higher per-pt costs (135,545 vs 122,088) and greater life-years (LYs; 7.24 vs 5.93) and quality-adjusted LYs (QALYs; 5.29 vs 4.30) gained were seen with GO+SOC vs SOC. The incremental cost-effectiveness ratio (ICER) was 10,240/LY and 13,561/QALY gained. Higher costs of GO+SOC were mainly attributable to drug acquisition; cost-savings were seen from relapse prevention and fewer HSCTs (Table). Mean probabilistic ICER was 17,956 (95% confidence interval [CI] 16,481-19,631). In the overall population, there were also higher per-pt costs (132,245 vs 117,472) and greater LYs (6.17 vs 5.28) and QALYs (4.51 vs 3.83) gained with GO+SOC vs SOC, with an ICER of 16,492/LY and 21,819/QALY gained; mean probabilistic ICER was 23,825 (95% CI 21,530-26,568). At a willingness-to-pay threshold of 30,000/QALY gained, the probability that GO was cost-effective was 70% in the base-case analysis and 57% in the overall population. Increased costs of adding GO to SOC were partially offset by improved outcomes. GO+SOC is a cost-effective first-line treatment option for the subgroup of pts with AML excluding those with unfavourable cytogenetics. (Table Presented) .</t>
  </si>
  <si>
    <t>Montalban-Bravo G, Huang X, Jabbour E, et al. A clinical trial for patients with acute myeloid leukemia or myelodysplastic syndromes not eligible for standard clinical trials. Leukemia. 2016;31:318.</t>
  </si>
  <si>
    <t>Montalban-Bravo G
Huang X
Naqvi K
Jabbour E
Borthakur G
DiNardo CD
Pemmaraju N
Cortes J
Verstovsek S
Kadia T
Daver N
Wierda W
Alvarado Y
Konopleva M
Ravandi F
Estrov Z
Jain N
Alfonso A
Brandt M
Sneed T
Chen HC
Yang H
Bueso-Ramos C
Pierce S
Estey E
Bohannan Z
Kantarjian HM
Garcia-Manero G</t>
  </si>
  <si>
    <t>Leukemia. 31(2):318-324, 2017 02.</t>
  </si>
  <si>
    <t>A clinical trial for patients with acute myeloid leukemia or myelodysplastic syndromes not eligible for standard clinical trials.[Erratum appears in Leukemia. 2017 Jul;31(7):1659; PMID: 28338082]</t>
  </si>
  <si>
    <t>Most clinical trials exclude patients with poor performance or comorbidities. To study whether patients with these characteristics can be treated within a clinical trial, we conducted a study for patients with acute myeloid leukemia (AML) or myelodysplastic syndromes (MDS) with poor performance, organ dysfunction or comorbidities. Primary endpoint was 60-day survival. Study included stopping rules for survival and response. Treatment consisted on a combination of azacitidine and vorinostat. Thirty patients (16 with MDS, 14 with AML) were enrolled. Median follow-up was 7.4 months (0.3-29). Sixty-day survival was 83%. No stopping rules were met. Main adverse events (AEs) were grades 1 and 2 gastrointestinal toxicities. In view of these results, we expanded the study and treated 79 additional patients: 27 with azacitidine (AZA) and 52 with azacitidine and vorinostat (AZA+V). Median follow-up was 22.7 months (12.6-47.5). Sixty-day survival rate was 79% (AZA=67%, AZA+V=85%, P=0.07). Median overall survival was 7.6 months (4.5-10.7). Median event-free survival was 4.5 months (3.5-5.6). Main AEs included grades 1 and 2 gastrointestinal toxicities. Our results suggest this subset of patients can be safely treated within clinical trials and derive clinical benefit. Relaxation of standard exclusion criteria may increase the pool of patients likely to benefit from therapy.</t>
  </si>
  <si>
    <t>Montalban-Bravo G, Huang X, Jabbour EJ, Borthakur G, DiNardo CD, Pemmaraju N, Cortes JE, Verstovsek S, Kadia TM, Daver NG, Wierda WG, Alvarado Y, Konopleva M, Ravandi F, Estrov Z, Jain N, Pierola AA, Brandt M, Sneed T, Chen H-C, Yang H, Bueso-Ramos CE, Pierce S, Estey EH, Bohannan ZS, Kantarjian HM, Garcia-Manero G. A phase II clinical trial of azacitidine and vorinostat for patients with acute myeloid leukemia (AML) or myelodysplastic syndromes (MDS) with poor performance status, comorbidities, other active malignancies or organ dysfunction not eligible for conventional clinical trials. Blood. 2016 Dec 03-06;128(22).</t>
  </si>
  <si>
    <t>Montalban-Bravo G, Huang X, Jabbour EJ, Borthakur G, DiNardo CD, Pemmaraju N, Cortes JE, Verstovsek S, Kadia TM, Daver NG, Wierda WG, Alvarado Y, Konopleva M, Ravandi F, Estrov Z, Jain N, Pierola AA, Brandt M, Sneed T, Chen H-C, Yang H, Bueso-Ramos CE, Pierce S, Estey EH, Bohannan ZS, Kantarjian HM, Garcia-Manero G</t>
  </si>
  <si>
    <t>A phase II clinical trial of azacitidine and vorinostat for patients with acute myeloid leukemia (AML) or myelodysplastic syndromes (MDS) with poor performance status, comorbidities, other active malignancies or organ dysfunction not eligible for conventional clinical trials</t>
  </si>
  <si>
    <t>INTRODUCTION: Most clinical trials exclude patients with poor performance, organ dysfunction, and presence of other active malignancies or comorbidities. Although some of these criteria are based on clinical reasoning, patients with such clinical features have dismal expected outcomes and limited therapeutic options and could therefore have a more favorable risk/benefit ratio if treated with a low intensity investigational intervention. The current study was designed to test whether it is feasible to treat patients not eligible for conventional studies in a clinical trial. METHODS: We conducted an initial Bayesian designed single-arm study and a subsequent randomized study for patients with AML or higher-risk MDS (intermediate-2 or high risk by IPSS) with either ECOG performance status (PS) &gt;3, creatinine or bilirubin &gt;2mg/dL, presence of other malignancy or other comorbidities. Primary endpoint was survival at day 60. The study included stopping rules for survival, response and toxicity. All patients received azacitidine 75mg/m&lt;sup&gt;2&lt;/sup&gt; sc daily for 5 days. Patients in the single-arm study and in the combination arm of the randomized study also received vorinostat 200mg tid for 5 days. Cycles could be repeated every 3-8 weeks. Responses were evaluated following the revised 2006 IWG criteria for patients with MDS and the IWG 2003 recommendations for patients with AML. Comorbidities were evaluated using the Adult Comorbidity Evaluation-27 (ACE-27) index. Adverse events (AEs) were assessed and graded according to the CTCAE v4 criteria. Overall survival (OS) was censored at the time of transplant. Event-free survival (EFS) was defined as the time interval between treatment start and date of resistance, progression or death. RESULTS: A total of 30 patients (16 with MDS, 14 with AML) were enrolled in the initial single-arm study. Patient characteristics and inclusion criteria are detailed in Table 1. Median age was 73 years (44-83). Median follow-up was 7.4 months (0.3-29). Sixty-day survival was 83%. Median number of cycles administered was 3.5 (1-12). The overall response rate (ORR) was 40% with 8 (27%) patients achieving CR, 4 with AML and 4 with MDS. Median OS was 7.8 months (0.3-29, CI 7.54-8.03) (Figure 1A) and median EFS was 5.1 months (0.3-15.9, CI 4.87-5.37) (Figure 1B). Stopping rules for survival and response were not met. Main adverse events (AEs) where grade 1-2 gastrointestinal toxicities. Mortality at 4 and 8 weeks was 10 and 20% respectively. A total of 79 patients were enrolled in the subsequent randomized study: 27 to azacitidine (A) and 52 to azacitidine and vorinostat (A+V). Patient characteristics and inclusion criteria are also shown in Table 1. Median age was 70 years (30-90). Forty-seven (59%) patients had MDS and 32 (41%) had AML. Median follow-up was 22.7 months (12.6-47.5). Sixty-day survival rates were 67% (A) and 85% (A+V), respectively (p=0.07). No differences in ORR (48% vs 46%, p=0.87), OS (6.1 vs 7.6 months, p=0.49) (Figure 1C) or EFS (3 vs 5.5 months, p=0.05) (Figure 1D) were observed between groups. Main AEs included grade 1-2 gastrointestinal toxicities with a higher proportion of AEs with A+V (81 vs 56%). Mortality at 4 and 8 weeks was 10% (A: 4, A+V: 4) and 19% (A: 9, A+V: 6) respectively. By univariate analysis neither PS &gt;3, creatinine or bilirubin &gt;2mg/dL nor presence of other malignancy were predictive for 60-day survival, OS or EFS. There were no significant differences in survival between patients with ACE-27 scores of 0-1 compared to 2-3 both in the single-arm (6.3 vs 7 months, HR=0.88, 95% CI 0.41-1.91, p=0.75) and the randomized phase of the study (A: 13.5m vs 6.1m, HR 0.93, 95% CI 0.27-3.17, p=0.9 and A+V: 12.1m vs 7.4m, HR 1.38, 95% CI 0.61-3.14, p=0.4). CONCLUSION: Most enrolled patients met the study's primary endpoint of survival at 60 days without major toxicity. Patients obtained clinical benefit with acceptable responses and survival despite their high comorbidity burden. Our results support the feasibility of treating patients with MDS or AML not eligible to other clinical trials due to poor performance status, comorbidities or organ dysfunction, with low intensity therapies within a clinical trial. These findings suggest relaxation of such criteria may likely increase the pool of clinical trial patient candidates and allow access to potential beneficial therapies for patients with otherwise dismal prognosis.</t>
  </si>
  <si>
    <t>Morais_Haematologica_2018 (abstract)</t>
  </si>
  <si>
    <t>Morais L, Diaz-Valdes M, Pola A, Bernal S, Alonzo-Alvarez S, Colado E, Bernal Teresa. Palliative care indications in oncohematologic patients: a comparison to solid tumor patients. Haematologica.  2018 Jun 14-17</t>
  </si>
  <si>
    <t>Morais L, Diaz-Valdes M, Pola A, Bernal S, Alonzo-Alvarez S, Colado E, Bernal Teresa</t>
  </si>
  <si>
    <t>Palliative care indication in oncohematologic patients: a comparison to solid tumor patients</t>
  </si>
  <si>
    <t>Background: In spite of recent diagnostic and treatment progress, the prognosis of elderly patients diagnosed of acute myeloid leukemia or higher-risk myelodysplastic (AML-MDS) syndrome remains dismal; even in those patients who are fitted enough to receive chemotherapy or hypomethylating agents, median survival is near 12 months. According to actual end-of-life care (EOL) standards, this population should receive early palliative care (PC), integrated with standard oncologic care. Conversely, recent evidence shows and excess of aggressiveness in this population. The reasons of this need to be determined, but it is suggested that poor performance status and transfusion dependency of hematological patients are barriers that restrict the applicability of palliative care.Aims: To compare EOL care in AML-MDS and stage-IV lung cancer in a tertiary care center and identify factors related to late or no palliative care (PC) referral.MethodsConsecutive AML &gt; 65 years and stage-IV lung cancer patients were studied. Data is shown as percentage or median (interquartilic range). Univariant comparisons of the main indicators of EOL aggressiveness between the 2 cohorts were done using Chi-square or Wilcoxon tests as appropriate. Survival was calculated from diagnosis to death or last follow up using Kaplan-Meier curves and log-rank tests.Results: From 1st June 2006 to 8th February 2017, 77 patients with AML-MDS and 98 stage-IV lung cancer patients were recorded. Median age at diagnosis was 75 (70-79) and 63 (59-71) years respectively (pConclusion: Although transfusion dependency is a major need of AML patients, rate of referral to palliative care unit is disproportionately low, indicating the need of earlier PC referral. </t>
  </si>
  <si>
    <t>Mozessohn_BJH_2018</t>
  </si>
  <si>
    <t>Mozessohn L, Cheung MC, et al. British Journal of Haematology. 181(6):803-815, 2018 06.</t>
  </si>
  <si>
    <t>Mozessohn L_x000D_
_x000D_
Cheung MC_x000D_
_x000D_
Fallahpour S_x000D_
_x000D_
Gill T_x000D_
_x000D_
Maloul A_x000D_
_x000D_
Zhang L_x000D_
_x000D_
Lau O_x000D_
_x000D_
Buckstein R</t>
  </si>
  <si>
    <t>British Journal of Haematology. 181(6):803-815, 2018 06.</t>
  </si>
  <si>
    <t>Azacitidine in the 'real-world': an evaluation of 1101 higher-risk myelodysplastic syndrome/low blast count acute myeloid leukaemia patients in Ontario, Canada.</t>
  </si>
  <si>
    <t>The outcome of myelodysplastic syndrome (MDS) patients with uniformly higher-risk disease treated with azacitidine (AZA) in the 'real-world' remains largely unknown. We evaluated 1101 consecutive higher-risk MDS patients (International Prognostic Scoring System intermediate-2/high) and low-blast count acute myeloid leukaemia (AML; 21-30% blasts) patients treated in Ontario, Canada. By dosing schedule, 24.7% received AZA for seven consecutive days, 12.4% for six consecutive days and 62.9% by 5-2-2. Overall, median number of cycles was 6 (range 1-67) and 8 (range 6-14) when restricted to the 692 (63%) patients who received at least 4 cycles. The actuarial median survival was 11.6 months [95% confidence interval (CI) 10.7-12.4) for the entire cohort and 18.0 months (landmark analysis; 95% CI 16.6-19.1 months) for those receiving at least 4 cycles. There was no difference in overall survival (OS) between the 3 dosing schedules (P = 0.87). In our large 'real-world' evaluation of AZA in higher-risk MDS/low-blast count AML, we demonstrated a lower than expected OS. Reassuringly, survival did not differ by dosing schedules. The OS was higher in the 2/3 of patients who received at least 4 cycles of treatment, reinforcing the necessity of sustained administration until therapeutic benefits are realised. This represents the largest 'real-world' evaluation of AZA in higher-risk MDS/low-blast count AML._x000D_
Copyright © 2018 John Wiley &amp; Sons Ltd.</t>
  </si>
  <si>
    <t>Mozessohn_Blood_2018 (abstract)</t>
  </si>
  <si>
    <t>Mozessohn L, Cheung M et al. Blood 2018 132:834; doi: https://doi.org/10.1182/blood-2018-99-110223</t>
  </si>
  <si>
    <t>Lee Mozessohn, Matthew Cheung, Nicole Mittmann, Craig C Earle, Ning Liu, Rena Buckstein</t>
  </si>
  <si>
    <t>Blood 2018 132:834; doi: https://doi.org/10.1182/blood-2018-99-110223</t>
  </si>
  <si>
    <t>High Healthcare Utilization and Costs in Patients with Higher-Risk MDS/Low Blast Count AML Treated with Azacitidine in Ontario, Canada</t>
  </si>
  <si>
    <t xml:space="preserve">Background: Azacitidine (AZA) use in higher-risk MDS has been adopted because it improves survival. Despite this, "real-world" data on the economic impact and resource utilization remains unknown. We used the Ontario provincial AZA MDS registry, which captures all AZA-treated patients in the province, to analyze "real-world" data on healthcare use, associated costs and their predictors in AZA treated higher-risk patients._x000D_
Methods: We linked the provincial MDS AZA registry (single-payer/universal access), which captures baseline characteristics and treatment response for all AZA-treated patients in Ontario, to population-based health system administrative databases. Only higher-risk MDS patients (IPSS intermediate-2, high) and low blast count AML (21-30% blasts) treated from May 30, 2010 to March 16, 2015 were included. Patients were followed for 24 months following first AZA treatment and censored at the earliest of 90 days after last AZA treatment, date of death, time of acute leukemia induction/allogeneic stem cell transplant or March 31, 2016. We estimated healthcare resource utilization and the mean (and overall) standardized 28-day healthcare cost in Canadian dollars ($1 CDN = 0.76 USD$). Quantile regression was used to explore predictors of cost. Negative binomial regression models were used to explore predictors for higher rate of emergency department (ED) visits, and for longer length of stay, with the natural logarithm of length of follow-up as an offset variable in each model._x000D_
Results: The registry had 652 higher-risk MDS and 225 low blast count AML patients (n = 877) with median follow up of 8 months (IQR 4-13). Median age was 73 years (IQR 66-79), 66.0% were male, 17.8% were secondary MDS and IPSS scores of those calculable were intermediate-2 (64.9%) and high-risk (35.1%). At the time of AZA initiation, 587 patients (66.9%) were transfusion dependent. The median number of cycles received was 6 (range 3 to 11) and median overall survival was 16.1 months (95% CI 13.9 to 18.3). Overall, 705 patients (80.4%) had at least 1 ED visit and 290 (33.1%) had an ED visit during their first cycle of AZA. In addition, 680 patients (77.5%) had at least 1 hospital admission with a mean hospital stay of 17.7 days (95% CI 16.3 to 19.1) over the entire study period. 141 patients (16.1%) required admission to an intensive care unit. Older age (Rate ratio [RR] = 1.33, 95% CI 1.09-1.62), rurality (RR=1.75, 95% CI 1.42-2.15), high IPSS score (RR=1.31, 95% CI 1.06-1.62), and increased comorbidity level were each independent predictors of increased ED visits; while higher comorbidity level (RR=1.51, 95% CI 1.08-2.11), high IPSS score (RR=1.39, 95% CI 1.01-1.92), and transfusion dependence (RR=1.51, 95% CI 1.13-2.01) were associated with longer hospital stays._x000D_
The overall mean cost was $146,675 per patient (95% CI $139,537 to $153,812) including AZA and $103,580 (95% CI 98,675 to 108,486) excluding AZA drug costs. The mean standardized cost per 28-day period per patient was $17,638 (95% CI $16, 870 to $18,407) with AZA and $13,450 (95% CI $12,730 to $14,170) without AZA drug costs. Inpatient admissions ($4,631, 95% CI $4,010 to $5,251) and non-physician outpatient cancer clinic costs ($6,092, 95% CI $5,851 to $6,333) were the major cost drivers. Excluding AZA costs, the mean standardized 28-day costs were higher in those receiving less than 4 cycles of AZA (n= 295) at $19,408 (95% CI $17,568 to $21,248), compared with those receiving 4 or more cycles (n= 582) at $10,430 (95% CI $10,069 to $10,790) with inpatient admissions as the major driver (mean $10,192, 95% CI $8,594 to $ 10,192 vs. $1,812, 95% CI $1,558 to $2,065). On multivariable analysis, only greater comorbid disease burden (\xce\xb2 = $2,074, 95% CI $665 to $3,483) and transfusion dependence (\xce\xb2 = $2,402, 95% CI $1,190 to $3,613) were associated with higher median standardized 28-day cost._x000D_
Conclusions: In our analysis of "real-world" patients with uniformly higher-risk MDS treated with AZA we demonstrate a significant economic impact above and beyond the cost of AZA alone. The costs are higher in patients who are transfusion dependent and have greater comorbidity and appear to be driven by inpatient care and outpatient non-physician ambulatory care. This group of patients are high users of healthcare resources with the majority having ED visits and inpatient admissions. These results will inform patients and providers about the "real-world" anticipated toxicities of AZA._x000D_
Disclosures Buckstein: Celgene: Honoraria, Membership on an entity\'s Board of Directors or advisory committees, Research Funding._x000D_
</t>
  </si>
  <si>
    <t>Nabhan C, Rundhaugen LM, Riley MB, Rademaker A, Boehlke L, Jatoi M, Tallman MS. Leukemia Research. 29(1):53-7, 2005 Jan.</t>
  </si>
  <si>
    <t>Nabhan C; Rundhaugen LM; Riley MB; Rademaker A; Boehlke L; Jatoi M; Tallman MS</t>
  </si>
  <si>
    <t>Leukemia Research. 29(1):53-7, 2005 Jan.</t>
  </si>
  <si>
    <t>Phase II pilot trial of gemtuzumab ozogamicin (GO) as first line therapy in acute myeloid leukemia patients age 65 or older.</t>
  </si>
  <si>
    <t>The prognosis of acute myeloid leukemia (AML) in older adults is generally poor. Standard cytotoxic chemotherapy is usually poorly tolerated and provides dismal results in this patient population. Gemtuzumab ozogamicin (GO) is an immunoconjugate that has activity in the relapsed and refractory setting. We hypothesized that administering this agent, as an initial treatment in AML patients over the age of 65 would have, at least, similar efficacy to standard therapy, but at much less toxicity. We report on the first 12 patients that were treated solely with GO as induction, consolidation, and maintenance therapy as part of a single institution clinical trial. The treatment was well tolerated, with a response rate of 27%. Toxicities were acceptable, although five patients (41%) developed cardiac toxicity three of which had grade 3 and/or 4. Responses were present regardless of the karyotype, and lasted for a median of 7.6 months. These early results suggest that the option of single agent monoclonal antibody therapy is viable in this patient population and that additional studies are warranted with this agent either alone or in combination as initial therapy.</t>
  </si>
  <si>
    <t>Nand_Blood_2013</t>
  </si>
  <si>
    <t>Nand S, Othus M, Godwin JE, Willman CL, Norwood TH, Howard DS, Coutre SE, Erba HP, Appelbaum FR. Blood. 122(20):3432-9, 2013 Nov 14.</t>
  </si>
  <si>
    <t>Nand S; Othus M; Godwin JE; Willman CL; Norwood TH; Howard DS; Coutre SE; Erba HP; Appelbaum FR</t>
  </si>
  <si>
    <t>Blood. 122(20):3432-9, 2013 Nov 14.</t>
  </si>
  <si>
    <t>A phase 2 trial of azacitidine and gemtuzumab ozogamicin therapy in older patients with acute myeloid leukemia.</t>
  </si>
  <si>
    <t>This trial tested the safety and efficacy of a regimen consisting of hydroxyurea followed by azacitidine, 75 mg/m(2) for 7 days, and gemtuzumab ozogamicin, 3 mg/m(2) on day 8, in older patients with newly diagnosed acute myeloid leukemia. Those achieving a complete remission received 1 consolidation treatment followed by 4 cycles of azacitidine. The patients were stratified into good-risk (age 60-69 years or performance status 0-1) and poor-risk (age &gt;=70 years and performance status 2 or 3) groups. Specific efficacy and safety goals were defined as being supportive of further study of the regimen. Eighty-three patients were registered in the good-risk cohort and 59 in poor-risk cohort, with median age of 71 and 75 years, respectively. In the good-risk group, 35 patients (44%) achieved a complete remission. Median relapse-free and overall survivals were 8 and 11 months, respectively. Six patients (8%) died within 30 days of registration. In the poor-risk group, 19 (35%) achieved a complete remission. Median relapse-free and overall survivals were 7 and 11 months, respectively. Seven patients (14%) died early. The results of this trial met predefined goals for efficacy and safety for the poor-risk cohort but not the good-risk group. .</t>
  </si>
  <si>
    <t>Nand S, Godwin J, Smith S, Barton K, Michaelis L, Alkan S, Veerappan R, Rychlik K, Germano E, Stiff P. Leukemia &amp; Lymphoma. 49(11):2141-7, 2008 Nov.</t>
  </si>
  <si>
    <t>Nand S; Godwin J; Smith S; Barton K; Michaelis L; Alkan S; Veerappan R; Rychlik K; Germano E; Stiff P</t>
  </si>
  <si>
    <t>Leukemia &amp; Lymphoma. 49(11):2141-7, 2008 Nov.</t>
  </si>
  <si>
    <t>Hydroxyurea, azacitidine and gemtuzumab ozogamicin therapy in patients with previously untreated non-M3 acute myeloid leukemia and high-risk myelodysplastic syndromes in the elderly: results from a pilot trial.</t>
  </si>
  <si>
    <t>Elderly patients with acute myeloid leukemia (AML) and high-risk myelodysplastic syndromes (MDS) have a poor prognosis due to low response rates (26-46%) to standard chemotherapy and high treatment-related mortality (11-31%). In this Phase II study, we used a combination of hydroxyurea (HU), azacitidine and low dose gemtuzumab ozogamicin (GO) to assess its efficacy and toxicity in this group of patients. Twenty patients with non-M3 AML and MDS were treated with this regimen. The treatment was begun with HU 1500 mg orally twice daily to lower white blood cell count below 10,000/microL, followed by azacitidine 75 mg/m(2) subcutaneously for 7 days and GO 3 mg/m(2) on day 8. Patients who achieved complete remission (CR) received a consolidation course. The median age of patients was 76 years. Eleven patients (55%) were treated in the outpatient setting. Fourteen (70%) achieved a CR, three of which were incomplete (CRi). The median duration of remission was 8 months and median survival was 10 months. Performance status of 0-1 was associated with high complete response rate. Overall toxicity was acceptable with only one (5%) early death due to disease progression. The combination of HU, azacitdine and GO appears to be a safe and effective regimen in the treatment of AML and high risk MDS in the elderly. These results need to be confirmed in a larger cohort of patients.</t>
  </si>
  <si>
    <t>Oakes_VH_2018 (abstract)</t>
  </si>
  <si>
    <t>Oakes A, Seo J, Janssen E, O’Donoghue B, Bridges J. A Comparison Of Patient And Caregiver Worries For Acute Myeloid Leukemia. Value in Health. 2018;21:S36.</t>
  </si>
  <si>
    <t>Oakes A, Seo J, Janssen E, O’Donoghue B, Bridges J</t>
  </si>
  <si>
    <t>Value in Health. May 2018 Vol. 21_sup.1(S36)</t>
  </si>
  <si>
    <t>A comparison of patient and caregiver worries for acute myeloid leukemia</t>
  </si>
  <si>
    <t>OBJECTIVES: Acute myeloid leukemia (AML) is a rapidly progressing blood cancer for which new treatments are needed. We sought to inform regulatory agencies of this unmet need by documenting and comparing the worries of patients and caregivers affected by AML.  METHODS: A national survey of individuals from the Leukemia and Lymphoma Society database incorporated a previously developed and validated Best-Worst Scaling (BWS) instrument to prioritize respondent worries. Using a balanced incomplete block design (BIBD), respondents assessed subsets of 13 AML-related worries that were identified through rigorous community engagement. In each task, respondents chose which item they worried about the most and the least. Priorities were assessed using standardized best-worst scores (ranging from 0 to 100), and compared across three groups: patients, caregivers of a patient who was alive, and caregivers of a patient who had passed.  RESULTS: We had 892 patients, 158 caregivers of living patients, and 122 caregivers of deceased patients complete the survey (response rate=18%). Patients were most worried about ‚ the possibility of dying from AML‚ (BW score=74.47, SE=0.60) and the ‚ long-term side effects of treatments‚Äù (BW score=70.61, SE=0.53). Patients were least worried about ‚communicating openly with doctors,  (BW score=24.34, SE=0.50). Patient and caregiver responses were highly correlated, Spearman‚Äôs rho=0.91. The prioritization of worries between caregiver groups had subtle differences; caregivers of deceased patients reported more worry about ‚ being a burden to others‚Äù and ‚Äúknowing about all the treatment option‚ and less worry about ‚ the possibility of dying from AML‚  and the ‚ overall financial cost of AML. CONCLUSIONS: The caregivers of patients with AML generally understand the worries of their patients and are able to reliably prioritize them. There are subtle differences in the worries reported by caregivers of living patients and caregivers of deceased patients that merit further investigation.</t>
  </si>
  <si>
    <t>Oliva_Blood_2015 (abstract)</t>
  </si>
  <si>
    <t>Oliva EN, Salutari P, Candoni A, Freyrie A, Capelli D, Di Raimondo F, Volpe A, Cascavilla N, Di Bartolomeo P, Simeone E, Cortelezzi A, Leoni P, Musto P, Morabito F, Niscola P, Ranieri N, Santacaterina I, Marino AG, Cufari P, Alati C, Ronco F. Quality of life in elderly patients with acute myeloid leukemia undergoing induction chemotherapy. Blood. 2015 Dec 03;126(23):2120.</t>
  </si>
  <si>
    <t>Oliva E.N.
Salutari P.
Candoni A.
Freyrie A.
Capelli D.
Di Raimondo F.
Volpe A.
Cascavilla N.
Di Bartolomeo P.
Simeone E.
Cortelezzi A.
Leoni P.
Musto P.
Morabito F.
Niscola P.
Ranieri N.
Santacaterina I.
Marino A.G.
Cufari P.
Alati C.
Ronco F.</t>
  </si>
  <si>
    <t>Blood. Conference: 57th Annual Meeting of the American Society of Hematology, ASH 2015. San Diego, CA United States. Conference Publication: (var.pagings). 126 (23) (pp 2120), 2015. Date of Publication: 03 Dec 2015.</t>
  </si>
  <si>
    <t>Quality of life in elderly patients with acute myeloid leukemia undergoing induction chemotherapy.</t>
  </si>
  <si>
    <t>Aims: In elderly patients with acute myeloid leukemia (AML), complete remission (CR) rate following intensive chemotherapy is approximately 45%, considerably lower than in younger patients, with a shorter duration of remission and high treatment-related mortality (30-50%). Median survival is about 12 months. Intensive chemotherapy is indicated in a small proportion of "fit" elderly patients. In a phase III, prospective, randomized, open-label, multicenter trial designed to assess the efficacy of post-remission treatment with 5-Azacitidine versus best supportive care (BSC) in patients &gt; 60 years of age with AML in CR after conventional induction ("3+7") and consolidation chemotherapy, quality of life (QoL) was assessed from diagnosis. We present interim results of changes of QoL. Methods: Patients with newly diagnosed AML with &gt; 30% myeloid marrow blasts, either "de novo" or evolving from myelodysplastic syndrome without contraindications for intensive chemotherapy and with an ECOG performance status &lt; 3 are included. Induction chemotherapy consists of two courses of "3+7": Daunorubicin 40 mg/m&lt;sup&gt;2&lt;/sup&gt; daily days 1-3 and cytarabine 100 mg/m&lt;sup&gt;2&lt;/sup&gt; daily continuous IV infusion days 1-7. Patients in CR receive consolidation (cytarabine 800 mg/m&lt;sup&gt;2&lt;/sup&gt; 3 hour infusion bid days 1-3) and are randomized 1:1 to receive BSC or 5-Azacitidine maintenance therapy up to 4 years and six months until AML recurrence. QoL assessment was performed using the EORTC QLQ-C30 and the QOL-E v.3 questionaires. Results: QoL results assessed at 3 time points are reported: 1) baseline; 2) at hematological recovery immediately after the first "3+7" course; and 3) after consolidation at randomization. Ninety-nine patients (male/female 50/49) of median age 70 (IQR 65-74) years have been enrolled. At diagnosis, mean hemoglobin was 9.2 (SD +/- 2.4) g/dL, leukocytes were 7.9 (2.3-29.6)/muL, platelet count was 54 (IQR 29-85) Gi/L and bone marrow blasts were 70 (IQR 50-85)%. Seventy-five patients had "de novo" AML. Twenty-three patients had comorbidities. Forty-three patients had an ECOG PS 1 and 28 had ECOG PS 2. Baseline median QOL-E scores were poor (&lt;=60) in all dimensions, except for fatigue (76, IQR 52-85). EORTC QLQ-C30 confirmed that fatigue was not prevalent at diagnosis (median 33, IQR 22-56). Median baseline EORTC QLQ-C30 scores were good in all domains except for global health status (GHS, median 50, IQR 33-67). Gender, comorbidities, bone marrow blasts and secondary AML were not related to QoL. Baseline Hb levels correlated with QOL-E functional (r=0.0216, p=0.14), fatigue (r=0.256, p=0.002) and disease-specific (r=0.247, p=0.010) scores and with EORTC QLQ-C30 GHS (r=0.270, p=0.001), physical (r=0.304, p&lt;0.0001), role (r=0.281, p=0.001), cognitive (r=0.262, p=0.003), social (r=0.229, p=0.010) functions and fatigue (r=-0.280, p=0.001), dyspnea (r=-0.287, p=0.001) and appetite loss (r=0.244, p=0.007). Age correlated with QOL-E disease specific scores (r=0.242, p=0.012). There were no changes in QOL-E scores following 1st "3+7". However, the EORTC QLQ-C30 detected deterioration in physical function from median 80, IQR 60-93, to 67, IQR 52-87 (p=0.008), in role function from median 83, IQR 67-100, to 67, IQR 33-83 (p=0.023) and in GHS from median 50, IQR 33-69, to 67, IQR 50-75 (p=0.002) and improvement in dyspnea (p=0.023). Forty patients obtained a CR. Interestingly, baseline role function was better (median 83, IQR 67-100) in cases obtaining a CR than in resistant patients (median 67, IQR 33-83, p=0.007). Patients obtaining CR experienced improvements after consolidation in median QOL-E physical scores from 56, IQR 41-72 to 63, IQR 50-84 (p=0.033), disease-specific domain scores from 59, IQR 48-67 to 74, IQR 67-85 (p=0.003) and treatment-outcome index scores from 55, IQR 32-77, to 79, IQR 41-86 (p=0.026). Median EORTC QLQ-C30 emotional function improved after consolidation therapy from 83, IQR 67-92, to 92, IQR 77-100 (p=0.015) as well as GHS from median 50, IQR 33-65 to 67, IQR 58-83 (p=0.002). Dyspnea and insomnia regressed while financial problems increased. Conclusions: Elderly patients with AML at diagnosis identified as fit for chemotherapy generally do not present fatigue, though health status is poor and is mainly correlated with Hb levels. Role function may predict response to induction chemotherapy. Patients obtaining CR perceive improvements in global health, including physical and emotional QoL and symptoms.</t>
  </si>
  <si>
    <t>Hagiwara_VIH_2018 (abstract)</t>
  </si>
  <si>
    <t>Oliva EN, Nobile F, Alimena G, Ronco F, Specchia G, Impera S, Breccia M, Vincelli I, Carmosino I, Guglielmo P, Pastore D, Alati C, Latagliata R. Quality of life in elderly patients with acute myeloid leukemia: Patients may be more accurate than physicians. Haematologica. 2011 May;96(5):696-702.</t>
  </si>
  <si>
    <t>Oliva E.N.
Nobile F.
Alimena G.
Ronco F.
Specchia G.
Impera S.
Breccia M.
Vincelli I.
Carmosino I.
Guglielmo P.
Pastore D.
Alati C.
Latagliata R.</t>
  </si>
  <si>
    <t>Haematologica. 96 (5) (pp 696-702), 2011. Date of Publication: May 2011.</t>
  </si>
  <si>
    <t>Quality of life in elderly patients with acute myeloid leukemia: Patients may be more accurate than physicians.</t>
  </si>
  <si>
    <t>Background The aim of this study was to evaluate changes in quality of life scores and their association with therapy and survival in unselected elderly patients with acute myeloid leukemia. Design and Methods From February 2003 to February 2007, 113 patients aged more than 60 years with de novo acute myeloid leukemia were enrolled in a prospective observational study. Two different quality of life instruments were employed: the European Organization for Research and Treatment of Cancer Quality of Life Questionnaire - C30 (EORTC QLQ-C30) and a health-related quality of life questionnaire for patients with hematologic diseases (QOL-E). Results Forty-eight patients (42.4%) received intensive chemotherapy and 65 (57.6%) were given palliative treatments. Age greater than 70 years (P=0.007) and concomitant diseases (P=0.019) had a significant impact on treatment allocation. At diagnosis, general quality of life was affected [median QOL-E standardized score 54, interquartile range 46-70; median EORTC global score 50, interquartile range 41-66]. Most patients were given a good ECOG Performance Status (&lt; 2), which did not correlate with the patients' perception of quality of life. At multivariate analysis, palliative approaches (P=0.016), age more than 70 years (P=0.013) and concomitant diseases (P=0.035) each had an independent negative impact on survival. In a multivariate model corrected for age, concomitant diseases and treatment option, survival was independently predicted by QOL-E functional (P=0.002) and EORTC QLQ-C30 physical function (P=0.030) scores. Conclusions Quality of life could have an important role in elderly acute myeloid leukemia patients at diagnosis as a prognostic factor for survival and a potential factor for treatment decisions. ©2011 Ferrata Storti Foundation.</t>
  </si>
  <si>
    <t>Paladini L, Pepe C, Clark OAC, Tencer T, Khan Z.</t>
  </si>
  <si>
    <t>Paladini L.
Pepe C.
Clark O.A.C.
Tencer T.
Khan Z.</t>
  </si>
  <si>
    <t>Value in Health. Conference: 17th Annual International Meeting of the International Society for Pharmacoeconomics and Outcomes Research, ISPOR 2012. Washington, DC United States. Conference Publication: (var.pagings). 15 (4) (pp A212-A213), 2012. Date of Publication: June 2012.</t>
  </si>
  <si>
    <t>Economic evaluation of azacitidine for the treatment of myelodysplastic syndromes (MDS) in the brazilian public health care system (SUS).</t>
  </si>
  <si>
    <t>OBJECTIVES: MDS is an incurable and rare hematological disease that affects the production of blood cells. Two hypomethylating agents for the treatment of MDS are available in Brazil: azacitidine (AZA) and decitabine (DEC). Our aim was to compare the costs and outcomes of azacitidine (75 mg/m2 per day x 7 days every 4 weeks) vs. decitabine (45 mg/m2 per day x 3 days every 6 weeks) from the perspective of SUS. METHODS: We developed a Markov model to determine the costeffectiveness (CE) and 3-year budget impact of introducing AZA in the Brazilian market. Patients considered were classified with IPSS Int 1, Int 2 and High risk. The model considered progression to acute myelogenous leukemia (AML) and death as the major outcomes of treatment. Outcomes, costs and epidemiological data were obtained from a systematic review of literature and public sources. The costs of adverse events and progressive disease were also included. A sensitivity analysis was performed to test the robustness of the results. The currency conversion used was BR$ 1.8: US$1.0. RESULTS: The cost effectiveness analysis showed better results for AZA compared to DEC resulting in lower costs and improved outcomes in terms of mortality rates and progression to AML. Over a 3-year time period, the use of AZA was associated with a savings of BR$85,000 (US$45,000) compared to DEC. Assuming that AZA would be given to 50% of patients with MDS in Brazil, it would have a budgetary impact of BR$45,000 000 (US$25,000,000) for the public health care system SUS. CONCLUSIONS: When compared to DEC, AZA showed improved outcomes and lower costs as a treatment option for MDS in the Brazilian public health system.</t>
  </si>
  <si>
    <t>Zeidan_ERH_2016</t>
  </si>
  <si>
    <t>Pan F, Peng S, Fleurence R, Linnehan JE, Knopf K, Kim E. Economic analysis of decitabine versus best supportive care in the treatment of intermediate- and high-risk myelodysplastic syndromes from a US payer perspective. Clinical Therapeutics. 2010 Dec;32(14):2444-56.</t>
  </si>
  <si>
    <t>Pan F
Peng S
Fleurence R
Linnehan JE
Knopf K
Kim E</t>
  </si>
  <si>
    <t>Clinical Therapeutics. 32(14):2444-56, 2010 Dec</t>
  </si>
  <si>
    <t>Economic analysis of decitabine versus best supportive care in the treatment of intermediate- and high-risk myelodysplastic syndromes from a US payer perspective.</t>
  </si>
  <si>
    <t>BACKGROUND: Myelodysplastic syndromes (MDS) are blood and bone marrow disorders that occur primarily in the elderly population, with 30% of all cases progressing to acute myeloid leukemia (AML). Red blood cell transfusions--a conventional treatment of MDS--have been associated with high costs and decreased quality of life compared with transfusion independence. Phase III clinical trial data suggest that decitabine may offer an improved AML-free survival versus best supportive care (BSC), which consists of red blood cell transfusions, deferoxamine, erythropoiesis-stimulating agents, platelet transfusions, and colony-stimulating factors. The US Food and Drug Administration has approved a 5-day outpatient decitabine dosing regimen, which might reduce administration costs compared with the standard 3-day inpatient regimen.
OBJECTIVE: The aim of this study was to assess the cost-effectiveness of 5-day dosing of decitabine versus BSC in US patients with intermediate- and high-risk MDS from a US payer perspective.
METHODS: A Markov model with 3 health states (MDS, AML, and death) was constructed to simulate natural disease progression. The model followed patients in 4-week cycles for &lt;= 5 years. Clinical inputs and patient characteristics were based on decitabine Phase III clinical trial data. Costs of supportive care and adverse events were based on trial resource utilization data. Drug and AML costs were obtained from published sources. Deterministic and probabilistic sensitivity analyses were performed to determine the impact of model parameters on results.
RESULTS: In the base-case model, decitabine yielded 0.276 additional year of AML-free survival and 0.052 more quality-adjusted life-year (QALY) compared with BSC. Total decitabine and administration costs over the 5-year time horizon were $28,933. Total direct medical costs were $122,940 in the decitabine arm and $122,666 in the BSC arm. The incremental cost-effectiveness ratio for decitabine versus BSC was $5277 per QALY gained. Sensitivity analyses indicated that decitabine had a higher probability than BSC of being cost-effective despite the uncertainty around some model parameters, including survival.
CONCLUSION: In this study, decitabine administered on a 5-day dosing schedule was likely a cost-effective treatment option in patients with intermediate- and high-risk MDS from a US payer perspective.
Copyright © 2010 Elsevier HS Journals, Inc. All rights reserved.</t>
  </si>
  <si>
    <t>Pandya_JCO_2017 (abstract)</t>
  </si>
  <si>
    <t>Bhavik JP, Anna H, Bruno CM, Samuel W, Cat NB, Tom B, Scott F, Alex R, Laura EH. Quality of life of acute myeloid leukemia patients in a real-world setting. Journal of Clinical Oncology. 2017;35(15):e18525.</t>
  </si>
  <si>
    <t>Bhavik J. Pandya, Anna Hadfield, Bruno C. Medeiros, Samuel Wilson, Cat N. Bui, Tom Bailey, Scott Flanders, Alex Rider, Laura E. Horvath</t>
  </si>
  <si>
    <t>http://ascopubs.org/doi/abs/10.1200/JCO.2017.35.15_suppl.e18525</t>
  </si>
  <si>
    <t>Quality of life of acute myeloid leukemia patients in a real-world setting.</t>
  </si>
  <si>
    <t>Background: There is currently limited data on the quality-of-life (QoL) of patients with acute myeloid leukemia (AML) in the real-world setting. The objective of this analysis was to understand the impact of AML on patients receiving first-line treatment vs those who were relapsed/refractory to first-line treatment and therefore on later lines of therapy.
Methods: The Adelphi AML Disease-Specific Programme, a real-world, cross-sectional survey involving 61 US hematologists/hemato-oncologists and their consulting AML patients, was conducted between February–May 2015. Physicians provided details on patient demographics and clinical information. Each patient was asked to complete both the EQ-5D-3L and Functional Assessment of Cancer Therapy Leukemia (FACT-Leu). Scores range from −1.09–1 (EQ-5D-3L) and 0–176 (FACT-Leu), where a higher score indicates a better QoL. Data from physician-completed record forms and corresponding patient self-completion forms on a matched sample of 75 patients were analyzed.
Results: Of the patients who took part in the survey, 75% (n = 56) were receiving first-line treatment for AML and 25% (n = 19) were relapsed/refractory to first-line treatment and had progressed to later lines of therapy. The first-line patients had a mean age of 56.6 years and an average of 2.1 symptoms whereas the relapsed/refractory patients had a mean age of 56.9 years and an average of 2.4 symptoms, according to the physician. First-line patients may have a directionally better QoL scores than those on later lines of therapy, according to both the EQ-5D (0.75 and 0.71 respectively, P= .51) and the FACT-Leu (103.7 and 92.5 respectively, P= .098) measures. Results from the FACT-Leu-Physical Well-Being sub-domain show that relapsed/refractory patients were significantly more likely than first-line patients to be affected physically by their AML condition (13.0 and 17.6 respectively, P= .005).
Conclusions: AML patients who have relapsed or become refractory to first-line treatment report worse QoL than those still on first-line treatments. These observational data shows a need for effective and tolerable treatments that can maintain or improve patients’ QoL, especially for patients with relapsed or refractory disease.</t>
  </si>
  <si>
    <t>Papayannidis C, Smith B.D, Heuser M, Montesinos P, Sekeres M.A, Oriol A, Schiller G, Candoni A, Jamieson C, Hoang C.J, Ma W.W, Zeremski M, O'Connell A, Chan G, Cortes J.E. Clinical Lymphoma, Myeloma and Leukemia. Conference: Proceedings of the Society of Hematologic Oncology 2019 Annual Meeting. Hilton Americas, United States. 19 (Supplement 1) (pp S228-S229), 2019. Date of Publication: September 2019.</t>
  </si>
  <si>
    <t>Papayannidis C.; Smith B.D.; Heuser M.; Montesinos P.; Sekeres M.A.; Oriol A.; Schiller G.; Candoni A.; Jamieson C.; Hoang C.J.; Ma W.W.; Zeremski M.; O'Connell A.; Chan G.; Cortes J.E.</t>
  </si>
  <si>
    <t>Clinical Lymphoma, Myeloma and Leukemia. Conference: Proceedings of the Society of Hematologic Oncology 2019 Annual Meeting. Hilton Americas, United States. 19 (Supplement 1) (pp S228-S229), 2019. Date of Publication: September 2019.</t>
  </si>
  <si>
    <t>Low-Dose Cytarabine With or Without Glasdegib in Newly Diagnosed Patients with Acute Myeloid Leukemia: Long-Term Analysis of a Phase 2 Randomized Trial.</t>
  </si>
  <si>
    <t>Context: Glasdegib is an oral inhibitor of the Hedgehog signaling pathway. Following the BRIGHT AML 1003 trial (NCT01546038) primary results, glasdegib in combination with low-dose cytarabine (LDAC) was approved in the US for the treatment of newly diagnosed acute myeloid leukemia (AML) in patients unable to receive intensive chemotherapy due to comorbidities or age (&gt;=75 years). Objective(s): To evaluate long-term outcomes in patients with AML receiving glasdegib+LDAC in BRIGHT AML 1003. Design(s): Multicenter, randomized, phase 2, open-label study (methods previously published: Cortes et al., 2019). As of October 11, 2018, median follow-up for patients with AML was 43.4 months for glasdegib+LDAC vs 42.0 with LDAC alone. Setting(s): Multicenter study at centers in Europe and North America. Patient(s): Patients with newly diagnosed AML and ineligible for intensive chemotherapy were randomized 2:1 to glasdegib+LDAC (n=78) or LDAC alone (n=38). Intervention(s): Glasdegib 100 mg QD; LDAC 20 mg subcutaneously BID x 10 days q28 days. Main Outcomes Measures: The primary objective of BRIGHT AML 1003 was to compare overall survival (OS) for glasdegib+LDAC vs LDAC alone. We report OS and adverse events (AEs) after long-term follow-up. Result(s): OS was significantly longer with glasdegib+LDAC vs LDAC alone: hazard ratio (HR) 0.495 (95% CI, 0.325-0.752), P=0.0004; median OS was 8.3 vs 4.3 months. Improvement in OS was consistent across cytogenetic risk groups: good/intermediate, HR 0.510 (95% CI, 0.294-0.866; P=0.0074; median OS, 12.2 vs 5.3 months); poor, HR 0.514 (95% CI, 0.264-1.000; P=0.0229; median OS, 4.4 vs 2.1 months). The main cause of death in both arms was disease progression (both during study and follow-up). The incidence of AEs and serious AEs on glasdegib was generally lower long-term (after 90 days) than short-term (during the first 90 days) (83.7% and 51.2% vs 98.7% and 65.3%, respectively). Conclusion(s): Addition of glasdegib to LDAC vs LDAC alone continued to demonstrate improved overall survival with an acceptable safety profile in patients with AML. These results suggest glasdegib may be an important treatment option for newly diagnosed patients with AML ineligible for intensive chemotherapy. Study sponsor: Pfizer. Keywords: acute myeloid leukemia, glasdegib, low-dose cytarabine, overall survival, randomized clinical trial, AML © 2019 American Society of Clinical Oncology, Inc. Reused with permission. This abstract was accepted and previously presented at the 2019 ASCO Annual Meeting. All rights reserved</t>
  </si>
  <si>
    <t>Pierson R, He J, Xiu L, Nemat S, Loefgren C, Thomas X. Patient-Reported Disease Burden in the Elderly Patients with Acute Myeloid Leukemia. Blood. 2017;130(Suppl 1):2182.</t>
  </si>
  <si>
    <t>Pierson R, He J, Xiu L, Nemat S, Loefgren C, Thomas X</t>
  </si>
  <si>
    <t>Patient-reported disease burden in the elderly patients with acute myeloid leukemia</t>
  </si>
  <si>
    <t>Background Acute Myeloid Leukemia (AML) is the most aggressive type of leukemia and is associated with poor overall survival (OS), particularly in older patients. In this study, we evaluated physical, psychological and social functions in a cohort of AML patients who were not considered as eligible for standard chemotherapy. Methods DACO-016 is a randomized phase 3 trial of decitabine versus physician's choice of either supportive care or low-dose cytarabine for the treatment of older patients with newly diagnosed AML who were considered as unfit for intensive chemotherapy. This post hoc analysis evaluated disease burden reported by patients from The European Organization for Research and Treatment of Cancer quality of life questionnaire (EORTCQLQ-C30) in 485 elderly patients at baseline. EORTC-QLQ-C30 was reported as five functional scales (physical, role, emotional, social and cognitive), three symptom scales (fatigue, nausea &amp; vomiting and pain), a global health status/Health-Related Quality of Life (HRQoL) scale and six single items (dyspnea, insomnia, appetite loss, constipation, diarrhea and financial difficulties). We compared summary statistics from the EORTC-QLQ-C30 to the EORTC reference values of all cancer patients with age &gt;=70 yrs. Furthermore, we analyzed the EORTC-QLQ-C30 subscales and sign and symptom scales by ECOG performance status score. Results Patients (n=454) at baseline were 59.7% male, 86.3% white (Caucasian) with a mean age of 73.2 years; a median of 73 years and interquartile range (69-77). The distribution of ECOG performance status scores of 0, 1 and 2 was 18.1%, 55.7% and 26.2%, respectively. 6.4% of patients were missing baseline EORTC-QLQ-C30 measures. The mean physical functioning, role functioning, cognitive functioning, emotional functioning, social functioning, global health status at baseline scores were 67.6, 62.1, 77.9, 71.6, 68.6 and 50.1, respectively. The mean physical functioning, role functioning, cognitive functioning, emotional functioning, social functioning, global health status at baseline scores for age &gt;=70 years were 66.9, 61.4, 76.9, 72.2, 68.8 and 50.3, respectively. The results were generally lower than the reference values (Table 1). With increasing ECOG performance status scores, the EORTC-QLQ-C30 health subscales and sign and symptom scales deteriorated. For example, the mean physical functioning scores for ECOG PS 0, 1 and 2 were 80.9, 69.4 and 64.4, respectively. Conclusion: To our knowledge, this is the largest study to report that the HRQoL of AML patients unfit for intensive chemotherapy is worse than that of the population norm of cancer patients in a similar age-group. This highlights the need for new therapies with less detrimental effect to AML patients. (Table Presented).</t>
  </si>
  <si>
    <t>Pleyer_AH_2014</t>
  </si>
  <si>
    <t>Pleyer L, Burgstaller S, et al. Annals of Hematology. 93(11):1825-38, 2014 Nov.</t>
  </si>
  <si>
    <t>Pleyer L_x000D_
_x000D_
Burgstaller S_x000D_
_x000D_
Girschikofsky M_x000D_
_x000D_
Linkesch W_x000D_
_x000D_
Stauder R_x000D_
_x000D_
Pfeilstocker M_x000D_
_x000D_
Schreder M_x000D_
_x000D_
Tinchon C_x000D_
_x000D_
Sliwa T_x000D_
_x000D_
Lang A_x000D_
_x000D_
Sperr WR_x000D_
_x000D_
Krippl P_x000D_
_x000D_
Geissler D_x000D_
_x000D_
Voskova D_x000D_
_x000D_
Schlick K_x000D_
_x000D_
Thaler J_x000D_
_x000D_
Machherndl-Spandl S_x000D_
_x000D_
Theiler G_x000D_
_x000D_
Eckmullner O_x000D_
_x000D_
Greil R</t>
  </si>
  <si>
    <t>Annals of Hematology. 93(11):1825-38, 2014 Nov.</t>
  </si>
  <si>
    <t>Azacitidine in 302 patients with WHO-defined acute myeloid leukemia: results from the Austrian Azacitidine Registry of the AGMT-Study Group.</t>
  </si>
  <si>
    <t>Data on efficacy and safety of azacitidine in acute myeloid leukemia (AML) with &gt;30 % bone marrow (BM) blasts are limited, and the drug can only be used off-label in these patients. We previously reported on the efficacy and safety of azacitidine in 155 AML patients treated within the Austrian Azacitidine Registry (clinicaltrials.gov identifier NCT01595295). We herein update this report with a population almost twice as large (n = 302). This cohort included 172 patients with &gt;30 % BM blasts; 93 % would have been excluded from the pivotal AZA-001 trial (which led to European Medicines Agency (EMA) approval of azacitidine for high-risk myelodysplastic syndromes (MDS) and AML with 20-30 % BM blasts). Despite this much more unfavorable profile, results are encouraging: overall response rate was 48 % in the total cohort and 72 % in patients evaluable according to MDS-IWG-2006 response criteria, respectively. Median OS was 9.6 (95 % CI 8.53-10.7) months. A clinically relevant OS benefit was observed with any form of disease stabilization (marrow stable disease (8.1 months), hematologic improvement (HI) (9.7 months), or the combination thereof (18.9 months)), as compared to patients without response and/or without disease stabilization (3.2 months). Age, white blood cell count, and BM blast count at start of therapy did not influence OS. The baseline factors LDH &gt;225 U/l, ECOG &gt;=2, comorbidities &gt;=3, monosomal karyotype, and prior disease-modifying drugs, as well as the response-related factors hematologic improvement and further deepening of response after first response, were significant independent predictors of OS in multivariate analysis. Azacitidine seems effective in WHO-AML, including patients with &gt;30 % BM blasts (currently off-label use). Although currently not regarded as standard form of response assessment in AML, disease stabilization and/or HI should be considered sufficient response to continue treatment with azacitidine.</t>
  </si>
  <si>
    <t>Riedel_ORT_2016 (abstract)</t>
  </si>
  <si>
    <t>Pleyer_JHO_2016</t>
  </si>
  <si>
    <t>Pleyer L, Burgstaller S, et al. Journal of Hematology and Oncology. 9 (1) (no pagination), 2016. Article Number: 263. Date of Publication: 16 Apr 2016.</t>
  </si>
  <si>
    <t>Pleyer L._x000D_
_x000D_
Burgstaller S._x000D_
_x000D_
Stauder R._x000D_
_x000D_
Girschikofsky M._x000D_
_x000D_
Sill H._x000D_
_x000D_
Schlick K._x000D_
_x000D_
Thaler J._x000D_
_x000D_
Halter B._x000D_
_x000D_
Machherndl-Spandl S._x000D_
_x000D_
Zebisch A._x000D_
_x000D_
Pichler A._x000D_
_x000D_
Pfeilstocker M._x000D_
_x000D_
Autzinger E.-M._x000D_
_x000D_
Lang A._x000D_
_x000D_
Geissler K._x000D_
_x000D_
Voskova D._x000D_
_x000D_
Geissler D._x000D_
_x000D_
Sperr W.R._x000D_
_x000D_
Hojas S._x000D_
_x000D_
Rogulj I.M._x000D_
_x000D_
Andel J._x000D_
_x000D_
Greil R.</t>
  </si>
  <si>
    <t>Journal of Hematology and Oncology. 9 (1) (no pagination), 2016. Article Number: 263. Date of Publication: 16 Apr 2016.</t>
  </si>
  <si>
    <t>Azacitidine front-line in 339 patients with myelodysplastic syndromes and acute myeloid leukaemia: Comparison of French-American-British and World Health Organization classifications.</t>
  </si>
  <si>
    <t>Background: The MDS-IWG and NCCN currently endorse both FAB and WHO classifications of MDS and AML, thus allowing patients with 20-30 % bone marrow blasts (AML20-30, formerly MDS-RAEB-t) to be categorised and treated as either MDS or AML. In addition, an artificial distinction between AML20-30 and AML30+ was made by regulatory agencies by initially restricting approval of azacitidine to AML20-30. Thus, uncertainty prevails regarding the diagnosis, prognosis and optimal treatment timing and strategy for patients with AML20-30. Here, we aim to provide clarification for patients treated with azacitidine front-line. Methods: The Austrian Azacitidine Registry is a multicentre database (ClinicalTrials.gov: NCT01595295). For this analysis, we selected 339 patients treated with azacitidine front-line. According to the WHO classification 53, 96 and 190 patients had MDS-RAEB-I, MDS-RAEB-II and AML (AML20-30: n = 79; AML30+: n = 111), respectively. According to the FAB classification, 131, 101 and 111 patients had MDS-RAEB, MDS-RAEB-t and AML, respectively. Results: The median ages of patients with MDS and AML were 72 (range 37-87) and 77 (range 23-93) years, respectively. Overall, 80 % of classifiable patients (&lt;=30 % bone marrow blasts) had intermediate-2 or high-risk IPSS scores. Most other baseline, treatment and response characteristics were similar between patients diagnosed with MDS or AML. WHO-classified patients with AML20-30 had significantly worse OS than patients with MDS-RAEB-II (13.1 vs 18.9 months; p = 0.010), but similar OS to patients with AML30+ (10.9 vs 13.1 months; p = 0.238). AML patients that showed MDS-related features did not have worse outcomes compared with patients who did not (13.2 vs 8.9 months; p = 0.104). FAB-classified patients with MDS-RAEB-t had similar survival to patients with AML30+ (12.8 vs 10.9 months; p = 0.376), but significantly worse OS than patients with MDS-RAEB (10.9 vs 24.4 months; p &lt; 0.001). Conclusions: Our data demonstrate the validity of the WHO classification of MDS and AML, and its superiority over the former FAB classification, for patients treated with azacitidine front-line. Neither bone marrow blast count nor presence of MDS-related features had an adverse prognostic impact on survival. Patients with AML20-30 should therefore be regarded as having 'true AML' and in our opinion treatment should be initiated without delay._x000D_
Copyright © 2016 Pleyer et al.</t>
  </si>
  <si>
    <t>Wang_VH_2014</t>
  </si>
  <si>
    <t>Prange-Krex_ORT_2017 (abstract)</t>
  </si>
  <si>
    <t>Prange-Krex G, Reichert D, et al. Oncology Research and Treatment. Conference: Jahrestagung der Deutschen, Osterreichischen und Schweizerischen Gesellschaften fur Hamatologie und Medizinische Onkologie 2017. Germany. 40 (Supplement 3) (pp 46), 2017. Date of Publication: September 2017.</t>
  </si>
  <si>
    <t>Prange-Krex G.
Reichert D.
Lollert A.
Bruch H.R.
Tessen H.-W.
Ferenczy P.
Weiligmann C.
Steudel C.
Platzbecker U.</t>
  </si>
  <si>
    <t>Oncology Research and Treatment. Conference: Jahrestagung der Deutschen, Osterreichischen und Schweizerischen Gesellschaften fur Hamatologie und Medizinische Onkologie 2017. Germany. 40 (Supplement 3) (pp 46), 2017. Date of Publication: September 2017.</t>
  </si>
  <si>
    <t>Treatment of AML patients with Azacitidine (Vidaza) in a routine care setting in Germany: Data from an unplanned interim subgroup analysis of the non-interventional observational study on treatment patterns with VIDAZA.</t>
  </si>
  <si>
    <t>Introduction: Approval of azacitidine (AZA) in AML is based on two prospective randomized studies, one of which included patients with 20-30% blasts, the other with &gt;30% blasts. Both showed prolonged overall survial (OS). In this unplanned interim analysis we present data for AML pts treated within a prospective non-interventional multicenter trial (phase 4) in Germany. The aim of the study was to collect data on the clinical usage of AZA in the real world setting. Methods: At the time of data cutoff (15/03/2017) enrollment was closed. In total 668 pts were recruited at 72 German sites from 6/2010 to 7/2015 and observed for a maximum of 12 months with an optional additional year of follow-up. A comprehensive set of data on demography, disease characteristics, AZA treatment regimen (incl. dosage and duration), reasons for discontinuation and other factors was collected and analyzed. Survival data were estimated according to Kaplan-Meier method. Results: At the time of this analysis, 113 newly diagnosed AML pts were evaluable. The majority of pts was elderly (median age of 76 years [range 53-94]) with a median bone morrow blast count of 25.0% (range 10-90) and treated with the approved schedule for 7 days (81.4%). Overall response rate (CR, CR-BM, PR or HI) was 34.5% (n = 39). Additional 23.9% (n = 27) achieved stable disease (SD) while in 41.6% (n = 47) no response assessment data were available. 12 pts (10.6%) achieved a complete or partial cytogenetic response. One-year survival rate for all pts was 47.8% (95%CI; 38.1-57.4). Median OS was 12.2 months (mo). Responding pts and those with SD had a higher 1-year survival rate and a longer median OS than non-responders (71.8%/55.6% vs 23.4%; 24.7 mo/13.9 mo vs. 4.7 mo). Main reasons for discontinuation of treatment were death (31.8%, n = 28), progressive disease (18.2%, n = 16), and multiple reasons (11.5%, n = 13). Nearly half of the pts experienced serious adverse events (45.1%, n = 51). The most frequently reported serious adverse events were &lt;&lt;infections and infestations&gt;&gt; (19.5%, n = 22), &lt;&lt;general disorders and administration site conditions&gt;&gt; (16.8%, n = 19) and &lt;&lt;blood and lymphatic system disorders&gt;&gt; (12.4%, n = 14). Conclusion: This report on 113 AML pts treated with AZA in a routine care setting in Germany supports existing evidence that AZA treatment is effective and safe in patients with AML and is comparable to registries from other countries such as the Austrian Registry on Hypomethylating Agents in Myeloid Neoplasms.</t>
  </si>
  <si>
    <t>Prica_LR_2013 (abstract)</t>
  </si>
  <si>
    <t>Prica A, Tseng E, Wells R, Alibhai S, Lam A, Mamedov A, Chodirker L, Zhang L, Khalaf D, Lenis M, Buckstein R. The effects of azacitidine on quality of life: A prospective longitudinal assessment. Leukemia Research. 2013 May;37:S138-S139.</t>
  </si>
  <si>
    <t>Prica A, Tseng E, Wells R, Alibhai S, Lam A, Mamedov A, Chodirker L, Zhang L, Khalaf D, Lenis M, Buckstein R</t>
  </si>
  <si>
    <t>Leukemia Research. Conference: 12th International Symposium on Myelodysplastic Syndromes, MDS 2013. Berlin Germany. Conference Publication: (var.pagings). 37 (pp S138-S139), 2013. Date of Publication: May 2013.</t>
  </si>
  <si>
    <t>The effects of azacitidine on quality of life: A prospective longitudinal assessment.</t>
  </si>
  <si>
    <t>Background: We have been conducting prospective assessments of QOL in all patients registered at our MDS clinic for 4 years and present data on the Azactidine (AZA)-treated patients. Materials and Methods: We examined and compared QOL scores at AZA start (baseline) and over time in all patients with MDS using the EORTC QLQ-C30, EQ5D, FACT-F (fatigue) and Global Fatigue Scale (GFS). We considered a variety of co-variates' potential impact on QOL scores and compared QOL scales in responders and nonresponders (by IWG 2006 criteria) at baseline, month 3, 6, 9, and 12. Median-based nonparametric tests and a linear mixed model were performed. Results: 60 MDS patients have been treated with AZA between Oct 2008 and Dec 2012. 52 had serial QOLs available. Median age was 72 yrs, 68% were male and 77% had high/v. high risk IPSS-R MDS. 67% were transfusion-dependent (TD). With amedian time from AZA (Figure Presented) start to death or last follow up of 16 months (range 1-48), a median of 10 cycles of AZAwere administered. The overall response rate (ORR) was 62%: 22% CR; 7% MCR; 3% PR; 30% HI. 53% became transfusion independent (TI). 58% have died and 67% developed leukemia or progressed to &gt; 30% blasts at a median of 15 months. Overall survival was 18.1mo (95% CI 15.6 - 28.2). Of the 52 evaluable for QOL, 35 (67%) were responders and 17 (22%) were not. At baseline, there were no statistically significant differences in QOL scores between responders and non-responders but QLQ-C30 role functioning was higher in responders. At 3 months, responders (compared with nonresponders), had significantly higher social functioning (p=0.03) and global health status (p&lt;0.01) on the QLQ-C30, as well has higher EQ5D scores (p=0.03). At 9 months, responders had higher EQ5D health state scores. At 12 months, responders reported better global health status (p=0.017) and EQ5D health state scores (p=0.02) (Fig. 1). Assessing QOL changes over time and considering baseline and timedependent predictive factors, response was associated with significant improvement in QLQ-C30 fatigue (p=0.04) and pain (p=0.005) over time. Conclusions: In addition to providing an OS advantage, AZA in higher risk MDS patients leads to improvement in select QOL domains, including global health status, appetite, fatigue and pain.</t>
  </si>
  <si>
    <t>Aggarwal_VIH_2018 (abstract)</t>
  </si>
  <si>
    <t>Radujkovic_Blood_2013 (abstract)</t>
  </si>
  <si>
    <t>Radujkovic A, Dietrich S, et al. Blood. Conference: 55th Annual Meeting of the American Society of Hematology, ASH 2013. New Orleans, LA United States. Conference Publication: (var.pagings). 122 (21) (no pagination), 2013. Date of Publication: 21 Oct 2013.</t>
  </si>
  <si>
    <t>Radujkovic A._x000D_
_x000D_
Dietrich S._x000D_
_x000D_
Kramer A._x000D_
_x000D_
Bochtler T._x000D_
_x000D_
Ho A.D._x000D_
_x000D_
Dreger P._x000D_
_x000D_
Luft T.</t>
  </si>
  <si>
    <t>Blood. Conference: 55th Annual Meeting of the American Society of Hematology, ASH 2013. New Orleans, LA United States. Conference Publication: (var.pagings). 122 (21) (no pagination), 2013. Date of Publication: 21 Oct 2013.</t>
  </si>
  <si>
    <t>Efficacy of azacitidine versus low-dose cytarabine in patients with acute myeloid leukemia-a retrospective single center experience.</t>
  </si>
  <si>
    <t>Introduction Azacitidine (AZA) treatment has been shown to be superior to conventional care regimens including low dose cytarabine (LD-Ara-C) in acute myeloid leukemia (AML) patients with low bone marrow (BM) blast counts (20-30%). In contrast, data on efficacy of AZA in patients with blast counts exceeding 30% are scarce. Here we present a retrospective, single center analysis, comparing the efficacy and toxicity of AZA versus LD-Ara-C in AML patients with high BM blast counts (&gt;=30%) prior to treatment. Patients and Methods Twenty-seven patients receiving AZA and 38 patients receiving LD-Ara-C met the eligibility criteria for the analysis (age &gt;=18 years, documented BM blast count &gt;=30% prior to start of treatment and administration of at least one complete therapy cycle). Patients who underwent allogeneic transplantation following AZA treatment or received stem cell support following LD-Ara-C therapy were excluded from this analysis. Overall survival (OS) was estimated using the method of Kaplan and Meier. Comparison of OS between the AZA and LD-Ara-C group was done using the logrank test and by Cox regression adjusting for known confounders. Results Patient (age, ECOG status) and diseases characteristics (type of AML, cytogenetics, pretreatment, number of treatment cycles) did not differ significantly between the treatment groups, except for BM blast count (median 44% vs. 60% in the AZA and LD-Ara-C group, respectively; p=0.03) and peripheral blood blast count (median 6% vs. 56% in the AZA and LD-Ara-C group, respectively; p&lt;0.01). Response rates to AZA treatment according to international working group (IWG) criteria were low with two patients achieving a complete remission (CR) and one patient showing partial remission (PR) after AZA treatment. In the LD-Ara-C cohort no CR was observed and two patients experienced a PR. Hematologic improvement (HI) rates according to IWG criteria did not differ between both treatment groups (any type of HI 33% vs. 24% in the AZA and LD-Ara-C group, respectively; p=0.41). In both cohorts, most common non-hematologic toxicities (CTCAE grade&gt;=3) included febrile neutropenia, pneumonia and bleedings without significant differences regarding frequencies. As expected, skin involvement was more commonly observed in the AZA group (19% vs. 3%, p=0.04). One year survival rates were only 15% (95% CI 8-22%) and 13% (95% CI 7-19%) in the AZA and LD-Ara-C group, respectively. There was no statistically significant difference between the treatment groups (HR 1.2, p=0.41). Furthermore, there was no difference in hospitalization time (total days spent in hospital during treatment per patient-year of follow-up 29.4 vs. 27.2 in the AZA and LD-Ara-C group, respectively; RR 1.07 95% CI 0.95-1.21, p=0.23). In a multivariate analysis with OS as endpoint adverse cytogenetics (HR 2.24 95% CI 1.17-4.70, p&lt;0.02) were significantly associated with inferior survival, whereas the treatment had no impact (AZA vs. LD-Ara-C HR 1.27 95% CI 0.67-2.40, p=0.46). Conclusion In our center, treatment with AZA showed limited efficacy and no superiority to LD-Ara-C treatment in AML patients with BM blasts &gt;=30%.</t>
  </si>
  <si>
    <t>Westley_Blood_2018 (abstract)</t>
  </si>
  <si>
    <t>Ramos_Blood_2012 (abstract)</t>
  </si>
  <si>
    <t>Ramos F, Martinez-Robles V, et al. Blood. Conference: 54th Annual Meeting of the American Society of Hematology, ASH 2012. Atlanta, GA United States. Conference Publication: (var.pagings). 120 (21) (no pagination), 2012. Date of Publication: 16 Nov 2012.</t>
  </si>
  <si>
    <t>Ramos F._x000D_
_x000D_
Martinez-Robles V._x000D_
_x000D_
Bargay J._x000D_
_x000D_
Deben G._x000D_
_x000D_
Garrido A._x000D_
_x000D_
Serrano J._x000D_
_x000D_
Salamero O._x000D_
_x000D_
Bergua J._x000D_
_x000D_
Colado E._x000D_
_x000D_
Garcia R._x000D_
_x000D_
Pedro C._x000D_
_x000D_
Redondo S._x000D_
_x000D_
Tormo M._x000D_
_x000D_
Bonanad S._x000D_
_x000D_
Diez-Campelo M._x000D_
_x000D_
Perez-Encinas M._x000D_
_x000D_
De La Fuente A._x000D_
_x000D_
Xicoy B._x000D_
_x000D_
Falantes J._x000D_
_x000D_
Font P._x000D_
_x000D_
Gonzalez-Lopez T.-J._x000D_
_x000D_
Martin-Nunez G._x000D_
_x000D_
Montesinos P._x000D_
_x000D_
Sanchez-Guijo F.M.</t>
  </si>
  <si>
    <t>Blood. Conference: 54th Annual Meeting of the American Society of Hematology, ASH 2012. Atlanta, GA United States. Conference Publication: (var.pagings). 120 (21) (no pagination), 2012. Date of Publication: 16 Nov 2012.</t>
  </si>
  <si>
    <t>Azacitidine as front-line therapy in AML: Results from spanish national registry. Alma study investigators.</t>
  </si>
  <si>
    <t>Azacitidine (AZA) is currently being used in AML patients (Pts) not deemed candidates for intensive chemotherapy. Most of this usage follows approved drug label by EMA, but off-label usage is not uncommon in Pts with &gt;30% bone marrow blast (BMB) cells. Clinical trials are now comparing AZA vs. conventional care in selected populations, and data from daily practice may shed light on the generalizability of their results. A retrospective nationwide study was set up in Spain in order to evaluate the population of AML Pts that is receiving AZA as front-line therapy (Rx) in Spain, its patterns of usage, effectiveness and safety in daily practice conditions, as well as the factors linked to overall response rate (ORR) and overall survival (OS). Only Pts treated before Dec/2010 could be included in this study, that was approved by the Spanish Medicines Agency (AEMPS, code ACL-AZA-2011-01). Data were collected from Oct/2011 to Jan/2012 and analyzed as of Jun/2012. ORR was evaluated according to both ELN-2010 criteria for AML as well as IWG-2006 criteria for MDS (in order to assess the impact of PB changes), OS measured from 1st cycle of AZA to death or last follow-up, and toxicity coded according to NCI CTCAEv3.0. One-hundred and ten untreated Pts (79 M/31 F, median age 75, range 56-89) were recruited from 22 academic and community sites. Comorbidity was present in 96 Pts (cardiac 43, hepatic 10, renal 3, diabetes 26, other neoplasms 18, etc.), ECOG being &gt;=2 in 33. Thirty Pts had an antecedent hematological disorder. Five cases had recurrent genetic abnormalities (NPM1-mutated AML in 4), 61 had MDS-related AML, 16 therapy-related AML and 28 AML not otherwise specified. Cytogenetics (Cyto) was available in 95 (86.4%): 48 diploid and 47 abnormal. MRC-2010 cyto category was favourable in 1, intermediate in 64 and adverse in 30. Median WBC at Dx was 3.3 x10E9/L (0.8-172.4), WBC before 1st AZA cycle 2.8 (1.0-175.0), platelet count 56 (7-467), PB blast 4.0% (0-100) and hemoglobin 91 g/L (48-142). Sixty-four Pts (58.2%) had BMB&gt;30% (median 35.0%, range 15.0-98.0%). Median time from Dx to Rx was 19.5 days (0-411). Pts received 745 AZA cycles (median 4, range 1-29; &gt;=6 cycles 45.4%, &gt;=12 cycles 18.8%), but 30.9% received &lt;=2 because of disease progression or toxicity. 7.2% received concomitantly hydroxiurea for WBC control. Route of administration was EV in 5.8%, home administration took place in only 1.5%, and AZA was given as inpatients in 27.3% of the cycles. The no. of days of AZA Rx was 7 in 63.6% of the cycles, week-end off Rx being common place (5-2-2 schedule in 71.9%). Median AZA daily dose was 73.6 mg/sqm (&lt;50 in 2.7%). During follow-up (median 8.6 months, 0.1-48.7), 56 Pts progressed (39 on and 17 off-Rx). In 18, response was not evaluable (lack of BM assessment or death before 8 weeks). Best ORR according to IWG-2006 was 44.5% and 53.3% in the ITT and evaluable populations, respectively, while ORR according to ELN-2010 was 17.3% and 20.7%, respectively. Complete response rate (including CRm/CRi) was 15.5% and 18.5%, respectively, with both criteria. Platelet count duplication after 1st cycle predicted ORR with IWG-2006 (82.4% vs. 33.8%, p=0.001, Fisher) but this was less evident with ELN-2010 (41.2% vs., 18.3%, p=0.057, Fisher). Median OS from 1st AZA cycle was 8.1 months (CI95% 5.3-10.9, range 0.1-47.9; OS at 12 months 36.7%, OS at 24 months 7%), OS from Dx 9.5 (CI 6.0-10.0, 0.1-48.7) and PFS 7.2 (CI 4.7-9.8; 0.1-29.5). Multivariate analysis showed that the best predictors of OS in our series were: ECOG &lt;=1, BMB &lt;=30%, a diploid cyto and WBC before 1st AZA cycle &lt;10.0xE9/L. GFM score (Park et al, 2008), but not MLD, MDS-related AML or AZA dose, also predicted OS (p&lt;0.001, Logrank). As expected, responders lived longer than non-responders, but discrimination was better for IWG-2006 (HR=2.84) than ELN-2010 (HR=2.32), suggesting that a PB response may also impact survival in AML. Six-hundred thirty-eight AEs were reported (25.9% SAEs and 36.7% grade III-IV), most commonly infectious (25.5%), hematological (19.3%), gastrointestinal (18.3%) and cutaneous (11.8%). CONCLUSION: OS of AML Pts treated with AZA seems promising, although it depends on ECOG, BM blast proportion, cytogenetics and WBC before 1st AZA cycle. After adjusting for cytogenetics, multilineage dysplasia does not result informative for OS in this population.</t>
  </si>
  <si>
    <t>Forsythe_VIH_2018 (abstract)</t>
  </si>
  <si>
    <t>Rasmussen B, Nilsson L, Jadersten M  et al. A randomized phase II study of standard dose azacitidine alone or in combination with lenalidomide in high-risk MDS with a karyotype including del(5q). HemaSphere. Conference: 23rd Congress of the European Hematology Association, EHA 2018. Sweden. 2 (Supplement 2) (pp 715), 2018. Date of Publication: June 2018.</t>
  </si>
  <si>
    <t xml:space="preserve">Rasmussen B.
Nilsson L.
Jadersten M.
Tobiasson M.
Garelius H.
Norgaard J.M.
Dybedal I.
Gronbaek K.
Kittang A.O.
Lorenz F.
Eberling F.
Flogegard M.
Marcher C.W.
Ejerblad E.
Fernstrom A.O.
Bernard E.
Gohring G.
Papaemmanuil E.
Saft L.
Hellstrom-Lingberg E.
Mollgard L.
</t>
  </si>
  <si>
    <t>HemaSphere. Conference: 23rd Congress of the European Hematology Association, EHA 2018. Sweden. 2 (Supplement 2) (pp 715), 2018. Date of Publication: June 2018.</t>
  </si>
  <si>
    <t>A randomized phase II study of standard dose azacitidine alone or in combination with lenalidomide in high-risk MDS with a karyotype including del(5q).</t>
  </si>
  <si>
    <t>Background: Patients with high-risk MDS with 5q deletion have a poor prognosis and there is a need for improvement of the current standard azacitidine (AZA) treatment. Lenalidomide (LEN) is an effective treatment for patients with lower-risk MDS with del(5q), and we previously showed that monotherapy with high-dose LEN may have antitumor effects also in highrisk del(5q) myeloid disease. We hypothesized that an upfront combination of AZA and high-dose LEN would be more effective than AZA alone for patients with del(5q) and an approved indication for azacitidine treatment according to the EMA label._x000D_
Aim(s): We designed a Nordic MDS group prospective multicentre randomized phase II trial and evaluated the efficacy and safety of AZA +/- LEN._x000D_
Method(s): Consecutive patients with high-risk MDS (IPSS INT-2 and high) and AML with multilineage dysplasia and 20-29 % blasts (previous RAEBt) with a karyotype including del(5q) were included. Patients were randomized to standard dose of AZA 5-2-2 (75 mg/m2/ d sc.) q 4 weeks for 6 cycles, or the same schedule of AZA+LEN. The initial dose of LEN was 10 mg daily 21/28 days. If well tolerated the dose was increased to 25 mg daily during cycle 4-6. The primary end point was response according to international working group (IWG) criteria. Secondary endpoints encompassed safety, AZA cycle interval between groups and survival. Informed consent was obtained._x000D_
Result(s): Seventy-two patients, from 12 centers in Sweden, Denmark, Norway and Finland were included between March 2012 and Jan 2017. Thirty-six patients were randomized to each arm. Median age was 71.5 years (35-84 yrs.). Thirty patients (41%) were female. Fifty-two (75%) patients were diagnosed with MDS and 18 (25%) patients with AML. According to IPSS the cytogenetic risk group was good in 8 patients (11%), intermediate in 4 patients (6%) and poor in 60 patients (83%). Serious adverse events were similar in the two groups. 47 patients (65%) completed 3 cycles and 40 patients (56%) completed the total treatment period. There was no difference in AZA cycle interval between the two groups. In the AZA+LEN arm, 7 out of 36 patients (19%), increased the lenalidomide dose to 25 mg/day during cycle 4-6. The overall response rate (ORR) was 36% for patients receiving AZA alone and 28% for AZA+LEN (P=0.85) and the corresponding marrow CR rates were 28% and 36%, respectively (P=0.45). At follow-up at 7 months (range, 0 to 36 months) after the last patient completed the trial the median survival was 14 months for patients receiving AZA and 10 months for the AZA+LEN arm (P=0.18). Nine patients (25%) in the AZA arm and eight patients (22%) in the AZA+LEN arm had a hematological improvement (P=0.81). Cytogenetic response (karyotype showing CR and PR) was achieved in 17% in the AZA arm and 28% in the AZA+LEN arm (P=0.13). Corresponding FISH analysis showed 39% in each group. After 3 cycles there was a trend towards a better cytogenetic response rate (FISH) in the AZA+LEN arm, 50% and 36%, respectively (P=0.052). Summary/Conclusion: This is the first prospective randomized clinical trial in higher-risk MDS with a defined cytogenetic lesion. In this study with high-risk MDS and AML patients with del(5q) and a dismal prognosis the addition of LEN to standard AZA treatment did not improve overall response or survival but may indicate a stronger antitumor response after three cycles.</t>
  </si>
  <si>
    <t>Tremblay_Blood_2017 (abstract)</t>
  </si>
  <si>
    <t>Riedel J, Kriesen U, Grosse-Thie C, Henze L, Glaser H, Murua Escobar H, Junghanss C. AML patients in palliative care setting: Influence on life span and transfusion habits, assessment on quality of life and previous treatment. Oncology Research and Treatment. 2016 Oct;39:178-179.</t>
  </si>
  <si>
    <t>Riedel J.
Kriesen U.
Grosse-Thie C.
Henze L.
Glaser H.
Murua Escobar H.
Junghanss C.</t>
  </si>
  <si>
    <t>Oncology Research and Treatment. Conference: Jahrestagung der Deutschen, Osterreichischen und Schweizerischen Gesellschaften fur Hamatologie und Medizinische Onkologie 2016. Germany. 39 (pp 178-179), 2016. Date of Publication: October 2016.</t>
  </si>
  <si>
    <t xml:space="preserve">AML patients in palliative care setting: Influence on life span and transfusion habits, assessment on quality of life and previous treatment. </t>
  </si>
  <si>
    <t>Introduction: Acute myeloid leukemia patients suffer from variable physical symptoms as well as psychological distress. Whereas in younger patients treatment concepts aim at cure, prognosis in older patients is grave and oncological treatments aim at life prolongation. Integration of palliative care concepts into oncology care of AML patients is not well defined. Here we report on a retrospective pilot study analyzing AML patients that were treated in the palliative care ward of the University of Rostock. Method: Consecutive AML patients that were treated on the interdisciplinary palliative care ward between 08/2008 and 12/2015 were analyzed Analysis included patients' characteristics like age, type of AML, previous therapy, referral date, duration of hospitalization and place of death as well as transfusion patterns. Aspects of quality of life were assessed orally and by questionnaires including numeric rating scale (NRS). Results: A total of 33 AML patients were cared for. Median age was 77 years (range 54-89 years). Most patients were male (n = 20, 61%), less female (n = 13, 49%). Median number of PC ward admissions were 2 (range 1 to 4). Six patients (18%) were initially treated with curative intention, 20 patients (61%) received a palliative chemotherapy with hypomethylating agents and seven patients (21%) received best supportive care. Weakness, loss of appetite and fatigue were reported as the most important physical symptoms. Most patients died inpatient. Places of death were at PC ward (84,5%), at hospice (9%) and at home (6,5%).The time of survival depended on previous therapies, amount of transfusions and characteristics of AML. Of interest, most patients received RBC (20/33, 61%) and platelet transfusions (20/33, 61%) during their stay on PC ward. RBC transfusions significantly increased Hb-values as expected, there were no changes in physical well being (dyspnea, weakness, fatigue). Plt.-transfusions did reduce visible bleedings. Conclusions: Our study demonstrates the need for optimized early integration of standard palliative care into oncology treatment concepts of AML patients. In particular transfusion policies and the discussion on it with the patients and their relatives should be addressed in the future.</t>
  </si>
  <si>
    <t>Tremblay_VIH_2018 b (abstract)</t>
  </si>
  <si>
    <t>Roboz GJ, Mandrekar SJ, Desai P  et al. Randomized trial of 10 days of decitabine 6 bortezomib in untreated older patients with AML: CALGB 11002 (Alliance). Blood Advances. 2 (24) (pp 3608-3617), 2018. Date of Publication: 26 Dec 2018.</t>
  </si>
  <si>
    <t xml:space="preserve">Roboz G.J.
Mandrekar S.J.
Desai P.
Laumann K.
Walker A.R.
Wang E.S.
Kolitz J.E.
Powell B.L.
Attar E.C.
Stock W.
Bloomfield C.D.
Kohlschmidt J.
Mrozek K.
Hassane D.C.
Garraway L.
Jane-Valbuena J.
Baltay M.
Tracy A.
Marcucci G.
Stone R.M.
Larson R.A.
</t>
  </si>
  <si>
    <t>Blood Advances. 2 (24) (pp 3608-3617), 2018. Date of Publication: 26 Dec 2018.</t>
  </si>
  <si>
    <t>Randomized trial of 10 days of decitabine 6 bortezomib in untreated older patients with AML: CALGB 11002 (Alliance).</t>
  </si>
  <si>
    <t>Novel treatment strategies are needed for older patients with acute myeloid leukemia (AML). This randomized phase 2 trial compared the efficacy and safety of 20 mg/m&lt;sup&gt;2&lt;/sup&gt; of IV decitabine on days 1 to 10 alone (arm A) with those of 1.3 mg/m&lt;sup&gt;2&lt;/sup&gt; of subcutaneous bortezomib (arm B) on days 1, 4, 8, and 11 for up to 4 10-day cycles followed by monthly 5-day cycles. Previously untreated AML patients age $60 years (excluding those with FLT3 mutations and favorable-risk cytogenetics) without restrictions in performance status (PS) or organ function were eligible. Median age was 72.4 years (range, 60.5-92.3 years); 31 patients (19%) had baseline PS $2, 35 (22%) had an antecedent hematological disorder, 58 had (39%) adverse cytogenetics, and 7 (5%) and 23 (14%) had abnormal cardiac or renal function. There were no statistically significant differences in overall survival (OS) or responses between the 2 treatment arms. The overall response rate (complete remission 1 complete remission with incomplete blood count recovery) was 39% (n 5 64), with median OS of 9.3 months. Nineteen responders (31%) underwent allogeneic stem cell transplantation. The most common adverse event was febrile neutropenia, and there were no unexpected toxicities. Adding bortezomib to decitabine did not improve outcomes, but responses were better than those in previous trials using 5-day decitabine cycles. This trial was registered at www.clinicaltrials.gov as #NCT01420926._x000D_
Copyright © 2018 American Society of Hematology. All rights reserved.</t>
  </si>
  <si>
    <t>Chung_VIH_2018 (abstract)</t>
  </si>
  <si>
    <t>Sekeres MA, Lancet JE, Wood BL, Grove LE, Sandalic L, Sievers EL, Jurcic JG. Randomized phase IIb study of low-dose cytarabine and lintuzumab versus low-dose cytarabine and placebo in older adults with untreated acute myeloid leukemia. Haematologica. 2013 Jan;98(1):119-28.</t>
  </si>
  <si>
    <t>Sekeres MA
Lancet JE
Wood BL
Grove LE
Sandalic L
Sievers EL
Jurcic JG</t>
  </si>
  <si>
    <t>Haematologica. 98(1):119-28, 2013 Jan</t>
  </si>
  <si>
    <t>Randomized phase IIb study of low-dose cytarabine and lintuzumab versus low-dose cytarabine and placebo in older adults with untreated acute myeloid leukemia.</t>
  </si>
  <si>
    <t>Improving outcomes in older adults with acute myeloid leukemia remains a formidable challenge. Lintuzumab (SGN-33; HuM195) is a humanized monoclonal antibody directed against CD33, which is expressed on the majority of myeloblasts in acute myeloid leukemia. The primary objective of this randomized, double-blinded, placebo-controlled trial was to determine whether addition of lintuzumab to low-dose cytarabine would increase overall survival in adults aged 60 years and over with untreated acute myeloid leukemia. Randomization was stratified by age, previous hematologic disorder, and performance status. All patients received cytarabine (20 mg subcutaneously twice daily) on Days 1-10 of each 28-day cycle. Patients received lintuzumab (600 mg) or placebo intravenously once weekly in Cycle 1 and once every other week in Cycles 2-12. A total of 211 patients (107 lintuzumab, 104 placebo) were randomized. Median age was 70 years (range 60-90). Survival was not significantly prolonged with lintuzumab treatment (hazard ratio 0.96; 95% confidence interval (CI) 0.72-1.28; P=0.7585). Median survival was similar between treatment arms (4.7 months lintuzumab vs. 5.1 months placebo) and in the subgroup of patients with high-risk cytogenetics (4.5 months). Infusion-related reactions, predominantly Grades 1-2, occurred more commonly in the lintuzumab arm (51% vs. 7% placebo); no other clinically significant difference in safety was noted. These results confirm that lintuzumab in combination with low-dose cytarabine did not prolong survival and that low-dose cytarabine remains a valid comparator for trials of non-intensive therapies in older patients with acute myeloid leukemia, regardless of cytogenetic profile.</t>
  </si>
  <si>
    <t>Seymour JF, Döhner H, Butrym A, et al. Azacitidine improves clinical outcomes in older patients with acute myeloid leukaemia with myelodysplasia-related changes compared with conventional care regimens. BMC Cancer. 2017;17(1):852. doi:10.1186/s12885-017-3803-6</t>
  </si>
  <si>
    <t>Seymour JF, Dohner H, Butrym A, Wierzbowska A, Selleslag D, Jang JH, Kumar R, Cavenagh J, Schuh AC, Candoni A, Recher C, Sandhu I, del Castillo TB, Al-Ali HK, Falantes J, Stone RM, Minden MD, Weaver J, Songer S, Beach CL, Dombret H</t>
  </si>
  <si>
    <t>BMC cancer.  17(1) (no pagination):2017.</t>
  </si>
  <si>
    <t>Azacitidine improves clinical outcomes in older patients with acute myeloid leukaemia with myelodysplasia-related changes compared with conventional care regimens</t>
  </si>
  <si>
    <t>Background: Compared with World Health Organization-defined acute myeloid leukaemia (AML) not otherwise specified, patients with AML with myelodysplasia-related changes (AML-MRC) are generally older and more likely to have poor-risk cytogenetics, leading to poor response and prognosis. More than one-half of all older (&gt;=65 years) patients in the phase 3 AZA-AML-001 trial had newly diagnosed AML-MRC. Methods: We compared clinical outcomes for patients with AML-MRC treated with azacitidine or conventional care regimens (CCR; induction chemotherapy, low-dose cytarabine, or supportive care only) overall and within patient subgroups defined by cytogenetic risk (intermediate or poor) and age (65-74 years or &gt;=75 years). The same analyses were used to compare azacitidine with low-dose cytarabine in patients who had been preselected to low-dose cytarabine before they were randomized to receive azacitidine or CCR (ie, low-dose cytarabine). Results: Median overall survival was significantly prolonged with azacitidine (n = 129) versus CCR (n = 133): 8.9 versus 4.9 months (hazard ratio 0.74, [95%CI 0.57, 0.97]). Among patients with intermediate-risk cytogenetics, median overall survival with azacitidine was 16.4 months, and with CCR was 8.9 months (hazard ratio 0.73 [95%CI 0.48, 1.10]). Median overall survival was significantly improved for patients ages 65-74 years treated with azacitidine compared with those who received CCR (14.2 versus 7.3 months, respectively; hazard ratio 0.64 [95%CI 0.42, 0.97]). Within the subgroup of patients preselected to low-dose cytarabine before randomization, median overall survival with azacitidine was 9.5 months versus 4.6 months with low-dose cytarabine (hazard ratio 0.77 [95%CI 0.55, 1.09]). Within the low-dose cytarabine preselection group, patients with intermediate-risk cytogenetics who received azacitidine had a median overall survival of 14.1 months versus 6.4 months with low-dose cytarabine, and patients aged 65-74 years had median survival of 14.9 months versus 5.2 months, respectively. Overall response rates were similar with azacitidine and CCR (24.8% and 17.3%, respectively), but higher with azacitidine versus low-dose cytarabine (27.2% and 13.9%). Adverse events were generally comparable between the treatment arms. Conclusions: Azacitidine may be the preferred treatment for patients with AML-MRC who are not candidates for intensive chemotherapy, particularly patients ages 65-74 years and those with intermediate-risk cytogenetics. Trial registration: This study was registered at clinicalTrials.gov on February 16, 2010 ( NCT01074047 ). Copyright (C) 2017 The Author(s).</t>
  </si>
  <si>
    <t>Wex_VIH_2018 (abstract)</t>
  </si>
  <si>
    <t>Seymour JF, Dohner H, Kumar R, Stone RM, Wierzbowska A, Bernal Del Castillo T, Falantes J, Delaunay J, Sabloff M, Voso MT, Kim I, Ram R, Gau JP, Songer S, Lucy LM, Beach C, Dombret H. Overall survival (OS) and clinical outcomes in older patients with acute myeloid leukemia (AML) treated with azacitidine (AZA) or low-dose cytarabine (LDAC) in the AZA-AML-001 study. Haematologica.  2015 Jun 11-14;100:381.</t>
  </si>
  <si>
    <t>Seymour JF, Dohner H, Kumar R, Stone RM, Wierzbowska A, Bernal Del Castillo T, Falantes J, Delaunay J, Sabloff M, Voso MT, Kim I, Ram R, Gau JP, Songer S, Lucy LM, Beach C, Dombret H</t>
  </si>
  <si>
    <t>Haematologica.  Vol.100, pp.381, CONFERENCE START: 2015 Jun 11 CONFERENCE END: 2015 Jun 14, 20th Congress of the European Hematology Association Vienna Austria.,</t>
  </si>
  <si>
    <t>Overall survival (OS) and clinical outcomes in older patients with acute myeloid leukemia (AML) treated with azacitidine (AZA) or low-dose cytarabine (LDAC) in the AZA-AML-001 study.</t>
  </si>
  <si>
    <t>Background: There is no standard treatment (Tx) for older patients (pts) with AML, who have especially poor OS due to adverse risk factors such as unfavorable karyotypes and poor performance status (PS). Older pts may be unfit for high-intensity induction chemotherapy (IC); such pts are often treated with LDAC or best supportive care (BSC) alone, which are associated with very poor outcome (Dombret, Semin Oncol, 2008). The international phase 3 AZAAML- 001 study compared AZA with conventional care regimens (CCR) in older pts with AML. Before randomization, investigators selected their preferred Tx option for each pt from 3 commonly used CCR for AML Tx: IC, LDAC, or BSC only. Pts were then randomized to receive AZA or CCR and received their preselected Tx. Aims: To compare effects of AZA vs LDAC on OS and clinical outcomes in the subgroup of pts in AZA-AML-001 preselected to receive LDAC before randomization. Methods: Pts aged &gt;65 years with newly diagnosed de novo or secondary AML (&gt;30% bone marrow [BM] blasts by local assessment), ECOG PS 0-2, WBC count &lt;15x109/L, and intermediate- or poor-risk cytogenetics were enrolled. AZA dose was 75mg/m2/day SC x7 days/28-day cycle and LDAC dose was 20mg SC BID x10 days/28-day cycle. OS and 1-year survival were estimated using Kaplan-Meier methods. OS was compared between Tx groups by log-rank test. An unstratified Cox proportional hazards model generated hazard ratios (HRs) and 95% CIs. Overall response rate (ORR) included complete remission (CR) +CR with incomplete blood count recovery (CRi) (IWG 2003). Proportions of pts with grade 3-4 infections and hematologic treatmentemergent adverse events (TEAEs), and TEAE incidence rates (IR) per 100 ptyears of Tx exposure, are reported. Results: Of all pts in AZA-AML-001, most (312/488, 64%) were preselected to receive LDAC (AZA n=154, LDAC n=158). Median number of Tx cycles received was 7 (range 1-28) for AZA and 4 (1-25) for LDAC. At baseline in the AZA and LDAC groups, respectively, median ages were 76 (range 64-90) and 75 (65-88) years; 25% and 22% had ECOG PS of 2; centrally read median BM blasts were 70% (2-100) and 74% (4-100); and 29% and 34% of pts had poorrisk cytogenetics. Median OS in the AZA and LDAC groups was 11.2 vs 6.4 months (mon), respectively (HR=0.90 [95%CI 0.70, 1.16], p=0.43; Figure), indicating a 4.8-mon (95%CI 1.7, 7.9) longer median OS with AZA. The OS difference was not statistically significant due to convergence of the OS curves at ~20 mon. One-year survival rate was 48.5% with AZA vs 34.0% with LDAC, a difference of 14.5% (95%CI 3.5%, 25.5%). ORR was 27% with AZA and 26% with LDAC. Proportions [IRs] of AZA and LDAC pts, respectively, with grade 3- 4 TEAEs were: anemia 19% vs 23% [26 vs 42]; neutropenia 25% vs 25% [33 vs 46]; febrile neutropenia 27% vs 30% [36 vs 56]; thrombocytopenia 25% vs 28% [34 vs 51]; and infections 49% vs 46% [66 vs 84]. (Figure presented) Summary and Conclusions: Analyzing outcomes within preselection groups allows assessment of Tx effects in pts with generally similar prognoses and clinical features, as preselection of the preferred CCR occurred before randomization. AZA was associated with a longer median OS of 11.2 mon vs 6.4 mon with LDAC, in pts with similar features at study entry. At 1 year, almost one-half of AZA-treated pts were alive, compared with approximately one-third of LDAC-treated pts. Quality of life outcomes during Tx with AZA or LDAC in this pt group are now being evaluated. AZA may offer potential advantages over LDAC as first-line low-intensity Tx in difficult-to-treat older pts with AML and high blast counts.</t>
  </si>
  <si>
    <t>Seymour J.F. Dohner H. Minden M.D. Stone R. Gambini D. Dougherty D. Beach C.L. Weaver J. Dombret H. Incidence rates of treatment-emergent adverse events and related hospitalization are reduced with azacitidine compared with conventional care regimens in older patients with acute myeloid leukemia. Leukemia and Lymphoma. 58 (6) (pp 1412-1423), 2017.</t>
  </si>
  <si>
    <t>Seymour J.F.
Dohner H.
Minden M.D.
Stone R.
Gambini D.
Dougherty D.
Beach C.L.
Weaver J.
Dombret H.</t>
  </si>
  <si>
    <t>Leukemia and Lymphoma. 58 (6) (pp 1412-1423), 2017. Date of Publication: 03 Jun 2017.</t>
  </si>
  <si>
    <t>Incidence rates of treatment-emergent adverse events and related hospitalization are reduced with azacitidine compared with conventional care regimens in older patients with acute myeloid leukemia.</t>
  </si>
  <si>
    <t>Relative risks of treatment-emergent adverse events (TEAEs) and related hospitalization is most accurate when accounting for treatment exposure. AZA-AML-001 showed azacitidine (AZA) prolonged overall survival versus conventional care regimens (CCR) in older patients (&gt;=65 years) with acute myeloid leukemia (AML) by 3.9 months. Preselection of CCR before study randomization allows evaluation of AZA safety in patient subgroups with similar clinical features. Within preselection groups, AZA exposure was greater than each CCR. Incidence rates (IRs; numbers of events normalized for drug exposure time) of hospitalizations and days in hospital for TEAEs per patient-year of exposure were to varying degrees lower with AZA versus each CCR. Overall survival was significantly prolonged with AZA versus best supportive care (BSC) in AZA-AML-001; this analysis showed 55% and 41% reductions in IRs of TEAE-related hospitalization and days in hospital, respectively, with AZA versus BSC. Older patients with AML unable to tolerate intensive therapy should be offered active low-intensity treatment.
Copyright © 2016 Informa UK Limited, trading as Taylor &amp; Francis Group.</t>
  </si>
  <si>
    <t>Kadia TM, Cortes J, Ravandi F et al. Treatment with a 5-day versus a 10-day schedule of decitabine in older patients with newly diagnosed acute myeloid leukaemia: a randomised phase 2 trial. The Lancet Haematology. 6(1):e29-e37, 2019 Jan.</t>
  </si>
  <si>
    <t xml:space="preserve">Short NJ
Kantarjian HM
Loghavi S
Huang X
Qiao W
Borthakur G
Kadia TM
Daver N
Ohanian M
Dinardo CD
Estrov Z
Kanagal-Shamanna R
Maiti A
Benton CB
Bose P
Alvarado Y
Jabbour E
Kornblau SM
Pemmaraju N
Jain N
Gasior Y
Richie MA
Pierce S
Cortes J
Konopleva M
Garcia-Manero G
Ravandi F
</t>
  </si>
  <si>
    <t>The Lancet Haematology. 6(1):e29-e37, 2019 Jan.</t>
  </si>
  <si>
    <t>Treatment with a 5-day versus a 10-day schedule of decitabine in older patients with newly diagnosed acute myeloid leukaemia: a randomised phase 2 trial.</t>
  </si>
  <si>
    <t>BACKGROUND: Hypomethylating agents, such as decitabine, are the standard of care for older patients with newly diagnosed acute myeloid leukaemia. Single-arm studies have suggested that a 10-day schedule of decitabine cycles leads to better outcomes than the usual 5-day schedule. We compared the efficacy and safety of these two schedules._x000D_
_x000D_
METHODS: Eligible patients were aged 60 years or older with acute myeloid leukaemia but unsuitable for intensive chemotherapy (or &lt;60 years if unsuitable for intensive chemotherapy with an anthracycline plus cytarabine). The first 40 patients were allocated equally to the two treatment groups by computer-generated block randomisation (block size 40), after which a response-adaptive randomisation algorithm used all previous patients' treatment and response data to decide the allocation of each following patient favouring the group with superior response. Patients were assigned to receive 20 mg/m&lt;sup&gt;2&lt;/sup&gt; decitabine intravenously for 5 or 10 consecutive days as induction therapy, every 4-8 weeks for up to three cycles. Responding patients received decitabine as consolidation therapy on a 5-day schedule for up to 24 cycles. We assessed a composite primary endpoint of complete remission, complete remission with incomplete platelet recovery (CRp), and complete remission with incomplete haematological recovery (CRi) achieved at any time and assessed by intention to treat. This trial is registered with ClinicalTrials.gov, number NCT01786343._x000D_
_x000D_
FINDINGS: Between Feb 28, 2013, and April 12, 2018, 71 patients were enrolled. 28 received decitabine for 5 days and 43 for 10 days, and all were assessable for efficacy and safety. The primary endpoint was achieved in similar proportions of patients in the two treatment groups (12 [43%] of 28 in the 5-day schedule group, 95% credible interval 26-60, and 17 [40%] of 43 in the 10-day schedule group, 26-54, p=0.78; difference 3%, -21 to 27). Total follow-up was 38.2 months, during which the median duration of overall survival was 5.5 months (IQR 2.1-11.7) in the 5-day group and 6.0 months (1.9-11.7) in the 10-day group. 1-year overall survival was 25% in both groups. Complete remission, CRp, CRi, and overall survival did not differ between groups when stratified by cytogenetics, de-novo versus secondary or therapy-related acute myeloid leukaemia, or TP53&lt;sup&gt;mut&lt;/sup&gt; status. The most common grade 3-4 adverse events were neutropenic fever (seven patients [25%] in the 5-day group and 14 [33%] in the 10-day group) and infection (five [18%] and 16 [37%], respectively). One patient (4%) died from sepsis in the context of neutropenic fever, infection, and haemorrhage in the 5-day group, and in the 10-day group six patients (14%) died from infection. Early mortality was similar in the two groups._x000D_
_x000D_
INTERPRETATION: In older patients with newly diagnosed acute myeloid leukaemia, efficacy and safety did not differ by the 5-day or the 10-day decitabine schedule._x000D_
_x000D_
FUNDING: University of Texas MD Anderson Cancer Center and National Cancer Institute Specialized Programs of Research Excellence._x000D_
Copyright © 2019 Elsevier Ltd. All rights reserved.</t>
  </si>
  <si>
    <t>Wehmeyer_Oncology_2013 (abstract)</t>
  </si>
  <si>
    <t>Silverman LR, Demakos EP, Peterson BL, Kornblith AB, Holland JC, Odchimar-Reissig R, Stone RM, Nelson D, Powell BL, DeCastro CM, Ellerton J, Larson RA, Schiffer CA, Holland JF. Randomized controlled trial of azacitidine in patients with the myelodysplastic syndrome: A study of the cancer and leukemia. Journal of Clinical Oncology. 2002 May 15;20(10):2429-2440.</t>
  </si>
  <si>
    <t>Silverman L.R.
Demakos E.P.
Peterson B.L.
Kornblith A.B.
Holland J.C.
Odchimar-Reissig R.
Stone R.M.
Nelson D.
Powell B.L.
DeCastro C.M.
Ellerton J.
Larson R.A.
Schiffer C.A.
Holland J.F.</t>
  </si>
  <si>
    <t>Journal of Clinical Oncology. 20 (10) (pp 2429-2440), 2002. Date of Publication: 15 May 2002.</t>
  </si>
  <si>
    <t>Randomized controlled trial of azacitidine in patients with the myelodysplastic syndrome: A study of the cancer and leukemia group B.</t>
  </si>
  <si>
    <t>Purpose: Patients with high-risk myelodysplastic syndrome (MDS) have high mortality from bone marrow failure or transformation to acute leukemia. Supportive care is standard therapy. We previously reported that azacitidine (Aza C) was active in patients with high-risk MDS. Patients and Methods: A randomized controlled trial was undertaken in 191 patients with MDS to compare Aza C (75 mg/m&lt;sup&gt;2&lt;/sup&gt;/d subcutaneously for 7 days every 28 days) with supportive care. MDS was defined by French-American-British criteria. New rigorous response criteria were applied. Both arms received transfusions and antibiotics as required. Patients in the supportive care arm whose disease worsened were permitted to cross over to Aza C. Results: Responses occurred in 60% of patients on the Aza C arm (7% complete response, 16% partial response, 37% improved) compared with 5% (improved) receiving supportive care (P &lt; .001). Median time to leukemic transformation or death was 21 months for Aza C versus 13 months for supportive care (P = .007). Transformation to acute myelogenous leukemia occurred as the first event in 15% of patients on the Aza C arm and in 38% receiving supportive care (P = .001). Eliminating the confounding effect of early cross-over to Aza C, a landmark analysis after 6 months showed median survival of an additional 18 months for Aza C and 11 months for supportive care (P = .03). Quality-of-life assessment found significant major advantages in physical function, symptoms, and psychological state for patients initially randomized to Aza C. Conclusion: Aza C treatment results in significantly higher response rates, improved quality of life, reduced risk of leukemic transformation, and improved survival compared with supportive care. Aza C provides a new treatment option that is superior to supportive care for patients with the MDS subtypes and specific entry criteria treated in this study. © 2002 by American Society of Clinical Oncology.</t>
  </si>
  <si>
    <t>Thepot_AJH_2014</t>
  </si>
  <si>
    <t>Thepot S, Itzykson R, et al. American Journal of Hematology. 89(4):410-6, 2014 Apr.</t>
  </si>
  <si>
    <t>Thepot S_x000D_
_x000D_
Itzykson R_x000D_
_x000D_
Seegers V_x000D_
_x000D_
Recher C_x000D_
_x000D_
Raffoux E_x000D_
_x000D_
Quesnel B_x000D_
_x000D_
Delaunay J_x000D_
_x000D_
Cluzeau T_x000D_
_x000D_
Marfaing Koka A_x000D_
_x000D_
Stamatoullas A_x000D_
_x000D_
Chaury MP_x000D_
_x000D_
Dartigeas C_x000D_
_x000D_
Cheze S_x000D_
_x000D_
Banos A_x000D_
_x000D_
Morel P_x000D_
_x000D_
Plantier I_x000D_
_x000D_
Taksin AL_x000D_
_x000D_
Marolleau JP_x000D_
_x000D_
Pautas C_x000D_
_x000D_
Thomas X_x000D_
_x000D_
Isnard F_x000D_
_x000D_
Beve B_x000D_
_x000D_
Chait Y_x000D_
_x000D_
Guerci A_x000D_
_x000D_
Vey N_x000D_
_x000D_
Dreyfus F_x000D_
_x000D_
Ades L_x000D_
_x000D_
Ifrah N_x000D_
_x000D_
Dombret H_x000D_
_x000D_
Fenaux P_x000D_
_x000D_
Gardin C_x000D_
_x000D_
Groupe Francophone des Myelodysplasies (GFM), Acute Leukemia French Association (ALFA); Groupe Ouest-Est des Leucemies Aigues; Maladies du Sang (GOELAMS)</t>
  </si>
  <si>
    <t>American Journal of Hematology. 89(4):410-6, 2014 Apr.</t>
  </si>
  <si>
    <t>Azacitidine in untreated acute myeloid leukemia: a report on 149 patients.</t>
  </si>
  <si>
    <t>Limited data are available on azacitidine (AZA) treatment and its prognostic factors in acute myeloid leukemia (AML). One hundred and forty-nine previously untreated AML patients considered ineligible for intensive chemotherapy received AZA in a compassionate patient-named program. AML diagnosis was de novo, post-myelodysplastic syndromes (MDS), post-MPN, and therapy-related AML in 51, 55, 13, and 30 patients, respectively. Median age was 74 years, median white blood cell count (WBC) was 3.2 x 109 /L and 58% of the patients had &gt;= 30% marrow blasts. Cytogenetics was adverse in 60 patients. Patients received AZA for a median of five cycles (range 1-31). Response rate (including complete remission/CR with incomplete recovery/partial remission) was 27.5% after a median of three cycles (initial response), and 33% at any time (best response). Only adverse cytogenetics predicted poorer response. Median overall survival (OS) was 9.4 months. Two-year OS was 51% in responders and 10% in non-responders (P&lt;0.0001). Adverse cytogenetics, WBC &gt;15 x 109 /L and ECOG-PS &gt;= 2 predicted poorer OS, while age and marrow blast percentage had no impact. Using MDS IWG 2006 response criteria, among patients with stable disease, those with hematological improvement had no significant survival benefit in a 7 months landmark analysis. Outcomes observed in this high-risk AML population treated with AZA deserve comparison with those of patients treated intensively in prospective studies._x000D_
Copyright © 2013 Wiley Periodicals, Inc.</t>
  </si>
  <si>
    <t>Tombak_TJH_2016</t>
  </si>
  <si>
    <t>Tombak A, Ucar MA, et al. Turkish Journal of Haematology. 33(4):273-280, 2016 Dec 01.</t>
  </si>
  <si>
    <t>Tombak A_x000D_
_x000D_
Ucar MA_x000D_
_x000D_
Akdeniz A_x000D_
_x000D_
Tiftik EN_x000D_
_x000D_
Goren Sahin D_x000D_
_x000D_
Akay OM_x000D_
_x000D_
Yildirim M_x000D_
_x000D_
Nevruz O_x000D_
_x000D_
Kis C_x000D_
_x000D_
Gurkan E_x000D_
_x000D_
Solmaz SM_x000D_
_x000D_
Ozcan MA_x000D_
_x000D_
Yildirim R_x000D_
_x000D_
Berber I_x000D_
_x000D_
Erkurt MA_x000D_
_x000D_
Firatli Tuglular T_x000D_
_x000D_
Tarkun P_x000D_
_x000D_
Yavasoglu I_x000D_
_x000D_
Dogu MH_x000D_
_x000D_
Sari I_x000D_
_x000D_
Merter M_x000D_
_x000D_
Ozcan M_x000D_
_x000D_
Yildizhan E_x000D_
_x000D_
Kaynar L_x000D_
_x000D_
Mehtap O_x000D_
_x000D_
Uysal A_x000D_
_x000D_
Sahin F_x000D_
_x000D_
Salim O_x000D_
_x000D_
Sungur MA</t>
  </si>
  <si>
    <t>Turkish Journal of Haematology. 33(4):273-280, 2016 Dec 01.</t>
  </si>
  <si>
    <t>The Role of Azacitidine in the Treatment of Elderly Patients with Acute Myeloid Leukemia: Results of a Retrospective Multicenter Study.</t>
  </si>
  <si>
    <t>OBJECTIVE: In this study, we aimed to investigate the efficacy and safety of azacitidine (AZA) in elderly patients with acute myeloid leukemia (AML), including patients with &gt;30% bone marrow (BM) blasts._x000D_
_x000D_
MATERIALS AND METHODS: In this retrospective multicenter study, 130 patients of &gt;=60 years old who were ineligible for intensive chemotherapy or had progressed despite conventional treatment were included._x000D_
_x000D_
RESULTS: The median age was 73 years and 61.5% of patients had &gt;30% BM blasts. Patients received AZA for a median of four cycles (range: 1-21). Initial overall response [including complete remission (CR)/CR with incomplete recovery/partial remission] was 36.2%. Hematologic improvement (HI) of any kind was documented in 37.7% of all patients. HI was also documented in 27.1% of patients who were unresponsive to treatment. Median overall survival (OS) was 18 months for responders and 12 months for nonresponders (p=0.005). In the unresponsive patient group, any HI improved OS compared to patients without any HI (median OS was 14 months versus 10 months, p=0.068). Eastern Cooperative Oncology Group performance status of &lt;2, increasing number of AZA cycles (&gt;=5 courses), and any HI predicted better OS. Age, AML type, and BM blast percentage had no impact._x000D_
_x000D_
CONCLUSION: We conclude that AZA is effective and well tolerated in elderly comorbid AML patients, irrespective of BM blast count, and HI should be considered a sufficient response to continue treatment with AZA.</t>
  </si>
  <si>
    <t>Tremblay G, Arondekar B, Chan G, Shor A, Forsythe A, Yun S. Covariate Adjusted Indirect Treatment Comparison (ITC) of Glasdegib Plus Low Dose Ara-C Versus a Hypomethylating Agent for Acute Myeloid Leukemia Patients Ineligible for Intensive Chemotherapy. Blood. 2017;130(Suppl 1):5665.</t>
  </si>
  <si>
    <t>Tremblay G.
Arondekar B.
Chan G.
Shor A.
Forsythe A.
Yun S.</t>
  </si>
  <si>
    <t>Covariate adjusted indirect treatment comparison (ITC) of glasdegib plus low dose ara-C versus a hypomethylating agent for acute myeloid leukemia patients ineligible for intensive chemotherapy.</t>
  </si>
  <si>
    <t>Background: Glasdegib (GLAS) is an oral smoothened inhibitor that showed significantly better overall survival (OS) when combined with Low Dose ARA-C (LDAC) versus LDAC alone in a randomized Phase 2 study of previously untreated acute myeloid leukemia (AML) patients ineligible for intensive chemotherapy (NIC).In this trial, patients receivingGLAS+LDAC versus LDAC alone showed imbalance in baseline characteristics, which could impact the results of an indirect treatment comparison (ITC). Hypomethylating agents (HMAs) azacitidine (AZA), and decitabine (DEC) are considered current standard of care in this population. There are no head-to-head studies comparing these treatments to GLAS+LDAC. Aims: To adjust efficacy results for baseline covariates in this indirect treatment comparison analysis, and enable a more robust comparison of GLAS+LDAC to AZA and DEC. Methods: Individual patient data from the GLAS+LDAC treatment group were adjusted for baseline characteristics to closely resemble the LDAC group in the Phase 2 study: mean age, gender, de novo disease, &gt;=50% bone marrow blasts, cytogenetic risk, Eastern Cooperative Oncology Group (ECOG) performance status, and mean hemoglobin (HgB) were selected for adjustment. Although none of the baseline variables were identified as statistically significant predictors of OS, the male gender, de novo disease, and &gt;= 50% bone marrow blasts were associated with a negative impact on OS. Age, ECOG status, and mean HgB did not demonstrate a meaningful impact on OS. Cytogenetic risk was a stratification variable in the GLAS randomized controlled trial and was not expected to have an impact on OS in this analysis. Classical frequentist ITC implementing the Bucher method was then used to indirectly compare covariate adjusted OS hazards ratios (HRs) with 95% confidence intervals (CI) using LDAC as the common comparator. Results: 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(Table). Conclusions: The results of the covariate adjusted ITC confirmed the robustness of the ITT analysis and demonstrated statistically significant improvements in OS for GLAS+LDAC as compared to AZA and DEC.</t>
  </si>
  <si>
    <t>Capodanno_Hematologica (abstract)</t>
  </si>
  <si>
    <t>Tremblay_VH_2017 (abstract)</t>
  </si>
  <si>
    <t>Tremblay G, Dolph M, Patel S, Brandt P, Forsythe A. Cost-effectiveness analysis of midostaurin (MIDO) with standard chemotherapy (SOC) for acute myeloid leukemia (AML) in the united kingdom (UK). Value in Health. 2017 Oct-Nov;20(9):A399.</t>
  </si>
  <si>
    <t>Tremblay G.
Dolph M.
Patel S.
Brandt P.
Forsythe A.</t>
  </si>
  <si>
    <t>Value in Health. Conference: ISPOR 20th Annual European Congress. United Kingdom. 20 (9) (pp A399), 2017. Date of Publication: October�November 2017.</t>
  </si>
  <si>
    <t>Cost-effectiveness analysis of midostaurin (MIDO) with standard chemotherapy (SOC) for acute myeloid leukemia (AML) in the united kingdom (UK).</t>
  </si>
  <si>
    <t>Objectives: MIDO is under EMA review for treatment of newly diagnosed adult patients with FLT3 mutation-positive AML who are eligible to receive stem cell transplantation (SCT). The objective of this study was to estimate the Incremental Cost Effectiveness Ratio (ICER) of utilizing MIDO+SOC followed by MIDO monotherapy, compared to SOC for newly diagnosed AML in the UK. Methods: A partition survival model was developed to estimate the expected outcomes and costs of treatment with MIDO+SOC vs SOC over a lifetime horizon. The model included the following health states/partitions: induction, consolidation, monotherapy, complete remission (CR), relapse, SCT treatment, SCT recovery, and post-SCT recovery. Data on CR, overall survival (OS), and frequencies of adverse events (AEs) were obtained from the MIDO Phase III clinical trial (RATIFY). OS was extrapolated beyond the trial horizon using a "cure model" approach and data from the Office for National Statistics (2013-2015). Published health state utilities were used. Routine care utilisation was based on the data used in the NICE STA for azacitidine TA399. Costs incorporated in the model included drugs and administration, AE treatment, and medical costs for hospitalisations, physician visits, and end-oflife/ palliative care. Unit costs were obtained from various sources including the Personal Social Services Research Unit (PSSRU) Unit Costs of Health and Social Care (2015). Results: Incremental life years (LYs) and quality adjusted life years (QALYs) gained by patients on MIDO+SOC vs. SOC were 1.67 and 1.47 respectively. At an incremental cost for 50,404 over a lifetime horizon, the ICER per LY was 30,263 and 34,327 per QALY. Sensitivity analysis results were also consistent with the basecase findings Conclusions: With a threshold of 50,000 per QALY for end-of-life treatment, MIDO is a cost-effective option for newly-diagnosed FLT3 mutation-positive AML. With limited treatments in FLT3 mutation-positive AML, MIDO represents a new cost-effective option.</t>
  </si>
  <si>
    <t>Tremblay_VH_2018 (abstract)</t>
  </si>
  <si>
    <t>Tremblay G, Dolph M, El Ouagari K, Brandt P, Forsythe A. Cost-Effectiveness Analysis of Midostaurin (MIDO) With Standard of Care (SOC) for Acute Myeloid Leukemia (AML) in Canada. Value in Health. 2018;21:S28-S29.</t>
  </si>
  <si>
    <t>Tremblay G, Dolph M, El Ouagari K, Brandt P, Forsythe A.</t>
  </si>
  <si>
    <t>Value in Health. 2018;21:S28-S29.</t>
  </si>
  <si>
    <t>Cost-effectiveness analysis of midostaurin (mido) with standard of care (soc) for acute myeloid leukemia (aml) in canada</t>
  </si>
  <si>
    <t>&lt;div class="col-xs-12"&gt;&lt;div&gt;OBJECTIVES: MIDO has been recently approved by the FDA, EMA and Health Canada for treatment of newly-¬≠diagnosed FLT3 mutation-¬≠positive AML based on positive results of the Phase III RATIFY trial. The objective of this study was to estimate the incremental cost-effectiveness ratio (ICER) of utilizing MIDO+SOC followed by MIDO maintenance, compared to SOC for newly-diagnosed AML in Canada.&lt;p&gt;&lt;/p&gt; METHODS: A partition survival model was developed to estimate the expected outcomes and costs of MIDO+SOC vs SOC over a 15-year horizon. The model included the following health states/partitions: induction, consolidation, maintenance, complete remission (CR), relapse, SCT treatment, SCT recovery, and post¬≠-SCT recovery. Data on CR, overall survival (OS), and adverse events (AEs) were obtained from the MIDO Phase III RATIFY trial. OS was extrapolated beyond the trial horizon using a ‚Äúcure model‚Äù approach and data from the Statistics Canada Vital Statistics Database (2016). Health state utilities from an AML-specific TTO study were used. Routine care utilisation was based on data used in the NICE STA for azacitidine TA399. Costs incorporated in the model included drugs/administration, AE treatment, and hospitalisation, physician visits, and palliative care medical costs. Unit costs were obtained from various sources including the Ontario Case-Costing Initiative (2015/2016). Costs and benefits were discounted at 1.5%.&lt;p&gt;&lt;/p&gt; RESULTS: Incremental life-years (LYs) and quality-adjusted life-years (QALYs) gained by patients on MIDO+SOC vs. SOC were 0.72 and 0.85, respectively. At an incremental cost of $57,179 over a 15-year horizon, the ICER was $79,147 per LY and $66,937 per QALY. Results were most sensitive to variations in time horizon and healthcare resource utilisation, as well as SCT rate and maintenance duration.&lt;p&gt;&lt;/p&gt; CONCLUSIONS: With a threshold of $100,000 per QALY for oncology treatment, MIDO is a cost-effective option for newly¬≠-diagnosed FLT3 mutation-positive AML. With limited treatments in FLT3 mutation-positive AML, MIDO represents a new cost-¬effective option.</t>
  </si>
  <si>
    <t>Tremblay_VH_2018 b (abstract)</t>
  </si>
  <si>
    <t>Tremblay G, Westley T, Arondekar B, et al. Evaluating Different Indirect Treatment Comparison Approaches: A Case Study in Acute Myeloid Leukemia Patients Ineligible to Receive Intensive Chemotherapy. Value in Health. 2018;21:S17. doi:10.1016/j.jval.2018.04.100</t>
  </si>
  <si>
    <t>Tremblay G, Westley T, Arondekar B, et al.</t>
  </si>
  <si>
    <t>Value in Health. 2018;21:S17. doi:10.1016/j.jval.2018.04.100</t>
  </si>
  <si>
    <t>Evaluating different indirect treatment comparison approaches: a case study in acute myeloid leukemia patients ineligible to receive intensive chemotherapy</t>
  </si>
  <si>
    <t>OBJECTIVES: The National Institute for Health and Care Excellence recommends two methods for adjusting between-trial population imbalances in indirect treatment comparisons (ITC): Matching-Adjusted Indirect Comparison (MAIC) and Simulated Treatment Comparison (STC). While neither method is recommended more, this case study compares both approaches plus standard (unadjusted) ITC among patients ineligible to receive intensive chemotherapy.&lt;p&gt;&lt;/p&gt; METHODS: Using standard ITC, MAIC, and STC, results of the Phase II glasdegib with low-dose ARA-C (GLAS+LDAC) trial (n=116) were indirectly compared to published Phase III azacitidine (AZA) trial data, with LDAC alone as the common comparator. In MAIC, patient-level data for GLAS+LDAC were weighted to match mean baseline characteristics reported for AZA. In STC, GLAS+LDAC data generated a regression model with baseline characteristics as covariates, which was used to simulate outcomes for AZA trial participants. Overall survival (OS) hazard ratios (HR) with 95% confidence intervals (CIs) were estimated.&lt;p&gt;&lt;/p&gt; RESULTS: Standard ITC demonstrated GLAS+LDAC superiority over AZA (HR=0.57; 95%CI: 0.35-0.91). Using MAIC, propensity score weighting reduced effective sample size to 32 (72% loss). MAIC estimated improved OS in favor of GLAS+LDAC, but did not reach statistical significance (HR=0.87; 95%CI: 0.48-1.58). In STC, adjusting for key population covariates found a similar yet stronger, more precise survival effect (HR=0.47; 95%CI: 0.26-0.85) without reducing sample size. CONCLUSIONS: In each ITC, GLAS+LDAC is associated with improved OS. Preserving sample size is important for subpopulations to minimize uncertainty around point estimates, improve model robustness, and derive more applicable results. While standard ITC and STC preserve the sample, only STC enables population-specific interpretations. In MAIC, significant results and interpretations are severely limited by sample size loss. Although the literature reflects increasing MAIC use despite its limitations regarding sample size reduction, choosing an ITC method should be guided by characteristics of data available to ensure robust analyses and appropriate interpretation of the data.</t>
  </si>
  <si>
    <t>Van Der Helm_JHO_2013</t>
  </si>
  <si>
    <t>Van Der Helm LH, Scheepers ERM, et al. Journal of Hematology and Oncology. 6 (1) (no pagination), 2013. Article Number: 29. Date of Publication: 2013.</t>
  </si>
  <si>
    <t>Van Der Helm L.H._x000D_
_x000D_
Scheepers E.R.M._x000D_
_x000D_
Veeger N.J._x000D_
_x000D_
Daenen S.M.G.J._x000D_
_x000D_
Mulder A.B._x000D_
_x000D_
Van Den Berg E._x000D_
_x000D_
Vellenga E._x000D_
_x000D_
Huls G.</t>
  </si>
  <si>
    <t>Journal of Hematology and Oncology. 6 (1) (no pagination), 2013. Article Number: 29. Date of Publication: 2013.</t>
  </si>
  <si>
    <t>Azacitidine might be beneficial in a subgroup of older AML patients compared to intensive chemotherapy: A single centre retrospective study of 227 consecutive patients.</t>
  </si>
  <si>
    <t>Background: Treatment options in older acute myeloid leukaemia (AML) patients include intensive chemotherapy, best supportive care (BSC), and hypomethylating agents. Currently, limited data is available on hypomethylating agents in older AML patients in unselected patient populations. Methods. To compare the effectiveness of azacitidine with conventional therapy, we collected data of 227 consecutive AML patients (&gt;=60 years) who were treated with azacitidine (N = 26), intensive chemotherapy (N = 90), or BSC (N = 97). Results: Azacitidine-treated patients were older and had more comorbidities, but lower white blood cell- and bone marrow blast counts compared with intensive chemotherapy patients. Complete or partial response was achieved in 42% of azacitidine-treated patients and in 73% of intensive chemotherapy patients (P = 0.005). However, the overall survival (OS) was similar (1-year-OS 57% versus 56%, P = 0.93; 2-year-OS 35% versus 35%, P = 0.92), and remained similar after correction for risk factors in a multivariate analysis. Patients treated with BSC had an inferior OS (1-year- and 2-year-OS 16% and 2%, P &lt; 0.001). Compared to intensive chemotherapy, azacitidine-treated patients spent less days in the hospital (median in first three months 0.5 versus 56, P &lt; 0.001), and needed less red blood cell and platelet transfusions (median per month 2.7 versus 7, P &lt; 0.001 and 0.3 versus 5, P &lt; 0.001) in the first three months. Conclusions: Azacitidine treatment is associated with a comparable OS but higher tolerability in a subgroup of older AML patients compared with intensive chemotherapy. Patients receiving BSC had a poor prognosis. © 2013 van der Helm et al.; licensee BioMed Central Ltd.</t>
  </si>
  <si>
    <t>van der Helm_Leukemia_2013</t>
  </si>
  <si>
    <t>van der Helm LH, Veeger NJ, et al. Leukemia Research. 37(8):877-82, 2013 Aug.</t>
  </si>
  <si>
    <t>van der Helm LH_x000D_
_x000D_
Veeger NJ_x000D_
_x000D_
Kooy Mv_x000D_
_x000D_
Beeker A_x000D_
_x000D_
de Weerdt O_x000D_
_x000D_
de Groot M_x000D_
_x000D_
Alhan C_x000D_
_x000D_
Hoogendoorn M_x000D_
_x000D_
Laterveer L_x000D_
_x000D_
van de Loosdrecht AA_x000D_
_x000D_
Koedam J_x000D_
_x000D_
Vellenga E_x000D_
_x000D_
Huls G</t>
  </si>
  <si>
    <t>Leukemia Research. 37(8):877-82, 2013 Aug.</t>
  </si>
  <si>
    <t>Azacitidine results in comparable outcome in newly diagnosed AML patients with more or less than 30% bone marrow blasts.</t>
  </si>
  <si>
    <t>The efficacy of azacitidine has been demonstrated in acute myeloid leukemia (AML) patients with 20-30% bone marrow (BM) blasts, but limited data is available on patients with &gt;=30% blasts. We analyzed 55 newly diagnosed AML patients, treated with azacitidine. The overall response rate was 42%. Median overall survival (OS) was 12.3 months. We confirmed poor-risk cytogenetics, therapy-related AML, performance score &gt;=2, and white blood cell count &gt;=15x10(9)/L as independent adverse predictors for OS. The BM blast percentage, however, had no impact on OS (P=0.55). In conclusion, administration of azacitidine is effective in AML patients with 20-30% and &gt;30% BM blasts._x000D_
Copyright © 2013 Elsevier Ltd. All rights reserved.</t>
  </si>
  <si>
    <t>Villeneuve_VH_2018 (abstract)</t>
  </si>
  <si>
    <t>Villeneuve P, Coyle D. Cost Effectiveness Analysis of Azacitidine in Patients with Acute Myeloid Leukemia With &gt;30% Blasts and who are Not Candidate for Curative-Intend Chemotherapy. Value in Health. 2018;21:S33. doi:10.1016/j.jval.2018.04.213</t>
  </si>
  <si>
    <t>Villeneuve P, Coyle D</t>
  </si>
  <si>
    <t>Value in Health. 2018;21:S33. doi:10.1016/j.jval.2018.04.213</t>
  </si>
  <si>
    <t>Cost effectiveness analysis of azacitidine in patients with acute myeloid leukemia with &gt;30% blasts and who are not candidate for curative-intend chemotherapy</t>
  </si>
  <si>
    <t>OBJECTIVES : Azacitidine is a hypomethylating agent that has been adopted for the treatment of acute myeloid leukemia in patients who are not eligible for curative-intent chemotherapy because of their age or comorbidities. Patients with low bone marrow blast counts (&lt;30%) seem to derive the greatest benefit from azacitidine compared to the patients with blasts &gt; 30%. We present here a cost-effective analysis of azacitidine in patients with AML with &gt; 30% blasts. METHODS : A markow model with a 22 months time horizon divided in 35 days cycles was developed. Cost-utility of azacitidine was compared to that of conventional care regiment (CCR: which includes best supportive care, low-dose AraC and induction chemotherapy). A Canadian public health care system as a third party public payer perspective was selected. Overall survival and utilities values were derived from the AZA-AML- 001. RESULTS : In the case base, azacitidine has an incremental cost-effectiveness ratio of $142,932 per quality adjusted life year compared to CCR.  The results were most sensitive to cost of azacitidine and then to survival with both azacitidine and CCR. CONCLUSIONS : The value of azacitidine for the treatment of azacitidine exceeds the commonly used willingness to pay in the Canadian health care system.</t>
  </si>
  <si>
    <t>Wang H-I, Aas E, Howell D, Roman E, Patmore R, Jack A, Smith A. Long-term medical costs and life expectancy of acute myeloid leukemia: A probabilistic decision model. Value in Health. 2014 Mar;17(2):205-214.</t>
  </si>
  <si>
    <t>Wang H.-I.
Aas E.
Howell D.
Roman E.
Patmore R.
Jack A.
Smith A.</t>
  </si>
  <si>
    <t>Value in Health. 17 (2) (pp 205-214), 2014. Date of Publication: March 2014.</t>
  </si>
  <si>
    <t>Long-term medical costs and life expectancy of acute myeloid leukemia: A probabilistic decision model.</t>
  </si>
  <si>
    <t>Background Acute myeloid leukemia (AML) can be diagnosed at any age and treatment, which can be given with supportive and/or curative intent, is considered expensive compared with that for other cancers. Despite this, no long-term predictive models have been developed for AML, mainly because of the complexities associated with this disease. Objective The objective of the current study was to develop a model (based on a UK cohort) to predict cost and life expectancy at a population level. Methods The model developed in this study combined a decision tree with several Markov models to reflect the complexity of the prognostic factors and treatments of AML. The model was simulated with a cycle length of 1 month for a time period of 5 years and further simulated until age 100 years or death. Results were compared for two age groups and five different initial treatment intents and responses. Transition probabilities, life expectancies, and costs were derived from a UK population-based specialist registry - the Haematological Malignancy Research Network (www.hmrn.org). Results Overall, expected 5-year medical costs and life expectancy ranged from 8,170 to 81,636 and 3.03 to 34.74 months, respectively. The economic and health outcomes varied with initial treatment intent, age at diagnosis, trial participation, and study time horizon. The model was validated by using face, internal, and external validation methods. The results show that the model captured more than 90% of the empirical costs, and it demonstrated good fit with the empirical overall survival. Conclusions Costs and life expectancy of AML varied with patient characteristics and initial treatment intent. The robust AML model developed in this study could be used to evaluate new diagnostic tools/treatments, as well as enable policy makers to make informed decisions. © 2014 International Society for Pharmacoeconomics and Outcomes Research (ISPOR). Published by Elsevier Inc.</t>
  </si>
  <si>
    <t>Wehmeyer J, Zaiss M, et al. Onkologie. Conference: Jahrestagung der Deutschen, Osterreichischen und Schweizerischen Gesellschaften fur Hamatologie und Onkologie 2013. Wien Austria. Conference Publication: (var.pagings). 36 (SUPPL. 7) (pp 241), 2013. Date of Publication: October 2013.</t>
  </si>
  <si>
    <t>Wehmeyer J.
Zaiss M.
Losem C.
Schmitz S.
Teichmann B.
Harde J.
Hasskarl J.</t>
  </si>
  <si>
    <t>Onkologie. Conference: Jahrestagung der Deutschen, Osterreichischen und Schweizerischen Gesellschaften fur Hamatologie und Onkologie 2013. Wien Austria. Conference Publication: (var.pagings). 36 (SUPPL. 7) (pp 241), 2013. Date of Publication: October 2013.</t>
  </si>
  <si>
    <t>Efficacy and safety of azacitidine (vidaza) in patients with myelodysplastic syndromes (MDS, INT-2 or high risk), aml (who 20-30% blasts), or cmmol (10-29% bone marrow blasts without myeloproliferative disorder): First interim analysis of the non-interventional study piaza.</t>
  </si>
  <si>
    <t>Introduction: The prognosis of patients with intermediate-2 (Int-2) or high risk MDS is poor with increased risk for transformation to AML. The majority is ineligible for curative stem cell transplantation. For these patients a therapy with azacitidine (AZA) is recommended. AZA significantly prolonged median overall survival and significantly delayed median time to AML transformation compared with conventional care regimens in a large, international phase III trial. Methods: This prospective non-interventional study collects data on the routine treatment of MDS (Int-2 or high risk), AML or CMMoL with AZA. 150 patients were enrolled in 30 German sites and are currently followed up for 2 years. Data on demographics, tumour characteristics, treatment duration and reasons for treatment discontinuation is being collected. The main endpoints are progression free survival (PFS), overall response rate (ORR) and hematological improvement (HI), and safety parameters. Results: At time of this analysis 145 patients with a median follow-up time of 12.4 months were evaluable. 83 (57.2%) were diagnosed with primary MDS 5 (3.4%) with secondary MDS and 57 (39.3%) with AML/ CMMoL. At time of this analysis 87 (60%) patients had completed AZA therapy. Based on treatment duration 3 groups were formed: Short- (ST = AZA &lt; 6 cycles; n = 64), Mid- (MT = AZA 6-12 cycles; n = 62), and Long-term treatment (LT = AZA &gt; 12 cycles; n = 19). Age and other prognostic factors in the three groups were nearly identical, mean IPSS- Score was 2. Median PFS was 10.6 months (95% confidence interval = 9,7-13,1). Median PFS in the ST group was 4.3 months (3.4-6.1), 11.1 months (10.4-13.8) in the MT, and 23.1 months (14.7-n.a.) in the LT group. ORR was 36.6% (LT = 68%, MT = 55%. ST = 9%). Most frequently mentioned reasons for treatment discontinuation in the ST group were death (39%), PD (20%) and toxicity (17%). The most common AEs associated with AZA were blood and lymphatic system disorders (37%), anemia (32%), nausea (18%) and fatigue (17%). Conclusions: AZA is a therapeutic option for patients with Int-2 or high risk MDS. Patients seem to derive prolonged clinical benefit from continuous AZA therapy. As 40% of patients are still under treatment, the absolute effect on PFS is expected to change until final analysis. The high rate of early toxicity-related treatment discontinuation demands optimization of safety management in daily practice.</t>
  </si>
  <si>
    <t>Tracy Westley, Anna Forsythe, Timothy J Bell et al. Blood. Conference: 60th Annual Meeting of the American Society of Hematology, ASH 2018.</t>
  </si>
  <si>
    <t>Tracy Westley, MPH, Anna Forsythe, PharmD, MSc, MBA, Timothy J Bell, Joseph C Cappelleri, PhD, MPH, MS, Geoffrey Chan, MD and Gabriel Tremblay, DBA, MSc, BS</t>
  </si>
  <si>
    <t>Comparative Effectiveness of Combination Glasdegib+ Low-Dose Cytarabine (GLAS+LDAC) Vs Combination Venetoclax + Low-Dose Cytarabine (VEN+LDAC) Among Older Acute Myeloid Leukemia (AML) Patients Ineligible for Intensive Chemotherapy (NIC): Indirect Treatment Comparison (ITC) Methods</t>
  </si>
  <si>
    <t>BACKGROUND: Older AML patients are often NIC and face poorer prognoses. Among less intensive AML treatments, GLAS+LDAC showed improved efficacy vs LDAC alone in a Phase II randomized controlled trial (RCT). Recently, a phase I/II single arm study of VEN+LDAC showed longer overall survival (OS) in naive comparison to GLAS+LDAC. However, naive comparisons across trials do not account for within-trial efficacy differences from control or different population characteristics. In the absence of clinical trials comparing GLAS+LDAC vs VEN+LDAC, ITC is a more robust approach, and simulated treatment comparison (STC) adjusts for between-trial differences in patient baseline characteristics. In this study, GLAS+LDAC and VEN+LDAC were indirectly compared for survival efficacy using both ITC and STC._x000D_
_x000D_
METHODS: Median OS and proportion of patients alive at 12 months (12-month OS) were compared for GLAS+LDAC vs VEN+LDAC using individual patient-level data (IPD) for GLAS+LDAC (n=116) and published results for VEN+LDAC (n=61). As the VEN+LDAC study lacked a control group, ITC and STC methods followed the unanchored, single-arm comparison as guided by the National Institute of Health and Care Excellence Decision Support Unit. Mean differences (MD) in median OS (months) between treatments were estimated using a modified Bucher ITC approach with 95% confidence intervals (CI). For 12-month OS, significance tests for MDs between treatments were conducted in Stata (MD with 95% CI). While ITC did not adjust for patient characteristics, using STC, GLAS+LDAC IPD were adjusted for VEN+LDAC patient baseline covariates. Full models included mutually reported covariates between trials, adjusting for GLAS+LDAC patients being older, having less denovo AML, higher bone marrow blasts, worse ECOG performance status, poorer cytogenetic risk, and more males compared to VEN+LDAC patients. STC models were estimated both with and without proportional hazards (PH) assumptions, and the best fitting models were applied._x000D_
_x000D_
RESULTS: In the naive comparison, GLAS+LDAC had shorter median OS (8.3 months) vs VEN+LDAC (11.4 months). Similarly, 12-month OS was lower for GLAS+LDAC (39.4%) vs VEN+LDAC (45.9%). 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 In contrast, full covariate models without the PH assumption estimated numeric but not statistical superiority of VEN+LDAC [e.g., lognormal-derived MD=-0.50 (-5.52, 4.51)]. Stepwise model results reflected full covariate adjustments: PH models numerically favored GLAS+LDAC over VEN+LDAC by about one month [e.g., exponential-derived MD=0.89 (-4.13, 5.90)]. Among models relaxing the PH assumption, the gamma estimate numerically favored GLAS+LDAC over VEN+LDAC [MD=0.39 (-4.63, 5.41)]._x000D_
_x000D_
For 12-month OS, with all STC approaches, differences between GLAS+LDAC and VEN+LDAC were not statistically significant. After full covariate adjustment, slight numeric improvement with GLAS+LDAC vs VEN+LDAC was found for PH models [e.g., Gompertz-derived MD=0.04 (-0.13, 0.21)] and non-PH models [e.g., lognormal-derived MD=0.01 (-0.16, 0.17)]. Stepwise covariate models generated highly similar results (data not shown)._x000D_
_x000D_
CONCLUSIONS: Although GLAS+LDAC and VEN+LDAC have not been directly compared in a clinical trial, ITC and STC approaches found no difference between the two treatments comparing median OS and 12-month OS. Moreover, indirect approaches may introduce less bias than naive comparisons, as methods can include statistical testing of differences and adjusting for population baseline differences. Standard ITC, which account for within-trial improvements from placebo could not be performed due to the single-arm design of the VEN+LDAC study. Furthermore, single-arm, open-label trials such as the VEN+LDAC study may overestimate treatment effectiveness, and GLAS+LDAC estimates originated from a robustly conducted RCT. As there was no evidence of statistical differences between treatments, health care stakeholders should continue to prioritize RCT evidence generation and minimize inferences from naive comparisons.</t>
  </si>
  <si>
    <t>Wex_VH_2018 (abstract)</t>
  </si>
  <si>
    <t>Wex J, Mesana L. Accounting for drug wastage in haematology-oncology treatments: review of clinical practice and recent technology appraisals in England. Value in Health. 2018 May 19-23</t>
  </si>
  <si>
    <t>Wex J, Mesana L</t>
  </si>
  <si>
    <t>Value in Health 2018 May 19-23</t>
  </si>
  <si>
    <t>Accounting for drug wastage in haematology-oncology treatments: review of clinical practice and recent technology appraisals in England</t>
  </si>
  <si>
    <r>
      <t xml:space="preserve">OBJECTIVES: To identify components of drug wastage relevant in clinical practice and accounting for them in recent health technology appraisals of haematology-oncology treatments in England. PubMed was systematically searched for evidence on any aspect of drug wastage relevant to haematology-oncology clinical practice. Data on individual components of drug wastage and measures adopted for waste reduction were identified. NICE technology appraisal guidance documents, including company submissions and Evidence Review Group (ERG) reports, published, in consultation or in development in 2017, for the treatment of </t>
    </r>
    <r>
      <rPr>
        <b/>
        <sz val="12"/>
        <color indexed="8"/>
        <rFont val="Helvetica"/>
        <family val="2"/>
      </rPr>
      <t>leukaemia, lymphoma and myeloma</t>
    </r>
    <r>
      <rPr>
        <sz val="12"/>
        <color indexed="8"/>
        <rFont val="Helvetica"/>
        <family val="2"/>
      </rPr>
      <t xml:space="preserve"> were reviewed for inclusion of drug wastage components. RESULTS: The 160 identified publications addressed the following drug wastage components: unused drugs in vials/ampoules, dead-space syringes, early discontinuation, non-compliance or death, non-extractable amount, wastage due to reconstitution, limited drug stability, and spillage. The following waste reduction measures were identified: vial sharing, scheduling/grouping/batching of patients, drug use and stability surveillance, dose rounding, dose banding, multi-dose devices/vials/cartridges, overlapping prescription fills, split-fills/instalment dispensing, drug overage in vials, increased range of vial sizes, recycling of unused drug, extension of drug expiration date, use of low dead space syringes. Some components were treatment specific. Of the 10 identified blood cancer appraisals, full wastage was reported in base case of 5 submissions, no wastage in 3. Two submissions did not report drug wastage. The ERG critiqued one full wastage assumption. No base cases considered partial wastage. Vial sharing was assumed in scenario analyses of 3 submissions. CONCLUSIONS: Individual components and magnitude of drug wastage vary in clinical practice, but they are rarely accounted for in health technology assessment, with only either full or no wastage considered. The former might overestimate treatment cost, while the latter would underestimate it. Precise treatment cost estimation requires accounting for individual components specific to treatments and the setting in which care is delivered. </t>
    </r>
  </si>
  <si>
    <t>Kenealy M, Hertzberg M, Benson W et al. Decitabine improves response rate and prolongs progression-free survival in older patients with newly diagnosed acute myeloid leukemia and with monosomal karyotype: A subgroup analysis of the DACO-016 trial. American Journal of Hematology. 93(5):E125-E127, 2018 05.</t>
  </si>
  <si>
    <t xml:space="preserve">Wierzbowska A
Wawrzyniak E
Pluta A
Robak T
Mazur GJ
Dmoszynska A
Cermak J
Oriol A
Lysak D
Arthur C
Doyle M
Xiu L
Ravandi F
Kantarjian HM
</t>
  </si>
  <si>
    <t>American Journal of Hematology. 93(5):E125-E127, 2018 05.</t>
  </si>
  <si>
    <t>Decitabine improves response rate and prolongs progression-free survival in older patients with newly diagnosed acute myeloid leukemia and with monosomal karyotype: A subgroup analysis of the DACO-016 trial.</t>
  </si>
  <si>
    <t>Williams_Blood_2013 (abstract)</t>
  </si>
  <si>
    <t>Williams LA, Ault PS, Kantarjian HM, Garcia-Manero G, Quintas-Cardama A, Borthakur G, Faderl SH, Jabbour EJ, Cleeland CS, Cortes JE. Symptom burden in acute myeloid leukemia (AML) and myelodysplastic syndrome (MDS). Blood. 2013 Oct 21;122(21).</t>
  </si>
  <si>
    <t>Williams L.A.
Ault P.S.
Kantarjian H.M.
Garcia-Manero G.
Quintas-Cardama A.
Borthakur G.
Faderl S.H.
Jabbour E.J.
Cleeland C.S.
Cortes J.E.</t>
  </si>
  <si>
    <t>Blood. Conference: 55th Annual Meeting of the American Society of Hematology, ASH 2013. New Orleans, LA United States. Conference Start: 20131207. Conference End: 20131210. Conference Publication: (var.pagings). 122 (21) (no pagination), 2013. Date of Publication: 21 Oct 2013.</t>
  </si>
  <si>
    <t>Symptom burden in acute myeloid leukemia (AML) and myelodysplastic syndrome (MDS).</t>
  </si>
  <si>
    <t>Objective Symptom burden is the combined impact of symptoms from disease and treatment on daily functioning. Lack of symptom recognition may result in failure to address symptoms and maximize patient functioning. Patient-reported outcomes (PROs) can be endpoints in clinical trials to establish treatment benefits. The purpose of this study was to define the content domain for a PRO measure of acute myeloid leukemia (AML) and myelodysplastic syndrome (MDS) symptom burden. Materials and Methods This is Part 1 of a study to develop a PRO AML/MDS symptom-burden measure. Patients with AML and MDS described symptoms over their disease courses in single qualitative interviews. Content analysis was used to identify symptoms and define the content domain for a PRO measure. After the interview, patients rated the worst severity of 13 common cancer-related symptoms in the last 24 hours on the M. D. Anderson Symptom Inventory (MDASI) to provide context for analysis. Results Thirty patients participated in an interview (see Table 1). Content analysis found a total of 39 symptoms, 14 reported by 20% or more patients, occurring over the disease course. Fatigue and distress (followed by pain) was the symptom reported most often. The mean number of symptoms reported by patients with AML (5.46; sd = 2.83) and by patients with MDS (7.33; sd=4.18) was not significantly different. Proportionately patients with MDS reported more fatigue, disturbed sleep, drowsiness, shortness of breath, headache, and sadness but less pain and numbness/tingling than AML patients. Both groups of patients described symptom interference with day-to-day activities. On the MDASI, fatigue (followed by distress and disturbed sleep) was the symptom reported most often in the last 24 hours. Fatigue had the highest mean severity rating (3.37, sd = 3.36, 0-10 scale) on the MDASI. Conclusions Patients with AML and MDS experience numerous symptoms related to disease and treatment, with fatigue and distress being the most prominent throughout the disease course. Qualitatively, the symptom burden experienced by the two groups of patients is similar. These symptoms can cause significant interference with daily activities. Accurate assessment and management of symptoms is critical to ensure optimal treatment with the best quality of life. The content domain for a PRO symptom-burden measure of AML and MDS encompasses the severity and activity interference of common symptoms of AML and MDS and its treatment. (Table Presented).</t>
  </si>
  <si>
    <t>Zeidan_Blood_2019 (abstract)</t>
  </si>
  <si>
    <t>Zeidan A, Cavenagh J, Voso M, Taussig D, Tormo M, Boss I, Copeland W, Gray V, Previtali A, O'Connor T, Rose S, Beach CL, Silverman L. Blood. Conference: 61th Annual Meeting of the American Society of Hematology, ASH 2019.</t>
  </si>
  <si>
    <t xml:space="preserve">Amer M. Zeidan, MBBS, MHS1, James Cavenagh2, Maria Teresa Voso3*, David Taussig4*, Mar Tormo5, Isaac Boss6*, Wilbert B. Copeland6*, Vanessa E. Gray6*, Alessandro Previtali7*, Tim O'Connor8*, Shelonitda Rose9, CL Beach, PharmD9 and Lewis R. Silverman10
</t>
  </si>
  <si>
    <t>Efficacy and Safety of Azacitidine (AZA) in Combination with the Anti-PD-L1 Durvalumab (durva) for the Front-Line Treatment of Older Patients (pts) with Acute Myeloid Leukemia (AML) Who Are Unfit for Intensive Chemotherapy (IC) and Pts with Higher-Risk Myelodysplastic Syndromes (HR-MDS): Results from a Large, International, Randomized Phase 2 Study</t>
  </si>
  <si>
    <t>Background: Loss of immune surveillance, mediated through immune checkpoint (ICP) interactions, is thought to be a key step in the development of cancers including AML and HR-MDS. AZA is a standard therapy for pts with AML who are unfit for IC and for pts with HR-MDS. AZA can promote immune recognition of tumor cells and potentially increase expression of ICP molecules, which can mediate resistance to AZA. As myeloid cell lines and samples from pts treated with hypomethylating agents demonstrated up-regulation of PD-L1 expression, blockade of the PD-L1 ICP with durva in combination with AZA may enhance antitumor activity and improve clinical outcomes. Here, we report the final results from a large phase 2 study evaluating the efficacy and safety of AZA+durva vs. AZA alone in pts with HR-MDS or AML (NCT02775903).
Methods: This randomized, open-label, international, multicenter study enrolled untreated pts in 2 cohorts: 1) MDS (aged 18 years; IPSS-R intermediate, high, and very high) and 2) older AML pts (aged 65 years) who were ineligible for IC. All pts had ECOG performance status 02 and were separately randomized (1:1) to receive SC AZA 75 mg/m2 Days 17 and durva 1500 mg IV on Day 1 Q4W (Arm A) or AZA alone (Arm B) and stratified according to cytogenetic risk (MDS, very good/good/intermediate vs. poor/very poor; AML, intermediate vs. poor). Treatment was planned to continue until progression or unacceptable toxicity. Disease status was evaluated every third treatment cycle. Primary MDS endpoints included overall response rate (ORR, defined as complete remission [CR], marrow [m]CR, partial response [PR], or hematologic improvement [HI]) based on IWG 2006 response criteria, while for AML ORR was defined as CR or CR with incomplete blood recovery (CRi) based on modified IWG 2003 response criteria. Secondary endpoints included PFS, OS, and safety. Peripheral blood samples were collected to assess changes in DNA methylation using the EPIC methylation array (Illumina). Bone marrow (BM) aspirates were obtained for quantitation of PD-L1 surface expression by flow cytometry and values are reported as molecules of equivalent soluble fluorochrome.
Results: A total of 213 pts, 84 with MDS (each arm, n=42) and 129 with AML (Arm A, n=64; Arm B, n=65) were randomized. As of October 31, 2018, 32 pts (MDS, n=14; AML, n=18) continued to receive trial treatment while 181 (MDS, n=70; AML, n=111) had discontinued. Baseline demographics and disease characteristics were generally balanced across treatment groups in both cohorts. Median number of treatment cycles for AML Arm A vs. B, 6.5 vs. 6.7; for MDS Arm A vs. B, 7.9 vs. 7.0. No statistically significant differences in ORR between treatment arms were observed in either cohort (Tables 1 and 2). In MDS Arm A vs. B, median OS was 11.6 vs. 16.7 months (mo) and PFS was 8.7 vs. 8.6 mo. In the AML cohort, median OS was 13.0 vs. 14.4 mo and PFS was 8.1 vs. 7.2 mo. Caution should be used when interpreting results because &gt;50% of patients were censored. The most frequent TEAEs (15%) were hematologic and GI toxicity. In the MDS and AML cohorts, 7 and 17, respectively, immune-mediated AEs were observed; all were treated and resolved. AZA induced similar trends in global hypomethylation, along with focal hypomethylation of PD-L1 and PD-L2 gene loci, at the end of treatment cycle 1 in all treatment groups and cohorts. Mean PD-L1 surface expression in BM immune cells at baseline was highest in monocytes (MDS=1,425; AML=1,536), followed by granulocytes (MDS=550; AML=758) and myeloid blasts (MDS=532; AML=735). Increased surface expression of PD-L1, but not PD-L2, was observed at the end of treatment cycle 3 on BM granulocytes and monocytes from MDS pts and on BM monocytes from AML pts, but no increase was detected on myeloid blasts.
Conclusions: To our knowledge, this is the first large randomized trial of AZA with or without ICP blockade in older unfit AML and HR-MDS pts reported to date. No clinically meaningful difference in efficacy was observed between treatments for either cohort. No new safety signals or potential overlapping risks were identified with the combination. While the hypomethylating activity of AZA on PD-L1 gene was confirmed, no treatment-mediated induction of PD-L1 surface expression was observed on myeloid blasts.</t>
  </si>
  <si>
    <t>Zeidan AM, Mahmoud D, Kucmin-Bemelmans IT, Alleman CJM, Hensen M, Skikne B, Douglas Smith B. Economic burden associated with acute myeloid leukemia treatment. Expert Review of Hematology. 2016 Jan 01;E9(1):79-89.</t>
  </si>
  <si>
    <t>Zeidan A.M.
Mahmoud D.
Kucmin-Bemelmans I.T.
Alleman C.J.M.
Hensen M.
Skikne B.
Douglas Smith B.</t>
  </si>
  <si>
    <t>Expert Review of Hematology. 9 (1) (pp 79-89), 2016. Date of Publication: 01 Jan 2016.</t>
  </si>
  <si>
    <t>Economic burden associated with acute myeloid leukemia treatment.</t>
  </si>
  <si>
    <t>The economic burden associated with acute myeloid leukemia (AML) is poorly defined and understudied. The goal of this study is estimate the direct cost of illness for AML in the United States (US) and the United Kingdom (UK), by conducting a comprehensive literature review and calculating the average direct cost-of-illness per patient for the first 6 months of therapy. Patients were grouped by therapy: intensive chemotherapy alone; induction chemotherapy followed by allogeneic stem cell transplantation (alloSCT); low intensity therapy; and best supportive care. Data suggest that the pathways alloSCT, followed by intensive chemotherapy, are associated with the highest direct costs. Calculated direct costs suggest that they are higher in the US ($14,014 for BSC-only to $352,682 for alloSCT) than in the UK (f3708 [$5837] for BSC-only to f112,545 [$177,187]). AML appears to be associated with significant direct economic costs, but more studies are needed to fully assess the economic impact especially in relation to total and indirect costs.
Copyright © 2015 Taylor &amp; Francis.</t>
  </si>
  <si>
    <t>Zwierzina H, Suciu S, Loeffler-Ragg J, Neuwirtova R, Fenaux P, Beksac M, Harousseau J, Nuessler V, Cermak J, Solbu G, Willemze R, de Witte T, Amadori S, EORTC Leukemia Cooperative Group. 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 Leukemia. 2005 Nov;19(11):1929-33.</t>
  </si>
  <si>
    <t>Zwierzina H, Suciu S, Loeffler-Ragg J, Neuwirtova R, Fenaux P, Beksac M, Harousseau J, Nuessler V, Cermak J, Solbu G, Willemze R, de Witte T, Amadori S, EORTC Leukemia Cooperative Group</t>
  </si>
  <si>
    <t>Leukemia.  19(11):1929-33, 2005 Nov.</t>
  </si>
  <si>
    <t>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t>
  </si>
  <si>
    <t>In this randomized phase III study of the EORTC Leukemia Cooperative Group, patients with myelodysplastic syndromes (MDS) with 10-30% bone marrow blasts and hematopoietic failure were treated with low-dose cytosine arabinoside (LD-AraC) (2 x 10 mg/m2/day subcutaneously (s.c.) days 1-14) either alone or in combination with rhGM-CSF or interleukin-3 (IL-3) both given s.c. at a dose of 150 microg/day from day 8 to 21. A total of 180 evaluable patients with a median age of 65 years and refractory anemia with an excess of blasts (RAEB, n = 107) or RAEB in transformation (RAEBt, n = 73) were randomized. There were no differences among the three treatment regimens with respect to numbers of courses applied or treatment delays. Hemorrhage occurred in approximately 40% in all arms, whereas infection rates were higher in the granulocyte/macrophage colony stimulating factor (GM-CSF)- or IL3-containing arm. The overall response rate was 38.6% with no statistically significant difference among the three arms. In summary, a substantial proportion of patients had achieved relatively durable responses in all the three arms. No influence of either growth factor was detected on the grade of cytopenia. Thus, the combination of LD-AraC with GM-CSF or IL-3 cannot be recommended for routine use in a high-risk MDS population.</t>
  </si>
  <si>
    <t>Abu-Taleb_EJC_2013 (abstract)</t>
  </si>
  <si>
    <t>Cortes_Haema_2018 (abstract)</t>
  </si>
  <si>
    <t>Liu_Blood_2012 (abstract)</t>
  </si>
  <si>
    <t>Medeiros_Blood_2017 (Abstract)</t>
  </si>
  <si>
    <t>Montalban-Bravo_Blood_2016 (abstract)</t>
  </si>
  <si>
    <t>RELEVANT RWE DATA: NIC AML</t>
  </si>
  <si>
    <t>Low bone marrow blast AML (20-30%)</t>
  </si>
  <si>
    <t>Mix of low and high bone marrow blast AML</t>
  </si>
  <si>
    <t>High bone marrow blast AML (&gt; 30%)</t>
  </si>
  <si>
    <t>Study Information</t>
  </si>
  <si>
    <t>Demographics</t>
  </si>
  <si>
    <t>Baseline Characteristics</t>
  </si>
  <si>
    <t>Efficacy - All Patients</t>
  </si>
  <si>
    <t>Efficacy - AML only</t>
  </si>
  <si>
    <t>Efficacy  - MDS only</t>
  </si>
  <si>
    <t>All Patients</t>
  </si>
  <si>
    <t>AML Only</t>
  </si>
  <si>
    <t>MDS Only</t>
  </si>
  <si>
    <t>All / Or Note the Population</t>
  </si>
  <si>
    <t>Transfusion</t>
  </si>
  <si>
    <t>Study Acronym</t>
  </si>
  <si>
    <t>Study Design</t>
  </si>
  <si>
    <t>Interventions</t>
  </si>
  <si>
    <t>Interventions Acronym</t>
  </si>
  <si>
    <t>N (Demography)</t>
  </si>
  <si>
    <t>Total N</t>
  </si>
  <si>
    <t>Age (median)</t>
  </si>
  <si>
    <t>Age (overall median)</t>
  </si>
  <si>
    <t>Male, n (%)</t>
  </si>
  <si>
    <t>AML N (%)</t>
  </si>
  <si>
    <t>MDS N (%)</t>
  </si>
  <si>
    <t>De novo, n (%) / Secondary, n (%)</t>
  </si>
  <si>
    <t>Bone marrow blasts median % (range)</t>
  </si>
  <si>
    <t>Baseline HgB, median g/dL (range)</t>
  </si>
  <si>
    <t>ECOG PS 0/1, N (%)</t>
  </si>
  <si>
    <t>Cytogenic risk (good/intermediate)</t>
  </si>
  <si>
    <t>Cytogenic risk (poor)</t>
  </si>
  <si>
    <t>Treatment duration (med, days)</t>
  </si>
  <si>
    <t>N</t>
  </si>
  <si>
    <t>OS months</t>
  </si>
  <si>
    <t>OS CI</t>
  </si>
  <si>
    <t>OS HR</t>
  </si>
  <si>
    <t>HR CI</t>
  </si>
  <si>
    <t>p-value</t>
  </si>
  <si>
    <t>OS Summary</t>
  </si>
  <si>
    <t>CR/CRi</t>
  </si>
  <si>
    <t>CR</t>
  </si>
  <si>
    <t>CR/CRi Summary</t>
  </si>
  <si>
    <t>PR</t>
  </si>
  <si>
    <t>CR/PR Summary</t>
  </si>
  <si>
    <t>Time to CR (mean days)</t>
  </si>
  <si>
    <t>Time to CR (median days)</t>
  </si>
  <si>
    <t>Time to CR (range)</t>
  </si>
  <si>
    <t>Median Time to CR Summary</t>
  </si>
  <si>
    <t>Achieved Transfusion Independence</t>
  </si>
  <si>
    <t>Transfusion Rates</t>
  </si>
  <si>
    <t>Achieved Transfusion Independence Summary</t>
  </si>
  <si>
    <t xml:space="preserve"> </t>
  </si>
  <si>
    <t>Prospective Multicenter</t>
  </si>
  <si>
    <t>Azacitidine</t>
  </si>
  <si>
    <t>AZA</t>
  </si>
  <si>
    <t>AML patients with low blast count and higher-risk MDS patients</t>
  </si>
  <si>
    <t>Patients with secondary MDS and AML, received previous chemotherapy for non-myeloid malignancy</t>
  </si>
  <si>
    <t>AML patients with low blast count and higher-risk MDS patients; Patients with secondary MDS and AML, received previous chemotherapy for non-myeloid malignancy</t>
  </si>
  <si>
    <t>718, (65.2%)</t>
  </si>
  <si>
    <t>Secondary, 168 (15.3%)</t>
  </si>
  <si>
    <t>NR (21% - 30%)</t>
  </si>
  <si>
    <t xml:space="preserve">10.7 - 12.4 </t>
  </si>
  <si>
    <t>8.2 - 11.3</t>
  </si>
  <si>
    <t>11.3 - 13.8</t>
  </si>
  <si>
    <t>16.7%/NR</t>
  </si>
  <si>
    <t>OS</t>
  </si>
  <si>
    <t xml:space="preserve">AML patients with low blast count, and MDS (Int-2 or high risk) and CMML patients </t>
  </si>
  <si>
    <t>AML patients with low blast count, and MDS (Int-2 or high risk) and CMML patients ; NR</t>
  </si>
  <si>
    <t xml:space="preserve">Primary MDS, 83 (57.2%) 
Secondary MDS, 5 (3.4%)
AML/CMML, 57 (39.3%) </t>
  </si>
  <si>
    <t>NR (20% - 30%)</t>
  </si>
  <si>
    <t>AML patients with low blast count</t>
  </si>
  <si>
    <t>AML patients with low blast count; NR</t>
  </si>
  <si>
    <t>79, (100%)</t>
  </si>
  <si>
    <t>0, (0%)</t>
  </si>
  <si>
    <t>9.1g/dL (6.3g/dL - 13.4g/dL)</t>
  </si>
  <si>
    <t>55 (69.6%)</t>
  </si>
  <si>
    <t>9.1 cycles</t>
  </si>
  <si>
    <t>RBC 42.1%
PLT 47.1%</t>
  </si>
  <si>
    <t>Response</t>
  </si>
  <si>
    <t>Treatment Pattern</t>
  </si>
  <si>
    <t>higher risk MDS or AML with low blast count</t>
  </si>
  <si>
    <t>higher risk MDS or AML with low blast count; NR</t>
  </si>
  <si>
    <t>15% (1% - 19%)</t>
  </si>
  <si>
    <t>one year OS: 36%
two year OS:14%
three year OS: 8%</t>
  </si>
  <si>
    <t>14.8%/NR</t>
  </si>
  <si>
    <t>Retrospective Multicenter</t>
  </si>
  <si>
    <t xml:space="preserve">AML patients with low blast count, and MDS and CMML patients </t>
  </si>
  <si>
    <t>AML patients with low blast count, and MDS and CMML patients ; NR</t>
  </si>
  <si>
    <t>34, (69.4%)</t>
  </si>
  <si>
    <t>NR (20%-30%)</t>
  </si>
  <si>
    <t>34 (69.4%)</t>
  </si>
  <si>
    <t>44.4% of AML patients had CR/CRi</t>
  </si>
  <si>
    <t>Retrospective Single-center</t>
  </si>
  <si>
    <t>Patients ineligible for other treatment</t>
  </si>
  <si>
    <t>AML patients with low blast count, and MDS and CMML patients ; Patients ineligible for other treatment</t>
  </si>
  <si>
    <t xml:space="preserve">6.5 cycles </t>
  </si>
  <si>
    <t xml:space="preserve">In the subgroup of patients who received at least six cycles of therapy, OS was 14 months </t>
  </si>
  <si>
    <t>5%/NR</t>
  </si>
  <si>
    <t>5% of AML patients had complete response</t>
  </si>
  <si>
    <t>31% of MDS patients had complete response</t>
  </si>
  <si>
    <t>Retrospective database</t>
  </si>
  <si>
    <t xml:space="preserve">High Healthcare Utilization and Costs in Patients with Higher-Risk MDS/Low Blast Count AML Treated with Azacitidine in Ontario, Canada_x000D_
_x000D_
Background: Azacitidine (AZA) use in higher-risk MDS has been adopted because it improves survival. Despite this, "real-world" data on the economic impact and resource utilization remains unknown. We used the Ontario provincial AZA MDS registry, which captures all AZA-treated patients in the province, to analyze "real-world" data on healthcare use, associated costs and their predictors in AZA treated higher-risk patients._x000D_
Methods: We linked the provincial MDS AZA registry (single-payer/universal access), which captures baseline characteristics and treatment response for all AZA-treated patients in Ontario, to population-based health system administrative databases. Only higher-risk MDS patients (IPSS intermediate-2, high) and low blast count AML (21-30% blasts) treated from May 30, 2010 to March 16, 2015 were included. Patients were followed for 24 months following first AZA treatment and censored at the earliest of 90 days after last AZA treatment, date of death, time of acute leukemia induction/allogeneic stem cell transplant or March 31, 2016. We estimated healthcare resource utilization and the mean (and overall) standardized 28-day healthcare cost in Canadian dollars ($1 CDN = 0.76 USD$). Quantile regression was used to explore predictors of cost. Negative binomial regression models were used to explore predictors for higher rate of emergency department (ED) visits, and for longer length of stay, with the natural logarithm of length of follow-up as an offset variable in each model._x000D_
Results: The registry had 652 higher-risk MDS and 225 low blast count AML patients (n = 877) with median follow up of 8 months (IQR 4-13). Median age was 73 years (IQR 66-79), 66.0% were male, 17.8% were secondary MDS and IPSS scores of those calculable were intermediate-2 (64.9%) and high-risk (35.1%). At the time of AZA initiation, 587 patients (66.9%) were transfusion dependent. The median number of cycles received was 6 (range 3 to 11) and median overall survival was 16.1 months (95% CI 13.9 to 18.3). Overall, 705 patients (80.4%) had at least 1 ED visit and 290 (33.1%) had an ED visit during their first cycle of AZA. In addition, 680 patients (77.5%) had at least 1 hospital admission with a mean hospital stay of 17.7 days (95% CI 16.3 to 19.1) over the entire study period. 141 patients (16.1%) required admission to an intensive care unit. Older age (Rate ratio [RR] = 1.33, 95% CI 1.09-1.62), rurality (RR=1.75, 95% CI 1.42-2.15), high IPSS score (RR=1.31, 95% CI 1.06-1.62), and increased comorbidity level were each independent predictors of increased ED visits; while higher comorbidity level (RR=1.51, 95% CI 1.08-2.11), high IPSS score (RR=1.39, 95% CI 1.01-1.92), and transfusion dependence (RR=1.51, 95% CI 1.13-2.01) were associated with longer hospital stays._x000D_
The overall mean cost was $146,675 per patient (95% CI $139,537 to $153,812) including AZA and $103,580 (95% CI 98,675 to 108,486) excluding AZA drug costs. The mean standardized cost per 28-day period per patient was $17,638 (95% CI $16, 870 to $18,407) with AZA and $13,450 (95% CI $12,730 to $14,170) without AZA drug costs. Inpatient admissions ($4,631, 95% CI $4,010 to $5,251) and non-physician outpatient cancer clinic costs ($6,092, 95% CI $5,851 to $6,333) were the major cost drivers. Excluding AZA costs, the mean standardized 28-day costs were higher in those receiving less than 4 cycles of AZA (n= 295) at $19,408 (95% CI $17,568 to $21,248), compared with those receiving 4 or more cycles (n= 582) at $10,430 (95% CI $10,069 to $10,790) with inpatient admissions as the major driver (mean $10,192, 95% CI $8,594 to $ 10,192 vs. $1,812, 95% CI $1,558 to $2,065). On multivariable analysis, only greater comorbid disease burden (\xce\xb2 = $2,074, 95% CI $665 to $3,483) and transfusion dependence (\xce\xb2 = $2,402, 95% CI $1,190 to $3,613) were associated with higher median standardized 28-day cost._x000D_
Conclusions: In our analysis of "real-world" patients with uniformly higher-risk MDS treated with AZA we demonstrate a significant economic impact above and beyond the cost of AZA alone. The costs are higher in patients who are transfusion dependent and have greater comorbidity and appear to be driven by inpatient care and outpatient non-physician ambulatory care. This group of patients are high users of healthcare resources with the majority having ED visits and inpatient admissions. These results will inform patients and providers about the "real-world" anticipated toxicities of AZA._x000D_
Disclosures Buckstein: Celgene: Honoraria, Membership on an entity\'s Board of Directors or advisory committees, Research Funding._x000D_
</t>
  </si>
  <si>
    <t>AML patients with BM blasts 21-30% blasts</t>
  </si>
  <si>
    <t>AML patients with low blast count and higher-risk MDS patients; AML patients with BM blasts 21-30% blasts</t>
  </si>
  <si>
    <t>579 (66.0%)</t>
  </si>
  <si>
    <t>225 (25.7%)</t>
  </si>
  <si>
    <t>652 (74.3%)</t>
  </si>
  <si>
    <t>AML patients with low/high blast count and MDS patients</t>
  </si>
  <si>
    <t>Patients treated with azacitidine for AML/MDS, previously treatd with chemotherapy and/or radiotherapy for primary maliganacy</t>
  </si>
  <si>
    <t>AML patients with low/high blast count and MDS patients; Patients treated with azacitidine for AML/MDS, previously treatd with chemotherapy and/or radiotherapy for primary maliganacy</t>
  </si>
  <si>
    <t>Secondary, 50 (100%)</t>
  </si>
  <si>
    <t>13% (1% - 90%)</t>
  </si>
  <si>
    <t>46 (92.0%)</t>
  </si>
  <si>
    <t>1-53.6</t>
  </si>
  <si>
    <t>AML patients with low/high blast count</t>
  </si>
  <si>
    <t>Elderly, treated with AZA</t>
  </si>
  <si>
    <t>AML patients with low/high blast count; Elderly, treated with AZA</t>
  </si>
  <si>
    <t>25.0% (10% - 90%)</t>
  </si>
  <si>
    <t>Overall surivival is 12.2 months
One-year survival rate is 47.8% (95%CI; 38.1-57.4)</t>
  </si>
  <si>
    <t xml:space="preserve">Newly diagnosed and previously untreated </t>
  </si>
  <si>
    <t xml:space="preserve">AML patients with low/high blast count; Newly diagnosed and previously untreated </t>
  </si>
  <si>
    <t>55, (100%)</t>
  </si>
  <si>
    <t>0 (0%)</t>
  </si>
  <si>
    <t>De novo, 34 (62%)
Therapy related, 10 (18%)</t>
  </si>
  <si>
    <t>25% (14% - 85%)</t>
  </si>
  <si>
    <t>7.8 - 18.0</t>
  </si>
  <si>
    <t xml:space="preserve">23.6% of the patients are in complete remission and 7.3% of patients are in complete remission with incomplete blood count recovery </t>
  </si>
  <si>
    <t>Azacitidine in 302 patients with WHO-defined acute myeloid leukemia: results from the Austrian Azacitidine Registry of the AGMT-Study Group</t>
  </si>
  <si>
    <t>AML patients with high/low blast count</t>
  </si>
  <si>
    <t>Treated with azacitidine</t>
  </si>
  <si>
    <t>AML patients with high/low blast count; Treated with azacitidine</t>
  </si>
  <si>
    <t>175, (57.9%)</t>
  </si>
  <si>
    <t>302, (100%)</t>
  </si>
  <si>
    <t>32% (0% - 98%)</t>
  </si>
  <si>
    <t>8.53 - 10.7</t>
  </si>
  <si>
    <t>17%/NR</t>
  </si>
  <si>
    <t>Patients aged over 65 years undergoing AZA as first line treatment</t>
  </si>
  <si>
    <t>AML patients with high/low blast count; Patients aged over 65 years undergoing AZA as first line treatment</t>
  </si>
  <si>
    <t>90, (100%)</t>
  </si>
  <si>
    <t>35% (20% - 90%)</t>
  </si>
  <si>
    <t>8.4g/dL (5.4g/dL - 9.3g/dL)</t>
  </si>
  <si>
    <t>Real life experience with frontline azacitidine in a large series of older adults with acute myeloid leukemia stratified by MRC/LRF score: results from the expanded international E-ALMA series (E-ALMA+).</t>
  </si>
  <si>
    <t>Aged 60 years or over, de novo or secondary AML are included, unfit for intensive chemotherapy regimens</t>
  </si>
  <si>
    <t>AML patients with high/low blast count; Aged 60 years or over, de novo or secondary AML are included, unfit for intensive chemotherapy regimens</t>
  </si>
  <si>
    <t>448, (63.1%)</t>
  </si>
  <si>
    <t>710, (100%)</t>
  </si>
  <si>
    <t>De novo, 312 (44%)
Secondary, 398 (56%)</t>
  </si>
  <si>
    <t>38% (1%–98%)</t>
  </si>
  <si>
    <t>462 (65.0%)</t>
  </si>
  <si>
    <t>29.9 - 36.7</t>
  </si>
  <si>
    <t>ORR is 35.5%</t>
  </si>
  <si>
    <t>Patients 60 years-old or older treated with at least one dose of AZA</t>
  </si>
  <si>
    <t>AML patients with high/low blast count; Patients 60 years-old or older treated with at least one dose of AZA</t>
  </si>
  <si>
    <t>72, (55.4%)</t>
  </si>
  <si>
    <t>130, (100%)</t>
  </si>
  <si>
    <t>t-AML, 6 (4.6%)
AML-RCA, 9 (6.9%)
AML-MRF, 47 (36.2%)
AML-NOS, 68 (52.3%)</t>
  </si>
  <si>
    <t>49.5% (20% - 97%)</t>
  </si>
  <si>
    <t>8.7g/dL (4.2g/dL -14g/dL)</t>
  </si>
  <si>
    <t xml:space="preserve">9 (10.5%)
</t>
  </si>
  <si>
    <t>10.1 - 14.6</t>
  </si>
  <si>
    <t xml:space="preserve">13.1% of the patients are in complete remission and 6.2% of patients are in complete remission with incomplete blood count recovery </t>
  </si>
  <si>
    <t>Low Dose Cytosine Arabinoside and Azacitidine Combination in Elderly Patients with Acute Myeloid Leukemia and Refractory Anemia with Excess Blasts (MDS-RAEB2)</t>
  </si>
  <si>
    <t>AML patients with high/low blast count and MDS-RAEB2 patients</t>
  </si>
  <si>
    <t>Patients must be above 60 years of age, being a newly diagnosed and no history of prior hemathological disease and received at least four course of azacitidine containing chemotherapy regimen</t>
  </si>
  <si>
    <t>AML patients with high/low blast count and MDS-RAEB2 patients; Patients must be above 60 years of age, being a newly diagnosed and no history of prior hemathological disease and received at least four course of azacitidine containing chemotherapy regimen</t>
  </si>
  <si>
    <t>15, (55.6 %)</t>
  </si>
  <si>
    <t>19, (70.37%)</t>
  </si>
  <si>
    <t>8, (29.63%)</t>
  </si>
  <si>
    <t>31.430% (9.00%-53.86%)</t>
  </si>
  <si>
    <t>All registered patients aged 60 years or older diagnosed with an untreated non-M3 AML</t>
  </si>
  <si>
    <t>AML patients with high/low blast count; All registered patients aged 60 years or older diagnosed with an untreated non-M3 AML</t>
  </si>
  <si>
    <t>56 (58.9)</t>
  </si>
  <si>
    <t>95, (100%)</t>
  </si>
  <si>
    <t>34.5% (10%-85%)</t>
  </si>
  <si>
    <t>63 (66.3%)</t>
  </si>
  <si>
    <t>AML patients with low/high blast count; NR</t>
  </si>
  <si>
    <t>79 (71.8%)</t>
  </si>
  <si>
    <t>110 (100%)</t>
  </si>
  <si>
    <t>35.0%, (15.0%-98.0%)</t>
  </si>
  <si>
    <t>9.1 g/dL (4.9g/dL -14.2g/dL)</t>
  </si>
  <si>
    <t>77 (70.0%)</t>
  </si>
  <si>
    <t>65 (68.42%)</t>
  </si>
  <si>
    <t>30 (31.58%)</t>
  </si>
  <si>
    <t>8,1</t>
  </si>
  <si>
    <t>5.3 - 10.9</t>
  </si>
  <si>
    <t>39 (100%)</t>
  </si>
  <si>
    <t>32%, (20%-90%)</t>
  </si>
  <si>
    <t>19 (48.7%)</t>
  </si>
  <si>
    <t>3.1-8.8</t>
  </si>
  <si>
    <t>Prospective Single-center</t>
  </si>
  <si>
    <t>AML patient, previously untreated (i.e., who had received no prior intensive chemotherapy, LDAC, hypomethylating agents, or allogeneic SCT)</t>
  </si>
  <si>
    <t>AML patients with low/high blast count; AML patient, previously untreated (i.e., who had received no prior intensive chemotherapy, LDAC, hypomethylating agents, or allogeneic SCT)</t>
  </si>
  <si>
    <t>88 (59.1%)</t>
  </si>
  <si>
    <t>149 (100%)</t>
  </si>
  <si>
    <t>51 (34.2%) / 68 (45.6%)</t>
  </si>
  <si>
    <t>33% (20%-100%)</t>
  </si>
  <si>
    <t>106 (71.1%)</t>
  </si>
  <si>
    <t>84 (60.4%)</t>
  </si>
  <si>
    <t>55 (39.6%)</t>
  </si>
  <si>
    <t>6.5-10.9</t>
  </si>
  <si>
    <t>112-172</t>
  </si>
  <si>
    <t>149 patients had median 145 days (112-172) to CR</t>
  </si>
  <si>
    <t>AML patients, &gt;= 60 years</t>
  </si>
  <si>
    <t>AML patients with low/high blast count; AML patients, &gt;= 60 years</t>
  </si>
  <si>
    <t>17 (65%)</t>
  </si>
  <si>
    <t>26 (100%)</t>
  </si>
  <si>
    <t>13 (50%) / 13 (50%) 25 (</t>
  </si>
  <si>
    <t>27% (20%-88%)</t>
  </si>
  <si>
    <t>18 (69%)</t>
  </si>
  <si>
    <t>8 (31%)</t>
  </si>
  <si>
    <t>91-213</t>
  </si>
  <si>
    <t>26 patients had median 122 days (91-213) to CR</t>
  </si>
  <si>
    <t>AML patients, age &gt;= 60 years, ECOG performance status (PS) 0–2 adequate
cardiac, renal and hepatic function, and the absence of uncontrolled
infections</t>
  </si>
  <si>
    <t>AML patients with low/high blast count; AML patients, age &gt;= 60 years, ECOG performance status (PS) 0–2 adequate
cardiac, renal and hepatic function, and the absence of uncontrolled
infections</t>
  </si>
  <si>
    <t>32 (36.0%)</t>
  </si>
  <si>
    <t>89 (100%)</t>
  </si>
  <si>
    <t>45 (50.6%) / 44 (49.4%)</t>
  </si>
  <si>
    <t>NR (NR-NR)</t>
  </si>
  <si>
    <t>72 (80.9%)</t>
  </si>
  <si>
    <t>51 (57.3%)</t>
  </si>
  <si>
    <t>18 (20.2%)</t>
  </si>
  <si>
    <t>AML patients with high blast count</t>
  </si>
  <si>
    <t>AML patients with BM blasts &gt;=30%</t>
  </si>
  <si>
    <t>AML patients with high blast count; AML patients with BM blasts &gt;=30%</t>
  </si>
  <si>
    <t>27 (100%)</t>
  </si>
  <si>
    <t>44% (NR-NR)</t>
  </si>
  <si>
    <t>0.67-2.40</t>
  </si>
  <si>
    <t>OS HR for AZA vs LDAC is 1.27, HR CI=0.67-2.40, p-value=0.46</t>
  </si>
  <si>
    <t>Low-dose cytarabine</t>
  </si>
  <si>
    <t>LDAC</t>
  </si>
  <si>
    <t xml:space="preserve">; </t>
  </si>
  <si>
    <t>38 (100%)</t>
  </si>
  <si>
    <t>60% (NR-NR)</t>
  </si>
  <si>
    <t>AML patients with high blast count; NR</t>
  </si>
  <si>
    <t>111, (100%)</t>
  </si>
  <si>
    <t>NR (30%-NR)</t>
  </si>
  <si>
    <t>9.1g/dL (5.8g/dL - 14.2g/dL)</t>
  </si>
  <si>
    <t>75 (67.6%)</t>
  </si>
  <si>
    <t>8.5 cycles</t>
  </si>
  <si>
    <t>RBC 43.6%
PLT 38.7%</t>
  </si>
  <si>
    <t>Reference</t>
  </si>
  <si>
    <t>Year / Country</t>
  </si>
  <si>
    <t>Summary of Model</t>
  </si>
  <si>
    <t>QALYs/LYs (intervention, comparator)</t>
  </si>
  <si>
    <t>Costs (intervention, comparator)</t>
  </si>
  <si>
    <t>ICER (per QALY (per LYs, if QALY not available))</t>
  </si>
  <si>
    <t xml:space="preserve">Health State Utilities Used </t>
  </si>
  <si>
    <t>Types of Costs Used and Sources of Cost Data</t>
  </si>
  <si>
    <t>Summary of Results</t>
  </si>
  <si>
    <t>Details of Costs Used and Sources of Cost</t>
  </si>
  <si>
    <t>CEA/CUA</t>
  </si>
  <si>
    <t>Cost-effectiveness of azacitidine compared with low-doses of chemotherapy (LDC) in myelodysplastic syndrome (MDS).</t>
  </si>
  <si>
    <t>2017, Mexico</t>
  </si>
  <si>
    <t>Azacitidine (AZA) vs Low-doses chemotherapy (LDC) + best supportive care (BSC)</t>
  </si>
  <si>
    <t>AML, intermediate-2, high-risk MDS, not eligible for haematopoietic stem cell transplantation</t>
  </si>
  <si>
    <t>Cost-effectiveness survival analysis model; 3 health states (MDS, AML, and death);  payer perspective; 3 years time horizon; discount rate of 5%</t>
  </si>
  <si>
    <t>Incremental LYS (AZA vs. LDC+BSC): 1.38 (72.26 weeks)</t>
  </si>
  <si>
    <t>Incremental cost (AZA vs. LDC+BSC): MXN $68,045</t>
  </si>
  <si>
    <t>ICER (AZA vs. LDC+BSC): MXN $48,932/LYS</t>
  </si>
  <si>
    <t>Unitary cost from public price list</t>
  </si>
  <si>
    <t>Summary Place Holder</t>
  </si>
  <si>
    <t>2018, Canada</t>
  </si>
  <si>
    <t>Azacitidine, best supportive care, low-dose cytarabine, induction chemotherapy</t>
  </si>
  <si>
    <t>AML with &gt;30% blasts not eligible for curative-intent chemotherapy</t>
  </si>
  <si>
    <t>Markov model; payer perspective; health state NR; 22 months time horizon divided in 35 day cycles; discount NR</t>
  </si>
  <si>
    <t xml:space="preserve">ICER (AZA vs. Conventional Care Chemotherapy) $142,932CAN/QALY
</t>
  </si>
  <si>
    <t>Cost utilities derived from AZA-AML-001</t>
  </si>
  <si>
    <t>2014, US</t>
  </si>
  <si>
    <t>Decitabine (DEC) vs. Cytarabine + Daunorubicin (AD)</t>
  </si>
  <si>
    <r>
      <t xml:space="preserve">Newly diagnosed AML, </t>
    </r>
    <r>
      <rPr>
        <sz val="12"/>
        <color rgb="FF000000"/>
        <rFont val="Calibri"/>
        <family val="2"/>
      </rPr>
      <t>≥</t>
    </r>
    <r>
      <rPr>
        <sz val="12"/>
        <color rgb="FF000000"/>
        <rFont val="Helvetica"/>
        <family val="2"/>
      </rPr>
      <t xml:space="preserve"> 60 years old</t>
    </r>
  </si>
  <si>
    <t>Semi-Markov model; 6 health states (healthy, active disease, AML being actively treated, AML in remission, AML in remission treated, death); Third party payer perspective;  a lifetime horizon of one year</t>
  </si>
  <si>
    <t>QALY (DEC vs. AD): 0.61 vs. 0.47 / LYs (DEC vs. AD): 0.69 vs. 0.55</t>
  </si>
  <si>
    <t>Cost (DEC vs. AD): $108,084 vs $168,863</t>
  </si>
  <si>
    <t>Decitabine dominated AD</t>
  </si>
  <si>
    <t>AML in remission on AD: 0.91
Active AML and treated with AD: 0.524
Active AML and treated with decitabine: 0.71
AML in remission and continued on decitabine treatment: 0.81
Consolidation therapy with HiDAC: 0.81</t>
  </si>
  <si>
    <t>Direct medical costs of treatment, including drug cost and administration</t>
  </si>
  <si>
    <t>2009, US</t>
  </si>
  <si>
    <t>Decitabine (DEC) vs. Best Supportive Care (BSC)</t>
  </si>
  <si>
    <r>
      <t xml:space="preserve">MDS (Intermediate and High Risk), age </t>
    </r>
    <r>
      <rPr>
        <sz val="12"/>
        <color rgb="FF000000"/>
        <rFont val="Calibri"/>
        <family val="2"/>
      </rPr>
      <t>≥</t>
    </r>
    <r>
      <rPr>
        <sz val="12"/>
        <color rgb="FF000000"/>
        <rFont val="Helvetica"/>
        <family val="2"/>
      </rPr>
      <t xml:space="preserve"> 18</t>
    </r>
  </si>
  <si>
    <t xml:space="preserve">Markov model; 3 health states (MDS, AML, and death); US payer/managed  care  perspective; 5 years time horizon; discount rate of 3% </t>
  </si>
  <si>
    <t>QALY (DEC vs. BSC): 0.938 vs. 0.886</t>
  </si>
  <si>
    <t>Total cost (DEC vs. BSC): USD $122,940 vs. USD $122,666</t>
  </si>
  <si>
    <t>ICER (DEC vs. BSC): USD $5,277/QALY</t>
  </si>
  <si>
    <t>&lt;TTO&gt;
Transfusion-independent MDS: 0.84
Transfusion-dependent MDS: 0.60
&lt;EQ-5D mapped from the EORT Cancer QLC-C30&gt;
AML: 0.53</t>
  </si>
  <si>
    <t>Direct medical costs (Transfusion, Epoetin, Hospitalization, Physician visit, Medication, Laboratory test/bone marrow aspiration, AE-related); 
Decitabine and medication costs from WAC in the Red Book; administration costs associated with decitabine from Medicare Physician Fee Schedule;  unit cost of resource use from published sources;  hospital per diem costs from  Healthcare Cost and Utilization Project database; Unit costs of physician visits, laboratory tests, and bone marrow aspirations  from Current Procedural Terminology codes and the Medicare physician fee schedule; AML-related costs from SEER-Medicare database</t>
  </si>
  <si>
    <t>2017, UK</t>
  </si>
  <si>
    <t>Midostaurin (MIDO) + Standard chemotherapy (SOC) vs. SOC</t>
  </si>
  <si>
    <t>Newly diagnosed AML, FLT3 mutation-positive, eligible to receive stem cell transplantation (SCT)</t>
  </si>
  <si>
    <t>Partition survival model; 8 health states(induction, consolidation, monotherapy, complete remission, relapse, SCT treatment, SCT recovery, and post-SCT recovery); time horizon of a lifetime</t>
  </si>
  <si>
    <t>Incremental QALY (MIDO+SOC vs. SOC): 1.47 / Incremental LYS (MIDO+SOC vs. SOC): 1.67</t>
  </si>
  <si>
    <t>Incremental cost (MIDO+SOC vs. SOC): GBP £50,404</t>
  </si>
  <si>
    <t>ICER (MIDO+SOC vs. SOC): GBP £34,327/QALY</t>
  </si>
  <si>
    <t>Published  health state utilities - Induction 0.648, consolidation 0.710, monotherapy 0.810, complete remission 0.830, relapse 0.530, SCT treatment 0.613, SCT recovery 0.810, post-SCT recovery 0.826</t>
  </si>
  <si>
    <t>Cost of the drugs and administration, AE treatment, and medical costs for hospitalisations, physician visits, and end-oflife/ palliative care; 
Unit costs from Personal Social Services Research Unit (PSSRU) Unit Costs of Health and Social Care in 2015</t>
  </si>
  <si>
    <t>Midostaurin + standard of care</t>
  </si>
  <si>
    <t>Newly-diagnosed FLT3 mutation-positive AML from P3 RATIFY Trial</t>
  </si>
  <si>
    <t xml:space="preserve">Partition survival model; 8 health states: induction, consolidation, maintenance, complete remission (CR), relapse, SCT treatment, SCT recovery, and post-SCT recovery; perspective NR;  over a 15-year horizon; Discount 1.5%
</t>
  </si>
  <si>
    <t>Incremental QALY (MIDO+SOC vs. SOC): 0.85 / Incremental LYS (MIDO+SOC vs. SOC): 0.72</t>
  </si>
  <si>
    <t>Incremental cost  (MIDO+SOC vs. SOC): $57,179 CAN over a 15-year horizon</t>
  </si>
  <si>
    <t xml:space="preserve">ICER (MIDO+SOC vs. SOC) $79,147 CAN/LY; $66,937CAN/QALY
</t>
  </si>
  <si>
    <t>Health state utilities source: an AML-specific TTO</t>
  </si>
  <si>
    <t xml:space="preserve">Routine care utilisation was based on data used in the NICE STA for azacitidine TA399; Costs incorporated in the model included drugs/administration, AE treatment, and hospitalisation, physician visits, and palliative care medical costs; Unit costs were obtained from various sources including the Ontario Case-Costing Initiative (2015/2016); 
data on CR, overall survival (OS), and adverse events (AEs) were obtained from the MIDO Phase III RATIFY trial. OS was extrapolated beyond the trial horizon using a “cure model” approach and data from the Statistics Canada Vital Statistics Database (2016); </t>
  </si>
  <si>
    <t>Cost‑effectiveness analysis for midostaur in versus standard of care in acute myeloid leukemia in the United Kingdom</t>
  </si>
  <si>
    <t>2018, UK</t>
  </si>
  <si>
    <t>Midostaurin (MIDO) + Standard of care (SOC) vs. SOC</t>
  </si>
  <si>
    <t>Previously untreated adult AML, FLT3 mutation-positive, eligible to receive standard induction and consolidation chemotherapy, corresponding to the intention to-treat population of the RATIFY clinical trial and the intended use for MIDO therapy</t>
  </si>
  <si>
    <t>Incremental cost (MIDO+SOC vs. SOC): GBP £54,072</t>
  </si>
  <si>
    <t>ICER (MIDO+SOC vs. SOC): GBP £36,826/QALY
ICER (MIDO+SOC vs. SOC): GBP £32,465/QALY</t>
  </si>
  <si>
    <t>Cost of the drugs and administration, treatment for AE, and medical costs for hospitalisations, physician visits, and end-of life care; 
Routine care unit costs were obtained from various sources such as the Personal Social Services Research Unit (PSSRU) Unit Costs of Health and Social Care in 2015, inflation-adjusted to 2017 values</t>
  </si>
  <si>
    <t>2019, UK</t>
  </si>
  <si>
    <t>Gemtuzumab ozogamicin (GO) + SOC (Daunorubicin + Cytarabine) vs. SOC</t>
  </si>
  <si>
    <t>Patients with newly diagnosed AML aged of 50-70 years old</t>
  </si>
  <si>
    <t>Cost-effectiveness survival analysis model; 5 health states (Induction therapy, CR/CRp, Relapse, Refractory, Post HSCT);  payer perspective; lifetime time horizon; discount rate NR</t>
  </si>
  <si>
    <t>QALY: 5.29 vs 4.30 (GO+SOC vs. SOC) / 
LY: 7.24 vs 5.93 (GO+SOC vs. SOC)</t>
  </si>
  <si>
    <t>Incremental cost (GO+SOC vs. SOC): GBP £13,457</t>
  </si>
  <si>
    <t>ICER (GO+SOC vs. SOC): GBP £13,561/QALY</t>
  </si>
  <si>
    <t>Utility data were sourced from the literature; No further details reported</t>
  </si>
  <si>
    <t>Cost data were taken from UK NHS 2016 reference costs</t>
  </si>
  <si>
    <t>Gallagher_ISPOR_2019</t>
  </si>
  <si>
    <t>2019, Ireland</t>
  </si>
  <si>
    <t>Gemtuzumab ozogamicin (GO)</t>
  </si>
  <si>
    <t>Previously untreated adult de novo AML, CD33-positive</t>
  </si>
  <si>
    <t>Cost-utility analysis model; payer perspective; 5-year time horizon</t>
  </si>
  <si>
    <t>If all eligible Irish patients were treated with GO it was projected to result in an incremental QALY gain of 328 and 433 additional life years respectively.</t>
  </si>
  <si>
    <t>BIM</t>
  </si>
  <si>
    <t>2018, USA</t>
  </si>
  <si>
    <t>Venetoclax (VEN)</t>
  </si>
  <si>
    <t>Adults newly diagnosed AML who are ineligible for intensive induction chemotherapy</t>
  </si>
  <si>
    <t>Budget impact model; 3-year budget impact of introducing VEN; payer perspective (60% commercial and 40% Medicare)</t>
  </si>
  <si>
    <t>For a health plan with 1 million members per year, the model estimated 49 patients with newly diagnosed AML who are ineligible for intensive induction chemotherapy. The adoption of VEN was calculated to have an initial annual impact on the incremental total budget of $1,395,553. The annual incremental PMPM was $0.12, $0.17, and $0.17 for Year 1, 2, and 3, respectively</t>
  </si>
  <si>
    <t>Assumed comparators: AZA, DEC, LDAC, gemtuzumab ozogamicin, and best supportive care; Cost: treatment, its administration, adverse events, hospitalization, disease monitoring, and blood transfusions</t>
  </si>
  <si>
    <t>2012, Brazil</t>
  </si>
  <si>
    <t>Azacitidine (AZA)</t>
  </si>
  <si>
    <t>Int-1/Int-2/High risk MDS</t>
  </si>
  <si>
    <t>Budget impact model; 3-year budget impact of introducing AZA in the Brazilian market; Brazilian public health care system (SUS) perspective; Assumption: AZA given to 50% of patients with MDS in Brazil; Classified with IPSS Int 1, Int 2 and High risk</t>
  </si>
  <si>
    <t>Budgetary impact (AZA vs. DEC): BRL $45,000, 000 (USD $25,000,000) for the public health care system SUS</t>
  </si>
  <si>
    <t>Cost of drug, adverse events and progressive disease from systematic review of literature and public sources</t>
  </si>
  <si>
    <t>2016, Spain</t>
  </si>
  <si>
    <t xml:space="preserve">Adult patients≥ 65 years diagnosed with AML with &gt; 30% marrow blasts who are ineligible for hematopoietic stem cell transplantation </t>
  </si>
  <si>
    <t>National Health System (NHS) perspective, over a 3-year period
The number of patients was estimated using published epidemiologic estimates
The proportion of those patients ineligible for HSCT was obtained through local expert consultation
AML market distribution was obtained from market research studies
The base-case analysis considered that vial-sharing was performed for all treatment alternatives</t>
  </si>
  <si>
    <t>418 pts would be eligible for azacitidine treatment in the first year of use (416 and 413 in the next 2 years, respectively)
Azacitidine would gradually replace low-dose chemotherapy, and to a lesser extent decitabine and high-dose chemotherapy, resulting in 216, 233 and 250 pts treated with azacitidine in the new indication in the first 3 years, corresponding with €1.9 M in total savings for the NHS. These cost savings were especially related to costs of treatment administration and the convenient mode of subcutaneous administration.</t>
  </si>
  <si>
    <t>Healthcare costs (€2016): drug (ex-factory considering compulsory RDL 8/2010 discount), administration and adverse events
Unit costs from the NHS and eSalud databases</t>
  </si>
  <si>
    <t>Cost/HCRU</t>
  </si>
  <si>
    <t>2012, Canada</t>
  </si>
  <si>
    <t>MDS initiated on AZA</t>
  </si>
  <si>
    <t>Prospective observational study from March 2009 to 30 April 2012 in  Manitoba (population 1.25 million), Canada</t>
  </si>
  <si>
    <t>Number of patients received AZA in Manitoba, Canada: 27 (20 for approved indications (AI) and 9 for non-approved indications (NAI))
AI vs. NAI: Number of AZA vials used: 1639 vs. 311 / Total cycles of AZA administered: 141 vs. 23 / Total Cost $ 1,029,292 vs. $195,308 / Cost/cycle $ 7,300 vs. 8,492 / cost per patient: $51,465 vs. $21,701</t>
  </si>
  <si>
    <t>The number of vials utilized, including wastage, was used to calculate the cost of the AZA. Cost/100 mg vial was $628 in CAD.</t>
  </si>
  <si>
    <t>2017, NR</t>
  </si>
  <si>
    <t>Azacitidine (AZA) vs. Decitabine (DEC)</t>
  </si>
  <si>
    <t>Older patients with newly diagnosed AML (&gt; 30% blasts)</t>
  </si>
  <si>
    <t>Analysis of published stability studies and clinical trials (AZA-AML-001 study (AZA) and DACO-16 and 17 (DEC))</t>
  </si>
  <si>
    <t>Assuming a standard body surface of 1.75m^2 , each decitabine cycle (5 days) costs €5545 (€22 180 for a mean of 4 cycles), while the cost of each azacitidine cycle (7 days) was €2747 (€16 482 for a mean of 6 cycles).
Treatment with azacitidine resulted in savings of €5698 per treated patient</t>
  </si>
  <si>
    <t>The costs per vial were decitabine 50 mg vial, €1109; azacitidine 100 mg vial, €299.
The stability of reconstituted vials as well as the use of vial sharing strategies were considered.</t>
  </si>
  <si>
    <t>2012, Russia</t>
  </si>
  <si>
    <t>Azacitidine vs. Low-dose cytarabine</t>
  </si>
  <si>
    <t>AML and MDS (intermediate/high risk)</t>
  </si>
  <si>
    <t>Pharmacoeconomic evaluation -  cost-effectiveness ratio (cost per 1 year gained) was calculated based on median survival for azacitidine 2.04 years and for low dose cytarabine 1.28 years from AZA-001 trial</t>
  </si>
  <si>
    <t>Cost of pharmacotherapy (Azacitidine vs. Low-dose cytarabine): RUB 1,197,157₽ (€28,503) vs. RUB 22,841₽ (€544)
Total costs of treatment (Azacitidine vs. Low-dose cytarabine): RUB 2,658,703₽ (€63,302) vs. RUB 1,749,130₽ (€41,646)
A cost-effectiveness ratio (Azacitidine vs. Low-dose cytarabine): RUB 1,303,286₽/LYS (€31030/LYS) vs. RUB 1,366,508₽/LYS (€32536/LYS)</t>
  </si>
  <si>
    <t xml:space="preserve">Cost of diagnostics, treatment of the disease, side effects and blood transfusions were evaluaed. Medical care costs were estimated from the national standard of myeloid leukemia treatment by Russian Ministry of public health. </t>
  </si>
  <si>
    <t>2017, International</t>
  </si>
  <si>
    <t>Azacitidine (AZA) vs. Conventional care regimens (CCR: IC [intensive cytarabine +daunorubicin or +idarubicin], LDAC [low-dose cytarabine], BSC [Best supportive care])</t>
  </si>
  <si>
    <r>
      <t xml:space="preserve">Newly diagnosed AML (intermediate-risk/poor-risk, ECOG </t>
    </r>
    <r>
      <rPr>
        <sz val="12"/>
        <color rgb="FF000000"/>
        <rFont val="Calibri"/>
        <family val="2"/>
      </rPr>
      <t>≤</t>
    </r>
    <r>
      <rPr>
        <sz val="12"/>
        <color rgb="FF000000"/>
        <rFont val="Helvetica"/>
        <family val="2"/>
      </rPr>
      <t xml:space="preserve"> 2), age ≥ 65, ineligible for HSCT </t>
    </r>
  </si>
  <si>
    <t>Post-hoc analysis of P3 RCT; AZA–AML Trial (NCT01074047); n=471</t>
  </si>
  <si>
    <t>Hospitalization for TEAEs (IC vs. AZA): 1.91% vs. 1.71%
Hospitalization for TEAEs (LDAC vs. AZA): 2.24% vs. 2.02%
Hospitalization for TEAEs (BSC vs. AZA): 4.39% vs. 1.99%
Days hospitalized for TEAEs (IC vs. AZA): 50.4 vs. 27.8
Days hospitalized for TEAEs (LDAC vs. AZA): 35.0 vs. 28.7
Days hospitalized for TEAEs (BSC vs. AZA): 48.5 vs. 28.4
The 56-day rates of blood products utilized tended to decrease over time in all treatment arms and were generally comparable between AZA and BSC and AZA and LDAC. The rate of blood product utilization was higher in IC treated patients in the first 56 days of treatment and
then became comparable with the rate for AZA over the remaining treatment intervals.</t>
  </si>
  <si>
    <t>AZA–AML Trial</t>
  </si>
  <si>
    <t>2015, US</t>
  </si>
  <si>
    <t>Newly diagnosed AML and MDS (high-risk), age ≥ 65, unfit for standard chemotherapy</t>
  </si>
  <si>
    <t>Retrospective review; University Hospitals Seidman Cancer Center from 2010 to 2014; n=56</t>
  </si>
  <si>
    <t>Hospitalized at initiation of AZA: 26 (46%)
Median duration of hospital stay: 14.5 days
Patients who were hospitalized at least once after start of treatment: 82%
Median total inpatient stay: 17 days. 
Median number of admissions per patient: 2.
ICU care during the follow-up period: 5 (9%)
Median proportion of days spent inpatient out of total days of follow-up was: 8.7%</t>
  </si>
  <si>
    <t>Medical record</t>
  </si>
  <si>
    <t>2017, US</t>
  </si>
  <si>
    <t>Azacitidine, cytarabine, daunorubicin, decitabine, idarubicin, mitoxantrone, SCT</t>
  </si>
  <si>
    <t>Patients with newly diagnosed AML, newly diagnosed post-remission AML, and R/R AML</t>
  </si>
  <si>
    <t>Retrospective observational study via TriNetx syndicated EMR network containing records for inpatient/outpatient services and procedures, diagnoses, adverse events, prescription drugs, and labs for over 30 million patients from 27 US hospital institutions</t>
  </si>
  <si>
    <t>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t>
  </si>
  <si>
    <t>HCUPnet</t>
  </si>
  <si>
    <t>Azacitidine, cytarabine, daunorubicin, decitabine, low-dose cytarabine</t>
  </si>
  <si>
    <t>Newly diagnosed AML patients achieving complete remission</t>
  </si>
  <si>
    <t>Examination of patients enrolled into Weill Cornell Medicine Leukemia program who had a diagnosis of AML and achieved complete remission (CR) from 2013 to 2017</t>
  </si>
  <si>
    <t>Non-intensive therapy consisted of mainly hypomethylating agents or low dose cytarabine. Median duration to achieve CR was 43 days (14-224), and median inpatient stay was 32 days (0-91). For patients who received non-intensive regimen, median time to CR and hospitalization length of stay were 381 days (28-224), and 32 days (0-91) respectively. Median RBC utilized from diagnosis to CR was 7 units (0-81), and median PLT was 10 units (0-42). There was no difference in RBC or PLT transfusion utilization for patients ≥60 compared to &lt;60. (p=0.64, p=0.70 respectively). No significant difference was found for RBC and PLT transfusions between patients receiving intensive vs. non-intensive chemotherapy (p=0.37, p=0.43 respectively).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PLT.costs for patients with sepsis or bacteremia, ICU admission, or with adverse ELN risk, are $1955/patient, $3930/patient and $1313/patient respectively higher, compared to those without each event or risk factor (calculated based on a median of 7 PLT units).</t>
  </si>
  <si>
    <t>2017, Canada</t>
  </si>
  <si>
    <t>Arsenic trioxide, azacitidine, cytarabine, daunorubicin, decitabine, hydroxyurea, tretinoin</t>
  </si>
  <si>
    <t>AML patients with &gt;=2 AML diagnoses, &gt;=1 bone marrow procedure, &gt;=12 months of continuous eligibility prior to the index date</t>
  </si>
  <si>
    <t>Retrospectively chart review of MarketScan® Research Database (Truven Health) including both Commercial and Medicare Supplemental claims databases between 01/2011 to 07/2016</t>
  </si>
  <si>
    <t>Patients &lt;60 years old received the most therapeutic interventions (chemotherapy, transfusion, SCT), followed by patients 60-64 and patients &gt;=65 years old. Hypomethylating agents (HMAs) were more commonly used in older patients. In patients aged &lt;60, 60-64, and &gt;=65 years treated with &gt;=1 HMA, azacitidine was given in 56.2%, 59.8%, and 55.7% of patients and decitabine was given in 50.5%, 47.1%, and 51.2%, respectively. In patients &lt;60 years who received other antineoplastic agents, tretinoin (31.2%), cytarabine (30.6%), and arsenic trioxide (22.4%) were most commonly used. Patients 60-64 years old received cytarabine (30.7%), hydroxyurea (20.5%), and tretinoin (17.3%) as most common agents. Patients &gt;=65 years old received most commonly hydroxyurea (53.4%) and cytarabine (14.3%). After AML diagnosis, patients &gt;=65 years old had half the monthly all-cause average number of inpatient days compared to patients &lt;65 years old (3.74 vs. 7.74). Differences in the number of days with outpatient services (5.64 vs. 5.27) or emergency room visits (0.22 vs. 0.10) were smaller.</t>
  </si>
  <si>
    <t>High dose/low dose cytarabine+anthracycline, azacitidine, clofarabine, decitabine, gemtuzumab, hydroxyurea, HSCT</t>
  </si>
  <si>
    <t>Newly diagnosed or R/R AML patients</t>
  </si>
  <si>
    <t>Retrospective analysis of a commercial payer database via US healthcare claims database (PharMetrics Plus™) and linked charge detail master (CDM) hospital data, incident adult patients with ≥ 2 outpatient or ≥ 1 inpatient claim with an AML diagnosis between 1/1/2008 and 3/31/2016</t>
  </si>
  <si>
    <t>The episode cost was the lowest in low intensity chemotherapy at $53,081 with 2.0 month follow-up compared to HSCT ($329,621 + 6.4 months) or high intensity chemotherapy ($198,528 + 2.1 months). Although low intensity chemotherapy patients had a relatively low hospitalization rate (35.8%), hospitalization was a major cost component at $17,764; while physician's office visit costs were $1,478 and outpatient pharmacy costs were $2,554.</t>
  </si>
  <si>
    <t>charge detail master (CDM) hospital data</t>
  </si>
  <si>
    <t>2018, US</t>
  </si>
  <si>
    <t>azacitidine (AZA), decitabine (DEC), low-dose cytarabine (LDAC)</t>
  </si>
  <si>
    <t>Newly diagnosed acute myeloid leukemia patients who were ineligible for intensive chemotherapy, &gt;=60 years old</t>
  </si>
  <si>
    <t>Retrospective observational study Optum Clinformatics Data Mart with AML between 1/1/2010 and 6/30/2017</t>
  </si>
  <si>
    <t>As 1L treatment, majority of patients received AZA (n=422, 53.8%) followed by DEC (n=337, 43.0%) and LDAC (n=26, 3.3%) and the mean (median; range) duration of treatment was 5.6 (3.7; 0.03-52.0) month. Prior to receiving 1L treatment, 48.0% (377/785) of patients required transfusion of either platelets and/or RBC. During 1L treatment, 73.3% (575) of patients received transfusion support with a mean (median; range) of 8.5 (5.0; 1-181) transfusions of either platelets and/or RBC.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t>
  </si>
  <si>
    <t>Optum Clinformatics Data Mart between 1/1/2010 and 6/30/2017</t>
  </si>
  <si>
    <t>Healthcare resource utilization in a phase 3 study of cpx-351 in patients with newly diagnosed therapy-related acute myeloid leukemia or acute myeloid leukemia with myelodysplasia- related changes</t>
  </si>
  <si>
    <t>2018, International</t>
  </si>
  <si>
    <t>CPX-351 (liposomal 7+3) vs. 7+3 cytarabine+daunorubicin</t>
  </si>
  <si>
    <t>Newly diagnosed therapy-related AML (t-AML) or AML with myelodysplasia-related changes (AML-MRD)</t>
  </si>
  <si>
    <t>Healthcare Resource Utilization in a Phase 3 RCT</t>
  </si>
  <si>
    <t>The mean (SD) and median (range) total duration of hospitalization were 36.17 (16.46) and 33.0 (1.0-90.0) days in the 7+3 cytarabine-daunorubicin arm (n = 151). The mean (SD) andmedian (range) duration of hospitalization PPY were 118.97 (109.54) and 71.57 (1.2-356.9) days in the 7+3 cytarabine-daunorubicin arm. The mean (SD) and median (range) total duration of ICU stays were 1.45 (3.46) and 0 (0-17.0) days in the 7+3 cytarabine-daunorubicin arm. In 7+3 arms, the mean and median numbers were 9.83 and 8.0 for of administration of platelets; 8.00 and 6.0 for packed red bloods cells; 23.72 and 19.0 for anti-infectives; and 1.05 and 1.0 for CSF. In 7+3 arms, the mean and median numbers of PPY were 40.87 and 18.65 for administration of platelets; 30.83 and 17.90 for packed red blood cells 97.56 and 32.50 for anti-infectives; and 0.89 and 0 for CSF.</t>
  </si>
  <si>
    <t>P3 RCT</t>
  </si>
  <si>
    <t xml:space="preserve">Treatment practice patterns, healthcare resource utilization (HRU), and costs in newly diagnosed patients with therapy-related acute myeloid leukemia (tAML) or aml with myelodysplasia-related changes (aml-mrc) in a united states (us) commercially insured </t>
  </si>
  <si>
    <t>2016, US</t>
  </si>
  <si>
    <t>Cytotoxic therapy, HCT</t>
  </si>
  <si>
    <t>Newly diagnosed, t-AML, AML with myelodysplasia-related changes, or MDS with evidence of HCT, radiotherapy, or cytotoxic treatment, t-AML/AML-MRC N=2,901, Total AML N=9,455</t>
  </si>
  <si>
    <t>Retrospective observational study using PharMetricsPlus® database of adults with AML from 1/2007 until 6/2016</t>
  </si>
  <si>
    <t>Mean total costs treated AML that is to therapy-related or MDS-related changes were $352,606 vs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Overall AML population's mean total costs were $173,863 and $212,214 in months 1-6 and &gt;6, respectively, in treated patients and $79,382 in untreated patients.</t>
  </si>
  <si>
    <t>2015, India</t>
  </si>
  <si>
    <t>Decitabine vs. Low-dose cytarabine</t>
  </si>
  <si>
    <t>Newly diagnosed AML, ≥ 60 years old, histologically confirmed de novo or secondary AML (&gt;20% blasts) who were not fit for intensive chemotherapy with 3 + 7 induction</t>
  </si>
  <si>
    <t>Prospective case control study</t>
  </si>
  <si>
    <t xml:space="preserve">Cost per cycle of chemotherapy in INR was 24,200 for decitabine and 1,600 for low-dose cytarabine group 
Median of total cost of therapy was 96,800 for decitabine and 6,400 for low-dose cytarabine group
</t>
  </si>
  <si>
    <t>Cost of chemotherapy including medicines and daycare charges from the prospective study</t>
  </si>
  <si>
    <t>2013, NR</t>
  </si>
  <si>
    <t>Low dose Cytarabine (LDAC) vs. LDAC + Doxorubicin</t>
  </si>
  <si>
    <t>De novo AML, age ≥60, ECOG PS ≤2</t>
  </si>
  <si>
    <t>RCT; n=90</t>
  </si>
  <si>
    <t>Hospital admission for blood transfusion (LDAC vs. LDAC + Doxorubicin):  27 (60%)  vs. 8 (17.7%)
Significantly shorter admission duration for transfusion in favor of arm 2 P&lt;0.001</t>
  </si>
  <si>
    <t>2012, NR</t>
  </si>
  <si>
    <t>Decitabine (DEC) vs. Treatment choice (TC: supportive care, or low-dose cytarabine)</t>
  </si>
  <si>
    <t>Newly diagnosed AML, age ≥65</t>
  </si>
  <si>
    <t>Post-hoc analysis of P3 RCT (DACO-16 Trial; NCT00260832); n=485</t>
  </si>
  <si>
    <t>Platelet Transfusion-independence achieved (DEC vs. TC): 26 (31%) vs. 11 (13%) p=0.0069
RCT Transfusion-independence achieved (DEC vs. TC): 44 (26%) vs. 21 (13%) p=0.0026
Number of hospitalized patients for transfusion (DEC vs. TC): 191 vs. 182
Median % of hospital nights for transfusion (DEC vs. TC): 34% vs. 39%
Number of hospitalized patients for adverse event (DEC vs. TC): 132 vs. 100
Median % of hospital nights for adverse event (DEC vs. TC): 17.5% vs. 20.0%</t>
  </si>
  <si>
    <t>DACO-16 Trial</t>
  </si>
  <si>
    <t>2016, US and UK</t>
  </si>
  <si>
    <t>Intensive therapy (IT) vs. Induction and then SCT vs. Low intensity therapy (LIT) vs. Best supportive care (BSC)</t>
  </si>
  <si>
    <t>AML</t>
  </si>
  <si>
    <t>Estimate the average direct cost-of-illness per patient for the first 6 months of therapy in the US and the UK based on the cost data identified through SLR</t>
  </si>
  <si>
    <t>SCT (highest direct costs): $177,187 and $352,682 for UK and US, respectively (transplantation 80% in UK and hospitalization 51% in US)
IT: $59,426 and $324,502 for UK and US (hospitalization cost 74% in UK and 93% in US)
LIT: $45,854 and $57,039 for UK and US (medication 86% in UK and 83% in US)
BSC only: $5837 and $14,014 for UK and US (transfusion 70% in UK and medication 55% in US)
Overall, treatment in the US is more expensive than treatment in the UK</t>
  </si>
  <si>
    <t>Direct cost of disease, induction therapy, consolidation therapy, transplantation from SLR</t>
  </si>
  <si>
    <t>2015, France</t>
  </si>
  <si>
    <t>Intensive chemotherapy (IC) vs. Low-intensity treatments (LC) vs. Best supportive care (BSC)</t>
  </si>
  <si>
    <t>Newly diagnosed AML, age ≥ 70</t>
  </si>
  <si>
    <t>Prospective observational study (n=214); French payer perspective</t>
  </si>
  <si>
    <t xml:space="preserve">Median number (range) of transfusions (IC vs. LC vs. BSC): packed red blood cell (PRBC) 22 (0–116) vs. 15 (0–136) vs. 7.5 (0–101) /  platelet concentrate (PC) 18 (0–116) vs. 5 (0–208) vs. 2 (0–56) / fresh frozen plasma (FFP) 0 (0–22) vs. 0 (0–6) vs. 0 (0–14) 
Mean blood product transfusions cost (IC vs. LC vs. BSC): EUR €7228.72 vs. EUR €5458.34 vs. EUR €2586.07
</t>
  </si>
  <si>
    <t>Review of clinical files and Electronic Medical Record in Lyon-University Hospital
Blood product transfusions cost from wholesale acquisition costs in the April 2014 edition of the ‘Journal officiel dela République Fran¸caise’: 187.33 euros for one PRBC, 76.45 euros for one PC, and 99.06 euros for oneFFP</t>
  </si>
  <si>
    <t>Intensive treatment vs. Non-intensity treatment vs. Supportive care</t>
  </si>
  <si>
    <t>AML, age ≥ 60</t>
  </si>
  <si>
    <t>Retrospective review of Electronic Medical Record, North Glasgow hospitals from 2010 to 2015; n=68</t>
  </si>
  <si>
    <t>Total number of inpatient days (Intensive vs. Non-intensive vs. Supportive): 96 vs. 40 vs. 24</t>
  </si>
  <si>
    <t>Electronic Medical Records from the North Glasgow hospitals</t>
  </si>
  <si>
    <t>2017, International (Canada, France, Germany, Italy, Japan, Netherlands, South Korea, Spain, UK, US)</t>
  </si>
  <si>
    <t>Hypomethylating therapies, standard-to-intermediate dose cytarabine-based therapies, SCT</t>
  </si>
  <si>
    <t>Newly diagnosed AML patients with and without FLT3 mutation who are &lt;65 and &gt;=65</t>
  </si>
  <si>
    <t xml:space="preserve">Hematologists, Oncologists from an established panel randomly selecting and categorizing patients to collect baseline characteristics, treatment patterns, AML-related HCRU </t>
  </si>
  <si>
    <t xml:space="preserve">Among newly diagnosed patients &lt;65, the most common initial tx was standard-to-intermediate dose cytarabine (43.2 and 55.9% for FLT3-mutated and FLT3-wild-type), followed by hypomethylating agent (HMA)-based therapies (13.7 and 11.8% for FLT3-mutated and FLT3-wild-type). Among newly diagnosed patients &gt;=65, the most common initial tx were HMA-based therapies (36.0 and 47.2% for FLT3-mutated and FLT3-wild-type), followed by standard-to-intermediate dose cytarabine (30.1 and 30.8% for FLT3-mutated and FLT3-wild-type). </t>
  </si>
  <si>
    <t xml:space="preserve">Hematologists, Oncologists </t>
  </si>
  <si>
    <t>Hypomethylating therapies, intensive chemotherapy, SCT</t>
  </si>
  <si>
    <t>Newly diagnosed AML patients who re older (age &gt;65) with  cytogenetically high risk  treated with either HMAs or intensive induction</t>
  </si>
  <si>
    <t>Single-center retrospective EMRg for chemotherapy regimen at time of diagnosis, transplant free survival, encounters in the healthcare setting (office or hospital), charges accrued until death or HSCT, blood transfusions (red blood cells and platelets) administered, and overall survival between 2010 and 2016.</t>
  </si>
  <si>
    <t xml:space="preserve">Out of 84 patients included, 31 patients received HMAs and 53 underwent intensive (7+3 or equivalent) induction therapy and 30 patients underwent HSCT (HMA:7, Intensive induction: 23). The mean number of encounters with the healthcare system (inpatient and outpatient encounters) was not significantly different between HMA vs. intensive induction groups (27.3 days vs 34.9 days p-value: 0.48).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t>
  </si>
  <si>
    <t>institutional EMR</t>
  </si>
  <si>
    <t>AML patients in palliative care setting: Influence on life span and transfusion habits, assessment on quality of life and previous treatment.</t>
  </si>
  <si>
    <t>2016, Germany</t>
  </si>
  <si>
    <t>Palliative care (PC)</t>
  </si>
  <si>
    <t>AML patients in palliative care setting</t>
  </si>
  <si>
    <t>Retrospective review of Medical Record of patients treated with palliative care from 2008 to 2015; n=33</t>
  </si>
  <si>
    <t>RBC Transfusion at PC ward: 20 (61%)
Platelet Transfusion at PC ward: 20 (61%)</t>
  </si>
  <si>
    <t>2007, UK</t>
  </si>
  <si>
    <t>Newly diagnosed AML, age ≥ 18</t>
  </si>
  <si>
    <t>Probabilistic decision model with eight Markov models to calculate life time medical costs and life expectancy of AML by using bottom-up costing (micro costing) approach; NHS perspective; 5 years time horizon; discount rate of 3.5%</t>
  </si>
  <si>
    <t>Expected 5-year medical cost per patient: GBP £8,170 to £81,636
Mean 5-year medical cost:  GBP £41,109 for all patients / GBP £79,483 for age 18-59 / GBP £22,318 for age ≥ 60</t>
  </si>
  <si>
    <t xml:space="preserve">Medical cost only (treatments, hospitalizations, diagnostictests, transfusions, and associated complications); 
Unit costs from British National Formulary, the Personal Social Services Research Unit, the cost lists of both the NHS Blood and Transplant and Leeds Teaching Hospitals NHS Trust
NHS Reference Cost 2007 is used only when bottom-up costing was not possible
Mean cost during induction
LDAC and early death among patients ≥ 60: £9,683
AraC(LD) and early response among patients ≥ 60: £14,527
AraC(LD) and late response among patients ≥ 60: £15,674
AraC(LD) and no response among patients ≥ 60: £26,257
</t>
  </si>
  <si>
    <t>AML, age ≥ 65, ineligible for intensive chemotherapy</t>
  </si>
  <si>
    <t>Retrospective review of Truven Health MarketScan Analytics Databases from 2011 to 2016; n=1492</t>
  </si>
  <si>
    <t xml:space="preserve">Patients with ≥1 blood transfusion (61%) received 8.9 (9.5) transfusions per month during 177 (244) days on average
Patients had a mean of 3.7 days of hospitalization, 0.2 days of hospice care, and 5.2 office visits per month
Compared to treated patients , untreated patients (32%; i.e., patients with no chemo, blood transfusion or stem cell transplant) had fewer days of postindex follow-up (106 vs. 263), more days of hospitalization (4.8 vs. 3.2), and of hospice care (0.4 vs. 0.1), and fewer office visits (3.8 vs. 5.8) per month (all P&lt;0.01).
</t>
  </si>
  <si>
    <t>Truven Health MarketScan Analytics Databases</t>
  </si>
  <si>
    <t>Hospital length of stay and costs in patients with acute myeloid leukemia: analysis of US national in-patient data for 2015</t>
  </si>
  <si>
    <t>AML patients with ICD-10 codes for Q4 (or ICD-9 for Q1-Q3)</t>
  </si>
  <si>
    <t>National Inpatient Sample data set from 2015 for hospital admissions via  the Healthcare Cost and Utilization Project</t>
  </si>
  <si>
    <t>In 2015, 12,634 admissions were identifeid as AML representing 0.146% of all hospitalizations. The mean length of stay was 13.04 days (SD: 15.76 days, Median: 6 days). While majority of the hospitalizations were in patients age &gt;60 years (55%), the length of stay was longest for children, followed by adults age 45-59. Mean (SD) length of stay by age: 0-18: 20.22 days (20.31, n=532), 18-45: 13.49 days (18.58, n=1618), 45-59: 15.15 days (16.62, n=2110) and 60+: 11.32 days (13.43, n=5216). The mean length of stay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length of stay, the total charges were lowest for Medicare $107,913 (SD: $165,576), while charges were similar for Medicaid and Private payers: $174,545 (SD: $284,624) and $166,731 (SD: $253,656), respectively. length of stay and charges did not significantly vary by gender or race.</t>
  </si>
  <si>
    <t>ITC</t>
  </si>
  <si>
    <t>Glasdegib (GLAS) + low-dose cytarabine (LDAC) vs Venetoclax (VEN) + LDAC</t>
  </si>
  <si>
    <t>Newly diagnosed AML patients ineligible for intensive chemotherapy</t>
  </si>
  <si>
    <t>ITC and STC models followed the unanchored, single-arm comparison as guided by the National Institute of Health and Care Excellence Decision Support Unit. Mean differences (MD) in median OS (months) between treatments were estimated using a modified Bucher ITC approach with 95% confidence intervals (CI). While ITC did not adjust for patient characteristics, using STC, GLAS+LDAC IPD were adjusted for VEN+LDAC patient baseline covariates.</t>
  </si>
  <si>
    <t>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t>
  </si>
  <si>
    <t>individual patient-level data (IPD) for GLAS+LDAC (n=116), published results for phase I/II single arm study for VEN+LDAC (n=61)</t>
  </si>
  <si>
    <t>Azacitidine, decitabine, glasdegib, low-dose cytarabine</t>
  </si>
  <si>
    <t xml:space="preserve">Classical frequentist ITC using the Bucher method compared OS hazards ratios (HRs), 95% confidence intervals (CI) using LDAC as the common comparator. </t>
  </si>
  <si>
    <t>In the ITC, with LDAC as the common comparator, GLAS+LDAC compared favorably with indirect HR for OS vs. AZA and DEC being 0.51 (0.35-0.75) and 0.57 (0.40-0.80), respectively. Using ITC, treatment with GLAS+LDAC showed significantly better OS HR than AZA and DEC in previously untreated NIC AML patients.</t>
  </si>
  <si>
    <t>Four RCTs from systemic literature search through 12/2016</t>
  </si>
  <si>
    <t>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The results of the covariate adjusted ITC confirmed the robustness of the ITT analysis and demonstrated statistically significant improvements in OS for GLAS+LDAC as compared to AZA and DEC.</t>
  </si>
  <si>
    <t>Individual patient data from the GLAS+LDAC treatment group were adjusted for baseline characteristics to closely resemble the LDAC group in the Phase 2 study</t>
  </si>
  <si>
    <t>AML patients ineligible to receive intensive chemotherapy</t>
  </si>
  <si>
    <t xml:space="preserve">Trials results were indirectly compared with LDAC alone as the common comparator. In MAIC, patient-level data for GLAS+LDAC were weighted to match mean baseline characteristics reported for AZA. In STC, GLAS+LDAC data generated a regression model with baseline characteristics as covariates, which was used to simulate outcomes for AZA trial participants. </t>
  </si>
  <si>
    <t>Standard ITC demonstrated GLAS+LDAC superiority over AZA (HR= 0.57; 95%CI: 0.35- 0.91). Using MAIC, propensity score weighting reduced effective sample size to 32 (72% loss). MAIC estimated improved OS in favor of GLAS+LDAC, but did not reach statistical significance (HR= 0.87; 95%CI: 0.48-1.58). In STC, adjusting for key population covariates found a similar yet stronger, more precise survival effect (HR= 0.47; 95%CI: 0.26-0.85) without reducing sample size. While standard ITC and STC preserve the sample, only STC enables population-specific interpretations. In MAIC, significant results and interpretations are severely limited by sample size loss.</t>
  </si>
  <si>
    <t>P2 trial data patient-level data for GLAS+LDAC, P3 azacitidine (AZA) trial data</t>
  </si>
  <si>
    <t>Other</t>
  </si>
  <si>
    <t>CPX-351 for the treatment of newly diagnosed, therapy-related acute myeloid leukemia (tAML) or AML with myelodysplasia-related changes (AML-MRC): an analysis of clinical benefit</t>
  </si>
  <si>
    <t>Newly diagnosed therapy-related AML (t-AML)/ AML with myelodysplasia-related changes (AML-MRD), N=309</t>
  </si>
  <si>
    <t>The NNT in a P3 trials to prevent 1 death at 2 years with CPX-351 versus 7+3 was calculated as the reciprocal of the absolute risk reduction (1/ARR), where ARR equaled the control death rate minus experimental death rate.</t>
  </si>
  <si>
    <t>For every 6 patients treated with CPX-351, 1 death would be prevented over 2 years compared with 7+3 (1/(0.84 – 0.67)).</t>
  </si>
  <si>
    <t>2018, Spain</t>
  </si>
  <si>
    <t>Chemotherapy, hypomethylating agents, supportive care</t>
  </si>
  <si>
    <t>Consecutive AML and HR-MDS &gt; 65 years patients and stage-IV lung cancer patients, N=175</t>
  </si>
  <si>
    <t>Comparison of end-of-life care in AML-MDS and stage IV lung cancer in a tertiary care center; Univariant comparisons of the main indicators of end-of-life  aggressiveness between the 2 cohorts were done using Chi-square or Wilcoxon tests as appropriate.</t>
  </si>
  <si>
    <t>There were no statistical differences regarding the frequency of hospital admissions, days spent in hospital or the proportion of patients receiving chemotherapy within the 14 last days of life. However, more AML/MDS patients were admitted into hospital in their last month of life (86 vs 44%, p&lt;0.001). More AML patients were transfusion dependent and received more red blood cells or platelet transfusion in their last 2 months of life. (75% vs 3%, p&lt;0.0001.) Referral to PC Unit was documented in 19% AML/MDS compared to 48% lung cancer patients (p&lt;0.001). In 1L, 21% AML-MDS were treated with chemotherapy, 64% with hypomethylating agents and 15% with supportive care exclusively. 13 of 77 patients received second line therapy for progression or relapse after first response. 10 AML patients received chemotherapy and 3 hypomethylating agents.</t>
  </si>
  <si>
    <t>PubMed search of evidence of drug wastage, NICE technology appraisal guidance documents in treatmeent of leukemia, lymphoma, and myeloma</t>
  </si>
  <si>
    <t>The 160 identified publications addressed the following drug wastage components: unused drugs in vials/ampoules, dead-space syringes, early discontinuation, non-compliance or death, non-extractable amount, wastage due to reconstitution, limited drug stability, and spillage. The following waste reduction measures were identified: vial sharing, scheduling/grouping/batching of patients, drug use and stability surveillance, dose rounding, dose banding, multi-dose devices/vials/cartridges, overlapping prescription fills, split-fills/instalment dispensing, drug overage in vials, increased range of vial sizes, recycling of unused drug, extension of drug expiration date, use of low dead space syringes.</t>
  </si>
  <si>
    <t>Of the 10 identified blood cancer appraisals, full wastage was reported in base case of 5 submissions, no wastage in 3. Two submissions did not report drug wastage.</t>
  </si>
  <si>
    <t>AML, &gt;= 18 years old, resided in the UK, no evidence of cognitive impairment, hearing difficulty, visual impairment, or of altered mental state</t>
  </si>
  <si>
    <t>The time trade-off (TTO) model among UK population and elicitation survey to validate the health states</t>
  </si>
  <si>
    <t>Eight health states were developed and clinically validated, including treatment with chemotherapy, consolidation therapy, transplant, graft-vs-host disease (GvHD), remission, relapse, refractory, and functionally cured. Mean TTO preference values (n = 120), ranked from lowest (worst health state) to highest (best health state) were as follows: refractory − 0.11 (− 0.21 to − 0.01), relapse 0.10 (0.00–0.20), transplant 0.28 (0.20–0.37), treatment with chemotherapy 0.36 (0.28–0.43), GvHD 0.43 (0.36–0.50), consolidation 0.46 (0.40–0.53), remission 0.62 (0.57–0.67), and functionally cured 0.76 (0.72–0.79).</t>
  </si>
  <si>
    <t>QUALITY OF LIFE EXTRACTION: NIC AML</t>
  </si>
  <si>
    <t>Reference and Study Information</t>
  </si>
  <si>
    <t>Symptoms</t>
  </si>
  <si>
    <t>HRQoL</t>
  </si>
  <si>
    <t>Study Population</t>
  </si>
  <si>
    <t>Significant Improvement in Symptoms?</t>
  </si>
  <si>
    <t>Symptoms Summary</t>
  </si>
  <si>
    <t>Significant Improvement in QOL?</t>
  </si>
  <si>
    <t>Utility Values (EQ-5D, SF-6D, HSUV, HUI, etc.)</t>
  </si>
  <si>
    <t>Glasdegib + Low-dose Cytarabine (LDAC) vs. LDAC</t>
  </si>
  <si>
    <t>RCT, N=116</t>
  </si>
  <si>
    <t>Newly diagnosed with AML ineligible for intensive chemotherapy</t>
  </si>
  <si>
    <t>Q-TWiST</t>
  </si>
  <si>
    <t>Minden_Haema_2015 (Abstract); Dombret_Blood_2015</t>
  </si>
  <si>
    <t>Azacitidine (AZA) vs. CCR (standard induction chemotherapy, low dose cytarabaine, or supportive care only)</t>
  </si>
  <si>
    <t>RCT, N=488</t>
  </si>
  <si>
    <t>Age ≥65, newly diagnosed AML, not eligible for HSCT</t>
  </si>
  <si>
    <t>157 AZA patients and 134 CCR patients were evaluable for HRQL. AZA or CCR showed general improvement in the 4 relevant domains. No HRQoL detriment was seen with AZA or CCR at the group level during treatment. "Few" statistically significant (p&lt;0.05). "Fewer" met the MID threshold. CCR achieved meaningful improvement in Fatigue (cycles 7, 9) and Global Health Status/QoL (cycle 9). Patients receiving AZA achieved meaningful improvement in Fatigue (cycle 9). Scores varied substantially among individual patients in both treatment groups.</t>
  </si>
  <si>
    <t>Azacitidine (AZA) vs. Best supportive care (BSC)  after conventional induction ("3+7") and consolidation chemotherapy</t>
  </si>
  <si>
    <t>RCT, N=99</t>
  </si>
  <si>
    <t>Age &gt; 60, newly diagnosed or secondary AML (&gt; 30% myeloid marrow blasts), ECOG PS &lt;3</t>
  </si>
  <si>
    <t xml:space="preserve">EORTC QLQ-C30, QOL-E (ver. 3) </t>
  </si>
  <si>
    <t xml:space="preserve">&lt;After 1st "3+7" regimen&gt;
QOL-E: no changes
QLQ-C30: deterioration in physical function (median 80, IQR 60-93, to 67, IQR 52-87, p=0.008), in role function (median 83, IQR 67-100, to 67, IQR 33-83, p=0.023) and in GHS (median 50, IQR 33-69, to 67, IQR 50-75, p=0.002) and improvement in dyspnea (p=0.023).
&lt;After consolidation therapy, among patients obtaining a CR&gt; 
QOL-E: improvement in median physical scores (56, IQR 41-72 to 63, IQR 50-84, p=0.033), disease-specific domain scores (59, IQR 48-67 to 74, IQR 67-85, p=0.003) and treatment outcome index scores (55, IQR 32-77, to 79, IQR 41-86, p=0.026)
QLQ-C30: improvement in emotional function (83, IQR 67-92, to 92, IQR 77-100, p=0.015), GHS (median 50, IQR 33-65 to 67, IQR 58-83, p=0.002). Dyspnea and insomnia regressed while financial problems increased.
</t>
  </si>
  <si>
    <t>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t>
  </si>
  <si>
    <t>Decitabine (DEC) + Best Supportive Care (BSC) vs. BSC</t>
  </si>
  <si>
    <t>RCT, N=233</t>
  </si>
  <si>
    <t>Age ≥ 60, MDS or CMML, int-1, int-2, or high-risk, ineligible for intensive treatment, ECOG ≤2</t>
  </si>
  <si>
    <t>In the decitabine arm, 18 patients (15%) of 119 patients achieved hematologic improvement</t>
  </si>
  <si>
    <t>Patients on the DEC arm showed a significant improvement in their physical functioning and borderline improvement of global health status. No apparent effect was seen on dyspnea. Trends of most of QOL scales favors DEC.</t>
  </si>
  <si>
    <t>Low-dose Cytarabine + Lintuzumab vs. Low-dose Cytarabine</t>
  </si>
  <si>
    <t>RCT, N=211</t>
  </si>
  <si>
    <t>Age ≥60, de novo AML, exposed to chemotherapy for different malignancy, ECOG PS ≤2</t>
  </si>
  <si>
    <t>FACT-Leu</t>
  </si>
  <si>
    <t>No consistent pattern of change in FACT-Leu score was observed. The median change in FACT-Leu score was similar in both arms where the range of scores overlapped considerably.</t>
  </si>
  <si>
    <t>Decitabine (DEC) vs.  Best Supportive Care (BSC) or Low-dose Cytarabine (LDAC)</t>
  </si>
  <si>
    <t>RCT, N=485</t>
  </si>
  <si>
    <t>Older patients with newly diagnosed AML unfit for intensive chemotherapy</t>
  </si>
  <si>
    <t>EORTC-QLQ-C30</t>
  </si>
  <si>
    <t>NO</t>
  </si>
  <si>
    <t>With increasing ECOG performance status scores, the symptom scales deteriorated</t>
  </si>
  <si>
    <t>For ECOG PS 0, EORT pysical/role/cognitive/emotional/social functioning scales and global health status numerically better than the EROT reference values. However With increasing ECOG performance status scores, the EORTC-QLQ-C30 health subscales deteriorated</t>
  </si>
  <si>
    <t>Decitabine vs. Talacotuzumab</t>
  </si>
  <si>
    <t>RCT, N=309</t>
  </si>
  <si>
    <t>De novo or secondary AML, treatment naive or relapsed, age &gt;= 75 years, ineligible for intensive chemotherapy</t>
  </si>
  <si>
    <t>At baseline, the mean FACT-Leu was 119.6. Except SWB, other FACTLeu subscale and aggregated scores highly correlated with FACT-Leu (0.74-0.96; p&lt;0.0001). Among NIC AML patients, FACT-Leu scores were significantly associated with PS and sex.</t>
  </si>
  <si>
    <t>At baseline, the mean index values for VAS of EQ-5D-5L were 0.68 and 62.5, respectively. Both index values (0.65) and VAS of EQ-5D-5L (0.57) showed moderate correlation with FACT-Leu. The EQ-5D-5L (0.71) and VAS (0.60) showed moderate correlation with FACT-TOI (p&lt;0.0001).</t>
  </si>
  <si>
    <t>RCT, N=833</t>
  </si>
  <si>
    <t>EORTC QLQ- 30C, EQ-5D3L</t>
  </si>
  <si>
    <t xml:space="preserve">QoL assessment were performed at baseline, 3 month, 6 month and 12 month. Patients who died before the next QoL assessment point had QLQ-30C summary score 8.65 (6.68-10.61) points lower,EQ-5D utility score 0.11 (0.08-0.14) points lower, and EQ-5D VAS 7.73 (5.13-10.34) lower (all p&lt;.0001). After early deaths had been excluded, there were no significant differences in baseline quality of life between those patients who entered remission and those who did not on any measure. Among patients who survived 90 days after the assessment, patients who were in remission at a post-baseline timepoint had significantly improved QLQ-30C summary score (difference 4.27 (0.06-8.48), p=0.05), and EQ-5D utility score (difference 0.08 (0.02-0.14) p=0.008), but EQ-5D VAS was not significantly different by remission status (-1.32 (-7.57-4.93) p=0.7). </t>
  </si>
  <si>
    <t>Among patients who survived 90 days after the assessment, patients who were in remission at a post-baseline timepoint had significantly improved  EQ-5D utility score (difference 0.08 (0.02-0.14) p=0.008)</t>
  </si>
  <si>
    <t>Prospective Observational, N=56</t>
  </si>
  <si>
    <t>MDS, treated with AZA</t>
  </si>
  <si>
    <t>EORTC QLQ-C30, FACT-Fatigue, EQ-5D and a global fatigue scale</t>
  </si>
  <si>
    <t>50 were evaluable for QoL. Clinically important differences were seen in physical, role, cognitive and social functioning, global health status between responders and non responders (all higher in responders). Responders had significantly superior global health status (p=0.001) and EQ-5D scores (p=0.0002) and lower levels of fatigue (p&lt;0.0001).</t>
  </si>
  <si>
    <t>Responders had significantly superior EQ-5D scores (p=.0002).</t>
  </si>
  <si>
    <t>Prospective Observational, N=20</t>
  </si>
  <si>
    <t>EORTC QLQ-C30, EQ-5D, global fatigue scale</t>
  </si>
  <si>
    <t>The only clinically significant improvements were observed with the EORTC physical functioning and fatigue subscales but constipation scores were higher and global health status/QOL deteriorated over time.</t>
  </si>
  <si>
    <t>Median score of EQ-5D
Baseline 0.848 / Month 1-2: 0.812 / Month 3-4: 0.849 / Month 5-7: 0.866</t>
  </si>
  <si>
    <t>Intensive therapy vs. Palliative treatment</t>
  </si>
  <si>
    <t>Prospective Observational, N=113</t>
  </si>
  <si>
    <t>Age ≥ 60, newly diagnosed de novo AML</t>
  </si>
  <si>
    <t>EORTC QLQ-C30 (ver. 3) and QOL-E (ver.2)</t>
  </si>
  <si>
    <t xml:space="preserve">At diagnosis The median QOL-E general standardized score 54 (IQR 46-70) / median EORTC QLQ-C30 global score decreased 50 (IQR 41-66) 
Fatigue in QOL-E median 45 (IQR 32-53) / in QLQ-C30 median 33 (IQR 22-66)
Loss of appetite was perceived by 75% of patients </t>
  </si>
  <si>
    <t>Prospective Observational, N=44</t>
  </si>
  <si>
    <t>Cured AML patients</t>
  </si>
  <si>
    <t>EORTC QLQ-C30 and FACT-AN</t>
  </si>
  <si>
    <t xml:space="preserve">There were worsening of emotional (-9.03; p= 0.04) and cognitive (-6.94; p= 0.05) EORTC scale scores, while increasing FACTG (+2.9; p=0.03), emotional (+1.1; p= 0.04) and Functional well being (+2.25; p=0.001) in FACT An scores. </t>
  </si>
  <si>
    <t>Best Supportive Care (BSC) vs. (Hypomethylating Agent (HA) vs.Intensive Chemotherapy + Hematopoietic Cell Transplantation (IC/HCT)</t>
  </si>
  <si>
    <t>Patient Survey, N=195</t>
  </si>
  <si>
    <t>Age ≥ 60, MDS or AML</t>
  </si>
  <si>
    <t>EORT QLQ-C30 and Activities of Daily Living (ADL; Barthel Index)</t>
  </si>
  <si>
    <t>At baseline, median EORTC QLQ-C30 Fatigue (BSC vs. HA vs. IC/HCT vs. total): 53.3 vs. 66.6 vs. 44.3 vs. 53.3
median ADL (Barthel Index) (BSC vs. HA vs. IC/HCT vs. total): 100 vs. 100 vs. 100 vs. 100</t>
  </si>
  <si>
    <t>Patient survey, N=75</t>
  </si>
  <si>
    <t>AML, 1L or R/R (75% (n=56) first line vs 25% (n=19) Relapsed/refractory AML)</t>
  </si>
  <si>
    <t>FACT-Leu and EQ-5D-3L</t>
  </si>
  <si>
    <t>The first-line patients had an average of 2.1 symptoms whereas the relapsed/refractory patients had an average of 2.4 symptoms</t>
  </si>
  <si>
    <t xml:space="preserve">First-line patients may have a directionally better QoL scores than those on later lines of therapy
1L vs. R/R:  EQ-5D = 0.75 vs. 0.71 (P=0.51) and the FACT-Leu = 103.7 vs. 92.5 (P=0.098)
R/R patients were significantly more likely than first-line patients to be affected physically by their AML condition
1L vs. R/R: FACT-Leu-Physical Well-Being sub-domain = 13.0 vs. 17.6, p=0.005
</t>
  </si>
  <si>
    <t xml:space="preserve">1L patients have better EQ-5D  scores than those on later lines of therapy, </t>
  </si>
  <si>
    <t>AML patients with 1L: EQ-5D = 0.75 
R/R to 1L AML patients:  EQ-5D = 0.71</t>
  </si>
  <si>
    <t>Patient survey, N=18</t>
  </si>
  <si>
    <t>AML, achieved the first CR</t>
  </si>
  <si>
    <t>EORTC QLQ-C30, QOL-CS, FACIT-Fatigue and HADS</t>
  </si>
  <si>
    <t>Reported symptoms ranging from 11% (constipation) to 83% (fatigue)</t>
  </si>
  <si>
    <t>Participants scored well on the EORTC QLQ-C30. The FACIT-Fatigue (worst 0-best 52) mean score was 28.7 and median score was 33.5 (normal ≥30). On the HADS anxiety scale, 2 participants scored in the abnormal range. On the QOL-CS, participants scored above 6 out of 10 in all domains, with exceptions of the psychological subscales of distress and fear (Physical 8.7 / Psychological 7.9 / Distress 4.7 / Fear 4.5 / Social 7.1 / Spiritual 7.4).</t>
  </si>
  <si>
    <t>Leunis_EJU_2014</t>
  </si>
  <si>
    <t>Patient survey, N=92</t>
  </si>
  <si>
    <t>AML survivors vs. General population</t>
  </si>
  <si>
    <t>EQ-5D and EORTC QLQ-C30</t>
  </si>
  <si>
    <t>Reported problems on the EQ-5D domains: Only a minority of the patients reported problems with selfcare (9%) and about a quarter of the patients (27%) reported anxiety. Patients more frequently reported pain and problems with usual activities or mobility. Less than 10% of the patients reported severe or extreme problems on any of the health dimensions.
Reported problems on the QLQ-C30: Fatigue was the most frequently reported symptom in patients with AML (78%). Other frequently reported symptoms were pain, dyspnea, insomnia, and financial difficulties. Patients with AML had significantly more problems with fatigue, pain, dyspnea, and appetite loss than the general population. Furthermore, financial difficulties were more frequently reported by patients with AML. Only the differences in fatigue, dyspnea, and financial difficulties were clinically relevant.</t>
  </si>
  <si>
    <t xml:space="preserve">The majority of the patients with AML reported problems on the five functioning scales of the QLQ-C30. The average scores on all functioning scales were significantly lower in patients with AML compared to adjusted general population scores. The differences in physical, role,
cognitive, and social functioning were also clinically relevant. Despite these differences, no significant difference was found for the global quality of life. </t>
  </si>
  <si>
    <t>Average EQ-VAS score of the patients was significantly lower than the predicted general population EQ-VAS: 74.6 vs. 78.8, p=0.0333. The lower  utility score was related to more problems with mobility and usual activities and more anxiety/depression. Allogeneic HSCT, younger age, and the absence of social support were also associated with a lower EQ-VAS score.
Overall, 0.82 (0.21 - 1.0); 
No Relapse: 0.83 vs. Relapse: 0.78 (p=0.19)
High dose chemo/HSCT: 0.83 vs. HSCT: 0.82 (p=0.77)</t>
  </si>
  <si>
    <t>Patient survey, N=30</t>
  </si>
  <si>
    <t>AML and MDS</t>
  </si>
  <si>
    <t>M. D. Anderson Symptom Inventory (MDASI)</t>
  </si>
  <si>
    <t>Total of 39 symptoms, 14 reported by 20% or more patients, occurring over the disease course. Fatigue and distress (followed by pain) was the symptom reported most often. The mean number of symptoms reported by patients with AML (5.46; sd = 2.83) and by patients with MDS (7.33; sd=4.18) was not significantly different. Proportionately patients with MDS reported more fatigue, disturbed sleep, drowsiness, shortness of breath, headache, and sadness but less pain and numbness/tingling than AML patients. Both groups of patients described symptom interference with day-to-day activities.</t>
  </si>
  <si>
    <t>On the MDASI, fatigue (followed by distress and disturbed sleep) was the symptom reported most often in the last 24 hours. Fatigue had the highest mean severity rating (3.37, sd = 3.36, 0-10 scale) on the MDASI.</t>
  </si>
  <si>
    <t>Cost-effectiveness in Canada of azacitidine for the treatment of higher-risk myelodysplastic syndromes</t>
  </si>
  <si>
    <t>Azacitidine (AZA) vs. CCR (BSC alone, low-dose chemotherapy+BSC, and standard-dose chemotherapy+BSC)</t>
  </si>
  <si>
    <t>Utility, CEA</t>
  </si>
  <si>
    <t>AML(&gt;30% blast) and MDS (High-risk)</t>
  </si>
  <si>
    <t>EQ-5D mapped from EORTC QLQ-C30 and SF-6D mapped from SF-12</t>
  </si>
  <si>
    <t>The utility analysis results show that, compared with patients receiving bsc, patients treated with azacitidine had a better quality of life, and the difference increased with increasing length of treatment.</t>
  </si>
  <si>
    <t xml:space="preserve">For MDS patients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Because no utility values had been reported for patients with AML&gt;30, it was assumed that the utility value of this health state would be the same as that of baseline mds treated with azacitidine or BSC.
&lt;EQ-5D&gt;
AZA Day 0: 0.67 / Day 50: 0.70 / Day 106: 0.74 / Day 182: 0.80 / Day 183 onward: 0.80
Best supportive care Day 0: 0.67 / Day 50: 0.69 / Day 106: 0.68 / Day 182: 0.72 / Day 183 onward: 0.80
AML (&gt;30% blasts) 0.67
&lt;SF-6D&gt;
Low-dose chemotherapy Day 0: 0.67 / Day 14: 0.70 / Day 42: 0.71 / Day 70: 0.72 / Day 98: 0.70 / Day 182: 0.85 / Day 365: 0.67 / Day 366 onward: 0.67
Standard-dose chemotherapy Day 0: 0.66 / Day 14: 0.61 / Day 42: 0.66 / Day 70: 0.69 / Day 98: 0.72 / Day 182: 0.74 / Day 365: 0.83 / Day 366 onward: 0.83
</t>
  </si>
  <si>
    <t>Decision Analysis of Post remission Therapy in Cytogenetically Intermediate-Risk Acute Myeloid Leukemia: The Impact of FLT3 Internal Tandem Duplication, Nucleophosmin, and CCAAT/Enhancer Binding Protein Alpha.</t>
  </si>
  <si>
    <t>Allogeneic hematopoietic cell transplantation (HCT) vs. Chemotherapy</t>
  </si>
  <si>
    <t>Utility, Decision analysis</t>
  </si>
  <si>
    <t>Adult patients with AML who achieved CR1</t>
  </si>
  <si>
    <t>EQ-5D from cross sectional study</t>
  </si>
  <si>
    <t>The adjusted means of the EQ-5D index were adopted from the previous cross-sectional study of acute leukemia survivors. In the Markov model, we allowed the QOL estimates to change over time to reflect possible longitudinal alterations in QOL; durations were defined relative to time since CR1 (&lt;1 year, 1 to 2 years, 3 to 5 years, and 6 years or more).
&lt;Overall&gt;
Alive after HCT (overall) 0.74 / Alive after HCT (no GVHD) 0.79 / Alive after HCT (with GVHD) 0.67 / Alive after chemotherapy 0.71
&lt;less than 1 year&gt;
Alive after HCT (overall) 0.59 / Alive after HCT (no GVHD) 0.51 / Alive after HCT (with GVHD) 0.71 / Alive after chemotherapy 0.60
&lt;1 to 2 years&gt;
Alive after HCT (overall) 0.75 / Alive after HCT (no GVHD) 0.77 / Alive after HCT (with GVHD) 0.73 / Alive after chemotherapy 0.68
&lt;3 to 5 years&gt;
Alive after HCT (overall) 0.74 / Alive after HCT (no GVHD) 0.81 / Alive after HCT (with GVHD) 0.67 / Alive after chemotherapy 0.74
&lt;more than 5 years&gt;
Alive after HCT (overall) 0.76 / Alive after HCT (no GVHD) 0.83 / Alive after HCT (with GVHD) 0.63 / Alive after chemotherapy 0.74</t>
  </si>
  <si>
    <t>Cytarabine + Anthracycline  (7+3 combination) vs. non-intensive hypomethylating agents</t>
  </si>
  <si>
    <t>Prospective Observational, N=100</t>
  </si>
  <si>
    <t>Older patients (≥ 60 years) newly diagnosed with AML</t>
  </si>
  <si>
    <t>FACT-L, HADS</t>
  </si>
  <si>
    <t>There were no differences in depression (β = 0.24, SE = 0.20, P = 0.226), or anxiety (β = -0.16, SE = 0.19, P = 0.386) symptoms over all time points. Older patients with AML receiving intensive and non-intensive chemotherapy experience similarly high rates of psychological distress.</t>
  </si>
  <si>
    <t>There were no differences in QOL (β = -0.71, SE = 1.12, P = 0.527)  over all time points. Older patients with AML receiving intensive and non-intensive chemotherapy experience similar QOL.</t>
  </si>
  <si>
    <t>Non-intensive chemotherapy (NIC)</t>
  </si>
  <si>
    <t>SLR</t>
  </si>
  <si>
    <t>Non-intensive chemotherapy (NIC) AML, RAEB-t MDS (20% bone marrow blast)</t>
  </si>
  <si>
    <t>Activities of Daily Living index, EORTC QLQ-C30, EQ-5D, FACT-Fatigue, FACT-Leukemia, FACIT Fatigue, Global Fatigue Scale, Hospital Anxiety and Depression Scale, QOL Cancer Survivor, QOL-E</t>
  </si>
  <si>
    <t>YES</t>
  </si>
  <si>
    <t>Baseline fatigue score was  33 on a 0-100 scale, with higher scores indicating better health. Clinical responders demonstrated meaningful improvements in fatigue from baseline after being treated with chemotherapy. The baseline fatigue scores was low (&lt;50) and it is shown to be significant independent predictors of poor survival.</t>
  </si>
  <si>
    <t>At baseline, NIC AML patients had poor HRQoL scores in GHS (50) on a 0-100 scale, with higher scores indicating better health. Clinically meaningful and significant improvements in fatigue and PF were observed with non-intensive chemotherapeutic agents across several studies. Clinical responders demonstrated meaningful improvements in QLQ-C30 physical, role, cognitive and social functioning, Global Health Status, and EQ-5D scores from baseline after being treated with chemotherapy. Low baseline HRQoL scores, especially physical function was  shown to be significant independent predictors of poor survival.</t>
  </si>
  <si>
    <t>Clinical responders demonstrated meaningful improvements in EQ-5D scores from baseline after being treated with chemotherapy.</t>
  </si>
  <si>
    <t>EQ-5D</t>
  </si>
  <si>
    <t>Survey. N=892</t>
  </si>
  <si>
    <t>Patients, caregivers of living patients, caregivers of deceased patients from Leukemia/Lymphoma Society Database</t>
  </si>
  <si>
    <t>Best-Worst Scaling (BWS) instrument t survey</t>
  </si>
  <si>
    <t xml:space="preserve">Based on best-Worst Scaling (BWS) instrument, patients were most worried about “the possibility of dying from AML” (BW score= 74.47, SE= 0.60) and the “long-term side effects of treatments” (BW score= 70.61, SE= 0.53). Patients were least worried about “communicating openly with doctors” (BW score= 24.34, SE= 0.50). </t>
  </si>
  <si>
    <t>Preferences for AML treatments - using a discrete choice experiment to inform a community led patient-focused drug development initiative</t>
  </si>
  <si>
    <t>Survey, N=322</t>
  </si>
  <si>
    <t>AML patients</t>
  </si>
  <si>
    <t>Paired-comparison discrete choice experiment (DCE) across five attributes (event free survival (EFS), complete remission (CR), length of hospital stay, and severity of short-term side effects and long-term side effects</t>
  </si>
  <si>
    <t>Group of patients ("class 1" who considered 10% increase in CR was most important compared to other attributes) was more likely to (strongly) agree that they had self-control (p=0.01), to have suffered from fatigue (p = 0.02) or organ failure (p&lt;.01), and to have had an allogeneic transplant (p&lt;0.01).</t>
  </si>
  <si>
    <t>SLR Date</t>
  </si>
  <si>
    <t>Male, n</t>
  </si>
  <si>
    <t>Bone marrow blasts, median, % (range)</t>
  </si>
  <si>
    <t>N (Safety Population)</t>
  </si>
  <si>
    <t>Anemia</t>
  </si>
  <si>
    <t>Febrile Neutropenia</t>
  </si>
  <si>
    <t>Neutropenia</t>
  </si>
  <si>
    <t xml:space="preserve">Nausea </t>
  </si>
  <si>
    <t>Decreased Appetite</t>
  </si>
  <si>
    <t>Fatigue</t>
  </si>
  <si>
    <t>Thrombocytopenia</t>
  </si>
  <si>
    <t>Diarrhea</t>
  </si>
  <si>
    <t>Pyrexia</t>
  </si>
  <si>
    <t>Pneumonia</t>
  </si>
  <si>
    <t>Constipation</t>
  </si>
  <si>
    <t>Dysgeusia</t>
  </si>
  <si>
    <t>Dyspnea</t>
  </si>
  <si>
    <t>Peripheral Edema</t>
  </si>
  <si>
    <t>Muscle Spasms</t>
  </si>
  <si>
    <t>Infection</t>
  </si>
  <si>
    <t>Leukopenia</t>
  </si>
  <si>
    <t>Hypokalemia</t>
  </si>
  <si>
    <t>QOL Scales</t>
  </si>
  <si>
    <t>Stratified by Cytogenetic risk?</t>
  </si>
  <si>
    <t>Detailed</t>
  </si>
  <si>
    <t>December 18, 2017;
July 23, 2018;
June 17, 2019</t>
  </si>
  <si>
    <t>Cortes_Leuke_2019; Cortes_Blood_2016 (Abstract);  Cortes_Haema_2018 (Abstract)</t>
  </si>
  <si>
    <t>Glasdegib improved overall survival in patients with acute myeloid leukemia (AML) or myelodysplastic syndrome (MDS) who achieved complete remission (CR) and those who did not achieve CR</t>
  </si>
  <si>
    <t>NCT01546038</t>
  </si>
  <si>
    <t>P2 RCT, open-label</t>
  </si>
  <si>
    <t>Glasdegib + Low-dose Cytarabine</t>
  </si>
  <si>
    <t>Glasdegib+LDAC vs. LDAC</t>
  </si>
  <si>
    <t>Newly diagnosed, previously untreated AML and high-risk MDS unfit for intensive chemotherapy</t>
  </si>
  <si>
    <t>Age &gt;= 55, newly diagnosed, previously untreated AML and high-risk MDS and not suitable for intensive chemothreapy (age &gt;=75, OR ECOG PS 2, OR Serum creatinine &gt;1.3 mg/dL, OR LVEF &lt;45%)</t>
  </si>
  <si>
    <t>78 (88.6%)</t>
  </si>
  <si>
    <t>10 (11.4%)</t>
  </si>
  <si>
    <t>46 (52.3%)/ 42 (47.7%)</t>
  </si>
  <si>
    <t>AML: 41.0% (16.0-100.0%), MDS: 14.0 (7.5-18.0)</t>
  </si>
  <si>
    <t>9.1 (6.4-14.0)</t>
  </si>
  <si>
    <t>40 (45.5%)</t>
  </si>
  <si>
    <t>52 (59.1%)</t>
  </si>
  <si>
    <t>36 (40.9%)</t>
  </si>
  <si>
    <t>6.6-9.5</t>
  </si>
  <si>
    <t>0.35-0.62</t>
  </si>
  <si>
    <t>OS months: 8.3 vs. 4.3, HR=0.46, HR CI=0.35-0.62, p=0.0002</t>
  </si>
  <si>
    <t>19 (24.4%) / 5 (6.4%)</t>
  </si>
  <si>
    <t>14 (17.9%)</t>
  </si>
  <si>
    <t>CR/CRi= 19 (24.4%) / 5 (6.4%) vs. 1 (2.6%) / 1 (2.6%)</t>
  </si>
  <si>
    <t>33-231</t>
  </si>
  <si>
    <t>81 vs. 59</t>
  </si>
  <si>
    <t>35 (41.7%)</t>
  </si>
  <si>
    <t>30 (35.7%)</t>
  </si>
  <si>
    <t>2 (2.4%)</t>
  </si>
  <si>
    <t>3 (3.6%)</t>
  </si>
  <si>
    <t>12 (14.3%)</t>
  </si>
  <si>
    <t>26 (31.0%)</t>
  </si>
  <si>
    <t>4 (4.8%)</t>
  </si>
  <si>
    <t>20 (23.8%)</t>
  </si>
  <si>
    <t>1 (1.2%)</t>
  </si>
  <si>
    <t>6 (7.1%)</t>
  </si>
  <si>
    <t>Patients were stratified by cytogenetic risk factor (good/intermediate or poor).</t>
  </si>
  <si>
    <t>Low-dose Cytarabine</t>
  </si>
  <si>
    <t>38 (86.4%)</t>
  </si>
  <si>
    <t>6 (13.6%)</t>
  </si>
  <si>
    <t>22 (50.0%)/ 22 (50.0%)</t>
  </si>
  <si>
    <t>AML: 46.0% (13.0-95.0%), MDS: 16.0 (10.5-19.0)</t>
  </si>
  <si>
    <t>21 (47.7%)</t>
  </si>
  <si>
    <t>25 (56.8%)</t>
  </si>
  <si>
    <t>19 (43.2%)</t>
  </si>
  <si>
    <t>2.9-4.9</t>
  </si>
  <si>
    <t>1 (2.6%) / 1 (2.6%)</t>
  </si>
  <si>
    <t>1 (2.6%)</t>
  </si>
  <si>
    <t>15 (36.6%)</t>
  </si>
  <si>
    <t>10 (24.4%)</t>
  </si>
  <si>
    <t>1 (2.4%)</t>
  </si>
  <si>
    <t>2 (4.9%)</t>
  </si>
  <si>
    <t>9 (21.9%)</t>
  </si>
  <si>
    <t>November 18 2019</t>
  </si>
  <si>
    <t>NCT01546038. BRIGHT AML 1003</t>
  </si>
  <si>
    <t>P2 RCT, open-label, long-term analysis</t>
  </si>
  <si>
    <t>Age &gt;= 55, newly diagnosed, previously untreated AML and not suitable for intensive chemothreapy (age &gt;=75, OR ECOG PS 2, OR Serum creatinine &gt;1.3 mg/dL, OR LVEF &lt;45%)</t>
  </si>
  <si>
    <t>78 (100%)</t>
  </si>
  <si>
    <t>0 (0.0%)</t>
  </si>
  <si>
    <t>53 (67.9%)</t>
  </si>
  <si>
    <t>25 (32.1%)</t>
  </si>
  <si>
    <t>4.7-12.2</t>
  </si>
  <si>
    <t>0.325-0.752</t>
  </si>
  <si>
    <t>OS months in CR: 8.3 vs 4.3, HR=0.495, HR CI = 0.325-0.752, p=	0.0004</t>
  </si>
  <si>
    <t>Patients were stratified by cytogenetic risk factor (good/intermediate or poor). OS improvement was consistent across groups stratified by cytogenic risk</t>
  </si>
  <si>
    <t>22 (57.9%)</t>
  </si>
  <si>
    <t>16 (42.1%)</t>
  </si>
  <si>
    <t>1.9-5.7</t>
  </si>
  <si>
    <t>December 18, 2017;
July 23, 2018</t>
  </si>
  <si>
    <t>Cortes_Blood_2016 (Abstract);  Cortes_Haema_2018 (Abstract)</t>
  </si>
  <si>
    <t>P2 RCT, open-label, sub-group analysis (CR)</t>
  </si>
  <si>
    <t>Newly diagnosed, previously untreated AML and high-risk MDS unfit for intensive chemotherapy achieved CR</t>
  </si>
  <si>
    <t>14 (93.3%)</t>
  </si>
  <si>
    <t>1 (6.7%)</t>
  </si>
  <si>
    <t>7 (46.7%) / 7 (46.7%)</t>
  </si>
  <si>
    <t>4 (26.7%)</t>
  </si>
  <si>
    <t>12 (80.0%)</t>
  </si>
  <si>
    <t>3 (20.0%)</t>
  </si>
  <si>
    <t>15 (100%) / 0 (0%)</t>
  </si>
  <si>
    <t>CR/CRi= 15 (100%) / 0 (0%) vs. 1 (100%) / 0 (0%)</t>
  </si>
  <si>
    <t>1 (100.0%)</t>
  </si>
  <si>
    <t>1 (100.0%) / 0 (0.0%)</t>
  </si>
  <si>
    <t>1 (100%) / 0 (0%)</t>
  </si>
  <si>
    <t>P2 RCT, open-label, sub-group analysis (no CR)</t>
  </si>
  <si>
    <t>Newly diagnosed, previously untreated AML and high-risk MDS unfit for intensive chemotherapy did not achieve CR</t>
  </si>
  <si>
    <t>64 (87.7%)</t>
  </si>
  <si>
    <t>9 (12.3%)</t>
  </si>
  <si>
    <t>31 (42.5%) / 33 (45.2%)</t>
  </si>
  <si>
    <t>37 (50.7%)</t>
  </si>
  <si>
    <t>45 (61.6%)</t>
  </si>
  <si>
    <t>28 (38.4%)</t>
  </si>
  <si>
    <t>37 (86.0%)</t>
  </si>
  <si>
    <t>6 (14.0%)</t>
  </si>
  <si>
    <t>17 (39.5%) / 20 (46.5%)</t>
  </si>
  <si>
    <t>20 (46.5%)</t>
  </si>
  <si>
    <t>27 (62.8%)</t>
  </si>
  <si>
    <t>16 (37.2%)</t>
  </si>
  <si>
    <t>NCT02775903</t>
  </si>
  <si>
    <t>P2 RCT, open-label, multicenter</t>
  </si>
  <si>
    <t>AZA vs. AZA + DURA</t>
  </si>
  <si>
    <t>Older patients with newly diagnosed AML with &gt;20% blasts, previously unterated, unfit for intensive chemotherapy</t>
  </si>
  <si>
    <t>Older AML patients (aged 65 years) who were ineligible for intensive chemotherapy or MDS (aged 18 years; IPSS-R intermediate, high, and very high), ECOG PS 0-2</t>
  </si>
  <si>
    <t>65 (60.7%)</t>
  </si>
  <si>
    <t>42 (39.6%)</t>
  </si>
  <si>
    <t>OS months: 14.4 vs. 13.0, HR=NR, HR CI=NR, p=NR</t>
  </si>
  <si>
    <t>14 (21.5%) / 9 (13.8%)</t>
  </si>
  <si>
    <t>14 (21.5%)</t>
  </si>
  <si>
    <t>CR/CRi = 14 (21.5%) / 9 (13.8%) vs. 11 (17.2%) / 9 (14.1%)</t>
  </si>
  <si>
    <t>Stratified according to cytogenetic risk (MDS, very good/good/intermediate vs. poor/very poor; AML, intermediate vs. poor)</t>
  </si>
  <si>
    <t>Azacitidine + Durvalumab</t>
  </si>
  <si>
    <t>64 (59.8%)</t>
  </si>
  <si>
    <t>11 (17.2%) / 9 (14.1%)</t>
  </si>
  <si>
    <t>20 (31.3%)</t>
  </si>
  <si>
    <t>December 18, 2017</t>
  </si>
  <si>
    <t>Dombret_Blood_2015; Seymour_Haema_2015 (abstract); Seymour_LL_2017</t>
  </si>
  <si>
    <t>International phase 3 study of azacitidine vs conventional care regimens in older patients with newly diagnosed AML with &gt;30% blasts.</t>
  </si>
  <si>
    <t>AZA-AML-001; NCT01074047</t>
  </si>
  <si>
    <t>P3 RCT, open-label, multicenter</t>
  </si>
  <si>
    <t>AZA vs. LDAC</t>
  </si>
  <si>
    <t>Older patients with newly diagnosed AML with &gt;30% blasts</t>
  </si>
  <si>
    <t>Age ≥ 65, newly diagnosed and histologically confirmed de novo or secondary AML, &gt;30% BM blasts, ineligible for hematopoietic stem cell transplantation, intermediate- or poor-risk cytogenetics, ECOG PS ≤2 , white blood cell count  ≤15 X 3 10^9/L</t>
  </si>
  <si>
    <t>241 (100%)</t>
  </si>
  <si>
    <t>192 (79.7%) / 49 (20.3%)</t>
  </si>
  <si>
    <t>70.0% (2.0-100.0%)</t>
  </si>
  <si>
    <t>9.5 (5.0-13.4)</t>
  </si>
  <si>
    <t>186 (77.2%)</t>
  </si>
  <si>
    <t>155 (64.3%)</t>
  </si>
  <si>
    <t>85 (35.3%)</t>
  </si>
  <si>
    <t xml:space="preserve"> 8.8-13.4</t>
  </si>
  <si>
    <t>0.700-1.160</t>
  </si>
  <si>
    <t>OS months: 11.2 vs. 6.4, HR=0.9, HR CI=0.700-1.160, p=0.427</t>
  </si>
  <si>
    <t>67 (27.8%)</t>
  </si>
  <si>
    <t>47 (19.5%)</t>
  </si>
  <si>
    <t>CR+CRi= 67 (27.8%) vs. NR (25.9%)</t>
  </si>
  <si>
    <t>65 (38.5%)</t>
  </si>
  <si>
    <t>65 (38.5%) vs. NR</t>
  </si>
  <si>
    <t>37 (15.7%)</t>
  </si>
  <si>
    <t>66 (28.0%)</t>
  </si>
  <si>
    <t>62 (26.3%)</t>
  </si>
  <si>
    <t xml:space="preserve"> 56 (23.7%)</t>
  </si>
  <si>
    <t>45 (19.1%)</t>
  </si>
  <si>
    <t>16 (6.8%)</t>
  </si>
  <si>
    <t xml:space="preserve"> 12 (5.1%)</t>
  </si>
  <si>
    <t>EORTCQLQ-C30</t>
  </si>
  <si>
    <t>Change from baseline scores for primary and secondary domains of the QLQ-C30 generally improved over 9 treatment cycles in both arm.
Azacitidine arm: Fatigue changed −9.0 (27.9%), Dyspnea changed −4.9 (26.9%), Physical Function changed +3.5 (18.3%) and Global QoL changed +7.8 (27.3%) at the end of cycle 9.
CCR arm: Fatigue changed −10.2 (33.9%), Dyspnea changed −2.8 (26.9%), Physical Function changed −0.4 (22.8%) and Global QoL changed 10.4 (23.1%) at the end of cycle 9.</t>
  </si>
  <si>
    <t>Randomization was stratified by preselected CCR (BSC,
LDAC, or IC), ECOG PS (0-1 or 2), and cytogenetic risk (intermediate or
poor).</t>
  </si>
  <si>
    <t>158 (100%)</t>
  </si>
  <si>
    <t>135 (85.4%) / 23 (14.6%)</t>
  </si>
  <si>
    <t>74.0% (4.0-100.0%)</t>
  </si>
  <si>
    <t>9.3 (5.0-13.5)</t>
  </si>
  <si>
    <t>123 (77.9%)</t>
  </si>
  <si>
    <t>104 (65.8%)</t>
  </si>
  <si>
    <t>54 (34.2%)</t>
  </si>
  <si>
    <t xml:space="preserve"> 4.8-9.1</t>
  </si>
  <si>
    <t>NR (25.9%)</t>
  </si>
  <si>
    <t>35 (22.9%)</t>
  </si>
  <si>
    <t>46 (30.1%)</t>
  </si>
  <si>
    <t>38 (24.8%)</t>
  </si>
  <si>
    <t>42 (27.5%)</t>
  </si>
  <si>
    <t>13 (16%)</t>
  </si>
  <si>
    <t>29 (19.0%)</t>
  </si>
  <si>
    <t>8 (10%)</t>
  </si>
  <si>
    <t>13 (8.5%)</t>
  </si>
  <si>
    <t>10 (6.5%)</t>
  </si>
  <si>
    <t>Fenaux_LO_2009; Fenaux_BJH_2010</t>
  </si>
  <si>
    <t>AZA-001 (NCT00071799)</t>
  </si>
  <si>
    <t>Intermediate-2 or high-risk MDS including AML patients</t>
  </si>
  <si>
    <t>Age ≥18, ECOG PS ≤ 2, life expectancy ≥3 months, MDS (IPSS intermediate-2 or high-risk), FAB-defined refractory anaemia (excess blasts), refractory anaemia (excess blasts in transformation), or chronic myelomonocytic leukaemia (bone-marrow blasts ≥10% and a white-blood-cell  ≤ 13×10^9 cells/L)</t>
  </si>
  <si>
    <t>16 (35%)</t>
  </si>
  <si>
    <t>27 (60%)</t>
  </si>
  <si>
    <t>9.6 (7.1-12.2)</t>
  </si>
  <si>
    <t>42 (94%)</t>
  </si>
  <si>
    <t>31 (69%)</t>
  </si>
  <si>
    <t>13 (29%)</t>
  </si>
  <si>
    <t>AZA vs. CCR= 97.28 vs. 91.2</t>
  </si>
  <si>
    <t>50 (45%)</t>
  </si>
  <si>
    <t>50 (45%) vs. 13 (11.4%)</t>
  </si>
  <si>
    <t>29 (64%)</t>
  </si>
  <si>
    <t>40 (89%)</t>
  </si>
  <si>
    <t>42 (93%)</t>
  </si>
  <si>
    <t>1 (2%)</t>
  </si>
  <si>
    <t>4 (9%)</t>
  </si>
  <si>
    <t xml:space="preserve">Patients were stratified by investigators according to FAB and international prognostic scoring system classifications. </t>
  </si>
  <si>
    <t>Low-Dose Cytarabine</t>
  </si>
  <si>
    <t>19 (39%)</t>
  </si>
  <si>
    <t>25 (51%)</t>
  </si>
  <si>
    <t>9.7 (5.4-14.3)</t>
  </si>
  <si>
    <t>46 (94%)</t>
  </si>
  <si>
    <t>40 (82%)</t>
  </si>
  <si>
    <t>8 (16%)</t>
  </si>
  <si>
    <t>13 (11.4%)</t>
  </si>
  <si>
    <t>34 (77%)</t>
  </si>
  <si>
    <t>39 (89%)</t>
  </si>
  <si>
    <t>42 (96%)</t>
  </si>
  <si>
    <t>5 (11%)</t>
  </si>
  <si>
    <t>AZA vs. BSC</t>
  </si>
  <si>
    <t>38 (33%)</t>
  </si>
  <si>
    <t>69 (58%)</t>
  </si>
  <si>
    <t>106 (90%)</t>
  </si>
  <si>
    <t>78 (66%)</t>
  </si>
  <si>
    <t>33 (28%)</t>
  </si>
  <si>
    <t>62 (54%)</t>
  </si>
  <si>
    <t>104 (91%)</t>
  </si>
  <si>
    <t>93 (82%)</t>
  </si>
  <si>
    <t>Best Supportive Care</t>
  </si>
  <si>
    <t>30 (29%)</t>
  </si>
  <si>
    <t>68 (65%)</t>
  </si>
  <si>
    <t>95 (90%)</t>
  </si>
  <si>
    <t>70 (67%)</t>
  </si>
  <si>
    <t>31 (30%)</t>
  </si>
  <si>
    <t>67 (66%)</t>
  </si>
  <si>
    <t>70 (69%)</t>
  </si>
  <si>
    <t>72 (71%)</t>
  </si>
  <si>
    <t>Azacitidine Prolongs Overall Survival Compared With Conventional Care Regimens in Elderly Patients With Low Bone Marrow Blast Count Acute Myeloid Leukemia</t>
  </si>
  <si>
    <t>AZA-001 (NCT00071799) Subgroup analysis</t>
  </si>
  <si>
    <t>P3 RCT, open-label</t>
  </si>
  <si>
    <t xml:space="preserve">AML patients with ≥ 20% BM or peripheral blasts based on central BM review </t>
  </si>
  <si>
    <t xml:space="preserve">Age ≥ 18 years, ECOG PS 0 to 2, estimated life expectancy ≥ 3 months </t>
  </si>
  <si>
    <t>14 (100%)</t>
  </si>
  <si>
    <t>24.2 (20.0-34.0)</t>
  </si>
  <si>
    <t>14 (100.0%)</t>
  </si>
  <si>
    <t>9 (64.3%)</t>
  </si>
  <si>
    <t>5 (35.7%)</t>
  </si>
  <si>
    <t>18.4 - Not Reached</t>
  </si>
  <si>
    <t>0.12-1.13</t>
  </si>
  <si>
    <t>OS months: 24.5 vs. 17, HR=0.37, HR CI=0.12-1.13, p=0.08</t>
  </si>
  <si>
    <t>10(18%) / NR(NR)</t>
  </si>
  <si>
    <t>10 (18%)</t>
  </si>
  <si>
    <t>CR/CRi= 10(18%) / NR(NR) vs. 3(15%) / NR(NR)</t>
  </si>
  <si>
    <t>NR(70%)</t>
  </si>
  <si>
    <t>NR(70%) vs. NR(16.7%)</t>
  </si>
  <si>
    <t>10 (71.4%)</t>
  </si>
  <si>
    <t>12 (85.7%)</t>
  </si>
  <si>
    <t>13 (92.9%)</t>
  </si>
  <si>
    <t>20 (100%)</t>
  </si>
  <si>
    <t>22.0 (20.0-28.0)</t>
  </si>
  <si>
    <t>19 (95.0%)</t>
  </si>
  <si>
    <t>18 (90.0%)</t>
  </si>
  <si>
    <t>1 (5.0%)</t>
  </si>
  <si>
    <t>14.5-25.8</t>
  </si>
  <si>
    <t>3(15%) / NR(NR)</t>
  </si>
  <si>
    <t>3 (15%)</t>
  </si>
  <si>
    <t>NR(16.7%)</t>
  </si>
  <si>
    <t>14 (77.8%)</t>
  </si>
  <si>
    <t>16 (88.9%)</t>
  </si>
  <si>
    <t>18 (100%)</t>
  </si>
  <si>
    <t>CALGB 9221</t>
  </si>
  <si>
    <t>P3 RCT, masking NR</t>
  </si>
  <si>
    <t>Untreated MDS including AML patients</t>
  </si>
  <si>
    <t>Age &gt; 15, MDS, FAB classification for MDS, therapy-related MDS (cancer free ≥3 years and no radiation or chemotherapy for 6 months), ECOG  ≤ 2, life expectancy ≥2 months, no prior treatment for MDS (except erythropoietin), adequate liver, kidney and lung function</t>
  </si>
  <si>
    <t>38 (38%)</t>
  </si>
  <si>
    <t>54 (54%)</t>
  </si>
  <si>
    <t>9.0 (5.3-14.0)</t>
  </si>
  <si>
    <t>29 (45%)</t>
  </si>
  <si>
    <t>29 (45%) vs. NR</t>
  </si>
  <si>
    <t>NR (70%)</t>
  </si>
  <si>
    <t>NR (59%)</t>
  </si>
  <si>
    <t>EORTC QLQ-C30 and MHI</t>
  </si>
  <si>
    <t>Patients on the Aza C arm experienced significantly greater improvement over time in fatigue (EORTC, P=0.001), physical functioning (EORTC, P=0.002), dyspnea (EORTC, P=0.0014), psychosocial distress (MHI, P=0.015), and positive affect (MHI, P=0.0077) than patients in the supportive care group. Significant differences persisted after controlling for RBC transfusions. Before cross-over, the QOL of patients on supportive care was stable or worsening. After cross-over to Aza C, significant improvements occurred in fatigue (EORTC, P=0.0001), physical functioning (EORTC, P=0.004), dyspnea (EORTC, P=0.0002), and general well-being (MHI, P=0.016).</t>
  </si>
  <si>
    <t>Patients were stratified by FAB subtype and randomly assigned to supportive care or Aza C.</t>
  </si>
  <si>
    <t>28 (31%)</t>
  </si>
  <si>
    <t>57 (62%)</t>
  </si>
  <si>
    <t>9.3 (5.7-14.0)</t>
  </si>
  <si>
    <t>NCT00948064</t>
  </si>
  <si>
    <t xml:space="preserve">Azacitidine  </t>
  </si>
  <si>
    <t>AZA vs. AZA+VOR</t>
  </si>
  <si>
    <t>AML or MDS with poor performance status, comorbidities, other active malignancies or organ dysfunction, not eligible for conventional clinical trials</t>
  </si>
  <si>
    <t>AML or MDS (higher-risk), presence of other malignancy or other comorbidities, either ECOG PS ≥2, creatinine or bilirubin &gt;2mg/dL</t>
  </si>
  <si>
    <t>32 (40.5%)</t>
  </si>
  <si>
    <t>47 (59.5%)</t>
  </si>
  <si>
    <t>Azacitidine  + Vorinostat</t>
  </si>
  <si>
    <t>July 23, 2018</t>
  </si>
  <si>
    <t>P2, RCT, expansion study</t>
  </si>
  <si>
    <t>Azacitidine (expansion)</t>
  </si>
  <si>
    <t>AZA vs Vorinostat+Azacitidine</t>
  </si>
  <si>
    <t>AML or MDS patients who are 18+ years old with poor performance, organ dysfunction, or comorbidity</t>
  </si>
  <si>
    <t>AML or MDS (intermediate or higher-risk), presence of other malignancy or other comorbidities, either ECOG PS ≥2, creatinine or bilirubin &gt;2mg/dL</t>
  </si>
  <si>
    <t>14 (51.9%)</t>
  </si>
  <si>
    <t>13 (48.1%)</t>
  </si>
  <si>
    <t>17% (1-87)</t>
  </si>
  <si>
    <t>9.0 (7.7-12.2)</t>
  </si>
  <si>
    <t>21 (77.8%)</t>
  </si>
  <si>
    <t>2 (14.3%) / 2 (14.3%)</t>
  </si>
  <si>
    <t>2</t>
  </si>
  <si>
    <t>CR= 27.8% vs 14.3%</t>
  </si>
  <si>
    <t>7 (3.9%)</t>
  </si>
  <si>
    <t>4 (25.9%)</t>
  </si>
  <si>
    <t>11 (40.7%)</t>
  </si>
  <si>
    <t>Vorinostat+Azacitidine (expansion)</t>
  </si>
  <si>
    <t>18 (34.6%)</t>
  </si>
  <si>
    <t>34 (65.4%)</t>
  </si>
  <si>
    <t>8% (1-89)</t>
  </si>
  <si>
    <t>9.05 (5.8-14.8)</t>
  </si>
  <si>
    <t>45 (86.5%)</t>
  </si>
  <si>
    <t>5 (27.8%) / 2 (11.1%)</t>
  </si>
  <si>
    <t>5</t>
  </si>
  <si>
    <t>13 (25.0%)</t>
  </si>
  <si>
    <t>8 (15.4%)</t>
  </si>
  <si>
    <t>23 (44.2%)</t>
  </si>
  <si>
    <t>2 (3.8%)</t>
  </si>
  <si>
    <t>6 (11.5%)</t>
  </si>
  <si>
    <t xml:space="preserve">
AZA-AML trial,
NCT01074047</t>
  </si>
  <si>
    <t>AZA vs CCR (IC, LDAC, BSC)</t>
  </si>
  <si>
    <t>Newly diagnosed AML with Myelodysplasia-related changes</t>
  </si>
  <si>
    <t>&gt;=65 YO newly diagnosed de novo AML with &gt;30% BM blasts, ECOG PS 0–2, intermediate/poor-risk cytogenetics, WBC counts =&lt; 15 × 10^9/L</t>
  </si>
  <si>
    <t>129 (100%)</t>
  </si>
  <si>
    <t>44 (34.1%)</t>
  </si>
  <si>
    <t>65.0% (27-99)</t>
  </si>
  <si>
    <t>94 (72.9%)</t>
  </si>
  <si>
    <t>63 (48.8%)</t>
  </si>
  <si>
    <t>66 (51.2%)</t>
  </si>
  <si>
    <t>6.9-12.9</t>
  </si>
  <si>
    <t>0.57-0.97</t>
  </si>
  <si>
    <t>OS months: 8.9 vs 4.9, HR=0.74, HR CI=0.57-0.97, p=NR</t>
  </si>
  <si>
    <t>25 (19.4%) / 7 (5.4%)</t>
  </si>
  <si>
    <t>25 (19.4%)</t>
  </si>
  <si>
    <t>CR/CRi= 25 (19.4%) / 7 (5.4%) vs 20 (15.0%) / 3 (2.3%)</t>
  </si>
  <si>
    <t>19 (14.8%)</t>
  </si>
  <si>
    <t>29 (22.7%)</t>
  </si>
  <si>
    <t>28 (21.9%)</t>
  </si>
  <si>
    <t>6 (4.7%)</t>
  </si>
  <si>
    <t>33 (25.8%)</t>
  </si>
  <si>
    <t>13 (10.2%)</t>
  </si>
  <si>
    <t>24 (18.8%)</t>
  </si>
  <si>
    <t>31 (24.2%)</t>
  </si>
  <si>
    <t>8 (6.3%)</t>
  </si>
  <si>
    <t>9 (7.0%)</t>
  </si>
  <si>
    <t>EORTC QLQ-C30 Fatigue Domain changed from baseline to EOS (11-12months) for AZA vs. CCR were 8.9 (33.54) and 6.1 (34.19) representatively.
Change in EORTC QLQ-C30 Dyspnea for AZA vs. CCR were 12.6 (31.43) and 6.3 (35.22) representatively.
Change in EORTC QLQ-C30 Physical Functioning Domain for AZA vs. CCR were -13.0 (26.74) and -9.4 (26.43) representatively.
Change in EORTC QLQ-C30 Global Health Status-/Quality of Life Domain for AZA vs. CCR were -4.4 (29.20) and -6.1 (27.90) representatively.</t>
  </si>
  <si>
    <t xml:space="preserve">Randomization was stratified by preselected CCR (BSC, LDAC, or IC), ECOG PS (0-1 or 2), and cytogenetic risk (intermediate or poor). </t>
  </si>
  <si>
    <t>Conventional Care Regimens</t>
  </si>
  <si>
    <t>133 (100%)</t>
  </si>
  <si>
    <t>35 (26.3%)</t>
  </si>
  <si>
    <t>70.0% (26-100)</t>
  </si>
  <si>
    <t>9.3 (5.0-14.4)</t>
  </si>
  <si>
    <t>104 (78.2%)</t>
  </si>
  <si>
    <t>61 (45.9%)</t>
  </si>
  <si>
    <t>72 (54.1%)</t>
  </si>
  <si>
    <t>3.8-6.5</t>
  </si>
  <si>
    <t>20 (15.0%) / 3 (2.3%)</t>
  </si>
  <si>
    <t>20 (15.0%)</t>
  </si>
  <si>
    <t>21 (16.2%)</t>
  </si>
  <si>
    <t>43 (33.1%)</t>
  </si>
  <si>
    <t>25 (19.2%)</t>
  </si>
  <si>
    <t>2 (1.5%)</t>
  </si>
  <si>
    <t>27 (20.8%)</t>
  </si>
  <si>
    <t>9 (6.9%)</t>
  </si>
  <si>
    <t>18 (13.8%)</t>
  </si>
  <si>
    <t>4 (3.1%)</t>
  </si>
  <si>
    <t>24 (18.5%)</t>
  </si>
  <si>
    <t>10 (7.7%)</t>
  </si>
  <si>
    <t>AZA-AML trial; NCT01074047</t>
  </si>
  <si>
    <t>P3 RCT, open-label, sub-group analysis by treatment</t>
  </si>
  <si>
    <t>AZA vs LDAC</t>
  </si>
  <si>
    <t>Newly diagnosed AML with Myelodysplasia-related changes, preselected for LDAC</t>
  </si>
  <si>
    <t>&gt;=65 YO newly diagnosed de novo AML with &gt;30% BM blasts, ECOG PS 0–2, intermediate/poor-risk cytogenetics, WBC counts =&lt; 15 × 10^9/L, preselected for LDAC before randomization</t>
  </si>
  <si>
    <t>81 (100%)</t>
  </si>
  <si>
    <t>32 (39.5%)</t>
  </si>
  <si>
    <t>66.0% (27-99)</t>
  </si>
  <si>
    <t>9.4 (5.0-11.8)</t>
  </si>
  <si>
    <t>56 (69.1%)</t>
  </si>
  <si>
    <t>47 (58.0%)</t>
  </si>
  <si>
    <t>34 (42.0%)</t>
  </si>
  <si>
    <t>5.9-14.1</t>
  </si>
  <si>
    <t>0.55-1.09</t>
  </si>
  <si>
    <t>OS months: 9.5 vs 4.6, HR=0.77, HR CI=0.55-1.09, p=NR</t>
  </si>
  <si>
    <t>17 (21.0%) / 5 (6.2%)</t>
  </si>
  <si>
    <t>17 (21.0%)</t>
  </si>
  <si>
    <t>CR/CRi= 17 (21.0%) / 5 (6.2%) vs 10 (12.7%) / 1 (1.3%)</t>
  </si>
  <si>
    <t>79 (100%)</t>
  </si>
  <si>
    <t>20 (25.3%)</t>
  </si>
  <si>
    <t>69.0% (31-100)</t>
  </si>
  <si>
    <t>9.4 (5.6-14.4)</t>
  </si>
  <si>
    <t>64 (81.0%)</t>
  </si>
  <si>
    <t>33 (41.8%)</t>
  </si>
  <si>
    <t>46 (58.2%)</t>
  </si>
  <si>
    <t>3.3-6.4</t>
  </si>
  <si>
    <t>10 (12.7%) / 1 (1.3%)</t>
  </si>
  <si>
    <t>10 (12.7%)</t>
  </si>
  <si>
    <t xml:space="preserve">
AZA-AML 
NCT01074047</t>
  </si>
  <si>
    <t>P3 RCT, sub-group analysis by treatment and age</t>
  </si>
  <si>
    <t>AZA vs. CCR</t>
  </si>
  <si>
    <t>Newly diagnosed AML with Myelodysplasia-related changes, young patients age 65-74</t>
  </si>
  <si>
    <t xml:space="preserve">De novo AML or sAML, Aged 65-74 years, &gt;30% BM blasts, ECOG PS 0–2, intermediate-or poor-risk cytogenetics, WBC counts ≤15 × 109/L </t>
  </si>
  <si>
    <t>10.8-18.7</t>
  </si>
  <si>
    <t>0.42-0.97</t>
  </si>
  <si>
    <t>OS months 65-74yo: 14.2 vs 7.3, HR=0.64, HR CI=0.42-0.97, p=NR</t>
  </si>
  <si>
    <t>11 (21.1%)/4(7.7%)</t>
  </si>
  <si>
    <t>11 (21.2%)</t>
  </si>
  <si>
    <t>CR/CRi= 11 (21.1%)/4(7.7%) vs. 14(21.9%)/2(3.1%)</t>
  </si>
  <si>
    <t>4.8-11.3</t>
  </si>
  <si>
    <t>14(21.9%)/2(3.1%)</t>
  </si>
  <si>
    <t>14 (21.9%)</t>
  </si>
  <si>
    <t>Newly diagnosed AML with Myelodysplasia-related changes, older patients &gt;=75</t>
  </si>
  <si>
    <t xml:space="preserve">De novo AML or sAML, Aged ≥75 years, &gt;30% BM blasts, ECOG PS 0–2, intermediate-or poor-risk cytogenetics, WBC counts ≤15 × 109/L </t>
  </si>
  <si>
    <t>4.5-5.2</t>
  </si>
  <si>
    <t>0.54-1.09</t>
  </si>
  <si>
    <t>OS months: 5.9 vs 3.8, HR=0.77, HR CI=0.54-1.09, p=NR</t>
  </si>
  <si>
    <t>14 (18.2%)/3(3.9%)</t>
  </si>
  <si>
    <t>14 (18.2%)</t>
  </si>
  <si>
    <t>CR/CRi= 14 (18.2%)/3(3.9%) vs. 6 (8.7%)/1 (1.4%)</t>
  </si>
  <si>
    <t>2.6-5.1</t>
  </si>
  <si>
    <t>6 (8.7%)/1 (1.4%)</t>
  </si>
  <si>
    <t>6 (8.7%)</t>
  </si>
  <si>
    <t>9.0-19.6</t>
  </si>
  <si>
    <t>0.39-1.18</t>
  </si>
  <si>
    <t>OS months: 14.9 vs 5.2, HR=0.68, HR CI=0.39-1.18, p=NR</t>
  </si>
  <si>
    <t>7 (26.9%)/3(11.5%)</t>
  </si>
  <si>
    <t>7 (26.9%)</t>
  </si>
  <si>
    <t>CR/CRi= 7 (26.9%)/3(11.5%) vs. 6 (15.8%)/1(2.6%)</t>
  </si>
  <si>
    <t>3.5-10.0</t>
  </si>
  <si>
    <t>6 (15.8%)/1(2.6%)</t>
  </si>
  <si>
    <t>6 (15.8%)</t>
  </si>
  <si>
    <t>AZA-AML 
NCT01074047</t>
  </si>
  <si>
    <t>4.5-12.9</t>
  </si>
  <si>
    <t>0.50-1.22</t>
  </si>
  <si>
    <t>OS months: 8.8 vs 4, HR=0.78, HR CI=0.50-1.22, p=NR</t>
  </si>
  <si>
    <t>10 (18.2%)/2(3.6%)</t>
  </si>
  <si>
    <t>10 (18.2%)</t>
  </si>
  <si>
    <t>CR/CRi= 10 (18.2%)/2(3.6%) vs. 4 (9.8%)/0</t>
  </si>
  <si>
    <t>2.8-6.4</t>
  </si>
  <si>
    <t>4 (9.8%)/0</t>
  </si>
  <si>
    <t>4 (9.8%)</t>
  </si>
  <si>
    <t>P3 RCT, sub-group analysis (intermediate cytogenetics)</t>
  </si>
  <si>
    <t>AZA Int vs. CCR (IC, LDAC, BSC) Int</t>
  </si>
  <si>
    <t xml:space="preserve">De novo AML or sAML, Aged &gt;=65 years, &gt;30% BM blasts, ECOG PS 0–2, intermediate cytogenetics, WBC counts ≤15 × 109/L </t>
  </si>
  <si>
    <t>12.9-19.7</t>
  </si>
  <si>
    <t>0.48-1.10</t>
  </si>
  <si>
    <t>OS months: 16.4 vs 8.9, HR=0.73, HR CI=0.48-1.10, p=NR</t>
  </si>
  <si>
    <t>18 (28.6%)/3 (4.8%)</t>
  </si>
  <si>
    <t>18 (28.6%)</t>
  </si>
  <si>
    <t>CR/CRi= 18 (28.6%)/3 (4.8%) vs. 13 (21.3%)/ 2 (3.3%)</t>
  </si>
  <si>
    <t>Conventional Care Regimens (Induction Chemotherapy, Low-Dose Cytarabine, or Supportive Care Only)</t>
  </si>
  <si>
    <t>5.4-13.7</t>
  </si>
  <si>
    <t>13 (21.3%)/ 2 (3.3%)</t>
  </si>
  <si>
    <t>13 (21.3%)</t>
  </si>
  <si>
    <t>P3 RCT, sub-group analysis (poor cytogenetics)</t>
  </si>
  <si>
    <t>AZA Poor vs. CCR (IC, LDAC, BSC) Poor</t>
  </si>
  <si>
    <t xml:space="preserve">De novo AML or sAML, Aged &gt;=65 years, &gt;30% BM blasts, ECOG PS 0–2, poor cytogenetics, WBC counts ≤15 × 109/L </t>
  </si>
  <si>
    <t>3.6-7.2</t>
  </si>
  <si>
    <t>0.55-1.11</t>
  </si>
  <si>
    <t>OS months: 5 vs 3.2, HR=0.79, HR CI=0.55-1.11, p=NR</t>
  </si>
  <si>
    <t>7 (10.6%)/ 4(6.1%)</t>
  </si>
  <si>
    <t>7 (10.6%)</t>
  </si>
  <si>
    <t>CR/CRi= 7 (10.6%)/ 4(6.1%) vs. 7 (9.7%)/ 1(1.4%)</t>
  </si>
  <si>
    <t>2.2-4.7</t>
  </si>
  <si>
    <t>7 (9.7%)/ 1(1.4%)</t>
  </si>
  <si>
    <t>7 (9.7%)</t>
  </si>
  <si>
    <t>AZA Int vs. LDAC Int</t>
  </si>
  <si>
    <t>8.9-17.6</t>
  </si>
  <si>
    <t>0.54-1.50</t>
  </si>
  <si>
    <t>OS months 65-74yo: 14.1 vs 6.4, HR=0.9, HR CI=0.54-1.50, p=NR</t>
  </si>
  <si>
    <t>12 (25.5%)/ 3 (6.4%)</t>
  </si>
  <si>
    <t>12 (25.5%)</t>
  </si>
  <si>
    <t>CR/CRi= 12 (25.5%)/ 3 (6.4%) vs. 6 (18.2%)/ 0</t>
  </si>
  <si>
    <t>3.8-14.2</t>
  </si>
  <si>
    <t>6 (18.2%)/ 0</t>
  </si>
  <si>
    <t>6 (18.2%)</t>
  </si>
  <si>
    <t>AZA SUB Poor vs. LDAC Poor</t>
  </si>
  <si>
    <t>2.2-9.5</t>
  </si>
  <si>
    <t>0.52-1.33</t>
  </si>
  <si>
    <t>OS months: 5.6 vs 3.7, HR=0.83, HR CI=0.52-1.33, p=NR</t>
  </si>
  <si>
    <t>7 (20.6%)/ 5(14.7%)</t>
  </si>
  <si>
    <t>7 (20.6%)</t>
  </si>
  <si>
    <t>CR/CRi= 7 (20.6%)/ 5(14.7%) vs. 5 (10.9%)/ 4 (8.7%)</t>
  </si>
  <si>
    <t>2.2-5.1</t>
  </si>
  <si>
    <t>5 (10.9%)/ 4 (8.7%)</t>
  </si>
  <si>
    <t>5 (10.9%)</t>
  </si>
  <si>
    <t>NCT01358734</t>
  </si>
  <si>
    <t>P2 RCT, open label, multicenter</t>
  </si>
  <si>
    <t>Continuous high dose lenalidomide</t>
  </si>
  <si>
    <t>LEN vs. LEN+AZA vs. AZA</t>
  </si>
  <si>
    <t>Newly diagnosed patients ≥65 years with untreated AML</t>
  </si>
  <si>
    <t>AML or MDS (higher-risk), ≥65 years, ECOG PS &lt;=2, adequate renal and liver function</t>
  </si>
  <si>
    <t>12 (100%)</t>
  </si>
  <si>
    <t>56% (22-95)</t>
  </si>
  <si>
    <t>13 (86.7%)</t>
  </si>
  <si>
    <t>11 (73.3%)</t>
  </si>
  <si>
    <t>0.2-0.2</t>
  </si>
  <si>
    <t>OS months:0.2 vs7.1 vs4.1, HR=NR, HR CI = NR, p=NR</t>
  </si>
  <si>
    <t>2 (13.3%)/ 3 (20.0%)</t>
  </si>
  <si>
    <t>2 (13.3%)</t>
  </si>
  <si>
    <t>CR/CRi= 2 (13.3%)/ 3 (20.0%) vs 11 (28.2%)/ 4 (10.3%) vs 6 (17.6%)/ 8 (23.5%)</t>
  </si>
  <si>
    <t>4 (28.6%)</t>
  </si>
  <si>
    <t>6 (42.9%)</t>
  </si>
  <si>
    <t>3 (21.4%)</t>
  </si>
  <si>
    <t>2 (14.3%)</t>
  </si>
  <si>
    <t>Randomization was stratified for performance score (0-1 vs. 2) and levels of blood myeloblasts (&lt;1 vs ≥1×10E+9/L).</t>
  </si>
  <si>
    <t>Sequential azacitidine + lenalidomide</t>
  </si>
  <si>
    <t>5 (12.8%)</t>
  </si>
  <si>
    <t>37% (12-84)</t>
  </si>
  <si>
    <t>32 (82.1%)</t>
  </si>
  <si>
    <t>20 (51.3%)</t>
  </si>
  <si>
    <t>1.4-53.3</t>
  </si>
  <si>
    <t>11 (28.2%)/ 4 (10.3%)</t>
  </si>
  <si>
    <t>11 (28.2%)</t>
  </si>
  <si>
    <t xml:space="preserve">10 (26.3%) </t>
  </si>
  <si>
    <t>17 (44.7%)</t>
  </si>
  <si>
    <t>5 (13.2%)</t>
  </si>
  <si>
    <t>12 (31.6%)</t>
  </si>
  <si>
    <t>2 (5.3%)</t>
  </si>
  <si>
    <t>4 (10.5%)</t>
  </si>
  <si>
    <t>7 (18.4%)</t>
  </si>
  <si>
    <t>34 (100%)</t>
  </si>
  <si>
    <t>5 (14.7%)</t>
  </si>
  <si>
    <t>34% (14-70)</t>
  </si>
  <si>
    <t>27 (79.4%)</t>
  </si>
  <si>
    <t>17 (50.0%)</t>
  </si>
  <si>
    <t>0.2-54.8</t>
  </si>
  <si>
    <t>6 (17.6%)/ 8 (23.5%)</t>
  </si>
  <si>
    <t>6 (17.6%)</t>
  </si>
  <si>
    <t>8 (25.0%)</t>
  </si>
  <si>
    <t>9 (28.1%)</t>
  </si>
  <si>
    <t>5 (15.6%)</t>
  </si>
  <si>
    <t>11 (34.3%)</t>
  </si>
  <si>
    <t>1 (3.1%)</t>
  </si>
  <si>
    <t>12 (37.5%)</t>
  </si>
  <si>
    <t>June 17, 2019</t>
  </si>
  <si>
    <t>P2 RCT, multicenter</t>
  </si>
  <si>
    <t>LEN+AZA vs. AZA</t>
  </si>
  <si>
    <t>AML (20-29 % blasts) and high-risk MDS (IPSS INT-2 and high) with a karyotype including del(5q)</t>
  </si>
  <si>
    <t>High-risk MDS (IPSS INT-2 and high) and AML with multilineage dysplasia and 20-29 % blasts (previous RAEB-t) with a karyotype including del(5q)</t>
  </si>
  <si>
    <t>18 (25%)</t>
  </si>
  <si>
    <t>52 (75%)</t>
  </si>
  <si>
    <t>Lenalidomide+Azacitidine</t>
  </si>
  <si>
    <t>ALLG MDS4; ACTRN 12610000271000</t>
  </si>
  <si>
    <t>P2, RCT, open-label, multicenter</t>
  </si>
  <si>
    <t>AZA vs. AZA+LEN</t>
  </si>
  <si>
    <t>Patients with higher risk MDS, AML (low blast) or  CCML</t>
  </si>
  <si>
    <t>Patients 18 years or older, with either de novo or secondary disease and ECOG 0-2. They must have received no prior chemotherapy for MDS or AML except low dose cytarabine or hydroxyurea and no prior demethylating agent or immunomodulatory drug.</t>
  </si>
  <si>
    <t>60 (75.0%)</t>
  </si>
  <si>
    <t>0: 42 (53%)
1: 41 (51%)</t>
  </si>
  <si>
    <t>Good: 55 (73%)
Interm: 11 (15%)</t>
  </si>
  <si>
    <t>3 (4%)</t>
  </si>
  <si>
    <t>55-356</t>
  </si>
  <si>
    <t>167.2 vs. 145.92</t>
  </si>
  <si>
    <t>34 (43%)</t>
  </si>
  <si>
    <t>The only effect of treatment on QLQ-C30 scores during study was a higher rate of diarrhea in LEN+AZA arm</t>
  </si>
  <si>
    <t>Patients were stratified according to IPSS (low-Int1 or Int2-high), by centre and by disease category (MDS, AML or CMML), and randomized 1:1.</t>
  </si>
  <si>
    <t>Azacitidine+ Lenalidomide.</t>
  </si>
  <si>
    <t xml:space="preserve">11 (14%) </t>
  </si>
  <si>
    <t>59 (73.8%)</t>
  </si>
  <si>
    <t>0: 36 (45%)
1: 33 (41%)</t>
  </si>
  <si>
    <t>Good: 51 (68%)
Interm: 11 (15%)</t>
  </si>
  <si>
    <t>2 (3%)</t>
  </si>
  <si>
    <t>55-377</t>
  </si>
  <si>
    <t>35 (43%)</t>
  </si>
  <si>
    <t>Kantarjian_JCO_2012; Dass_VH_2012 (abstract)</t>
  </si>
  <si>
    <t>Multicenter, randomized, open-label, phase III trial of decitabine versus patient choice, with physician advice, of either supportive care or low-dose cytarabine for the treatment of older patients with newly diagnosed acute myeloid leukemia.</t>
  </si>
  <si>
    <t>DACO-016 (NCT00260832)</t>
  </si>
  <si>
    <t>Decitabine</t>
  </si>
  <si>
    <t>DEC vs. LDAC</t>
  </si>
  <si>
    <r>
      <t xml:space="preserve">Previously untreated, newly diagnosed de novo or secondary AML ( </t>
    </r>
    <r>
      <rPr>
        <sz val="12"/>
        <color theme="1"/>
        <rFont val="Calibri"/>
        <family val="2"/>
      </rPr>
      <t>≥</t>
    </r>
    <r>
      <rPr>
        <sz val="12"/>
        <color theme="1"/>
        <rFont val="Helvetica"/>
        <family val="2"/>
      </rPr>
      <t>20% blasts)</t>
    </r>
  </si>
  <si>
    <t>Age ≥ 65,  AML (poor- or intermediate-risk cytogenetics), ECOG PS  ≤ 2, WBC count   40,000/mm, bilirubin  ≤ 1.5 of ULN, AST or ALT  ≤ 2.5 of ULN, creatinine clearance 40 mL/min, life expectancy ≥ 12 weeks</t>
  </si>
  <si>
    <t>242 (100%)</t>
  </si>
  <si>
    <t>155 (64.0%)/ 87 (36%)</t>
  </si>
  <si>
    <t>46% (NR-NR)</t>
  </si>
  <si>
    <t>9.3 (5.2-15.0)</t>
  </si>
  <si>
    <t>184 (76.0%)</t>
  </si>
  <si>
    <t>153 (63.8%)</t>
  </si>
  <si>
    <t>87 (36.1%)</t>
  </si>
  <si>
    <t>6.2-9.2</t>
  </si>
  <si>
    <t>0.680-0.990</t>
  </si>
  <si>
    <t>OS months: 7.7 vs. 5, HR=0.82, HR CI=0.680-0.990, p=0.0373</t>
  </si>
  <si>
    <t>38 (15.7%) / 24 (9.9%)</t>
  </si>
  <si>
    <t>38 (15.7%)</t>
  </si>
  <si>
    <t>CR/CRi= 38 (15.7%) / 24 (9.9%) vs. 17 (7.9%) /  6 (2.8%)</t>
  </si>
  <si>
    <t>3.8-5.1</t>
  </si>
  <si>
    <t>4.3 vs. 3.7</t>
  </si>
  <si>
    <t>Platelete: 26 (31%) / RBC: 44 (26%)</t>
  </si>
  <si>
    <t>Platelete: 26 (31%) / RBC: 44 (26%) vs. Platelete: 11 (13%) / RBC: 21 (13%)</t>
  </si>
  <si>
    <t>80 (34%)</t>
  </si>
  <si>
    <t>76 (32%)</t>
  </si>
  <si>
    <t>95 (40%)</t>
  </si>
  <si>
    <t>24 (10%)</t>
  </si>
  <si>
    <t>51 (21%)</t>
  </si>
  <si>
    <t>16 (7%)</t>
  </si>
  <si>
    <t>47 (20%)</t>
  </si>
  <si>
    <t>27 (11%)</t>
  </si>
  <si>
    <t>Random assignment was stratified by age, cytogenetic risk, and ECOG PS</t>
  </si>
  <si>
    <t>215 (100%)</t>
  </si>
  <si>
    <t>140 (65.1%)/ 73 (34.0%)</t>
  </si>
  <si>
    <t>9.4 (5.0-12.6)</t>
  </si>
  <si>
    <t>164 (76.3%)</t>
  </si>
  <si>
    <t>135 (63.1%)</t>
  </si>
  <si>
    <t>79 (36.9%)</t>
  </si>
  <si>
    <t>4.3-6.3</t>
  </si>
  <si>
    <t>17 (7.9%) /  6 (2.8%)</t>
  </si>
  <si>
    <t>17 (7.9%)</t>
  </si>
  <si>
    <t>2.8-4.6</t>
  </si>
  <si>
    <t>Platelete: 11 (13%) / RBC: 21 (13%)</t>
  </si>
  <si>
    <t>56 (27%)</t>
  </si>
  <si>
    <t>51 (25%)</t>
  </si>
  <si>
    <t>41 (20%)</t>
  </si>
  <si>
    <t>73 (35%)</t>
  </si>
  <si>
    <t>17 (8%)</t>
  </si>
  <si>
    <t>39 (19%)</t>
  </si>
  <si>
    <t>11 (5%)</t>
  </si>
  <si>
    <t>20 (10%)</t>
  </si>
  <si>
    <t>19 (9%)</t>
  </si>
  <si>
    <t>DACO-016
NCT00260832
Subgroup analysis</t>
  </si>
  <si>
    <t>P3 RCT, open-label, multicenter, sub-group (monosomal karyotype-positive)</t>
  </si>
  <si>
    <t>Previously untreated, newly diagnosed de novo or secondary AML ( ≥20% blasts), monosomal karyotype-positive</t>
  </si>
  <si>
    <r>
      <t xml:space="preserve">Patients aged </t>
    </r>
    <r>
      <rPr>
        <sz val="12"/>
        <color theme="1"/>
        <rFont val="Calibri"/>
        <family val="2"/>
      </rPr>
      <t>&gt;=</t>
    </r>
    <r>
      <rPr>
        <sz val="12"/>
        <color theme="1"/>
        <rFont val="Helvetica"/>
        <family val="2"/>
      </rPr>
      <t>65 years with newly diagnosed, de novo or secondary MK+ (≥2 distinct autosomal monosomies; or 1 autosomal monosomy and ≥1 structural abnormality) AML (</t>
    </r>
    <r>
      <rPr>
        <sz val="12"/>
        <color theme="1"/>
        <rFont val="Calibri"/>
        <family val="2"/>
      </rPr>
      <t>≥</t>
    </r>
    <r>
      <rPr>
        <sz val="12"/>
        <color theme="1"/>
        <rFont val="Helvetica"/>
        <family val="2"/>
      </rPr>
      <t xml:space="preserve">20% blasts), and poor/intermediate-risk cytogenetics </t>
    </r>
  </si>
  <si>
    <t>33 (100%)</t>
  </si>
  <si>
    <t>18 (55%) / 15 (45%)</t>
  </si>
  <si>
    <t>44.0% (10-84%)</t>
  </si>
  <si>
    <t>9.2 (6.9-13.4)</t>
  </si>
  <si>
    <t>21 (64%)</t>
  </si>
  <si>
    <t>3.4-7.9</t>
  </si>
  <si>
    <t>0.39-1.15</t>
  </si>
  <si>
    <t>OS months: 6.3 vs. 2.6, HR=0.67, HR CI=0.39-1.15, p=0.141</t>
  </si>
  <si>
    <t>6 (18%) / 3 (9%)</t>
  </si>
  <si>
    <t>6 (18%)</t>
  </si>
  <si>
    <t>CR/CRi= 6 (18%) / 3 (9%) vs. 0  (0%) / 1 (3%)</t>
  </si>
  <si>
    <t>31 (100%)</t>
  </si>
  <si>
    <t>17 (57%) / 13 (43%)</t>
  </si>
  <si>
    <t>38.5% (0-94%)</t>
  </si>
  <si>
    <t>9.3 (7.5-11.1)</t>
  </si>
  <si>
    <t>18 (58%)</t>
  </si>
  <si>
    <t>1.2-3.8</t>
  </si>
  <si>
    <t>0  (0%) / 1 (3%)</t>
  </si>
  <si>
    <t>P3 RCT, open-label, multicenter, sub-group (monosomal karyotype-negative)</t>
  </si>
  <si>
    <t>Previously untreated, newly diagnosed de novo or secondary AML ( ≥20% blasts), monosomal karyotype-negative</t>
  </si>
  <si>
    <r>
      <t>Patients aged&gt;=65 years with newly diagnosed, de novo or secondary poor-risk cytogenetics MK- AML (</t>
    </r>
    <r>
      <rPr>
        <sz val="12"/>
        <color theme="1"/>
        <rFont val="Calibri"/>
        <family val="2"/>
      </rPr>
      <t>≥</t>
    </r>
    <r>
      <rPr>
        <sz val="12"/>
        <color theme="1"/>
        <rFont val="Helvetica"/>
        <family val="2"/>
      </rPr>
      <t>20% blasts), and poor/intermediate-risk cytogenetics</t>
    </r>
  </si>
  <si>
    <t>49 (100%)</t>
  </si>
  <si>
    <t>30 (61%) / 19 (39%)</t>
  </si>
  <si>
    <t>53.0% (20-94%)</t>
  </si>
  <si>
    <t>9.25 (6.4-13.9)</t>
  </si>
  <si>
    <t>39 (79%)</t>
  </si>
  <si>
    <t>5.0</t>
  </si>
  <si>
    <t>2.9-7.0</t>
  </si>
  <si>
    <t>0.72-1.70</t>
  </si>
  <si>
    <t>OS months: 5.0 vs. 4.7, HR=1.11, HR CI=0.72-1.70, p=0.6336</t>
  </si>
  <si>
    <t>4 (8%) / 5 (10%)</t>
  </si>
  <si>
    <t>4 (8%)</t>
  </si>
  <si>
    <t>CR/CRi= 4 (8%) / 5 (10%) vs. 5 (10%) / 0 (0%)</t>
  </si>
  <si>
    <t>50 (100%)</t>
  </si>
  <si>
    <t>28 (56%) / 22 (44%)</t>
  </si>
  <si>
    <t>48.0% (17-97%)</t>
  </si>
  <si>
    <t>9.1 (5.6-12.6)</t>
  </si>
  <si>
    <t>37 (74%)</t>
  </si>
  <si>
    <t>2.9-7.5</t>
  </si>
  <si>
    <t>5 (10%) / 0 (0%)</t>
  </si>
  <si>
    <t>5 (10%)</t>
  </si>
  <si>
    <t>Study 06011</t>
  </si>
  <si>
    <t>P3 RCT, masking NR, multicenter</t>
  </si>
  <si>
    <t>Decitabine + Best Supportive Care</t>
  </si>
  <si>
    <t>DEC+BSC vs. BSC</t>
  </si>
  <si>
    <t>Intermediate-1 or 2 or high-risk MDS, ineligible for intensive chemotherapy including AML patients</t>
  </si>
  <si>
    <t>Age ≥60, primary or treatment related MDS or CML irrespective of WBC counts, intermediate-1 or 2 or high-risk, bone marrow blasts of 11% to 30% or 10% and poor cytogenetics (IPSS); ECOG PS  ≤ 2, ineligible for intensive treatment</t>
  </si>
  <si>
    <t>41 (34.4%)</t>
  </si>
  <si>
    <t>105 (88.3%)</t>
  </si>
  <si>
    <t>47 (39.5%)</t>
  </si>
  <si>
    <t>57 (47.9%)</t>
  </si>
  <si>
    <t>176.32 vs. NR</t>
  </si>
  <si>
    <t>29 (25.4%)</t>
  </si>
  <si>
    <t>54 (47.4%)</t>
  </si>
  <si>
    <t>2 (1.8%)</t>
  </si>
  <si>
    <t>10 (8.8%)</t>
  </si>
  <si>
    <t>4 (3.5%)</t>
  </si>
  <si>
    <t>66 (57.9%)</t>
  </si>
  <si>
    <t>Patients on the decitabine arm showed a significant improvement in their self-reported fatigue and physical functioning, with borderline improvement of global health status, whereas no apparent effect was seen on dyspnea. Supportive analyses revealed that for most other QOL scales, the trend was also in favor of decitabine.</t>
  </si>
  <si>
    <t>Patients were centrally randomly assigned at the EORTC Data Center, with stratification by IPSS cytogenetics, IPSS risk, MDS type, and institution.</t>
  </si>
  <si>
    <t>36 (31.6%)</t>
  </si>
  <si>
    <t>74 (64.9%)</t>
  </si>
  <si>
    <t>97 (85.1%)</t>
  </si>
  <si>
    <t>46 (40.3%)</t>
  </si>
  <si>
    <t>51 (44.7%)</t>
  </si>
  <si>
    <t>8 (7.1%)</t>
  </si>
  <si>
    <t>40 (35%)</t>
  </si>
  <si>
    <t>1 (0.9%)</t>
  </si>
  <si>
    <t>16 (14%)</t>
  </si>
  <si>
    <t>5 (4.4%)</t>
  </si>
  <si>
    <t>57 (50%)</t>
  </si>
  <si>
    <t>Results of the decider trial (AMLSG 14-09) comparing decitabine (DAC) with or without valproic acid (VPA) and with or without ATRA in newly diagnosed elderly non-fit AML patients</t>
  </si>
  <si>
    <t>DECIDER (NCT00867672, AMLSG 14-09)</t>
  </si>
  <si>
    <t>DEC vs. DEC+VA vs. DEC+ATRA vs. DEC+VA+ATRA</t>
  </si>
  <si>
    <t>Newly diagnosed elderly non-fit AML patients</t>
  </si>
  <si>
    <t>Age&gt; 60 years, primary or secondary AML, not eligible for standard remission-induction chemotherapy, Patients with &lt; 30 000 leukocytes/μl, ECOG PS  ≤2, Creatinine &lt; 2.0 mg/dL</t>
  </si>
  <si>
    <t>163 (80%)</t>
  </si>
  <si>
    <t>Effect on OS of VPA vs no VPA  OS months: 6.2 vs 6.4, HR=0.94, HR CI=0.70,1.28, p = 0.70
Effect on OS of ATRA vs no ATRA OS months: 8.2 vs 5.1, HR=0.65, HR CI=0.48,0.88, p = 0.006</t>
  </si>
  <si>
    <t>CR+CRi= 8.5% vs. 17.5% vs. 26.1% vs. 18%</t>
  </si>
  <si>
    <t>Center-stratified block randomization with randomly varying block size is performed based on computer-generated lists</t>
  </si>
  <si>
    <t>Decitabine + Valproic acid</t>
  </si>
  <si>
    <t>Decitabine + ATRA</t>
  </si>
  <si>
    <t xml:space="preserve">Decitabine + Valproic acid + ATRA </t>
  </si>
  <si>
    <t>Comparative efficacy of homoharringtonine plus cytarabine and decitabine in patients with MDS/AML</t>
  </si>
  <si>
    <t>Phase NR RCT, masking NR</t>
  </si>
  <si>
    <t>Cytarabine + Homoharringtonine</t>
  </si>
  <si>
    <t>CYT+HA vs. DEC</t>
  </si>
  <si>
    <t>MDS and AML patients</t>
  </si>
  <si>
    <t>NCT01786343</t>
  </si>
  <si>
    <t>P2 RCT, open-label, single center</t>
  </si>
  <si>
    <t>DEC (5d) vs. DEC (10d)</t>
  </si>
  <si>
    <t>Newly diagnosed untreated AML ineligible to intensive chemotherapy</t>
  </si>
  <si>
    <t>Patients who are  aged 60 years or older with newly diagnosed AML (&gt;=20% myeloblasts) except acute promyelocytic leukaemia, unsuitable for intensive chemotherapy, ECOG PS 0-3</t>
  </si>
  <si>
    <t>28 (100%)</t>
  </si>
  <si>
    <t>40.0% (29-68%)</t>
  </si>
  <si>
    <t>9.4 (8.7-9.8)</t>
  </si>
  <si>
    <t>18 (64%)</t>
  </si>
  <si>
    <t>0.488-1.392</t>
  </si>
  <si>
    <t>OS months: 5.5 vs. 6.0, HR=0.824, HR CI=0.488-1.392, p=0.47</t>
  </si>
  <si>
    <t>9 (33%)</t>
  </si>
  <si>
    <t>CR/CRi= 9 (33%) vs. 15 (35%)</t>
  </si>
  <si>
    <t>10 vs. 20</t>
  </si>
  <si>
    <t>1 (4%)</t>
  </si>
  <si>
    <t>2 (7%)</t>
  </si>
  <si>
    <t>6 (21.4%)</t>
  </si>
  <si>
    <t>43 (100%)</t>
  </si>
  <si>
    <t>46% (25-64%)</t>
  </si>
  <si>
    <t>9.2 (9.0-9.7)</t>
  </si>
  <si>
    <t>30 (70%)</t>
  </si>
  <si>
    <t>6.0</t>
  </si>
  <si>
    <t>15 (35%)</t>
  </si>
  <si>
    <t>2 (5%)</t>
  </si>
  <si>
    <t>22 (51.2%)</t>
  </si>
  <si>
    <t>CALGB 11002 (Alliance)
NCT01420926</t>
  </si>
  <si>
    <t>Decitabine + Bortezomib</t>
  </si>
  <si>
    <t>DEC + BOR vs DEC</t>
  </si>
  <si>
    <t>Newly diagnosed AML aged 60 or older</t>
  </si>
  <si>
    <t>Newly diagnosed AML (&gt;= 20% blasts), previously untreated,  &gt;=60 years, no FLT3 mutation unless aged &gt;=75 years old or older and/or ECOG PS &gt; 2</t>
  </si>
  <si>
    <t>20 (24.7%)</t>
  </si>
  <si>
    <t>53 (65.4%) / 28 (34.6%)</t>
  </si>
  <si>
    <t>59 (85.2%)</t>
  </si>
  <si>
    <t xml:space="preserve">3.8-14.3 </t>
  </si>
  <si>
    <t>0.84-1.63</t>
  </si>
  <si>
    <t>OS months: 8.9 vs. 9.3, HR=1.17, HR CI=0.84-1.63, p=NR</t>
  </si>
  <si>
    <t>31 (38.3%)</t>
  </si>
  <si>
    <t>70.0</t>
  </si>
  <si>
    <t>6-1724</t>
  </si>
  <si>
    <t>70.0 vs 109.5  vs CR/CRi/MLFS= 60.8</t>
  </si>
  <si>
    <t>80 (100%)</t>
  </si>
  <si>
    <t>16 (19.8%)</t>
  </si>
  <si>
    <t>11 (13.6%)</t>
  </si>
  <si>
    <t>22 (27.6%)</t>
  </si>
  <si>
    <t>13 (16.3%)</t>
  </si>
  <si>
    <r>
      <t xml:space="preserve">Randomization to the 2 treatment arms was performed through a stratified block randomization scheme with 2 strata (age 60-69 and age </t>
    </r>
    <r>
      <rPr>
        <sz val="12"/>
        <color theme="1"/>
        <rFont val="Calibri"/>
        <family val="2"/>
      </rPr>
      <t>≥</t>
    </r>
    <r>
      <rPr>
        <sz val="12"/>
        <color theme="1"/>
        <rFont val="Helvetica"/>
        <family val="2"/>
      </rPr>
      <t>70 years).</t>
    </r>
  </si>
  <si>
    <t>82 (100%)</t>
  </si>
  <si>
    <t>15 (18.3%)</t>
  </si>
  <si>
    <t>57 (69.5%) / 25 (30.5%)</t>
  </si>
  <si>
    <t>63 (76.8%)</t>
  </si>
  <si>
    <t>5.8-12.2</t>
  </si>
  <si>
    <t>32 (39.0%)</t>
  </si>
  <si>
    <t>27-523</t>
  </si>
  <si>
    <t>12 (15%)</t>
  </si>
  <si>
    <t>9 (11.3%)</t>
  </si>
  <si>
    <t>28 (34.5%)</t>
  </si>
  <si>
    <t>13 (16.0%)</t>
  </si>
  <si>
    <t>Etoposide + Low-dose cytarabine + Aclarubicin + G-CSF</t>
  </si>
  <si>
    <t xml:space="preserve">ETO + LDAC + Aclarubicin + G-CSF vs. DA  </t>
  </si>
  <si>
    <t>Elderly patients with newly diagnosed AML</t>
  </si>
  <si>
    <t>OS months: 14.3 vs. 10.3, HR=NR, HR CI=NR, p=NR</t>
  </si>
  <si>
    <t>55.1% / NR</t>
  </si>
  <si>
    <t>CR/CRi= 55.1% / NR vs. 48.9% / NR</t>
  </si>
  <si>
    <t>Daunorubicin + Cytarabine</t>
  </si>
  <si>
    <t>48.9% / NR</t>
  </si>
  <si>
    <t>Stage I of a phase 2 study assessing the efficacy, safety, and tolerability of barasertib (AZD1152) versus low-dose cytosine arabinoside in elderly patients with acute myeloid leukemia</t>
  </si>
  <si>
    <t>NCT00952588 (Stage I results)</t>
  </si>
  <si>
    <t>P2 RCT, open-label, 2-stage</t>
  </si>
  <si>
    <t>Barasertib</t>
  </si>
  <si>
    <t>BAR vs. LDAC</t>
  </si>
  <si>
    <t>Elderly patients aged &gt;=60 years with acute myeloid leukemia (AML)</t>
  </si>
  <si>
    <t>Age ≥60 years with newly diagnosed de novo or secondary AML, ECOG PS 0-3,  unsuitable for intensive induction with anthracycline-based chemotherapy, no acute promyelocytic leukemia or  blast crisis of chronic myeloid leukemia</t>
  </si>
  <si>
    <t>51 (100%)</t>
  </si>
  <si>
    <t>24 (47%) / 27 (53%)</t>
  </si>
  <si>
    <t>36 (70.6%)</t>
  </si>
  <si>
    <t>27  (75.0%)</t>
  </si>
  <si>
    <t>9 (25.0%)</t>
  </si>
  <si>
    <t>0.49-1.58</t>
  </si>
  <si>
    <t>OS months: 8.2 vs. 4.5, HR=0.88, HR CI=0.49-1.58, p=0.663</t>
  </si>
  <si>
    <t>12 (25.0%) / 5 (10.4%)</t>
  </si>
  <si>
    <t>12 (25.0%)</t>
  </si>
  <si>
    <t>CR/CRi= 12 (25.0%) / 5 (10.4%) vs. 1  (3.8%) / 2 (7.6%)</t>
  </si>
  <si>
    <t>27-180</t>
  </si>
  <si>
    <t>59 vs. 64</t>
  </si>
  <si>
    <t>7 (14.6%)</t>
  </si>
  <si>
    <t>24 (50%)</t>
  </si>
  <si>
    <t>1 (2.1%)</t>
  </si>
  <si>
    <t>2 (4.2%)</t>
  </si>
  <si>
    <t>11 (22.9%)</t>
  </si>
  <si>
    <t>4 (8.3%)</t>
  </si>
  <si>
    <t>6 (12.5%)</t>
  </si>
  <si>
    <t>11 (42%) / 15 (58%)</t>
  </si>
  <si>
    <t>18 (69.2%)</t>
  </si>
  <si>
    <t>14 (63.6%)</t>
  </si>
  <si>
    <t>8 (36.0%)</t>
  </si>
  <si>
    <t>1  (3.8%) / 2 (7.6%)</t>
  </si>
  <si>
    <t>1  (3.8%)</t>
  </si>
  <si>
    <t>63-96</t>
  </si>
  <si>
    <t>4 (15.4%)</t>
  </si>
  <si>
    <t>5 (19.2%)</t>
  </si>
  <si>
    <t>2 (7.7%)</t>
  </si>
  <si>
    <t>1 (3.8%)</t>
  </si>
  <si>
    <t>Clofarabine doubles the response rate in older patients with acute myeloid leukemia but does not improve survival</t>
  </si>
  <si>
    <t>AML16 trial; ISRCTN 11036523</t>
  </si>
  <si>
    <t>Phase NR RCT, masking NR, multi center</t>
  </si>
  <si>
    <t>LDAC vs. CLO</t>
  </si>
  <si>
    <t>Older patients with AML or high-risk MDS not considered fit for intensive chemotherapy</t>
  </si>
  <si>
    <t>AML (de novo or secondary), high-risk MDS, renal function test within ULN</t>
  </si>
  <si>
    <t>176 (85.4%)</t>
  </si>
  <si>
    <t>30 (14.6%)</t>
  </si>
  <si>
    <t>126 (61.2%) / 50 (24.3%)</t>
  </si>
  <si>
    <t>181 (87.9%)</t>
  </si>
  <si>
    <t>87 (72.5%)</t>
  </si>
  <si>
    <t>33 (27.5%)</t>
  </si>
  <si>
    <t>34 (19.3%)</t>
  </si>
  <si>
    <t>CR+CRi= 34 (19.3%) vs. 63 (37.3%)</t>
  </si>
  <si>
    <t>113 vs. 68</t>
  </si>
  <si>
    <t>The randomisations — and subsidiary data analyses — will be stratified by age (&lt;60, 60-64, 65-69, 70-74, 75+), performance status, white blood count (0-9.9, 10-49.9, 50-99.9, 100+) and type of disease (de novo AML, secondary AML, high risk MDS)</t>
  </si>
  <si>
    <t>Clofarabine</t>
  </si>
  <si>
    <t>171 (85.5%)</t>
  </si>
  <si>
    <t>29 (14.5%)</t>
  </si>
  <si>
    <t>124 (62.0%) / 47 (23.5%)</t>
  </si>
  <si>
    <t>172 (86.0%)</t>
  </si>
  <si>
    <t>95 (75.4%)</t>
  </si>
  <si>
    <t>31 (24.6%)</t>
  </si>
  <si>
    <t>63 (37.3%)</t>
  </si>
  <si>
    <t>A randomized study of clofarabine versus clofarabine plus low-dose cytarabine as front-line therapy for patients aged 60 years and older with acute myeloid leukemia and high-risk myelodysplastic syndrome</t>
  </si>
  <si>
    <t>NCT00088218</t>
  </si>
  <si>
    <t>P2 RCT, open label</t>
  </si>
  <si>
    <t>CLO vs. CLO+LDAC</t>
  </si>
  <si>
    <t>Patients aged 60 years and older with AML and high-risk MDS</t>
  </si>
  <si>
    <t>Age ≥60, diagnosed of AML, ECOG PS  ≤2, adequate hepatorenal function, NYHAC &lt;3</t>
  </si>
  <si>
    <t>16 (100%)</t>
  </si>
  <si>
    <t>9 (56.3%) / 7 (43.7%)</t>
  </si>
  <si>
    <t>11 (68.8%)</t>
  </si>
  <si>
    <t>5 (31.3%)</t>
  </si>
  <si>
    <t>OS months: 11.4 vs. 5.8, HR=NR, HR CI=NR, p=0.1</t>
  </si>
  <si>
    <t>5 (31%) / 0 (0%)</t>
  </si>
  <si>
    <t>5 (31%)</t>
  </si>
  <si>
    <t>CR/CRi= 5 (31%) / 0 (0%) vs. 34 (63%) / 2 (4%)</t>
  </si>
  <si>
    <t>25-124</t>
  </si>
  <si>
    <t>34 vs. 34</t>
  </si>
  <si>
    <t>Patients were adaptively randomized without stratification factors.</t>
  </si>
  <si>
    <t>Clofarabine + low-dose cytarabine</t>
  </si>
  <si>
    <t>50 (92%)</t>
  </si>
  <si>
    <t>2 (4%)</t>
  </si>
  <si>
    <t>26 (48.1%) / 28 (51.9%)</t>
  </si>
  <si>
    <t>54 (100%)</t>
  </si>
  <si>
    <t>34 (63.0%)</t>
  </si>
  <si>
    <t>20 (37.0%)</t>
  </si>
  <si>
    <t>34 (63%) / 2 (4%)</t>
  </si>
  <si>
    <t>34 (63%)</t>
  </si>
  <si>
    <t>1 (1.9%)</t>
  </si>
  <si>
    <t>3 (5.6%)</t>
  </si>
  <si>
    <t>Low dose cytarabine with or without anthracycline in the induction treatment of elderly patients with acute myeloid leukemia</t>
  </si>
  <si>
    <t>LDAC vs. DOX+LDAC</t>
  </si>
  <si>
    <t>Elderly patients with acute myeloid leukemia</t>
  </si>
  <si>
    <t>Age ≥60, de novo AML, ECOG PS  ≤2, left ventricular ejection fraction ≥60%, adequate liver &amp; renal function</t>
  </si>
  <si>
    <t>45 (100%)</t>
  </si>
  <si>
    <t>45 (100%) / 0 (0%)</t>
  </si>
  <si>
    <t>OS months: 6 vs. 9, HR=NR, HR CI=NR, p=NR</t>
  </si>
  <si>
    <t>4.4% / NR</t>
  </si>
  <si>
    <t>CR/CRi= 4.4% / NR vs. 15.6% / NR</t>
  </si>
  <si>
    <t>24 (53.3%)</t>
  </si>
  <si>
    <t>Doxorubicin + low-dose cytarabine</t>
  </si>
  <si>
    <t>15.6% / NR</t>
  </si>
  <si>
    <t>8 (17.7%)</t>
  </si>
  <si>
    <t>The addition of gemtuzumab ozogamicin to low-dose Ara-C improves remission rate but does not significantly prolong survival in older patients with acute myeloid leukaemia: results from the LRF AML14 and NCRI AML16 pick-a-winner comparison</t>
  </si>
  <si>
    <t>LRF AML14, NCRI AML16</t>
  </si>
  <si>
    <t>Phase NR, RCT, open-label</t>
  </si>
  <si>
    <t>Low Dose Cytarabine</t>
  </si>
  <si>
    <t>LDAC vs. GO+LDAC</t>
  </si>
  <si>
    <t>Older patients with AML</t>
  </si>
  <si>
    <t xml:space="preserve">De novo or secondary AML (no acute promyelocytic leukaemia) or MDS (&gt; 10% myeloblasts in the bone marrow), age &gt; 60 (allowed younger patients if intensive chemotherapy is not suitable)
</t>
  </si>
  <si>
    <t>216 (87.9%)</t>
  </si>
  <si>
    <t>30 (12.1%)</t>
  </si>
  <si>
    <t>162 (65.9%) / 54 (22.0%)</t>
  </si>
  <si>
    <t>218 (88.6%)</t>
  </si>
  <si>
    <t>120 (68.2%)</t>
  </si>
  <si>
    <t>56 (31.8%)</t>
  </si>
  <si>
    <t>NR (3%)</t>
  </si>
  <si>
    <t>Gemtuzumab Ozogamicin + Low Dose Cytarabine</t>
  </si>
  <si>
    <t>214 (86%)</t>
  </si>
  <si>
    <t>35 (14%)</t>
  </si>
  <si>
    <t>163 (65.5%) / 51 (20.5%)</t>
  </si>
  <si>
    <t>220 (88.4%)</t>
  </si>
  <si>
    <t>112 (70.9%)</t>
  </si>
  <si>
    <t>46 (29.1%)</t>
  </si>
  <si>
    <t>NR (6%)</t>
  </si>
  <si>
    <t>NR (4%)</t>
  </si>
  <si>
    <t>National Cancer Research Institute Acute Myeloid Leukemia 14 Trial</t>
  </si>
  <si>
    <t>LDAC vs. HU</t>
  </si>
  <si>
    <t>AML and high-risk MDS in patients not considered fit for intensive treatment</t>
  </si>
  <si>
    <t>Age ≥ 60, AML (de novo or secondary), high-risk MDS (defined as &gt;10% bone marrow blasts), not fit for intensive treatment</t>
  </si>
  <si>
    <t>89 (86.4%)</t>
  </si>
  <si>
    <t>14 (13.6%)</t>
  </si>
  <si>
    <t>61 (59.2%) / 28 (27.1%)</t>
  </si>
  <si>
    <t>71 (68.9%)</t>
  </si>
  <si>
    <t>56 (76.7%)</t>
  </si>
  <si>
    <t>17 (23.3%)</t>
  </si>
  <si>
    <t>50-313</t>
  </si>
  <si>
    <t>NR (10%)</t>
  </si>
  <si>
    <t>NR (45%)</t>
  </si>
  <si>
    <r>
      <t xml:space="preserve">Allocation was computer generated using minimization to ensure balance overall and within stratification parameters: age groups (ages &lt;60 years, 60–64 years, 65–69 years, 70–74 years, and </t>
    </r>
    <r>
      <rPr>
        <sz val="12"/>
        <color theme="1"/>
        <rFont val="Calibri"/>
        <family val="2"/>
      </rPr>
      <t>≥</t>
    </r>
    <r>
      <rPr>
        <sz val="12"/>
        <color theme="1"/>
        <rFont val="Helvetica"/>
        <family val="2"/>
      </rPr>
      <t xml:space="preserve">75 years), World Health Organization (WHO) performance status, white blood count (&lt;100 X 10^9/L, 100–199 X 10^9/L, </t>
    </r>
    <r>
      <rPr>
        <sz val="12"/>
        <color theme="1"/>
        <rFont val="Calibri"/>
        <family val="2"/>
      </rPr>
      <t>≥</t>
    </r>
    <r>
      <rPr>
        <sz val="12"/>
        <color theme="1"/>
        <rFont val="Helvetica"/>
        <family val="2"/>
      </rPr>
      <t>200 X 10^9/L), and type of disease (de novo AML, secondary AML, MDS).</t>
    </r>
  </si>
  <si>
    <t>Hydroxyurea</t>
  </si>
  <si>
    <t>85 (85.9%)</t>
  </si>
  <si>
    <t>14 (14.1%)</t>
  </si>
  <si>
    <t>60 (60.6%) / 25 (25.2%)</t>
  </si>
  <si>
    <t>70 (70.7%)</t>
  </si>
  <si>
    <t>53 (68.8%)</t>
  </si>
  <si>
    <t>24 (31.2%)</t>
  </si>
  <si>
    <t>NR (21.1%)</t>
  </si>
  <si>
    <t>06903 Trial</t>
  </si>
  <si>
    <t xml:space="preserve">P3 RCT, open label, multicenter </t>
  </si>
  <si>
    <t>LDAC vs. LDAC+GM-CSF vs. LDAC+IL-3</t>
  </si>
  <si>
    <t>MDS patients with a high risk of developing acute leukemia</t>
  </si>
  <si>
    <t>MDS (10-30% of blasts in the bone marrow aspirate), ECOG PS  ≤ 2, 15 &lt; age &lt;80, at least one of the following: transfusion-dependent anemia (more than two units of packed red blood cells within 6 weeks of observation), severe thrombocytopenia (less than 50 109/l), severe neutropenia (absolute neutrophil count (ANC) less than 0.5 109/l or 1 109/l in the presence of a history of infections)</t>
  </si>
  <si>
    <t>26 (44.1%)</t>
  </si>
  <si>
    <t>33 (55.9%)</t>
  </si>
  <si>
    <t>16 (27.5%)</t>
  </si>
  <si>
    <t>Randomization was performed centrally (EORTC Data Center, Brussels) and stratified according to center and the FAB subtype (refractory anemia with an excess of blasts (RAEB) high risk vs RAEB in transformation (RAEBt)).</t>
  </si>
  <si>
    <t>Low Dose Cytarabine + rhGM-CSF</t>
  </si>
  <si>
    <t>21 (35.6%)</t>
  </si>
  <si>
    <t>38 (64.4%)</t>
  </si>
  <si>
    <t>29 (53.7%)</t>
  </si>
  <si>
    <t>Low Dose Cytarabine + IL-3</t>
  </si>
  <si>
    <t>26 (41.9%)</t>
  </si>
  <si>
    <t>36 (58.1%)</t>
  </si>
  <si>
    <t>30 (50.9%)</t>
  </si>
  <si>
    <t>Randomized, phase 2 trial of low-dose cytarabine with or without volasertib in AML patients not suitable for induction therapy</t>
  </si>
  <si>
    <t>NCT00804856</t>
  </si>
  <si>
    <t>LDAC vs. LDAC+VOL</t>
  </si>
  <si>
    <t>Untreated AML patients not suitable for induction therapy</t>
  </si>
  <si>
    <t>Untreated AML, unsuitable for intensive induction therapy, ECOS PS  ≤2, adequate organ function, no acute promyelocytic leukemia, no second malignancy requiring treatment, no central nervous system leukemia, no QT prolongation</t>
  </si>
  <si>
    <t>16 (35.6%) / 29 (64.4%)</t>
  </si>
  <si>
    <t>41% (20-95)</t>
  </si>
  <si>
    <t>36 (80.0%)</t>
  </si>
  <si>
    <t>28 (66.7%)</t>
  </si>
  <si>
    <t>14 (33.3%)</t>
  </si>
  <si>
    <t>3.2-9.1</t>
  </si>
  <si>
    <t>0.40-1.00</t>
  </si>
  <si>
    <t>OS months: 5.2 vs. 8, HR=0.63, HR CI=0.40-1.00, p=0.047</t>
  </si>
  <si>
    <t>3 (6.7%) / 3 (6.7%)</t>
  </si>
  <si>
    <t>3 (6.7%)</t>
  </si>
  <si>
    <t>CR/CRi= 3 (6.7%) / 3 (6.7%) vs. 6 (14.3%) / 7 (16.7%)</t>
  </si>
  <si>
    <t>30-125</t>
  </si>
  <si>
    <t>63.5 vs. 71</t>
  </si>
  <si>
    <t>7 (15.6%)</t>
  </si>
  <si>
    <t>1 (2.2%)</t>
  </si>
  <si>
    <t>2 (4.4%)</t>
  </si>
  <si>
    <t>5 (11.1%)</t>
  </si>
  <si>
    <t>10 (22.2%)</t>
  </si>
  <si>
    <t>Randomization was not stratified for any patient or disease characteristics.</t>
  </si>
  <si>
    <t>Low-dose Cytarabine + Volasertib</t>
  </si>
  <si>
    <t>42 (100%)</t>
  </si>
  <si>
    <t>25 (59.5%) / 17 (40.5%)</t>
  </si>
  <si>
    <t>50% (10-93)</t>
  </si>
  <si>
    <t>33 (78.6%)</t>
  </si>
  <si>
    <t>22 (61.1%)</t>
  </si>
  <si>
    <t>14 (38.9%)</t>
  </si>
  <si>
    <t>3.2-14.5</t>
  </si>
  <si>
    <t>6 (14.3%) / 7 (16.7%)</t>
  </si>
  <si>
    <t>6 (14.3%)</t>
  </si>
  <si>
    <t>29-158</t>
  </si>
  <si>
    <t>23 (54.8%)</t>
  </si>
  <si>
    <t>4 (9.5%)</t>
  </si>
  <si>
    <t>3 (7.1%)</t>
  </si>
  <si>
    <t>9 (21.4%)</t>
  </si>
  <si>
    <t>2 (4.8%)</t>
  </si>
  <si>
    <t>20 (47.6%)</t>
  </si>
  <si>
    <t>A randomised evaluation of low-dose ARA-C plus tosedostat versus low dose ARA-C in older patients with acute myeloid leukaemia: Results of the LI-1 trial.</t>
  </si>
  <si>
    <t>LI-1 trial
ISRCTN40571019</t>
  </si>
  <si>
    <t>Phase NR, RCT, masking NR</t>
  </si>
  <si>
    <t>Low-dose Cytarabine  + Tosedostat</t>
  </si>
  <si>
    <t>LDAC+TOS vs. TOS</t>
  </si>
  <si>
    <t>AML patients, aged &lt;=60 unsuitable for intensive therapy</t>
  </si>
  <si>
    <t>231 (94.29%)</t>
  </si>
  <si>
    <t>162 (66%) /Secondary: 69 (28%)</t>
  </si>
  <si>
    <t>182 (74%)</t>
  </si>
  <si>
    <t>64 (26%)</t>
  </si>
  <si>
    <t>0.88-1.63</t>
  </si>
  <si>
    <t>OS months: 28.4 vs. 24, HR=1.2, HR CI=0.88-1.63, p=0.2</t>
  </si>
  <si>
    <t>27 (17.22%) / NR</t>
  </si>
  <si>
    <t>27 (17.22%)</t>
  </si>
  <si>
    <t>CR/CRi= 27 (22.13%) vs. 17 (13.82%)</t>
  </si>
  <si>
    <t>Tosedostat</t>
  </si>
  <si>
    <t>17 (13.82%) / NR</t>
  </si>
  <si>
    <t>17 (13.82%)</t>
  </si>
  <si>
    <t>NCT00091234, AML-19</t>
  </si>
  <si>
    <t>P3, RCT, Open-label</t>
  </si>
  <si>
    <t>Gemtuzumab Ozogamicin</t>
  </si>
  <si>
    <t>GEM vs. BSC</t>
  </si>
  <si>
    <t>Previously untreated, de novo or secondary to myelodysplasia, ineligible for intensive chemotherapy</t>
  </si>
  <si>
    <r>
      <t xml:space="preserve">Age &gt;75, 61-75 years of age with WHO PS </t>
    </r>
    <r>
      <rPr>
        <sz val="12"/>
        <color theme="1"/>
        <rFont val="Calibri"/>
        <family val="2"/>
      </rPr>
      <t>&gt;</t>
    </r>
    <r>
      <rPr>
        <sz val="12"/>
        <color theme="1"/>
        <rFont val="Helvetica"/>
        <family val="2"/>
      </rPr>
      <t xml:space="preserve">2 or unwilling to receive standard chemotherapy, previously untreated, de novo or secondary to MDS, ineligible for intensice chemotherapy, WBC counts  </t>
    </r>
    <r>
      <rPr>
        <sz val="12"/>
        <color theme="1"/>
        <rFont val="Calibri"/>
        <family val="2"/>
      </rPr>
      <t>&lt;</t>
    </r>
    <r>
      <rPr>
        <sz val="12"/>
        <color theme="1"/>
        <rFont val="Helvetica"/>
        <family val="2"/>
      </rPr>
      <t>30 X 10^9/L</t>
    </r>
  </si>
  <si>
    <t>118 (100%)</t>
  </si>
  <si>
    <t>76 (66.9%) / 39 (33.1%)</t>
  </si>
  <si>
    <t>59 (50%)</t>
  </si>
  <si>
    <t>4.2-6.8</t>
  </si>
  <si>
    <t>0.53-0.90</t>
  </si>
  <si>
    <t>Induction response: 9 (8.1%) / 17(15.3%), Best Response: 17(15.3%) / 13 (11.7%)</t>
  </si>
  <si>
    <t>Induction response: 9 (8.1%) / 17(15.3%), Best Response: 17(15.3%) / 13 (11.7%) vs. Induction response: NR (NR%) / NR(NR%), Best Response: NR(NR%) / NR (NR%)</t>
  </si>
  <si>
    <t>14-139</t>
  </si>
  <si>
    <t>20 (18%)</t>
  </si>
  <si>
    <t>13 (11.7%)</t>
  </si>
  <si>
    <t>39 (35.1%)</t>
  </si>
  <si>
    <t>119 (100%)</t>
  </si>
  <si>
    <t>85(71.4%) / 34 (28.6%)</t>
  </si>
  <si>
    <t>45 (37.8%)</t>
  </si>
  <si>
    <t>32 (26.9%)</t>
  </si>
  <si>
    <t>2.6-4.2</t>
  </si>
  <si>
    <t>27 (23.7%)</t>
  </si>
  <si>
    <t>24 (21%)</t>
  </si>
  <si>
    <t>39 (34.2%)</t>
  </si>
  <si>
    <t>GEM (HS) vs GEM (CS)</t>
  </si>
  <si>
    <t>Previously untreated, de novo or secondary AML patients not considered candidates for intensive chemotherapy</t>
  </si>
  <si>
    <t xml:space="preserve">Previously untreated, de novo or secondary AML patients not considered candidates for intensive chemotherapy, age &gt; 75 years, 61–75 years with a WHO PS &gt; 2 or unwilling to receive intensive chemotherapy, WBC count &lt; 30×109/l </t>
  </si>
  <si>
    <t>29 (100%)</t>
  </si>
  <si>
    <t>16 (55.2%) / 13 (44.8%)</t>
  </si>
  <si>
    <t>11 (38%)</t>
  </si>
  <si>
    <t>4 (14%)</t>
  </si>
  <si>
    <t xml:space="preserve">6 (21%) / NR (NR) </t>
  </si>
  <si>
    <t>6 (21%)</t>
  </si>
  <si>
    <t>9 (31%)</t>
  </si>
  <si>
    <t>27(100%)</t>
  </si>
  <si>
    <t>17 (63%) / 10 (37%)</t>
  </si>
  <si>
    <t>11 (41%)</t>
  </si>
  <si>
    <t>3 (11%)</t>
  </si>
  <si>
    <t>5 (18%) / NR (NR)</t>
  </si>
  <si>
    <t>5 (18%)</t>
  </si>
  <si>
    <t>14 (52%)</t>
  </si>
  <si>
    <t>NCT00658814</t>
  </si>
  <si>
    <t>P2, single arm, multicenter, sub-group analysis (Age 60-69)</t>
  </si>
  <si>
    <t>Hydroxyurea + Azacitidine + Gemtuzumab Ozogamicin</t>
  </si>
  <si>
    <t>HYD+AZA+GEM</t>
  </si>
  <si>
    <t>Newly diagnosed non-M3 AML de novo and secondary. Age 60-69</t>
  </si>
  <si>
    <r>
      <t xml:space="preserve">Age 60-69, newly diagnosed, non-M3 AML de novo and secondary, Zubrod PS 0-1 (good risk), liver and renal functions </t>
    </r>
    <r>
      <rPr>
        <sz val="12"/>
        <color theme="1"/>
        <rFont val="Calibri"/>
        <family val="2"/>
      </rPr>
      <t>≥</t>
    </r>
    <r>
      <rPr>
        <sz val="12"/>
        <color theme="1"/>
        <rFont val="Helvetica"/>
        <family val="2"/>
      </rPr>
      <t>2 times upper limit of normal,  LVEF &gt;40%.</t>
    </r>
  </si>
  <si>
    <t>52 (66%) / 27 (34%)</t>
  </si>
  <si>
    <t>23 (29.1%) / 12 (15.2%)</t>
  </si>
  <si>
    <t>23 (29.1%)</t>
  </si>
  <si>
    <t xml:space="preserve">Time to best reponse: 35 </t>
  </si>
  <si>
    <t>31 (39.2%)</t>
  </si>
  <si>
    <t>P2, single arm, multicenter, sub-group analysis (Age ≥70)</t>
  </si>
  <si>
    <t>Newly diagnosed non-M3 AML de novo and secondary.Age ≥70</t>
  </si>
  <si>
    <r>
      <t xml:space="preserve">Age </t>
    </r>
    <r>
      <rPr>
        <sz val="12"/>
        <color theme="1"/>
        <rFont val="Calibri"/>
        <family val="2"/>
      </rPr>
      <t>≥</t>
    </r>
    <r>
      <rPr>
        <sz val="12"/>
        <color theme="1"/>
        <rFont val="Helvetica"/>
        <family val="2"/>
      </rPr>
      <t xml:space="preserve">70, newly diagnosed, non-M3 AML de novo and secondary, Zubrod PS 2-3 (poor risk), liver and renal functions </t>
    </r>
    <r>
      <rPr>
        <sz val="12"/>
        <color theme="1"/>
        <rFont val="Calibri"/>
        <family val="2"/>
      </rPr>
      <t>≥</t>
    </r>
    <r>
      <rPr>
        <sz val="12"/>
        <color theme="1"/>
        <rFont val="Helvetica"/>
        <family val="2"/>
      </rPr>
      <t>2 times upper limit of normal,  LVEF &gt;40%.</t>
    </r>
  </si>
  <si>
    <t>19 (35.2%) / NR</t>
  </si>
  <si>
    <t>19 (35.2%)</t>
  </si>
  <si>
    <t xml:space="preserve">Phase NR, RCT </t>
  </si>
  <si>
    <t>Gemtuzumab Ozogamicin + Interleukin 11</t>
  </si>
  <si>
    <t>GEM+IL-11 vs GEM</t>
  </si>
  <si>
    <t>Newly diagnosed AML or high-risk MDS (RAEB-t and RAEB)</t>
  </si>
  <si>
    <t>Age ≥ 65, newly diagnosed AML or high-risk MDS (RAEB-t and RAEB)</t>
  </si>
  <si>
    <t>17 (68%)</t>
  </si>
  <si>
    <t>8 (32%)</t>
  </si>
  <si>
    <t>20 (77%)</t>
  </si>
  <si>
    <t>6 (23%)</t>
  </si>
  <si>
    <t>P2, single-arm, single center</t>
  </si>
  <si>
    <t>GEM</t>
  </si>
  <si>
    <t>Older adults with previously untreated AML</t>
  </si>
  <si>
    <t>Age ≥65, previously untreated AML, Express CD33, serum creatinine &lt;2.0 mg/dl, AST and ALT less than twice the upper limit of normal, Total bilirubin &lt;2.0 mg/dl</t>
  </si>
  <si>
    <t>Peripheral blast count: 47% (17-85)</t>
  </si>
  <si>
    <t>8.9 (7.6-10.6)</t>
  </si>
  <si>
    <t>11 (91.7%)</t>
  </si>
  <si>
    <t>3 (25%)</t>
  </si>
  <si>
    <t>7 (58.3%)</t>
  </si>
  <si>
    <t>3 (27.3%) / NR (NR%)</t>
  </si>
  <si>
    <t>3 (27.3%)</t>
  </si>
  <si>
    <t>10 (83%)</t>
  </si>
  <si>
    <t>1 (8%)</t>
  </si>
  <si>
    <t>P2, single-arm</t>
  </si>
  <si>
    <t>Elderly patients with non-M3 AML or MDS (RAEB-I or RAEB-II), no previous therapy with the exception of hydroxyurea</t>
  </si>
  <si>
    <r>
      <t xml:space="preserve">Age </t>
    </r>
    <r>
      <rPr>
        <sz val="12"/>
        <color theme="1"/>
        <rFont val="Calibri"/>
        <family val="2"/>
      </rPr>
      <t>≥</t>
    </r>
    <r>
      <rPr>
        <sz val="12"/>
        <color theme="1"/>
        <rFont val="Helvetica"/>
        <family val="2"/>
      </rPr>
      <t>56, non-M3 AML or MDS (RAEB-I or RAEB-II), no previous therapy with the exception of hydroxyurea, ALT and AST less than twice the institutional normal value, LVEF ≥40%</t>
    </r>
  </si>
  <si>
    <t>17 (85%)</t>
  </si>
  <si>
    <t>10 (50%) / 10 (50%)</t>
  </si>
  <si>
    <t>8 (40%)</t>
  </si>
  <si>
    <t>11 (55%)</t>
  </si>
  <si>
    <t>91.2+-760</t>
  </si>
  <si>
    <t>9 (45%)</t>
  </si>
  <si>
    <t>4 (20%)</t>
  </si>
  <si>
    <t>1 (5%)</t>
  </si>
  <si>
    <t>NCT02203773</t>
  </si>
  <si>
    <t>P1b, non-randomized, open label, multicenter</t>
  </si>
  <si>
    <t>Venetoclax + Decitabine</t>
  </si>
  <si>
    <t>VEN+DEC vs VEN+AZA vs VEN+DEC+POS</t>
  </si>
  <si>
    <t>Previously untreated AML patients not eligible for standard induction chemotherapy, age ≥ 65</t>
  </si>
  <si>
    <t>Previously untreated AML patients not eligible for standard induction chemotherapy, age ≥ 65,  life expectancy ≥12 weeks, ECOG PS ≤ 2</t>
  </si>
  <si>
    <t>23 (100%)</t>
  </si>
  <si>
    <t>42% (30-65%)</t>
  </si>
  <si>
    <t>19 (83%)</t>
  </si>
  <si>
    <t>17 (74%)</t>
  </si>
  <si>
    <t>6 (26%)</t>
  </si>
  <si>
    <t>8.0-Not Reached</t>
  </si>
  <si>
    <t>8 (35%) / 6 (26%)</t>
  </si>
  <si>
    <t>8 (35%)</t>
  </si>
  <si>
    <t>3 (13%)</t>
  </si>
  <si>
    <t>2 (8%)</t>
  </si>
  <si>
    <t>11 (48%)</t>
  </si>
  <si>
    <t>5 (22%)</t>
  </si>
  <si>
    <t>Patients were stratified by cytogenetic risk factor (intermediate or poor).</t>
  </si>
  <si>
    <t>Venetoclax + Azacitidine</t>
  </si>
  <si>
    <t>22 (100%)</t>
  </si>
  <si>
    <t>41% (25-60%)</t>
  </si>
  <si>
    <t>18 (82%)</t>
  </si>
  <si>
    <t>13 (59%)</t>
  </si>
  <si>
    <t>9 (41%)</t>
  </si>
  <si>
    <t>9.3-Not Reached</t>
  </si>
  <si>
    <t>6 (27%) / 7 (32%)</t>
  </si>
  <si>
    <t>6 (27%)</t>
  </si>
  <si>
    <t>3 (14%)</t>
  </si>
  <si>
    <t>7 (32%)</t>
  </si>
  <si>
    <t>11 (50%)</t>
  </si>
  <si>
    <t>Venetoclax + Decitabine + Posaconazole</t>
  </si>
  <si>
    <t>47% (28-52%)</t>
  </si>
  <si>
    <t>10 (84%)</t>
  </si>
  <si>
    <t>5 (42%)</t>
  </si>
  <si>
    <t>6 (50%)</t>
  </si>
  <si>
    <t>0 (0%) / 8 (67%)</t>
  </si>
  <si>
    <t>NCT02287233</t>
  </si>
  <si>
    <t>P1/2, single arm, open-label</t>
  </si>
  <si>
    <t>Venetoclax + Low-dose Cytarabine</t>
  </si>
  <si>
    <t>VEN+LDAC</t>
  </si>
  <si>
    <t xml:space="preserve">Older patients with treatment-naïve AML, unfit for intensive chemotherapy </t>
  </si>
  <si>
    <t>Age ≥65, treatment-naïve AML, unfit for intensive chemontherapy</t>
  </si>
  <si>
    <t>0 (100%)</t>
  </si>
  <si>
    <t>4 (22.2%) / 4 (22.2%)</t>
  </si>
  <si>
    <t>4 (22.2%)</t>
  </si>
  <si>
    <t>10 (55.6%)</t>
  </si>
  <si>
    <t>6 (33.3%)</t>
  </si>
  <si>
    <t>7 (38.9%)</t>
  </si>
  <si>
    <t>2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</si>
</sst>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
    <numFmt numFmtId="166" formatCode="0.0000"/>
    <numFmt numFmtId="167" formatCode="0.000"/>
    <numFmt numFmtId="168" formatCode="#,##0.0"/>
  </numFmts>
  <fonts count="62">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b/>
      <sz val="9"/>
      <color theme="0"/>
      <name val="Helvetica Neue"/>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9"/>
      <color indexed="81"/>
      <name val="Tahoma"/>
      <family val="2"/>
    </font>
    <font>
      <sz val="10"/>
      <color theme="1"/>
      <name val="Verdana"/>
      <family val="2"/>
    </font>
    <font>
      <sz val="12"/>
      <color theme="1"/>
      <name val="Arial"/>
      <family val="2"/>
    </font>
    <font>
      <sz val="12"/>
      <color theme="1"/>
      <name val="Helvetica"/>
      <family val="2"/>
    </font>
    <font>
      <sz val="10"/>
      <name val="Arial"/>
      <family val="2"/>
    </font>
    <font>
      <sz val="12"/>
      <color theme="1" tint="4.9989318521683403E-2"/>
      <name val="Arial"/>
      <family val="2"/>
    </font>
    <font>
      <b/>
      <sz val="10"/>
      <color theme="0"/>
      <name val="Verdana"/>
      <family val="2"/>
    </font>
    <font>
      <sz val="12"/>
      <name val="Helvetica"/>
      <family val="2"/>
    </font>
    <font>
      <sz val="12"/>
      <color theme="1"/>
      <name val="Calibri"/>
      <family val="2"/>
    </font>
    <font>
      <sz val="11"/>
      <name val="Helvetica"/>
      <family val="2"/>
    </font>
    <font>
      <b/>
      <sz val="12"/>
      <color theme="0"/>
      <name val="Helvetica"/>
      <family val="2"/>
    </font>
    <font>
      <b/>
      <sz val="12"/>
      <name val="Helvetica"/>
      <family val="2"/>
    </font>
    <font>
      <b/>
      <sz val="12"/>
      <color theme="1"/>
      <name val="Helvetica"/>
      <family val="2"/>
    </font>
    <font>
      <b/>
      <sz val="12"/>
      <color theme="0"/>
      <name val="Arial"/>
      <family val="2"/>
    </font>
    <font>
      <b/>
      <sz val="12"/>
      <color theme="0" tint="-0.14999847407452621"/>
      <name val="Helvetica"/>
      <family val="2"/>
    </font>
    <font>
      <sz val="12"/>
      <color rgb="FF002060"/>
      <name val="Arial"/>
      <family val="2"/>
    </font>
    <font>
      <b/>
      <sz val="18"/>
      <color theme="0"/>
      <name val="Arial"/>
      <family val="2"/>
    </font>
    <font>
      <b/>
      <sz val="18"/>
      <color theme="0"/>
      <name val="Helvetica"/>
      <family val="2"/>
    </font>
    <font>
      <b/>
      <sz val="9"/>
      <color indexed="81"/>
      <name val="Tahoma"/>
      <family val="2"/>
    </font>
    <font>
      <b/>
      <sz val="9"/>
      <color rgb="FF000000"/>
      <name val="Tahoma"/>
      <family val="2"/>
    </font>
    <font>
      <sz val="9"/>
      <color rgb="FF000000"/>
      <name val="Tahoma"/>
      <family val="2"/>
    </font>
    <font>
      <sz val="12"/>
      <color rgb="FF000000"/>
      <name val="Helvetica"/>
      <family val="2"/>
    </font>
    <font>
      <sz val="12"/>
      <color indexed="8"/>
      <name val="Helvetica"/>
      <family val="2"/>
    </font>
    <font>
      <sz val="12"/>
      <color rgb="FF000000"/>
      <name val="Calibri"/>
      <family val="2"/>
    </font>
    <font>
      <sz val="12"/>
      <color rgb="FF000000"/>
      <name val="Helvetica Neue"/>
      <family val="2"/>
    </font>
    <font>
      <sz val="12"/>
      <color rgb="FF000000"/>
      <name val="Arial"/>
      <family val="2"/>
    </font>
    <font>
      <sz val="12"/>
      <name val="Helvetica Neue"/>
      <family val="2"/>
    </font>
    <font>
      <sz val="12"/>
      <color rgb="FF0C0C0C"/>
      <name val="Arial"/>
      <family val="2"/>
    </font>
    <font>
      <sz val="10"/>
      <name val="Helvetica"/>
      <family val="2"/>
    </font>
    <font>
      <sz val="10"/>
      <color rgb="FF000000"/>
      <name val="Arial"/>
      <family val="2"/>
    </font>
    <font>
      <b/>
      <sz val="10"/>
      <color theme="0"/>
      <name val="Arial"/>
      <family val="2"/>
    </font>
    <font>
      <sz val="10"/>
      <color theme="0"/>
      <name val="Arial"/>
      <family val="2"/>
    </font>
    <font>
      <b/>
      <sz val="12"/>
      <color indexed="8"/>
      <name val="Helvetica"/>
      <family val="2"/>
    </font>
    <font>
      <sz val="10"/>
      <name val="Arial"/>
      <family val="2"/>
    </font>
    <font>
      <sz val="11"/>
      <name val="Calibri"/>
      <family val="2"/>
    </font>
    <font>
      <sz val="8"/>
      <name val="Arial"/>
      <family val="2"/>
    </font>
    <font>
      <b/>
      <sz val="9"/>
      <color theme="2"/>
      <name val="Helvetica Neue"/>
      <family val="2"/>
    </font>
    <font>
      <sz val="11"/>
      <name val="Calibri"/>
      <family val="2"/>
      <scheme val="minor"/>
    </font>
    <font>
      <u/>
      <sz val="11"/>
      <color theme="10"/>
      <name val="Arial"/>
      <family val="2"/>
    </font>
    <font>
      <sz val="10"/>
      <color theme="1"/>
      <name val="Arial"/>
      <family val="2"/>
    </font>
    <font>
      <b/>
      <sz val="11"/>
      <color theme="1"/>
      <name val="Calibri"/>
      <family val="2"/>
    </font>
    <font>
      <sz val="9"/>
      <color indexed="81"/>
      <name val="Tahoma"/>
      <charset val="1"/>
    </font>
    <font>
      <b/>
      <sz val="9"/>
      <color indexed="81"/>
      <name val="Tahoma"/>
      <charset val="1"/>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s>
  <fills count="58">
    <fill>
      <patternFill patternType="none"/>
    </fill>
    <fill>
      <patternFill patternType="gray125"/>
    </fill>
    <fill>
      <patternFill patternType="solid">
        <fgColor rgb="FF4B277B"/>
        <bgColor rgb="FF4B277B"/>
      </patternFill>
    </fill>
    <fill>
      <patternFill patternType="solid">
        <fgColor rgb="FFFFFFFF"/>
        <bgColor rgb="FFFFFFFF"/>
      </patternFill>
    </fill>
    <fill>
      <patternFill patternType="solid">
        <fgColor rgb="FFA5A5A5"/>
        <b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DDDCF5"/>
        <bgColor indexed="64"/>
      </patternFill>
    </fill>
    <fill>
      <patternFill patternType="solid">
        <fgColor rgb="FF96D2E8"/>
        <bgColor indexed="64"/>
      </patternFill>
    </fill>
    <fill>
      <patternFill patternType="solid">
        <fgColor theme="0" tint="-0.499984740745262"/>
        <bgColor indexed="64"/>
      </patternFill>
    </fill>
    <fill>
      <patternFill patternType="solid">
        <fgColor rgb="FFDECEE8"/>
        <bgColor indexed="64"/>
      </patternFill>
    </fill>
    <fill>
      <patternFill patternType="solid">
        <fgColor rgb="FF5D2F82"/>
        <bgColor indexed="64"/>
      </patternFill>
    </fill>
    <fill>
      <patternFill patternType="solid">
        <fgColor rgb="FF4B277B"/>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indexed="9"/>
        <bgColor indexed="64"/>
      </patternFill>
    </fill>
    <fill>
      <patternFill patternType="solid">
        <fgColor rgb="FF88A9DA"/>
        <bgColor indexed="64"/>
      </patternFill>
    </fill>
    <fill>
      <patternFill patternType="solid">
        <fgColor theme="0"/>
        <bgColor rgb="FFFFFF00"/>
      </patternFill>
    </fill>
    <fill>
      <patternFill patternType="solid">
        <fgColor theme="0"/>
        <bgColor rgb="FFFFFFFF"/>
      </patternFill>
    </fill>
    <fill>
      <patternFill patternType="solid">
        <fgColor theme="0"/>
        <bgColor rgb="FFA5A5A5"/>
      </patternFill>
    </fill>
    <fill>
      <patternFill patternType="solid">
        <fgColor rgb="FFFF0000"/>
        <bgColor rgb="FFFFFFFF"/>
      </patternFill>
    </fill>
    <fill>
      <patternFill patternType="solid">
        <fgColor theme="0" tint="-0.34998626667073579"/>
        <bgColor rgb="FFFFFFFF"/>
      </patternFill>
    </fill>
    <fill>
      <patternFill patternType="solid">
        <fgColor rgb="FFFFFF00"/>
        <bgColor rgb="FFFFFFFF"/>
      </patternFill>
    </fill>
    <fill>
      <patternFill patternType="solid">
        <fgColor rgb="FF92D050"/>
        <bgColor rgb="FFFFFFFF"/>
      </patternFill>
    </fill>
    <fill>
      <patternFill patternType="solid">
        <fgColor rgb="FF92D050"/>
        <bgColor rgb="FFFFFF00"/>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theme="0" tint="-0.499984740745262"/>
        <bgColor theme="0"/>
      </patternFill>
    </fill>
    <fill>
      <patternFill patternType="solid">
        <fgColor rgb="FFFF0000"/>
        <bgColor rgb="FF4B277B"/>
      </patternFill>
    </fill>
    <fill>
      <patternFill patternType="solid">
        <fgColor rgb="FFC65911"/>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FFC000"/>
        <bgColor rgb="FF4B277B"/>
      </patternFill>
    </fill>
  </fills>
  <borders count="4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medium">
        <color rgb="FF4B277B"/>
      </top>
      <bottom/>
      <diagonal/>
    </border>
    <border>
      <left/>
      <right style="medium">
        <color rgb="FF4B277B"/>
      </right>
      <top style="medium">
        <color rgb="FF4B277B"/>
      </top>
      <bottom/>
      <diagonal/>
    </border>
    <border>
      <left/>
      <right style="medium">
        <color rgb="FF4B277B"/>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rgb="FF4B277B"/>
      </right>
      <top/>
      <bottom style="thin">
        <color auto="1"/>
      </bottom>
      <diagonal/>
    </border>
    <border>
      <left style="thin">
        <color auto="1"/>
      </left>
      <right style="medium">
        <color rgb="FF4B277B"/>
      </right>
      <top style="thin">
        <color auto="1"/>
      </top>
      <bottom/>
      <diagonal/>
    </border>
    <border>
      <left/>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000000"/>
      </left>
      <right style="thin">
        <color auto="1"/>
      </right>
      <top/>
      <bottom style="thin">
        <color rgb="FF000000"/>
      </bottom>
      <diagonal/>
    </border>
    <border>
      <left style="thin">
        <color auto="1"/>
      </left>
      <right style="thin">
        <color rgb="FF000000"/>
      </right>
      <top/>
      <bottom style="thin">
        <color auto="1"/>
      </bottom>
      <diagonal/>
    </border>
    <border>
      <left style="thin">
        <color rgb="FF000000"/>
      </left>
      <right style="thin">
        <color auto="1"/>
      </right>
      <top style="thin">
        <color rgb="FF000000"/>
      </top>
      <bottom/>
      <diagonal/>
    </border>
    <border>
      <left style="thin">
        <color auto="1"/>
      </left>
      <right style="thin">
        <color rgb="FF000000"/>
      </right>
      <top style="thin">
        <color auto="1"/>
      </top>
      <bottom/>
      <diagonal/>
    </border>
    <border>
      <left/>
      <right/>
      <top style="thin">
        <color indexed="64"/>
      </top>
      <bottom/>
      <diagonal/>
    </border>
    <border>
      <left style="thin">
        <color indexed="64"/>
      </left>
      <right style="thin">
        <color rgb="FF000000"/>
      </right>
      <top/>
      <bottom/>
      <diagonal/>
    </border>
    <border>
      <left style="thin">
        <color rgb="FF000000"/>
      </left>
      <right/>
      <top/>
      <bottom/>
      <diagonal/>
    </border>
    <border>
      <left style="thin">
        <color rgb="FF000000"/>
      </left>
      <right style="thin">
        <color indexed="64"/>
      </right>
      <top/>
      <bottom/>
      <diagonal/>
    </border>
    <border>
      <left style="thin">
        <color auto="1"/>
      </left>
      <right style="thin">
        <color rgb="FF000000"/>
      </right>
      <top style="thin">
        <color rgb="FF000000"/>
      </top>
      <bottom/>
      <diagonal/>
    </border>
    <border>
      <left style="thin">
        <color auto="1"/>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s>
  <cellStyleXfs count="21">
    <xf numFmtId="0" fontId="0" fillId="0" borderId="0"/>
    <xf numFmtId="0" fontId="13" fillId="0" borderId="1"/>
    <xf numFmtId="0" fontId="8" fillId="5" borderId="1" applyNumberFormat="0" applyBorder="0" applyAlignment="0" applyProtection="0"/>
    <xf numFmtId="0" fontId="16" fillId="0" borderId="1"/>
    <xf numFmtId="9" fontId="13" fillId="0" borderId="1" applyFont="0" applyFill="0" applyBorder="0" applyAlignment="0" applyProtection="0"/>
    <xf numFmtId="0" fontId="16" fillId="0" borderId="1"/>
    <xf numFmtId="0" fontId="18" fillId="13" borderId="1" applyFont="0" applyFill="0" applyBorder="0" applyAlignment="0" applyProtection="0">
      <alignment horizontal="left" vertical="center" wrapText="1"/>
    </xf>
    <xf numFmtId="9" fontId="16" fillId="0" borderId="1" applyFont="0" applyFill="0" applyBorder="0" applyAlignment="0" applyProtection="0"/>
    <xf numFmtId="0" fontId="9" fillId="6" borderId="1" applyNumberFormat="0" applyBorder="0" applyAlignment="0" applyProtection="0"/>
    <xf numFmtId="0" fontId="4" fillId="0" borderId="1"/>
    <xf numFmtId="0" fontId="10" fillId="7" borderId="1" applyNumberFormat="0" applyBorder="0" applyAlignment="0" applyProtection="0"/>
    <xf numFmtId="0" fontId="4" fillId="0" borderId="1"/>
    <xf numFmtId="0" fontId="15" fillId="0" borderId="1"/>
    <xf numFmtId="0" fontId="16" fillId="0" borderId="1"/>
    <xf numFmtId="44" fontId="16" fillId="0" borderId="1" applyFont="0" applyFill="0" applyBorder="0" applyAlignment="0" applyProtection="0"/>
    <xf numFmtId="0" fontId="3" fillId="0" borderId="1"/>
    <xf numFmtId="0" fontId="45" fillId="0" borderId="1"/>
    <xf numFmtId="0" fontId="2" fillId="0" borderId="1"/>
    <xf numFmtId="0" fontId="2" fillId="0" borderId="1"/>
    <xf numFmtId="0" fontId="50" fillId="0" borderId="0" applyNumberFormat="0" applyFill="0" applyBorder="0" applyAlignment="0" applyProtection="0"/>
    <xf numFmtId="0" fontId="51" fillId="0" borderId="1"/>
  </cellStyleXfs>
  <cellXfs count="602">
    <xf numFmtId="0" fontId="0" fillId="0" borderId="0" xfId="0" applyFont="1" applyAlignment="1"/>
    <xf numFmtId="0" fontId="14" fillId="0" borderId="1" xfId="1" applyFont="1" applyAlignment="1">
      <alignment vertical="center" wrapText="1"/>
    </xf>
    <xf numFmtId="0" fontId="14" fillId="0" borderId="1" xfId="1" applyFont="1" applyAlignment="1">
      <alignment horizontal="center" vertical="center" wrapText="1"/>
    </xf>
    <xf numFmtId="0" fontId="14" fillId="0" borderId="1" xfId="1" applyFont="1" applyAlignment="1">
      <alignment vertical="top" wrapText="1"/>
    </xf>
    <xf numFmtId="0" fontId="15" fillId="0" borderId="1" xfId="1" applyFont="1" applyAlignment="1">
      <alignment horizontal="left" vertical="top" wrapText="1"/>
    </xf>
    <xf numFmtId="0" fontId="15" fillId="0" borderId="1" xfId="1" applyFont="1" applyAlignment="1">
      <alignment vertical="center" wrapText="1"/>
    </xf>
    <xf numFmtId="10" fontId="15" fillId="0" borderId="12" xfId="3" applyNumberFormat="1" applyFont="1" applyBorder="1" applyAlignment="1">
      <alignment horizontal="center" vertical="center" wrapText="1"/>
    </xf>
    <xf numFmtId="9" fontId="14" fillId="9" borderId="12" xfId="1" applyNumberFormat="1" applyFont="1" applyFill="1" applyBorder="1" applyAlignment="1">
      <alignment horizontal="center" vertical="center" wrapText="1"/>
    </xf>
    <xf numFmtId="0" fontId="14" fillId="11" borderId="12" xfId="1" applyFont="1" applyFill="1" applyBorder="1" applyAlignment="1">
      <alignment horizontal="center" vertical="center" wrapText="1"/>
    </xf>
    <xf numFmtId="165" fontId="15" fillId="8" borderId="12" xfId="1" applyNumberFormat="1" applyFont="1" applyFill="1" applyBorder="1" applyAlignment="1">
      <alignment horizontal="center" vertical="center" wrapText="1"/>
    </xf>
    <xf numFmtId="0" fontId="15" fillId="8" borderId="12" xfId="5" applyFont="1" applyFill="1" applyBorder="1" applyAlignment="1">
      <alignment horizontal="center" vertical="center" wrapText="1"/>
    </xf>
    <xf numFmtId="0" fontId="15" fillId="12" borderId="12" xfId="3" applyFont="1" applyFill="1" applyBorder="1" applyAlignment="1">
      <alignment horizontal="center" vertical="center" wrapText="1"/>
    </xf>
    <xf numFmtId="0" fontId="19" fillId="12" borderId="12" xfId="6" applyFont="1" applyFill="1" applyBorder="1" applyAlignment="1">
      <alignment horizontal="left" vertical="top" wrapText="1"/>
    </xf>
    <xf numFmtId="165" fontId="15" fillId="0" borderId="19" xfId="3" applyNumberFormat="1" applyFont="1" applyBorder="1" applyAlignment="1">
      <alignment horizontal="center" vertical="center" wrapText="1"/>
    </xf>
    <xf numFmtId="9" fontId="14" fillId="9" borderId="19" xfId="1" applyNumberFormat="1" applyFont="1" applyFill="1" applyBorder="1" applyAlignment="1">
      <alignment horizontal="center" vertical="center" wrapText="1"/>
    </xf>
    <xf numFmtId="0" fontId="14" fillId="11" borderId="19" xfId="1" applyFont="1" applyFill="1" applyBorder="1" applyAlignment="1">
      <alignment horizontal="center" vertical="center" wrapText="1"/>
    </xf>
    <xf numFmtId="1" fontId="15" fillId="8" borderId="19" xfId="3" applyNumberFormat="1" applyFont="1" applyFill="1" applyBorder="1" applyAlignment="1">
      <alignment horizontal="center" vertical="center" wrapText="1"/>
    </xf>
    <xf numFmtId="0" fontId="15" fillId="8" borderId="19" xfId="5" applyFont="1" applyFill="1" applyBorder="1" applyAlignment="1">
      <alignment horizontal="center" vertical="center" wrapText="1"/>
    </xf>
    <xf numFmtId="165" fontId="15" fillId="0" borderId="12" xfId="3" applyNumberFormat="1" applyFont="1" applyBorder="1" applyAlignment="1">
      <alignment horizontal="center" vertical="center" wrapText="1"/>
    </xf>
    <xf numFmtId="0" fontId="15" fillId="0" borderId="16" xfId="1" applyFont="1" applyBorder="1" applyAlignment="1">
      <alignment vertical="center" wrapText="1"/>
    </xf>
    <xf numFmtId="165" fontId="15" fillId="9" borderId="12" xfId="7" applyNumberFormat="1" applyFont="1" applyFill="1" applyBorder="1" applyAlignment="1">
      <alignment horizontal="center" vertical="center" wrapText="1"/>
    </xf>
    <xf numFmtId="168" fontId="14" fillId="9" borderId="12" xfId="1" applyNumberFormat="1" applyFont="1" applyFill="1" applyBorder="1" applyAlignment="1">
      <alignment horizontal="center" vertical="center" wrapText="1"/>
    </xf>
    <xf numFmtId="0" fontId="15" fillId="0" borderId="10" xfId="1" applyFont="1" applyBorder="1" applyAlignment="1">
      <alignment vertical="center" wrapText="1"/>
    </xf>
    <xf numFmtId="0" fontId="14" fillId="0" borderId="10" xfId="1" applyFont="1" applyBorder="1" applyAlignment="1">
      <alignment vertical="center" wrapText="1"/>
    </xf>
    <xf numFmtId="1" fontId="14" fillId="9" borderId="12" xfId="1" applyNumberFormat="1" applyFont="1" applyFill="1" applyBorder="1" applyAlignment="1">
      <alignment horizontal="center" vertical="center" wrapText="1"/>
    </xf>
    <xf numFmtId="9" fontId="15" fillId="0" borderId="12" xfId="1" applyNumberFormat="1" applyFont="1" applyBorder="1" applyAlignment="1">
      <alignment horizontal="center" vertical="center" wrapText="1"/>
    </xf>
    <xf numFmtId="164" fontId="15" fillId="0" borderId="12" xfId="3" applyNumberFormat="1" applyFont="1" applyBorder="1" applyAlignment="1">
      <alignment horizontal="center" vertical="center" wrapText="1"/>
    </xf>
    <xf numFmtId="9" fontId="15" fillId="8" borderId="12" xfId="3" applyNumberFormat="1" applyFont="1" applyFill="1" applyBorder="1" applyAlignment="1">
      <alignment horizontal="center" vertical="center" wrapText="1"/>
    </xf>
    <xf numFmtId="9" fontId="15" fillId="0" borderId="12" xfId="3" applyNumberFormat="1" applyFont="1" applyBorder="1" applyAlignment="1">
      <alignment horizontal="center" vertical="center" wrapText="1"/>
    </xf>
    <xf numFmtId="164" fontId="14" fillId="9" borderId="12" xfId="1" applyNumberFormat="1" applyFont="1" applyFill="1" applyBorder="1" applyAlignment="1">
      <alignment horizontal="center" vertical="center" wrapText="1"/>
    </xf>
    <xf numFmtId="164" fontId="15" fillId="8" borderId="12" xfId="7" applyNumberFormat="1" applyFont="1" applyFill="1" applyBorder="1" applyAlignment="1">
      <alignment horizontal="center" vertical="center" wrapText="1"/>
    </xf>
    <xf numFmtId="9" fontId="15" fillId="8" borderId="12" xfId="7" applyFont="1" applyFill="1" applyBorder="1" applyAlignment="1">
      <alignment horizontal="center" vertical="center" wrapText="1"/>
    </xf>
    <xf numFmtId="0" fontId="15" fillId="0" borderId="1" xfId="1" applyFont="1" applyAlignment="1">
      <alignment wrapText="1"/>
    </xf>
    <xf numFmtId="0" fontId="15" fillId="0" borderId="10" xfId="1" applyFont="1" applyBorder="1" applyAlignment="1">
      <alignment wrapText="1"/>
    </xf>
    <xf numFmtId="10" fontId="14" fillId="9" borderId="12" xfId="1" applyNumberFormat="1" applyFont="1" applyFill="1" applyBorder="1" applyAlignment="1">
      <alignment horizontal="center" vertical="center" wrapText="1"/>
    </xf>
    <xf numFmtId="164" fontId="15" fillId="8" borderId="12" xfId="1" applyNumberFormat="1" applyFont="1" applyFill="1" applyBorder="1" applyAlignment="1">
      <alignment horizontal="center" vertical="center" wrapText="1"/>
    </xf>
    <xf numFmtId="165" fontId="15" fillId="9" borderId="12" xfId="1" applyNumberFormat="1" applyFont="1" applyFill="1" applyBorder="1" applyAlignment="1">
      <alignment horizontal="center" vertical="center" wrapText="1"/>
    </xf>
    <xf numFmtId="2" fontId="15" fillId="8" borderId="12" xfId="1" applyNumberFormat="1" applyFont="1" applyFill="1" applyBorder="1" applyAlignment="1">
      <alignment horizontal="center" vertical="center" wrapText="1"/>
    </xf>
    <xf numFmtId="164" fontId="15" fillId="0" borderId="12" xfId="1" applyNumberFormat="1" applyFont="1" applyBorder="1" applyAlignment="1">
      <alignment horizontal="center" vertical="center" wrapText="1"/>
    </xf>
    <xf numFmtId="165" fontId="14" fillId="9" borderId="12" xfId="1" applyNumberFormat="1" applyFont="1" applyFill="1" applyBorder="1" applyAlignment="1">
      <alignment horizontal="center" vertical="center" wrapText="1"/>
    </xf>
    <xf numFmtId="9" fontId="15" fillId="9" borderId="12" xfId="1" applyNumberFormat="1" applyFont="1" applyFill="1" applyBorder="1" applyAlignment="1">
      <alignment horizontal="center" vertical="center" wrapText="1"/>
    </xf>
    <xf numFmtId="0" fontId="15" fillId="0" borderId="1" xfId="1" applyFont="1" applyAlignment="1">
      <alignment horizontal="center" vertical="center" wrapText="1"/>
    </xf>
    <xf numFmtId="0" fontId="15" fillId="0" borderId="10" xfId="1" applyFont="1" applyBorder="1" applyAlignment="1">
      <alignment horizontal="center" vertical="center" wrapText="1"/>
    </xf>
    <xf numFmtId="0" fontId="22" fillId="14" borderId="12" xfId="1" applyFont="1" applyFill="1" applyBorder="1" applyAlignment="1">
      <alignment horizontal="center" vertical="center" wrapText="1"/>
    </xf>
    <xf numFmtId="0" fontId="23" fillId="17" borderId="12" xfId="1" applyFont="1" applyFill="1" applyBorder="1" applyAlignment="1">
      <alignment horizontal="center" vertical="center" wrapText="1"/>
    </xf>
    <xf numFmtId="0" fontId="24" fillId="17" borderId="12" xfId="1" applyFont="1" applyFill="1" applyBorder="1" applyAlignment="1">
      <alignment horizontal="center" vertical="center" wrapText="1"/>
    </xf>
    <xf numFmtId="0" fontId="22" fillId="13" borderId="12" xfId="1" applyFont="1" applyFill="1" applyBorder="1" applyAlignment="1">
      <alignment horizontal="center" vertical="center" wrapText="1"/>
    </xf>
    <xf numFmtId="0" fontId="24" fillId="18" borderId="12" xfId="1" applyFont="1" applyFill="1" applyBorder="1" applyAlignment="1">
      <alignment horizontal="center" vertical="center" wrapText="1"/>
    </xf>
    <xf numFmtId="0" fontId="24" fillId="15" borderId="12" xfId="1" applyFont="1" applyFill="1" applyBorder="1" applyAlignment="1">
      <alignment horizontal="center" vertical="center" wrapText="1"/>
    </xf>
    <xf numFmtId="0" fontId="24" fillId="9" borderId="12" xfId="1" applyFont="1" applyFill="1" applyBorder="1" applyAlignment="1">
      <alignment horizontal="center" vertical="center" wrapText="1"/>
    </xf>
    <xf numFmtId="0" fontId="25" fillId="19" borderId="12" xfId="1" applyFont="1" applyFill="1" applyBorder="1" applyAlignment="1">
      <alignment horizontal="center" vertical="center" wrapText="1"/>
    </xf>
    <xf numFmtId="0" fontId="25" fillId="20" borderId="12" xfId="1" applyFont="1" applyFill="1" applyBorder="1" applyAlignment="1">
      <alignment horizontal="center" vertical="center" wrapText="1"/>
    </xf>
    <xf numFmtId="49" fontId="22" fillId="14" borderId="12" xfId="1" applyNumberFormat="1" applyFont="1" applyFill="1" applyBorder="1" applyAlignment="1">
      <alignment horizontal="center" vertical="center" wrapText="1"/>
    </xf>
    <xf numFmtId="0" fontId="24" fillId="0" borderId="1" xfId="1" applyFont="1" applyAlignment="1">
      <alignment vertical="center" wrapText="1"/>
    </xf>
    <xf numFmtId="0" fontId="24" fillId="0" borderId="10" xfId="1" applyFont="1" applyBorder="1" applyAlignment="1">
      <alignment vertical="center" wrapText="1"/>
    </xf>
    <xf numFmtId="0" fontId="26" fillId="0" borderId="1" xfId="1" applyFont="1" applyAlignment="1">
      <alignment horizontal="center" vertical="center" wrapText="1"/>
    </xf>
    <xf numFmtId="0" fontId="26" fillId="0" borderId="1" xfId="1" applyFont="1" applyAlignment="1">
      <alignment horizontal="center" vertical="top" wrapText="1"/>
    </xf>
    <xf numFmtId="0" fontId="24" fillId="0" borderId="1" xfId="1" applyFont="1" applyAlignment="1">
      <alignment vertical="center"/>
    </xf>
    <xf numFmtId="0" fontId="14" fillId="0" borderId="10" xfId="1" applyFont="1" applyBorder="1" applyAlignment="1">
      <alignment vertical="center"/>
    </xf>
    <xf numFmtId="0" fontId="24" fillId="0" borderId="14" xfId="1" applyFont="1" applyBorder="1" applyAlignment="1">
      <alignment horizontal="left" vertical="center"/>
    </xf>
    <xf numFmtId="0" fontId="24" fillId="0" borderId="15" xfId="1" applyFont="1" applyBorder="1" applyAlignment="1">
      <alignment horizontal="left" vertical="center"/>
    </xf>
    <xf numFmtId="0" fontId="24" fillId="0" borderId="13" xfId="1" applyFont="1" applyBorder="1" applyAlignment="1">
      <alignment horizontal="left" vertical="center"/>
    </xf>
    <xf numFmtId="0" fontId="24" fillId="8" borderId="23" xfId="1" applyFont="1" applyFill="1" applyBorder="1" applyAlignment="1">
      <alignment vertical="center"/>
    </xf>
    <xf numFmtId="0" fontId="24" fillId="0" borderId="14" xfId="1" applyFont="1" applyBorder="1" applyAlignment="1">
      <alignment vertical="center"/>
    </xf>
    <xf numFmtId="0" fontId="24" fillId="0" borderId="15" xfId="1" applyFont="1" applyBorder="1" applyAlignment="1">
      <alignment vertical="center"/>
    </xf>
    <xf numFmtId="0" fontId="24" fillId="0" borderId="13" xfId="1" applyFont="1" applyBorder="1" applyAlignment="1">
      <alignment vertical="center"/>
    </xf>
    <xf numFmtId="0" fontId="24" fillId="0" borderId="14" xfId="1" applyFont="1" applyBorder="1" applyAlignment="1">
      <alignment vertical="top"/>
    </xf>
    <xf numFmtId="0" fontId="24" fillId="0" borderId="15" xfId="1" applyFont="1" applyBorder="1" applyAlignment="1">
      <alignment horizontal="left" vertical="top"/>
    </xf>
    <xf numFmtId="0" fontId="27" fillId="0" borderId="1" xfId="1" applyFont="1" applyAlignment="1">
      <alignment vertical="center" wrapText="1"/>
    </xf>
    <xf numFmtId="0" fontId="28" fillId="0" borderId="1" xfId="1" applyFont="1" applyAlignment="1">
      <alignment vertical="center" wrapText="1"/>
    </xf>
    <xf numFmtId="0" fontId="28" fillId="0" borderId="1" xfId="1" applyFont="1" applyAlignment="1">
      <alignment vertical="top" wrapText="1"/>
    </xf>
    <xf numFmtId="0" fontId="29" fillId="0" borderId="1" xfId="1" applyFont="1" applyAlignment="1">
      <alignment horizontal="left" vertical="top" wrapText="1"/>
    </xf>
    <xf numFmtId="0" fontId="14" fillId="14" borderId="9" xfId="1" applyFont="1" applyFill="1" applyBorder="1" applyAlignment="1">
      <alignment vertical="center" wrapText="1"/>
    </xf>
    <xf numFmtId="0" fontId="14" fillId="14" borderId="8" xfId="1" applyFont="1" applyFill="1" applyBorder="1" applyAlignment="1">
      <alignment vertical="center" wrapText="1"/>
    </xf>
    <xf numFmtId="0" fontId="27" fillId="14" borderId="8" xfId="1" applyFont="1" applyFill="1" applyBorder="1" applyAlignment="1">
      <alignment vertical="center" wrapText="1"/>
    </xf>
    <xf numFmtId="0" fontId="28" fillId="14" borderId="8" xfId="1" applyFont="1" applyFill="1" applyBorder="1" applyAlignment="1">
      <alignment vertical="center" wrapText="1"/>
    </xf>
    <xf numFmtId="0" fontId="28" fillId="14" borderId="8" xfId="1" applyFont="1" applyFill="1" applyBorder="1" applyAlignment="1">
      <alignment vertical="top" wrapText="1"/>
    </xf>
    <xf numFmtId="0" fontId="29" fillId="14" borderId="1" xfId="1" applyFont="1" applyFill="1" applyAlignment="1">
      <alignment horizontal="left" vertical="top" wrapText="1"/>
    </xf>
    <xf numFmtId="49" fontId="28" fillId="14" borderId="1" xfId="1" applyNumberFormat="1" applyFont="1" applyFill="1" applyAlignment="1">
      <alignment vertical="center"/>
    </xf>
    <xf numFmtId="0" fontId="15" fillId="0" borderId="1" xfId="1" applyFont="1" applyAlignment="1">
      <alignment vertical="center" wrapText="1" shrinkToFit="1"/>
    </xf>
    <xf numFmtId="0" fontId="23" fillId="0" borderId="1" xfId="1" applyFont="1" applyAlignment="1">
      <alignment vertical="center" wrapText="1" shrinkToFit="1"/>
    </xf>
    <xf numFmtId="0" fontId="15" fillId="0" borderId="24" xfId="1" applyFont="1" applyBorder="1" applyAlignment="1">
      <alignment vertical="center" wrapText="1" shrinkToFit="1"/>
    </xf>
    <xf numFmtId="0" fontId="15" fillId="0" borderId="25" xfId="1" applyFont="1" applyBorder="1" applyAlignment="1">
      <alignment vertical="center" wrapText="1" shrinkToFit="1"/>
    </xf>
    <xf numFmtId="0" fontId="23" fillId="0" borderId="25" xfId="1" applyFont="1" applyBorder="1" applyAlignment="1">
      <alignment vertical="center" wrapText="1" shrinkToFit="1"/>
    </xf>
    <xf numFmtId="0" fontId="15" fillId="0" borderId="16" xfId="1" applyFont="1" applyBorder="1" applyAlignment="1">
      <alignment vertical="center" wrapText="1" shrinkToFit="1"/>
    </xf>
    <xf numFmtId="0" fontId="15" fillId="0" borderId="12" xfId="1" applyFont="1" applyBorder="1" applyAlignment="1">
      <alignment horizontal="left" vertical="top" wrapText="1" shrinkToFit="1"/>
    </xf>
    <xf numFmtId="0" fontId="19" fillId="0" borderId="12" xfId="9" applyFont="1" applyBorder="1" applyAlignment="1">
      <alignment horizontal="left" vertical="top" wrapText="1"/>
    </xf>
    <xf numFmtId="0" fontId="15" fillId="8" borderId="12" xfId="5" applyFont="1" applyFill="1" applyBorder="1" applyAlignment="1">
      <alignment horizontal="left" vertical="top" wrapText="1"/>
    </xf>
    <xf numFmtId="0" fontId="19" fillId="8" borderId="12" xfId="10" applyFont="1" applyFill="1" applyBorder="1" applyAlignment="1">
      <alignment horizontal="center" vertical="center" wrapText="1"/>
    </xf>
    <xf numFmtId="0" fontId="15" fillId="0" borderId="12" xfId="5" applyFont="1" applyBorder="1" applyAlignment="1">
      <alignment horizontal="left" vertical="top" wrapText="1"/>
    </xf>
    <xf numFmtId="0" fontId="19" fillId="8" borderId="12" xfId="11" applyFont="1" applyFill="1" applyBorder="1" applyAlignment="1">
      <alignment horizontal="center" vertical="center" wrapText="1"/>
    </xf>
    <xf numFmtId="0" fontId="19" fillId="0" borderId="12" xfId="11" applyFont="1" applyBorder="1" applyAlignment="1">
      <alignment horizontal="left" vertical="top" wrapText="1"/>
    </xf>
    <xf numFmtId="0" fontId="19" fillId="0" borderId="12" xfId="1" applyFont="1" applyBorder="1" applyAlignment="1">
      <alignment horizontal="left" vertical="top" wrapText="1" shrinkToFit="1"/>
    </xf>
    <xf numFmtId="0" fontId="15" fillId="8" borderId="1" xfId="9" applyFont="1" applyFill="1"/>
    <xf numFmtId="0" fontId="15" fillId="8" borderId="16" xfId="9" applyFont="1" applyFill="1" applyBorder="1"/>
    <xf numFmtId="0" fontId="15" fillId="12" borderId="12" xfId="1" applyFont="1" applyFill="1" applyBorder="1" applyAlignment="1">
      <alignment horizontal="left" vertical="top" wrapText="1" shrinkToFit="1"/>
    </xf>
    <xf numFmtId="0" fontId="19" fillId="12" borderId="12" xfId="11" applyFont="1" applyFill="1" applyBorder="1" applyAlignment="1">
      <alignment horizontal="left" vertical="top" wrapText="1"/>
    </xf>
    <xf numFmtId="0" fontId="15" fillId="12" borderId="12" xfId="1" applyFont="1" applyFill="1" applyBorder="1" applyAlignment="1">
      <alignment horizontal="left" vertical="top" wrapText="1"/>
    </xf>
    <xf numFmtId="0" fontId="19" fillId="12" borderId="12" xfId="11" applyFont="1" applyFill="1" applyBorder="1" applyAlignment="1">
      <alignment horizontal="center" vertical="center" wrapText="1"/>
    </xf>
    <xf numFmtId="0" fontId="22" fillId="14" borderId="12" xfId="1" applyFont="1" applyFill="1" applyBorder="1" applyAlignment="1">
      <alignment horizontal="center" vertical="center" wrapText="1" shrinkToFit="1"/>
    </xf>
    <xf numFmtId="0" fontId="15" fillId="8" borderId="1" xfId="9" applyFont="1" applyFill="1" applyAlignment="1">
      <alignment horizontal="left" vertical="center"/>
    </xf>
    <xf numFmtId="0" fontId="15" fillId="8" borderId="16" xfId="9" applyFont="1" applyFill="1" applyBorder="1" applyAlignment="1">
      <alignment horizontal="left" vertical="center"/>
    </xf>
    <xf numFmtId="0" fontId="14" fillId="0" borderId="16" xfId="1" applyFont="1" applyBorder="1" applyAlignment="1">
      <alignment vertical="center" wrapText="1"/>
    </xf>
    <xf numFmtId="49" fontId="28" fillId="0" borderId="26" xfId="1" applyNumberFormat="1" applyFont="1" applyBorder="1" applyAlignment="1">
      <alignment vertical="center"/>
    </xf>
    <xf numFmtId="0" fontId="15" fillId="14" borderId="27" xfId="1" applyFont="1" applyFill="1" applyBorder="1" applyAlignment="1">
      <alignment vertical="center" wrapText="1" shrinkToFit="1"/>
    </xf>
    <xf numFmtId="0" fontId="29" fillId="14" borderId="28" xfId="1" applyFont="1" applyFill="1" applyBorder="1" applyAlignment="1">
      <alignment vertical="center"/>
    </xf>
    <xf numFmtId="49" fontId="29" fillId="14" borderId="29" xfId="1" applyNumberFormat="1" applyFont="1" applyFill="1" applyBorder="1" applyAlignment="1">
      <alignment vertical="center"/>
    </xf>
    <xf numFmtId="0" fontId="15" fillId="0" borderId="1" xfId="12"/>
    <xf numFmtId="0" fontId="0" fillId="0" borderId="1" xfId="1" applyFont="1" applyAlignment="1">
      <alignment vertical="center" wrapText="1" shrinkToFit="1"/>
    </xf>
    <xf numFmtId="0" fontId="33" fillId="0" borderId="12" xfId="12" applyFont="1" applyBorder="1" applyAlignment="1">
      <alignment horizontal="left" vertical="top" wrapText="1"/>
    </xf>
    <xf numFmtId="0" fontId="33" fillId="0" borderId="12" xfId="12" applyFont="1" applyBorder="1" applyAlignment="1">
      <alignment vertical="center" wrapText="1"/>
    </xf>
    <xf numFmtId="0" fontId="33" fillId="0" borderId="12" xfId="12" applyFont="1" applyBorder="1" applyAlignment="1">
      <alignment vertical="top" wrapText="1"/>
    </xf>
    <xf numFmtId="0" fontId="19" fillId="8" borderId="12" xfId="1" applyFont="1" applyFill="1" applyBorder="1" applyAlignment="1">
      <alignment horizontal="left" vertical="top" wrapText="1" shrinkToFit="1"/>
    </xf>
    <xf numFmtId="0" fontId="33" fillId="8" borderId="12" xfId="12" applyFont="1" applyFill="1" applyBorder="1" applyAlignment="1">
      <alignment horizontal="left" vertical="top" wrapText="1"/>
    </xf>
    <xf numFmtId="0" fontId="33" fillId="8" borderId="12" xfId="12" applyFont="1" applyFill="1" applyBorder="1" applyAlignment="1">
      <alignment horizontal="left" vertical="center" wrapText="1"/>
    </xf>
    <xf numFmtId="0" fontId="33" fillId="8" borderId="12" xfId="12" applyFont="1" applyFill="1" applyBorder="1" applyAlignment="1">
      <alignment vertical="top" wrapText="1"/>
    </xf>
    <xf numFmtId="0" fontId="19" fillId="12" borderId="12" xfId="1" applyFont="1" applyFill="1" applyBorder="1" applyAlignment="1">
      <alignment horizontal="left" vertical="top" wrapText="1" shrinkToFit="1"/>
    </xf>
    <xf numFmtId="0" fontId="33" fillId="12" borderId="12" xfId="12" applyFont="1" applyFill="1" applyBorder="1" applyAlignment="1">
      <alignment horizontal="left" vertical="top" wrapText="1"/>
    </xf>
    <xf numFmtId="0" fontId="33" fillId="12" borderId="12" xfId="12" applyFont="1" applyFill="1" applyBorder="1" applyAlignment="1">
      <alignment horizontal="left" vertical="center" wrapText="1"/>
    </xf>
    <xf numFmtId="0" fontId="33" fillId="12" borderId="12" xfId="12" applyFont="1" applyFill="1" applyBorder="1" applyAlignment="1">
      <alignment vertical="top" wrapText="1"/>
    </xf>
    <xf numFmtId="0" fontId="15" fillId="8" borderId="12" xfId="5" applyFont="1" applyFill="1" applyBorder="1" applyAlignment="1">
      <alignment vertical="top" wrapText="1"/>
    </xf>
    <xf numFmtId="0" fontId="19" fillId="8" borderId="12" xfId="5" applyFont="1" applyFill="1" applyBorder="1" applyAlignment="1">
      <alignment horizontal="left" vertical="top" wrapText="1"/>
    </xf>
    <xf numFmtId="0" fontId="15" fillId="8" borderId="1" xfId="1" applyFont="1" applyFill="1" applyAlignment="1">
      <alignment horizontal="left" vertical="top" wrapText="1" shrinkToFit="1"/>
    </xf>
    <xf numFmtId="0" fontId="16" fillId="0" borderId="1" xfId="5"/>
    <xf numFmtId="0" fontId="33" fillId="0" borderId="12" xfId="12" applyFont="1" applyBorder="1" applyAlignment="1">
      <alignment horizontal="left" vertical="center" wrapText="1"/>
    </xf>
    <xf numFmtId="0" fontId="24" fillId="0" borderId="1" xfId="1" applyFont="1" applyAlignment="1">
      <alignment vertical="center" wrapText="1" shrinkToFit="1"/>
    </xf>
    <xf numFmtId="14" fontId="19" fillId="0" borderId="12" xfId="1" applyNumberFormat="1" applyFont="1" applyBorder="1" applyAlignment="1">
      <alignment horizontal="left" vertical="top" wrapText="1" shrinkToFit="1"/>
    </xf>
    <xf numFmtId="14" fontId="19" fillId="0" borderId="12" xfId="1" applyNumberFormat="1" applyFont="1" applyBorder="1" applyAlignment="1">
      <alignment horizontal="left" vertical="center" wrapText="1" shrinkToFit="1"/>
    </xf>
    <xf numFmtId="14" fontId="19" fillId="12" borderId="12" xfId="1" applyNumberFormat="1" applyFont="1" applyFill="1" applyBorder="1" applyAlignment="1">
      <alignment horizontal="left" vertical="top" wrapText="1" shrinkToFit="1"/>
    </xf>
    <xf numFmtId="14" fontId="19" fillId="12" borderId="12" xfId="1" applyNumberFormat="1" applyFont="1" applyFill="1" applyBorder="1" applyAlignment="1">
      <alignment horizontal="left" vertical="center" wrapText="1" shrinkToFit="1"/>
    </xf>
    <xf numFmtId="0" fontId="24" fillId="22" borderId="12" xfId="1" applyFont="1" applyFill="1" applyBorder="1" applyAlignment="1">
      <alignment horizontal="center" vertical="center" wrapText="1" shrinkToFit="1"/>
    </xf>
    <xf numFmtId="0" fontId="33" fillId="0" borderId="12" xfId="12" applyFont="1" applyBorder="1" applyAlignment="1">
      <alignment horizontal="center" vertical="center" wrapText="1"/>
    </xf>
    <xf numFmtId="0" fontId="36" fillId="3" borderId="2" xfId="5" applyFont="1" applyFill="1" applyBorder="1" applyAlignment="1">
      <alignment horizontal="center" vertical="center" wrapText="1"/>
    </xf>
    <xf numFmtId="0" fontId="37" fillId="3" borderId="2" xfId="5" applyFont="1" applyFill="1" applyBorder="1" applyAlignment="1">
      <alignment horizontal="center" vertical="center" wrapText="1"/>
    </xf>
    <xf numFmtId="0" fontId="36" fillId="23" borderId="2" xfId="5" applyFont="1" applyFill="1" applyBorder="1" applyAlignment="1">
      <alignment horizontal="center" vertical="center" wrapText="1"/>
    </xf>
    <xf numFmtId="164" fontId="36" fillId="3" borderId="2" xfId="5" applyNumberFormat="1" applyFont="1" applyFill="1" applyBorder="1" applyAlignment="1">
      <alignment horizontal="center" vertical="center" wrapText="1"/>
    </xf>
    <xf numFmtId="0" fontId="38" fillId="3" borderId="3" xfId="5" applyFont="1" applyFill="1" applyBorder="1" applyAlignment="1">
      <alignment horizontal="center" vertical="center" wrapText="1"/>
    </xf>
    <xf numFmtId="0" fontId="39" fillId="4" borderId="2" xfId="5" applyFont="1" applyFill="1" applyBorder="1" applyAlignment="1">
      <alignment horizontal="center" vertical="center" shrinkToFit="1"/>
    </xf>
    <xf numFmtId="9" fontId="38" fillId="4" borderId="3" xfId="5" applyNumberFormat="1" applyFont="1" applyFill="1" applyBorder="1" applyAlignment="1">
      <alignment horizontal="center" vertical="center" wrapText="1"/>
    </xf>
    <xf numFmtId="165" fontId="36" fillId="3" borderId="2" xfId="5" applyNumberFormat="1" applyFont="1" applyFill="1" applyBorder="1" applyAlignment="1">
      <alignment horizontal="center" vertical="center" wrapText="1"/>
    </xf>
    <xf numFmtId="164" fontId="36" fillId="24" borderId="2" xfId="5" applyNumberFormat="1" applyFont="1" applyFill="1" applyBorder="1" applyAlignment="1">
      <alignment horizontal="center" vertical="center" wrapText="1"/>
    </xf>
    <xf numFmtId="0" fontId="36" fillId="3" borderId="3" xfId="5" applyFont="1" applyFill="1" applyBorder="1" applyAlignment="1">
      <alignment horizontal="center" vertical="center" wrapText="1"/>
    </xf>
    <xf numFmtId="0" fontId="36" fillId="25" borderId="2" xfId="5" applyFont="1" applyFill="1" applyBorder="1" applyAlignment="1">
      <alignment horizontal="center" vertical="center" wrapText="1"/>
    </xf>
    <xf numFmtId="0" fontId="36" fillId="26" borderId="2" xfId="5" applyFont="1" applyFill="1" applyBorder="1" applyAlignment="1">
      <alignment horizontal="center" vertical="center" wrapText="1"/>
    </xf>
    <xf numFmtId="0" fontId="19" fillId="8" borderId="12" xfId="6" applyFont="1" applyFill="1" applyBorder="1" applyAlignment="1">
      <alignment vertical="top" wrapText="1"/>
    </xf>
    <xf numFmtId="0" fontId="15" fillId="8" borderId="12" xfId="1" applyFont="1" applyFill="1" applyBorder="1" applyAlignment="1">
      <alignment vertical="center" wrapText="1"/>
    </xf>
    <xf numFmtId="9" fontId="36" fillId="9" borderId="12" xfId="1" applyNumberFormat="1" applyFont="1" applyFill="1" applyBorder="1" applyAlignment="1">
      <alignment horizontal="center" vertical="center" wrapText="1"/>
    </xf>
    <xf numFmtId="164" fontId="36" fillId="9" borderId="12" xfId="1" applyNumberFormat="1" applyFont="1" applyFill="1" applyBorder="1" applyAlignment="1">
      <alignment horizontal="center" vertical="center" wrapText="1"/>
    </xf>
    <xf numFmtId="164" fontId="36" fillId="8" borderId="12" xfId="1" applyNumberFormat="1" applyFont="1" applyFill="1" applyBorder="1" applyAlignment="1">
      <alignment horizontal="center" vertical="center" wrapText="1"/>
    </xf>
    <xf numFmtId="0" fontId="36" fillId="27" borderId="2" xfId="5" applyFont="1" applyFill="1" applyBorder="1" applyAlignment="1">
      <alignment horizontal="center" vertical="center" wrapText="1"/>
    </xf>
    <xf numFmtId="10" fontId="36" fillId="3" borderId="2" xfId="5" applyNumberFormat="1" applyFont="1" applyFill="1" applyBorder="1" applyAlignment="1">
      <alignment horizontal="center" vertical="center" wrapText="1"/>
    </xf>
    <xf numFmtId="0" fontId="36" fillId="24" borderId="2" xfId="5" applyFont="1" applyFill="1" applyBorder="1" applyAlignment="1">
      <alignment horizontal="center" vertical="center" wrapText="1"/>
    </xf>
    <xf numFmtId="0" fontId="39" fillId="4" borderId="6" xfId="5" applyFont="1" applyFill="1" applyBorder="1" applyAlignment="1">
      <alignment horizontal="center" vertical="center" shrinkToFit="1"/>
    </xf>
    <xf numFmtId="164" fontId="36" fillId="24" borderId="2" xfId="7" applyNumberFormat="1" applyFont="1" applyFill="1" applyBorder="1" applyAlignment="1">
      <alignment horizontal="center" vertical="center" wrapText="1"/>
    </xf>
    <xf numFmtId="164" fontId="36" fillId="3" borderId="2" xfId="7" applyNumberFormat="1" applyFont="1" applyFill="1" applyBorder="1" applyAlignment="1">
      <alignment horizontal="center" vertical="center" wrapText="1"/>
    </xf>
    <xf numFmtId="0" fontId="36" fillId="28" borderId="2" xfId="5" applyFont="1" applyFill="1" applyBorder="1" applyAlignment="1">
      <alignment horizontal="center" vertical="center" wrapText="1"/>
    </xf>
    <xf numFmtId="1" fontId="37" fillId="3" borderId="2" xfId="5" applyNumberFormat="1" applyFont="1" applyFill="1" applyBorder="1" applyAlignment="1">
      <alignment horizontal="center" vertical="center" wrapText="1"/>
    </xf>
    <xf numFmtId="9" fontId="36" fillId="3" borderId="2" xfId="7" applyFont="1" applyFill="1" applyBorder="1" applyAlignment="1">
      <alignment horizontal="center" vertical="center" wrapText="1"/>
    </xf>
    <xf numFmtId="167" fontId="36" fillId="24" borderId="2" xfId="5" applyNumberFormat="1" applyFont="1" applyFill="1" applyBorder="1" applyAlignment="1">
      <alignment horizontal="center" vertical="center" wrapText="1"/>
    </xf>
    <xf numFmtId="164" fontId="37" fillId="3" borderId="2" xfId="5" applyNumberFormat="1" applyFont="1" applyFill="1" applyBorder="1" applyAlignment="1">
      <alignment horizontal="center" vertical="center" wrapText="1"/>
    </xf>
    <xf numFmtId="0" fontId="37" fillId="3" borderId="6" xfId="5" applyFont="1" applyFill="1" applyBorder="1" applyAlignment="1">
      <alignment horizontal="center" vertical="center" wrapText="1"/>
    </xf>
    <xf numFmtId="167" fontId="36" fillId="3" borderId="2" xfId="5" applyNumberFormat="1" applyFont="1" applyFill="1" applyBorder="1" applyAlignment="1">
      <alignment horizontal="center" vertical="center" wrapText="1"/>
    </xf>
    <xf numFmtId="0" fontId="36" fillId="3" borderId="11" xfId="5" applyFont="1" applyFill="1" applyBorder="1" applyAlignment="1">
      <alignment horizontal="center" vertical="center" wrapText="1"/>
    </xf>
    <xf numFmtId="2" fontId="36" fillId="3" borderId="6" xfId="5" applyNumberFormat="1" applyFont="1" applyFill="1" applyBorder="1" applyAlignment="1">
      <alignment horizontal="center" vertical="center" wrapText="1"/>
    </xf>
    <xf numFmtId="0" fontId="36" fillId="28" borderId="6" xfId="5" applyFont="1" applyFill="1" applyBorder="1" applyAlignment="1">
      <alignment horizontal="center" vertical="center" wrapText="1"/>
    </xf>
    <xf numFmtId="0" fontId="15" fillId="8" borderId="19" xfId="1" applyFont="1" applyFill="1" applyBorder="1" applyAlignment="1">
      <alignment horizontal="left" vertical="center" wrapText="1"/>
    </xf>
    <xf numFmtId="0" fontId="38" fillId="25" borderId="3" xfId="5" applyFont="1" applyFill="1" applyBorder="1" applyAlignment="1">
      <alignment horizontal="center" vertical="center" wrapText="1"/>
    </xf>
    <xf numFmtId="9" fontId="37" fillId="3" borderId="2" xfId="5" applyNumberFormat="1" applyFont="1" applyFill="1" applyBorder="1" applyAlignment="1">
      <alignment horizontal="center" vertical="center" wrapText="1"/>
    </xf>
    <xf numFmtId="9" fontId="36" fillId="3" borderId="2" xfId="5" applyNumberFormat="1" applyFont="1" applyFill="1" applyBorder="1" applyAlignment="1">
      <alignment horizontal="center" vertical="center" wrapText="1"/>
    </xf>
    <xf numFmtId="0" fontId="36" fillId="3" borderId="1" xfId="5" applyFont="1" applyFill="1" applyAlignment="1">
      <alignment horizontal="center" vertical="center"/>
    </xf>
    <xf numFmtId="0" fontId="39" fillId="4" borderId="2" xfId="5" applyFont="1" applyFill="1" applyBorder="1" applyAlignment="1">
      <alignment horizontal="center" vertical="center" wrapText="1"/>
    </xf>
    <xf numFmtId="164" fontId="36" fillId="24" borderId="3" xfId="7" applyNumberFormat="1" applyFont="1" applyFill="1" applyBorder="1" applyAlignment="1">
      <alignment horizontal="center" vertical="center" wrapText="1"/>
    </xf>
    <xf numFmtId="0" fontId="36" fillId="29" borderId="2" xfId="5" applyFont="1" applyFill="1" applyBorder="1" applyAlignment="1">
      <alignment horizontal="center" vertical="center" wrapText="1"/>
    </xf>
    <xf numFmtId="0" fontId="36" fillId="24" borderId="3" xfId="5" applyFont="1" applyFill="1" applyBorder="1" applyAlignment="1">
      <alignment horizontal="center" vertical="center" wrapText="1"/>
    </xf>
    <xf numFmtId="164" fontId="36" fillId="3" borderId="3" xfId="5" applyNumberFormat="1" applyFont="1" applyFill="1" applyBorder="1" applyAlignment="1">
      <alignment horizontal="center" vertical="center" wrapText="1"/>
    </xf>
    <xf numFmtId="165" fontId="36" fillId="24" borderId="2" xfId="5" applyNumberFormat="1" applyFont="1" applyFill="1" applyBorder="1" applyAlignment="1">
      <alignment horizontal="center" vertical="center" wrapText="1"/>
    </xf>
    <xf numFmtId="166" fontId="36" fillId="24" borderId="2" xfId="5" applyNumberFormat="1" applyFont="1" applyFill="1" applyBorder="1" applyAlignment="1">
      <alignment horizontal="center" vertical="center" wrapText="1"/>
    </xf>
    <xf numFmtId="0" fontId="36" fillId="30" borderId="2" xfId="5" applyFont="1" applyFill="1" applyBorder="1" applyAlignment="1">
      <alignment horizontal="center" vertical="center" wrapText="1"/>
    </xf>
    <xf numFmtId="165" fontId="36" fillId="3" borderId="3" xfId="5" applyNumberFormat="1" applyFont="1" applyFill="1" applyBorder="1" applyAlignment="1">
      <alignment horizontal="center" vertical="center" wrapText="1"/>
    </xf>
    <xf numFmtId="0" fontId="15" fillId="8" borderId="1" xfId="5" applyFont="1" applyFill="1"/>
    <xf numFmtId="0" fontId="40" fillId="8" borderId="1" xfId="5" applyFont="1" applyFill="1" applyAlignment="1">
      <alignment horizontal="center"/>
    </xf>
    <xf numFmtId="0" fontId="22" fillId="8" borderId="1" xfId="5" applyFont="1" applyFill="1" applyAlignment="1">
      <alignment vertical="top"/>
    </xf>
    <xf numFmtId="0" fontId="22" fillId="8" borderId="1" xfId="13" applyFont="1" applyFill="1" applyAlignment="1">
      <alignment horizontal="center" vertical="center" wrapText="1"/>
    </xf>
    <xf numFmtId="0" fontId="22" fillId="8" borderId="1" xfId="13" applyFont="1" applyFill="1" applyAlignment="1">
      <alignment horizontal="left" vertical="top" wrapText="1"/>
    </xf>
    <xf numFmtId="0" fontId="22" fillId="8" borderId="1" xfId="13" applyFont="1" applyFill="1" applyAlignment="1">
      <alignment horizontal="left" vertical="center"/>
    </xf>
    <xf numFmtId="0" fontId="15" fillId="0" borderId="1" xfId="5" applyFont="1"/>
    <xf numFmtId="0" fontId="15" fillId="0" borderId="1" xfId="1" applyFont="1" applyAlignment="1">
      <alignment vertical="top" wrapText="1" shrinkToFit="1"/>
    </xf>
    <xf numFmtId="0" fontId="22" fillId="31" borderId="1" xfId="5" applyFont="1" applyFill="1"/>
    <xf numFmtId="49" fontId="22" fillId="31" borderId="1" xfId="5" applyNumberFormat="1" applyFont="1" applyFill="1"/>
    <xf numFmtId="0" fontId="22" fillId="32" borderId="1" xfId="5" applyFont="1" applyFill="1"/>
    <xf numFmtId="49" fontId="23" fillId="32" borderId="1" xfId="5" applyNumberFormat="1" applyFont="1" applyFill="1"/>
    <xf numFmtId="0" fontId="22" fillId="33" borderId="1" xfId="5" applyFont="1" applyFill="1"/>
    <xf numFmtId="49" fontId="22" fillId="33" borderId="1" xfId="5" applyNumberFormat="1" applyFont="1" applyFill="1"/>
    <xf numFmtId="0" fontId="28" fillId="0" borderId="1" xfId="1" applyFont="1" applyAlignment="1">
      <alignment vertical="center"/>
    </xf>
    <xf numFmtId="2" fontId="15" fillId="8" borderId="19" xfId="7" applyNumberFormat="1" applyFont="1" applyFill="1" applyBorder="1" applyAlignment="1">
      <alignment vertical="center" wrapText="1"/>
    </xf>
    <xf numFmtId="1" fontId="15" fillId="8" borderId="19" xfId="7" applyNumberFormat="1" applyFont="1" applyFill="1" applyBorder="1" applyAlignment="1">
      <alignment vertical="center" wrapText="1"/>
    </xf>
    <xf numFmtId="1" fontId="15" fillId="8" borderId="20" xfId="7" applyNumberFormat="1" applyFont="1" applyFill="1" applyBorder="1" applyAlignment="1">
      <alignment vertical="center" wrapText="1"/>
    </xf>
    <xf numFmtId="2" fontId="28" fillId="14" borderId="8" xfId="1" applyNumberFormat="1" applyFont="1" applyFill="1" applyBorder="1" applyAlignment="1">
      <alignment vertical="center" wrapText="1"/>
    </xf>
    <xf numFmtId="2" fontId="28" fillId="0" borderId="1" xfId="1" applyNumberFormat="1" applyFont="1" applyAlignment="1">
      <alignment vertical="center" wrapText="1"/>
    </xf>
    <xf numFmtId="2" fontId="24" fillId="0" borderId="15" xfId="1" applyNumberFormat="1" applyFont="1" applyBorder="1" applyAlignment="1">
      <alignment vertical="center"/>
    </xf>
    <xf numFmtId="2" fontId="26" fillId="0" borderId="1" xfId="1" applyNumberFormat="1" applyFont="1" applyAlignment="1">
      <alignment horizontal="center" vertical="center" wrapText="1"/>
    </xf>
    <xf numFmtId="2" fontId="25" fillId="19" borderId="12" xfId="1" applyNumberFormat="1" applyFont="1" applyFill="1" applyBorder="1" applyAlignment="1">
      <alignment horizontal="center" vertical="center" wrapText="1"/>
    </xf>
    <xf numFmtId="2" fontId="15" fillId="0" borderId="12" xfId="4" applyNumberFormat="1" applyFont="1" applyBorder="1" applyAlignment="1">
      <alignment horizontal="center" vertical="center" wrapText="1"/>
    </xf>
    <xf numFmtId="2" fontId="15" fillId="0" borderId="12" xfId="1" applyNumberFormat="1" applyFont="1" applyBorder="1" applyAlignment="1">
      <alignment horizontal="center" vertical="center" wrapText="1"/>
    </xf>
    <xf numFmtId="2" fontId="15" fillId="8" borderId="19" xfId="1" applyNumberFormat="1" applyFont="1" applyFill="1" applyBorder="1" applyAlignment="1">
      <alignment vertical="center" wrapText="1"/>
    </xf>
    <xf numFmtId="2" fontId="15" fillId="8" borderId="12" xfId="3" applyNumberFormat="1" applyFont="1" applyFill="1" applyBorder="1" applyAlignment="1">
      <alignment horizontal="center" vertical="center" wrapText="1"/>
    </xf>
    <xf numFmtId="2" fontId="15" fillId="8" borderId="12" xfId="7" applyNumberFormat="1" applyFont="1" applyFill="1" applyBorder="1" applyAlignment="1">
      <alignment horizontal="center" vertical="center" wrapText="1"/>
    </xf>
    <xf numFmtId="2" fontId="15" fillId="8" borderId="12" xfId="4" applyNumberFormat="1" applyFont="1" applyFill="1" applyBorder="1" applyAlignment="1">
      <alignment horizontal="center" vertical="center" wrapText="1"/>
    </xf>
    <xf numFmtId="2" fontId="15" fillId="0" borderId="19" xfId="4" applyNumberFormat="1" applyFont="1" applyBorder="1" applyAlignment="1">
      <alignment horizontal="center" vertical="center" wrapText="1"/>
    </xf>
    <xf numFmtId="2" fontId="14" fillId="0" borderId="1" xfId="1" applyNumberFormat="1" applyFont="1" applyAlignment="1">
      <alignment vertical="center" wrapText="1"/>
    </xf>
    <xf numFmtId="1" fontId="25" fillId="19" borderId="12" xfId="1" applyNumberFormat="1" applyFont="1" applyFill="1" applyBorder="1" applyAlignment="1">
      <alignment horizontal="center" vertical="center" wrapText="1"/>
    </xf>
    <xf numFmtId="1" fontId="15" fillId="0" borderId="12" xfId="4" applyNumberFormat="1" applyFont="1" applyBorder="1" applyAlignment="1">
      <alignment horizontal="center" vertical="center" wrapText="1"/>
    </xf>
    <xf numFmtId="1" fontId="15" fillId="0" borderId="12" xfId="1" applyNumberFormat="1" applyFont="1" applyBorder="1" applyAlignment="1">
      <alignment horizontal="center" vertical="center" wrapText="1"/>
    </xf>
    <xf numFmtId="1" fontId="15" fillId="8" borderId="19" xfId="1" applyNumberFormat="1" applyFont="1" applyFill="1" applyBorder="1" applyAlignment="1">
      <alignment vertical="center" wrapText="1"/>
    </xf>
    <xf numFmtId="1" fontId="15" fillId="8" borderId="20" xfId="1" applyNumberFormat="1" applyFont="1" applyFill="1" applyBorder="1" applyAlignment="1">
      <alignment vertical="center" wrapText="1"/>
    </xf>
    <xf numFmtId="1" fontId="15" fillId="8" borderId="12" xfId="7" applyNumberFormat="1" applyFont="1" applyFill="1" applyBorder="1" applyAlignment="1">
      <alignment horizontal="center" vertical="center" wrapText="1"/>
    </xf>
    <xf numFmtId="1" fontId="15" fillId="8" borderId="12" xfId="4" applyNumberFormat="1" applyFont="1" applyFill="1" applyBorder="1" applyAlignment="1">
      <alignment horizontal="center" vertical="center" wrapText="1"/>
    </xf>
    <xf numFmtId="1" fontId="15" fillId="0" borderId="19" xfId="4" applyNumberFormat="1" applyFont="1" applyBorder="1" applyAlignment="1">
      <alignment horizontal="center" vertical="center" wrapText="1"/>
    </xf>
    <xf numFmtId="2" fontId="14" fillId="0" borderId="1" xfId="1" applyNumberFormat="1" applyFont="1" applyAlignment="1">
      <alignment horizontal="center" vertical="center" wrapText="1"/>
    </xf>
    <xf numFmtId="1" fontId="15" fillId="0" borderId="12" xfId="3" applyNumberFormat="1" applyFont="1" applyBorder="1" applyAlignment="1">
      <alignment horizontal="center" vertical="center" wrapText="1"/>
    </xf>
    <xf numFmtId="1" fontId="14" fillId="0" borderId="1" xfId="1" applyNumberFormat="1" applyFont="1" applyAlignment="1">
      <alignment horizontal="center" vertical="center" wrapText="1"/>
    </xf>
    <xf numFmtId="49" fontId="14" fillId="9" borderId="12" xfId="7" applyNumberFormat="1" applyFont="1" applyFill="1" applyBorder="1" applyAlignment="1">
      <alignment horizontal="center" vertical="center" wrapText="1"/>
    </xf>
    <xf numFmtId="2" fontId="15" fillId="9" borderId="12" xfId="1" applyNumberFormat="1" applyFont="1" applyFill="1" applyBorder="1" applyAlignment="1">
      <alignment horizontal="center" vertical="center" wrapText="1"/>
    </xf>
    <xf numFmtId="2" fontId="15" fillId="9" borderId="19" xfId="1" applyNumberFormat="1" applyFont="1" applyFill="1" applyBorder="1" applyAlignment="1">
      <alignment horizontal="center" vertical="center" wrapText="1"/>
    </xf>
    <xf numFmtId="2" fontId="15" fillId="9" borderId="17" xfId="1" applyNumberFormat="1" applyFont="1" applyFill="1" applyBorder="1" applyAlignment="1">
      <alignment horizontal="center" vertical="center" wrapText="1"/>
    </xf>
    <xf numFmtId="49" fontId="14" fillId="9" borderId="19" xfId="7" applyNumberFormat="1" applyFont="1" applyFill="1" applyBorder="1" applyAlignment="1">
      <alignment horizontal="center" vertical="center" wrapText="1"/>
    </xf>
    <xf numFmtId="49" fontId="14" fillId="9" borderId="17" xfId="7" applyNumberFormat="1" applyFont="1" applyFill="1" applyBorder="1" applyAlignment="1">
      <alignment horizontal="center" vertical="center" wrapText="1"/>
    </xf>
    <xf numFmtId="2" fontId="14" fillId="9" borderId="12" xfId="7" applyNumberFormat="1" applyFont="1" applyFill="1" applyBorder="1" applyAlignment="1">
      <alignment horizontal="center" vertical="center" wrapText="1"/>
    </xf>
    <xf numFmtId="1" fontId="14" fillId="9" borderId="12" xfId="7" applyNumberFormat="1" applyFont="1" applyFill="1" applyBorder="1" applyAlignment="1">
      <alignment horizontal="center" vertical="center" wrapText="1"/>
    </xf>
    <xf numFmtId="49" fontId="29" fillId="14" borderId="28" xfId="1" applyNumberFormat="1" applyFont="1" applyFill="1" applyBorder="1" applyAlignment="1">
      <alignment vertical="center"/>
    </xf>
    <xf numFmtId="49" fontId="28" fillId="0" borderId="1" xfId="1" applyNumberFormat="1" applyFont="1" applyBorder="1" applyAlignment="1">
      <alignment vertical="center"/>
    </xf>
    <xf numFmtId="1" fontId="15" fillId="0" borderId="1" xfId="1" applyNumberFormat="1" applyFont="1" applyAlignment="1">
      <alignment horizontal="center" vertical="center" wrapText="1" shrinkToFit="1"/>
    </xf>
    <xf numFmtId="1" fontId="15" fillId="0" borderId="25" xfId="1" applyNumberFormat="1" applyFont="1" applyBorder="1" applyAlignment="1">
      <alignment horizontal="center" vertical="center" wrapText="1" shrinkToFit="1"/>
    </xf>
    <xf numFmtId="0" fontId="15" fillId="22" borderId="12" xfId="1" applyFont="1" applyFill="1" applyBorder="1" applyAlignment="1">
      <alignment horizontal="left" vertical="top" wrapText="1" shrinkToFit="1"/>
    </xf>
    <xf numFmtId="9" fontId="15" fillId="22" borderId="12" xfId="4" applyFont="1" applyFill="1" applyBorder="1" applyAlignment="1">
      <alignment horizontal="left" vertical="top" wrapText="1" shrinkToFit="1"/>
    </xf>
    <xf numFmtId="1" fontId="15" fillId="0" borderId="12" xfId="1" applyNumberFormat="1" applyFont="1" applyBorder="1" applyAlignment="1">
      <alignment horizontal="left" vertical="top" wrapText="1" shrinkToFit="1"/>
    </xf>
    <xf numFmtId="1" fontId="15" fillId="8" borderId="12" xfId="1" applyNumberFormat="1" applyFont="1" applyFill="1" applyBorder="1" applyAlignment="1">
      <alignment horizontal="left" vertical="top" wrapText="1" shrinkToFit="1"/>
    </xf>
    <xf numFmtId="0" fontId="15" fillId="14" borderId="1" xfId="1" applyFont="1" applyFill="1" applyAlignment="1">
      <alignment horizontal="center"/>
    </xf>
    <xf numFmtId="0" fontId="15" fillId="14" borderId="28" xfId="1" applyFont="1" applyFill="1" applyBorder="1" applyAlignment="1">
      <alignment horizontal="center"/>
    </xf>
    <xf numFmtId="0" fontId="15" fillId="14" borderId="1" xfId="1" applyFont="1" applyFill="1" applyBorder="1" applyAlignment="1">
      <alignment horizontal="center"/>
    </xf>
    <xf numFmtId="0" fontId="34" fillId="0" borderId="12" xfId="12" applyFont="1" applyBorder="1" applyAlignment="1">
      <alignment horizontal="center" vertical="center" wrapText="1"/>
    </xf>
    <xf numFmtId="0" fontId="34" fillId="8" borderId="12" xfId="5" applyFont="1" applyFill="1" applyBorder="1" applyAlignment="1">
      <alignment horizontal="left" vertical="top" wrapText="1"/>
    </xf>
    <xf numFmtId="0" fontId="15" fillId="15" borderId="12" xfId="1" applyFont="1" applyFill="1" applyBorder="1" applyAlignment="1">
      <alignment vertical="center" wrapText="1" shrinkToFit="1"/>
    </xf>
    <xf numFmtId="0" fontId="15" fillId="8" borderId="12" xfId="1" applyFont="1" applyFill="1" applyBorder="1" applyAlignment="1">
      <alignment horizontal="left" vertical="top" wrapText="1" shrinkToFit="1"/>
    </xf>
    <xf numFmtId="0" fontId="15" fillId="0" borderId="12" xfId="1" applyFont="1" applyBorder="1" applyAlignment="1">
      <alignment vertical="center" wrapText="1" shrinkToFit="1"/>
    </xf>
    <xf numFmtId="0" fontId="34" fillId="12" borderId="12" xfId="5" applyFont="1" applyFill="1" applyBorder="1" applyAlignment="1">
      <alignment vertical="top" wrapText="1"/>
    </xf>
    <xf numFmtId="0" fontId="15" fillId="11" borderId="12" xfId="1" applyFont="1" applyFill="1" applyBorder="1" applyAlignment="1">
      <alignment vertical="center" wrapText="1" shrinkToFit="1"/>
    </xf>
    <xf numFmtId="0" fontId="34" fillId="8" borderId="12" xfId="5" applyFont="1" applyFill="1" applyBorder="1" applyAlignment="1">
      <alignment vertical="top" wrapText="1"/>
    </xf>
    <xf numFmtId="0" fontId="15" fillId="11" borderId="12" xfId="1" applyFont="1" applyFill="1" applyBorder="1" applyAlignment="1">
      <alignment horizontal="left" vertical="top" wrapText="1" shrinkToFit="1"/>
    </xf>
    <xf numFmtId="0" fontId="34" fillId="0" borderId="12" xfId="5" applyFont="1" applyBorder="1" applyAlignment="1">
      <alignment vertical="top" wrapText="1"/>
    </xf>
    <xf numFmtId="0" fontId="33" fillId="12" borderId="12" xfId="12" applyFont="1" applyFill="1" applyBorder="1" applyAlignment="1">
      <alignment vertical="center" wrapText="1"/>
    </xf>
    <xf numFmtId="0" fontId="15" fillId="15" borderId="12" xfId="1" applyFont="1" applyFill="1" applyBorder="1" applyAlignment="1">
      <alignment horizontal="left" vertical="top" wrapText="1" shrinkToFit="1"/>
    </xf>
    <xf numFmtId="0" fontId="19" fillId="21" borderId="12" xfId="5" applyFont="1" applyFill="1" applyBorder="1" applyAlignment="1">
      <alignment vertical="top" wrapText="1"/>
    </xf>
    <xf numFmtId="0" fontId="15" fillId="15" borderId="12" xfId="12" applyFont="1" applyFill="1" applyBorder="1" applyAlignment="1">
      <alignment vertical="center" wrapText="1"/>
    </xf>
    <xf numFmtId="0" fontId="15" fillId="0" borderId="12" xfId="5" applyFont="1" applyBorder="1"/>
    <xf numFmtId="0" fontId="19" fillId="8" borderId="12" xfId="11" applyFont="1" applyFill="1" applyBorder="1" applyAlignment="1">
      <alignment horizontal="left" vertical="center" wrapText="1"/>
    </xf>
    <xf numFmtId="0" fontId="34" fillId="8" borderId="12" xfId="11" applyFont="1" applyFill="1" applyBorder="1" applyAlignment="1">
      <alignment horizontal="left" vertical="center" wrapText="1"/>
    </xf>
    <xf numFmtId="1" fontId="15" fillId="32" borderId="12" xfId="1" applyNumberFormat="1" applyFont="1" applyFill="1" applyBorder="1" applyAlignment="1">
      <alignment horizontal="left" vertical="top" wrapText="1" shrinkToFit="1"/>
    </xf>
    <xf numFmtId="0" fontId="19" fillId="32" borderId="12" xfId="10" applyFont="1" applyFill="1" applyBorder="1" applyAlignment="1">
      <alignment horizontal="center" vertical="center" wrapText="1"/>
    </xf>
    <xf numFmtId="0" fontId="19" fillId="32" borderId="12" xfId="11" applyFont="1" applyFill="1" applyBorder="1" applyAlignment="1">
      <alignment horizontal="center" vertical="center" wrapText="1"/>
    </xf>
    <xf numFmtId="0" fontId="24" fillId="0" borderId="15" xfId="1" applyFont="1" applyBorder="1" applyAlignment="1">
      <alignment vertical="top"/>
    </xf>
    <xf numFmtId="2" fontId="16" fillId="0" borderId="1" xfId="5" applyNumberFormat="1"/>
    <xf numFmtId="2" fontId="40" fillId="8" borderId="1" xfId="5" applyNumberFormat="1" applyFont="1" applyFill="1" applyAlignment="1">
      <alignment horizontal="center"/>
    </xf>
    <xf numFmtId="1" fontId="36" fillId="3" borderId="3" xfId="5" applyNumberFormat="1" applyFont="1" applyFill="1" applyBorder="1" applyAlignment="1">
      <alignment horizontal="center" vertical="center" wrapText="1"/>
    </xf>
    <xf numFmtId="1" fontId="36" fillId="3" borderId="2" xfId="5" applyNumberFormat="1" applyFont="1" applyFill="1" applyBorder="1" applyAlignment="1">
      <alignment horizontal="center" vertical="center" wrapText="1"/>
    </xf>
    <xf numFmtId="1" fontId="36" fillId="24" borderId="2" xfId="5" applyNumberFormat="1" applyFont="1" applyFill="1" applyBorder="1" applyAlignment="1">
      <alignment horizontal="center" vertical="center" wrapText="1"/>
    </xf>
    <xf numFmtId="1" fontId="36" fillId="3" borderId="6" xfId="5" applyNumberFormat="1" applyFont="1" applyFill="1" applyBorder="1" applyAlignment="1">
      <alignment horizontal="center" vertical="center" wrapText="1"/>
    </xf>
    <xf numFmtId="1" fontId="36" fillId="3" borderId="4" xfId="5" applyNumberFormat="1" applyFont="1" applyFill="1" applyBorder="1" applyAlignment="1">
      <alignment horizontal="center" vertical="center" wrapText="1"/>
    </xf>
    <xf numFmtId="0" fontId="24" fillId="0" borderId="1" xfId="1" applyFont="1" applyBorder="1" applyAlignment="1">
      <alignment vertical="center"/>
    </xf>
    <xf numFmtId="0" fontId="24" fillId="0" borderId="1" xfId="1" applyFont="1" applyBorder="1" applyAlignment="1">
      <alignment horizontal="left" vertical="center"/>
    </xf>
    <xf numFmtId="0" fontId="22" fillId="13" borderId="1" xfId="1" applyFont="1" applyFill="1" applyBorder="1" applyAlignment="1">
      <alignment horizontal="center" vertical="center" wrapText="1"/>
    </xf>
    <xf numFmtId="0" fontId="36" fillId="3" borderId="1" xfId="5" applyFont="1" applyFill="1" applyBorder="1" applyAlignment="1">
      <alignment horizontal="center" vertical="center" wrapText="1"/>
    </xf>
    <xf numFmtId="0" fontId="36" fillId="24" borderId="1" xfId="5" applyFont="1" applyFill="1" applyBorder="1" applyAlignment="1">
      <alignment horizontal="center" vertical="center" wrapText="1"/>
    </xf>
    <xf numFmtId="0" fontId="37" fillId="3" borderId="1" xfId="5" applyFont="1" applyFill="1" applyBorder="1" applyAlignment="1">
      <alignment horizontal="center" vertical="center" wrapText="1"/>
    </xf>
    <xf numFmtId="0" fontId="42" fillId="14" borderId="12" xfId="13" applyFont="1" applyFill="1" applyBorder="1" applyAlignment="1">
      <alignment horizontal="center" wrapText="1"/>
    </xf>
    <xf numFmtId="0" fontId="43" fillId="14" borderId="12" xfId="13" applyFont="1" applyFill="1" applyBorder="1" applyAlignment="1">
      <alignment horizontal="center" wrapText="1"/>
    </xf>
    <xf numFmtId="0" fontId="19" fillId="0" borderId="12" xfId="0" applyFont="1" applyBorder="1" applyAlignment="1">
      <alignment horizontal="left" vertical="top" wrapText="1"/>
    </xf>
    <xf numFmtId="0" fontId="19" fillId="12" borderId="12" xfId="5" applyFont="1" applyFill="1" applyBorder="1" applyAlignment="1">
      <alignment horizontal="left" vertical="top" wrapText="1"/>
    </xf>
    <xf numFmtId="0" fontId="19" fillId="12" borderId="12" xfId="0" applyFont="1" applyFill="1" applyBorder="1" applyAlignment="1">
      <alignment vertical="top" wrapText="1"/>
    </xf>
    <xf numFmtId="0" fontId="15" fillId="12" borderId="12" xfId="0" applyFont="1" applyFill="1" applyBorder="1" applyAlignment="1">
      <alignment horizontal="left" vertical="top" wrapText="1"/>
    </xf>
    <xf numFmtId="0" fontId="15" fillId="12" borderId="12" xfId="0" applyFont="1" applyFill="1" applyBorder="1" applyAlignment="1">
      <alignment vertical="top" wrapText="1"/>
    </xf>
    <xf numFmtId="0" fontId="34" fillId="12" borderId="12" xfId="0" applyFont="1" applyFill="1" applyBorder="1" applyAlignment="1">
      <alignment vertical="top" wrapText="1"/>
    </xf>
    <xf numFmtId="0" fontId="15" fillId="8" borderId="12" xfId="0" applyFont="1" applyFill="1" applyBorder="1" applyAlignment="1">
      <alignment vertical="top" wrapText="1"/>
    </xf>
    <xf numFmtId="0" fontId="19" fillId="8" borderId="12" xfId="0" applyFont="1" applyFill="1" applyBorder="1" applyAlignment="1">
      <alignment vertical="top" wrapText="1"/>
    </xf>
    <xf numFmtId="0" fontId="34" fillId="12" borderId="12" xfId="0" applyFont="1" applyFill="1" applyBorder="1" applyAlignment="1">
      <alignment horizontal="left" vertical="top" wrapText="1"/>
    </xf>
    <xf numFmtId="0" fontId="19" fillId="0" borderId="12" xfId="1" applyFont="1" applyBorder="1" applyAlignment="1">
      <alignment horizontal="left" vertical="top" wrapText="1"/>
    </xf>
    <xf numFmtId="0" fontId="19" fillId="8" borderId="12" xfId="0" applyFont="1" applyFill="1" applyBorder="1" applyAlignment="1">
      <alignment horizontal="left" vertical="top" wrapText="1"/>
    </xf>
    <xf numFmtId="0" fontId="15" fillId="8" borderId="12" xfId="1" applyFont="1" applyFill="1" applyBorder="1" applyAlignment="1">
      <alignment horizontal="left" vertical="top" wrapText="1"/>
    </xf>
    <xf numFmtId="0" fontId="19" fillId="8" borderId="12" xfId="1" applyFont="1" applyFill="1" applyBorder="1" applyAlignment="1">
      <alignment horizontal="left" vertical="top" wrapText="1"/>
    </xf>
    <xf numFmtId="0" fontId="15" fillId="8" borderId="12" xfId="0" applyFont="1" applyFill="1" applyBorder="1" applyAlignment="1">
      <alignment horizontal="left" vertical="top" wrapText="1"/>
    </xf>
    <xf numFmtId="0" fontId="34" fillId="8" borderId="12" xfId="0" applyFont="1" applyFill="1" applyBorder="1" applyAlignment="1">
      <alignment vertical="top" wrapText="1"/>
    </xf>
    <xf numFmtId="44" fontId="19" fillId="0" borderId="12" xfId="14" applyFont="1" applyFill="1" applyBorder="1" applyAlignment="1">
      <alignment horizontal="left" vertical="top" wrapText="1"/>
    </xf>
    <xf numFmtId="0" fontId="19" fillId="12" borderId="12" xfId="0" applyFont="1" applyFill="1" applyBorder="1" applyAlignment="1">
      <alignment horizontal="left" vertical="top" wrapText="1"/>
    </xf>
    <xf numFmtId="0" fontId="34" fillId="8" borderId="12" xfId="0" applyFont="1" applyFill="1" applyBorder="1" applyAlignment="1">
      <alignment horizontal="left" vertical="top" wrapText="1"/>
    </xf>
    <xf numFmtId="0" fontId="0" fillId="0" borderId="12" xfId="0" applyBorder="1" applyAlignment="1">
      <alignment horizontal="left" vertical="top" wrapText="1"/>
    </xf>
    <xf numFmtId="0" fontId="15" fillId="0" borderId="12" xfId="0" applyFont="1" applyBorder="1" applyAlignment="1">
      <alignment horizontal="left" vertical="top" wrapText="1"/>
    </xf>
    <xf numFmtId="0" fontId="19" fillId="8" borderId="1" xfId="5" applyFont="1" applyFill="1" applyBorder="1" applyAlignment="1">
      <alignment horizontal="left" vertical="top" wrapText="1"/>
    </xf>
    <xf numFmtId="0" fontId="19" fillId="33" borderId="12" xfId="5" applyFont="1" applyFill="1" applyBorder="1" applyAlignment="1">
      <alignment horizontal="left" vertical="top" wrapText="1"/>
    </xf>
    <xf numFmtId="0" fontId="19" fillId="33" borderId="12" xfId="0" applyFont="1" applyFill="1" applyBorder="1" applyAlignment="1">
      <alignment horizontal="left" vertical="top" wrapText="1"/>
    </xf>
    <xf numFmtId="0" fontId="14" fillId="33" borderId="12" xfId="1" applyFont="1" applyFill="1" applyBorder="1" applyAlignment="1">
      <alignment vertical="top" wrapText="1"/>
    </xf>
    <xf numFmtId="0" fontId="7" fillId="39" borderId="4" xfId="0" applyFont="1" applyFill="1" applyBorder="1" applyAlignment="1">
      <alignment horizontal="center" vertical="center" wrapText="1"/>
    </xf>
    <xf numFmtId="0" fontId="7" fillId="39" borderId="7" xfId="0" applyFont="1" applyFill="1" applyBorder="1" applyAlignment="1">
      <alignment horizontal="center" vertical="center" wrapText="1"/>
    </xf>
    <xf numFmtId="0" fontId="48" fillId="39" borderId="4" xfId="0" applyFont="1" applyFill="1" applyBorder="1" applyAlignment="1">
      <alignment horizontal="center" vertical="center" wrapText="1"/>
    </xf>
    <xf numFmtId="0" fontId="48" fillId="39" borderId="7" xfId="0" applyFont="1" applyFill="1" applyBorder="1" applyAlignment="1">
      <alignment horizontal="center" vertical="center" wrapText="1"/>
    </xf>
    <xf numFmtId="0" fontId="6" fillId="0" borderId="5" xfId="0" applyFont="1" applyFill="1" applyBorder="1" applyAlignment="1">
      <alignment horizontal="center" vertical="top" wrapText="1"/>
    </xf>
    <xf numFmtId="0" fontId="46" fillId="0" borderId="1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2" xfId="0" applyFont="1" applyFill="1" applyBorder="1" applyAlignment="1">
      <alignment horizontal="center" vertical="top" wrapText="1"/>
    </xf>
    <xf numFmtId="165" fontId="6" fillId="0" borderId="2" xfId="0" applyNumberFormat="1" applyFont="1" applyFill="1" applyBorder="1" applyAlignment="1">
      <alignment horizontal="center" vertical="top" wrapText="1"/>
    </xf>
    <xf numFmtId="9" fontId="6" fillId="0" borderId="5" xfId="0" applyNumberFormat="1" applyFont="1" applyFill="1" applyBorder="1" applyAlignment="1">
      <alignment horizontal="center" vertical="top" wrapText="1"/>
    </xf>
    <xf numFmtId="0" fontId="0" fillId="0" borderId="0" xfId="0" applyFont="1" applyAlignment="1">
      <alignment horizontal="center" vertical="top"/>
    </xf>
    <xf numFmtId="0" fontId="0" fillId="0" borderId="0" xfId="0" applyFont="1" applyFill="1" applyAlignment="1">
      <alignment horizontal="center" vertical="top"/>
    </xf>
    <xf numFmtId="0" fontId="0" fillId="0" borderId="0" xfId="0" applyAlignment="1">
      <alignment horizontal="center" vertical="top"/>
    </xf>
    <xf numFmtId="0" fontId="6" fillId="0" borderId="36" xfId="0" applyFont="1" applyFill="1" applyBorder="1" applyAlignment="1">
      <alignment horizontal="center" vertical="top" wrapText="1"/>
    </xf>
    <xf numFmtId="0" fontId="55" fillId="36" borderId="13" xfId="0" applyFont="1" applyFill="1" applyBorder="1" applyAlignment="1">
      <alignment horizontal="left" vertical="center"/>
    </xf>
    <xf numFmtId="0" fontId="55" fillId="36" borderId="15" xfId="0" applyFont="1" applyFill="1" applyBorder="1" applyAlignment="1">
      <alignment horizontal="left" vertical="center"/>
    </xf>
    <xf numFmtId="0" fontId="55" fillId="36" borderId="15" xfId="0" applyFont="1" applyFill="1" applyBorder="1" applyAlignment="1">
      <alignment horizontal="left" vertical="top"/>
    </xf>
    <xf numFmtId="0" fontId="55" fillId="36" borderId="34" xfId="0" applyFont="1" applyFill="1" applyBorder="1" applyAlignment="1">
      <alignment horizontal="left" vertical="center"/>
    </xf>
    <xf numFmtId="0" fontId="55" fillId="37" borderId="34" xfId="0" applyFont="1" applyFill="1" applyBorder="1"/>
    <xf numFmtId="0" fontId="55" fillId="37" borderId="15" xfId="0" applyFont="1" applyFill="1" applyBorder="1"/>
    <xf numFmtId="0" fontId="55" fillId="37" borderId="1" xfId="0" applyFont="1" applyFill="1" applyBorder="1"/>
    <xf numFmtId="0" fontId="55" fillId="34" borderId="18" xfId="0" applyFont="1" applyFill="1" applyBorder="1"/>
    <xf numFmtId="0" fontId="55" fillId="34" borderId="34" xfId="0" applyFont="1" applyFill="1" applyBorder="1"/>
    <xf numFmtId="0" fontId="55" fillId="35" borderId="18" xfId="0" applyFont="1" applyFill="1" applyBorder="1"/>
    <xf numFmtId="0" fontId="55" fillId="35" borderId="34" xfId="0" applyFont="1" applyFill="1" applyBorder="1"/>
    <xf numFmtId="0" fontId="55" fillId="40" borderId="13" xfId="0" applyFont="1" applyFill="1" applyBorder="1"/>
    <xf numFmtId="0" fontId="55" fillId="40" borderId="15" xfId="0" applyFont="1" applyFill="1" applyBorder="1"/>
    <xf numFmtId="0" fontId="56" fillId="0" borderId="0" xfId="0" applyFont="1"/>
    <xf numFmtId="0" fontId="55" fillId="38" borderId="45" xfId="0" applyFont="1" applyFill="1" applyBorder="1"/>
    <xf numFmtId="0" fontId="55" fillId="38" borderId="1" xfId="0" applyFont="1" applyFill="1" applyBorder="1"/>
    <xf numFmtId="0" fontId="55" fillId="38" borderId="1" xfId="0" applyFont="1" applyFill="1" applyBorder="1" applyAlignment="1">
      <alignment vertical="top"/>
    </xf>
    <xf numFmtId="0" fontId="55" fillId="41" borderId="45" xfId="0" applyFont="1" applyFill="1" applyBorder="1"/>
    <xf numFmtId="0" fontId="55" fillId="41" borderId="1" xfId="0" applyFont="1" applyFill="1" applyBorder="1"/>
    <xf numFmtId="0" fontId="55" fillId="42" borderId="19" xfId="0" applyFont="1" applyFill="1" applyBorder="1"/>
    <xf numFmtId="0" fontId="55" fillId="43" borderId="34" xfId="0" applyFont="1" applyFill="1" applyBorder="1"/>
    <xf numFmtId="0" fontId="55" fillId="43" borderId="1" xfId="0" applyFont="1" applyFill="1" applyBorder="1"/>
    <xf numFmtId="0" fontId="55" fillId="44" borderId="18" xfId="0" applyFont="1" applyFill="1" applyBorder="1"/>
    <xf numFmtId="0" fontId="55" fillId="44" borderId="34" xfId="0" applyFont="1" applyFill="1" applyBorder="1"/>
    <xf numFmtId="0" fontId="55" fillId="45" borderId="18" xfId="0" applyFont="1" applyFill="1" applyBorder="1"/>
    <xf numFmtId="0" fontId="55" fillId="45" borderId="34" xfId="0" applyFont="1" applyFill="1" applyBorder="1"/>
    <xf numFmtId="0" fontId="55" fillId="46" borderId="18" xfId="0" applyFont="1" applyFill="1" applyBorder="1"/>
    <xf numFmtId="0" fontId="55" fillId="46" borderId="34" xfId="0" applyFont="1" applyFill="1" applyBorder="1"/>
    <xf numFmtId="0" fontId="55" fillId="47" borderId="18" xfId="0" applyFont="1" applyFill="1" applyBorder="1"/>
    <xf numFmtId="0" fontId="55" fillId="47" borderId="34" xfId="0" applyFont="1" applyFill="1" applyBorder="1"/>
    <xf numFmtId="0" fontId="55" fillId="48" borderId="18" xfId="0" applyFont="1" applyFill="1" applyBorder="1"/>
    <xf numFmtId="0" fontId="55" fillId="49" borderId="34" xfId="0" applyFont="1" applyFill="1" applyBorder="1"/>
    <xf numFmtId="0" fontId="55" fillId="50" borderId="18" xfId="0" applyFont="1" applyFill="1" applyBorder="1"/>
    <xf numFmtId="0" fontId="55" fillId="50" borderId="34" xfId="0" applyFont="1" applyFill="1" applyBorder="1"/>
    <xf numFmtId="0" fontId="55" fillId="51" borderId="45" xfId="0" applyFont="1" applyFill="1" applyBorder="1"/>
    <xf numFmtId="0" fontId="55" fillId="51" borderId="1" xfId="0" applyFont="1" applyFill="1" applyBorder="1"/>
    <xf numFmtId="0" fontId="55" fillId="52" borderId="1" xfId="0" applyFont="1" applyFill="1" applyBorder="1"/>
    <xf numFmtId="0" fontId="55" fillId="53" borderId="34" xfId="0" applyFont="1" applyFill="1" applyBorder="1"/>
    <xf numFmtId="0" fontId="55" fillId="54" borderId="18" xfId="0" applyFont="1" applyFill="1" applyBorder="1"/>
    <xf numFmtId="0" fontId="55" fillId="54" borderId="34" xfId="0" applyFont="1" applyFill="1" applyBorder="1"/>
    <xf numFmtId="0" fontId="55" fillId="41" borderId="46" xfId="0" applyFont="1" applyFill="1" applyBorder="1" applyAlignment="1">
      <alignment horizontal="left" vertical="center"/>
    </xf>
    <xf numFmtId="0" fontId="55" fillId="41" borderId="47" xfId="0" applyFont="1" applyFill="1" applyBorder="1" applyAlignment="1">
      <alignment horizontal="left" vertical="center"/>
    </xf>
    <xf numFmtId="0" fontId="57" fillId="42" borderId="17" xfId="0" applyFont="1" applyFill="1" applyBorder="1" applyAlignment="1">
      <alignment vertical="top"/>
    </xf>
    <xf numFmtId="0" fontId="57" fillId="55" borderId="34" xfId="0" applyFont="1" applyFill="1" applyBorder="1" applyAlignment="1">
      <alignment vertical="top"/>
    </xf>
    <xf numFmtId="0" fontId="55" fillId="49" borderId="34" xfId="0" applyFont="1" applyFill="1" applyBorder="1" applyAlignment="1">
      <alignment vertical="top"/>
    </xf>
    <xf numFmtId="0" fontId="55" fillId="44" borderId="46" xfId="0" applyFont="1" applyFill="1" applyBorder="1"/>
    <xf numFmtId="0" fontId="55" fillId="44" borderId="47" xfId="0" applyFont="1" applyFill="1" applyBorder="1"/>
    <xf numFmtId="0" fontId="55" fillId="45" borderId="46" xfId="0" applyFont="1" applyFill="1" applyBorder="1"/>
    <xf numFmtId="0" fontId="55" fillId="45" borderId="47" xfId="0" applyFont="1" applyFill="1" applyBorder="1"/>
    <xf numFmtId="0" fontId="55" fillId="46" borderId="46" xfId="0" applyFont="1" applyFill="1" applyBorder="1"/>
    <xf numFmtId="0" fontId="55" fillId="46" borderId="47" xfId="0" applyFont="1" applyFill="1" applyBorder="1"/>
    <xf numFmtId="0" fontId="55" fillId="47" borderId="46" xfId="0" applyFont="1" applyFill="1" applyBorder="1"/>
    <xf numFmtId="0" fontId="55" fillId="47" borderId="47" xfId="0" applyFont="1" applyFill="1" applyBorder="1"/>
    <xf numFmtId="0" fontId="55" fillId="48" borderId="46" xfId="0" applyFont="1" applyFill="1" applyBorder="1"/>
    <xf numFmtId="0" fontId="55" fillId="49" borderId="47" xfId="0" applyFont="1" applyFill="1" applyBorder="1"/>
    <xf numFmtId="0" fontId="55" fillId="53" borderId="46" xfId="0" applyFont="1" applyFill="1" applyBorder="1"/>
    <xf numFmtId="0" fontId="55" fillId="53" borderId="47" xfId="0" applyFont="1" applyFill="1" applyBorder="1"/>
    <xf numFmtId="0" fontId="55" fillId="52" borderId="46" xfId="0" applyFont="1" applyFill="1" applyBorder="1"/>
    <xf numFmtId="0" fontId="55" fillId="52" borderId="47" xfId="0" applyFont="1" applyFill="1" applyBorder="1"/>
    <xf numFmtId="0" fontId="55" fillId="51" borderId="46" xfId="0" applyFont="1" applyFill="1" applyBorder="1"/>
    <xf numFmtId="0" fontId="55" fillId="51" borderId="47" xfId="0" applyFont="1" applyFill="1" applyBorder="1"/>
    <xf numFmtId="0" fontId="55" fillId="56" borderId="46" xfId="0" applyFont="1" applyFill="1" applyBorder="1"/>
    <xf numFmtId="0" fontId="55" fillId="56" borderId="47" xfId="0" applyFont="1" applyFill="1" applyBorder="1"/>
    <xf numFmtId="0" fontId="55" fillId="54" borderId="46" xfId="0" applyFont="1" applyFill="1" applyBorder="1"/>
    <xf numFmtId="0" fontId="55" fillId="54" borderId="47" xfId="0" applyFont="1" applyFill="1" applyBorder="1"/>
    <xf numFmtId="0" fontId="58" fillId="0" borderId="1" xfId="0" applyFont="1" applyBorder="1" applyAlignment="1">
      <alignment horizontal="center" vertical="center"/>
    </xf>
    <xf numFmtId="0" fontId="59" fillId="0" borderId="0" xfId="0" applyFont="1" applyAlignment="1">
      <alignment horizontal="center" vertical="center"/>
    </xf>
    <xf numFmtId="0" fontId="60" fillId="2" borderId="4" xfId="0" applyFont="1" applyFill="1" applyBorder="1" applyAlignment="1">
      <alignment horizontal="center" vertical="center" wrapText="1"/>
    </xf>
    <xf numFmtId="0" fontId="61" fillId="2" borderId="4" xfId="0" applyFont="1" applyFill="1" applyBorder="1" applyAlignment="1">
      <alignment horizontal="center" vertical="center" wrapText="1"/>
    </xf>
    <xf numFmtId="0" fontId="60" fillId="2" borderId="7" xfId="0" applyFont="1" applyFill="1" applyBorder="1" applyAlignment="1">
      <alignment horizontal="center" vertical="center" wrapText="1"/>
    </xf>
    <xf numFmtId="0" fontId="60" fillId="57" borderId="4" xfId="0" applyFont="1" applyFill="1" applyBorder="1" applyAlignment="1">
      <alignment horizontal="center" vertical="center" wrapText="1"/>
    </xf>
    <xf numFmtId="0" fontId="55" fillId="49" borderId="1" xfId="0" applyFont="1" applyFill="1" applyBorder="1" applyAlignment="1">
      <alignment vertical="top"/>
    </xf>
    <xf numFmtId="0" fontId="60" fillId="39" borderId="7" xfId="0" applyFont="1" applyFill="1" applyBorder="1" applyAlignment="1">
      <alignment horizontal="center" vertical="center" wrapText="1"/>
    </xf>
    <xf numFmtId="0" fontId="6" fillId="0" borderId="12" xfId="0" applyFont="1" applyFill="1" applyBorder="1" applyAlignment="1">
      <alignment horizontal="center" vertical="top" wrapText="1"/>
    </xf>
    <xf numFmtId="0" fontId="36" fillId="3" borderId="6" xfId="5" applyFont="1" applyFill="1" applyBorder="1" applyAlignment="1">
      <alignment horizontal="center" vertical="center" wrapText="1"/>
    </xf>
    <xf numFmtId="0" fontId="15" fillId="8" borderId="19" xfId="1" applyFont="1" applyFill="1" applyBorder="1" applyAlignment="1">
      <alignment horizontal="center" vertical="center" wrapText="1"/>
    </xf>
    <xf numFmtId="0" fontId="24" fillId="8" borderId="15" xfId="1" applyFont="1" applyFill="1" applyBorder="1" applyAlignment="1">
      <alignment horizontal="left" vertical="center" wrapText="1" shrinkToFit="1"/>
    </xf>
    <xf numFmtId="0" fontId="14" fillId="9" borderId="19" xfId="1" applyFont="1" applyFill="1" applyBorder="1" applyAlignment="1">
      <alignment horizontal="center" vertical="center" wrapText="1"/>
    </xf>
    <xf numFmtId="0" fontId="14" fillId="9" borderId="17" xfId="1" applyFont="1" applyFill="1" applyBorder="1" applyAlignment="1">
      <alignment horizontal="center" vertical="center" wrapText="1"/>
    </xf>
    <xf numFmtId="0" fontId="15" fillId="8" borderId="12" xfId="1" applyFont="1" applyFill="1" applyBorder="1" applyAlignment="1">
      <alignment horizontal="center" vertical="center" wrapText="1"/>
    </xf>
    <xf numFmtId="1" fontId="15" fillId="0" borderId="19" xfId="3" applyNumberFormat="1" applyFont="1" applyBorder="1" applyAlignment="1">
      <alignment horizontal="center" vertical="center" wrapText="1"/>
    </xf>
    <xf numFmtId="1" fontId="15" fillId="8" borderId="12" xfId="1" applyNumberFormat="1" applyFont="1" applyFill="1" applyBorder="1" applyAlignment="1">
      <alignment horizontal="center" vertical="center" wrapText="1"/>
    </xf>
    <xf numFmtId="0" fontId="15" fillId="8" borderId="12" xfId="3"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5" fillId="0" borderId="12" xfId="3" applyFont="1" applyBorder="1" applyAlignment="1">
      <alignment horizontal="center" vertical="center" wrapText="1"/>
    </xf>
    <xf numFmtId="0" fontId="15" fillId="0" borderId="19" xfId="3" applyFont="1" applyBorder="1" applyAlignment="1">
      <alignment horizontal="center" vertical="center" wrapText="1"/>
    </xf>
    <xf numFmtId="1" fontId="15" fillId="8" borderId="19" xfId="1" applyNumberFormat="1" applyFont="1" applyFill="1" applyBorder="1" applyAlignment="1">
      <alignment horizontal="center" vertical="center" wrapText="1"/>
    </xf>
    <xf numFmtId="1" fontId="15" fillId="8" borderId="17" xfId="1" applyNumberFormat="1" applyFont="1" applyFill="1" applyBorder="1" applyAlignment="1">
      <alignment horizontal="center" vertical="center" wrapText="1"/>
    </xf>
    <xf numFmtId="0" fontId="14" fillId="0" borderId="12" xfId="1" applyFont="1" applyBorder="1" applyAlignment="1">
      <alignment horizontal="center" vertical="center" wrapText="1"/>
    </xf>
    <xf numFmtId="0" fontId="15" fillId="0" borderId="12" xfId="1" applyFont="1" applyBorder="1" applyAlignment="1">
      <alignment horizontal="center" vertical="center" wrapText="1"/>
    </xf>
    <xf numFmtId="9" fontId="15" fillId="0" borderId="12" xfId="4" applyFont="1" applyFill="1" applyBorder="1" applyAlignment="1">
      <alignment horizontal="center" vertical="center" wrapText="1" shrinkToFit="1"/>
    </xf>
    <xf numFmtId="9" fontId="17" fillId="0" borderId="12" xfId="4" applyFont="1" applyFill="1" applyBorder="1" applyAlignment="1">
      <alignment horizontal="center" vertical="center" wrapText="1" shrinkToFit="1"/>
    </xf>
    <xf numFmtId="0" fontId="15" fillId="12" borderId="12" xfId="1" applyFont="1" applyFill="1" applyBorder="1" applyAlignment="1">
      <alignment horizontal="center" vertical="top" wrapText="1"/>
    </xf>
    <xf numFmtId="9" fontId="17" fillId="10" borderId="12" xfId="4" applyFont="1" applyFill="1" applyBorder="1" applyAlignment="1">
      <alignment horizontal="center" vertical="center" wrapText="1" shrinkToFit="1"/>
    </xf>
    <xf numFmtId="0" fontId="15" fillId="12" borderId="12" xfId="1" applyFont="1" applyFill="1" applyBorder="1" applyAlignment="1">
      <alignment horizontal="center" vertical="center" wrapText="1"/>
    </xf>
    <xf numFmtId="0" fontId="15" fillId="12" borderId="19" xfId="3" applyFont="1" applyFill="1" applyBorder="1" applyAlignment="1">
      <alignment horizontal="center" vertical="center" wrapText="1"/>
    </xf>
    <xf numFmtId="164" fontId="14" fillId="9" borderId="12" xfId="7" applyNumberFormat="1" applyFont="1" applyFill="1" applyBorder="1" applyAlignment="1">
      <alignment horizontal="center" vertical="center" wrapText="1"/>
    </xf>
    <xf numFmtId="0" fontId="15" fillId="9" borderId="12" xfId="1" applyFont="1" applyFill="1" applyBorder="1" applyAlignment="1">
      <alignment horizontal="center" vertical="center" wrapText="1"/>
    </xf>
    <xf numFmtId="0" fontId="19" fillId="8" borderId="19" xfId="6" applyFont="1" applyFill="1" applyBorder="1" applyAlignment="1">
      <alignment horizontal="left" vertical="top" wrapText="1"/>
    </xf>
    <xf numFmtId="0" fontId="15" fillId="8" borderId="19" xfId="3" applyFont="1" applyFill="1" applyBorder="1" applyAlignment="1">
      <alignment horizontal="center" vertical="center" wrapText="1"/>
    </xf>
    <xf numFmtId="9" fontId="17" fillId="10" borderId="19" xfId="4" applyFont="1" applyFill="1" applyBorder="1" applyAlignment="1">
      <alignment horizontal="center" vertical="center" wrapText="1" shrinkToFit="1"/>
    </xf>
    <xf numFmtId="0" fontId="15" fillId="8" borderId="20" xfId="1" applyFont="1" applyFill="1" applyBorder="1" applyAlignment="1">
      <alignment horizontal="center" vertical="center" wrapText="1"/>
    </xf>
    <xf numFmtId="165" fontId="15" fillId="8" borderId="19" xfId="1" applyNumberFormat="1" applyFont="1" applyFill="1" applyBorder="1" applyAlignment="1">
      <alignment horizontal="center" vertical="center" wrapText="1"/>
    </xf>
    <xf numFmtId="9" fontId="15" fillId="8" borderId="12" xfId="1" applyNumberFormat="1" applyFont="1" applyFill="1" applyBorder="1" applyAlignment="1">
      <alignment horizontal="center" vertical="center" wrapText="1"/>
    </xf>
    <xf numFmtId="0" fontId="15" fillId="0" borderId="12" xfId="1" applyFont="1" applyBorder="1" applyAlignment="1">
      <alignment horizontal="left" vertical="top" wrapText="1"/>
    </xf>
    <xf numFmtId="9" fontId="17" fillId="10" borderId="20" xfId="4" applyFont="1" applyFill="1" applyBorder="1" applyAlignment="1">
      <alignment horizontal="center" vertical="center" wrapText="1" shrinkToFit="1"/>
    </xf>
    <xf numFmtId="2" fontId="15" fillId="8" borderId="19" xfId="1" applyNumberFormat="1" applyFont="1" applyFill="1" applyBorder="1" applyAlignment="1">
      <alignment horizontal="center" vertical="center" wrapText="1"/>
    </xf>
    <xf numFmtId="2" fontId="15" fillId="8" borderId="17" xfId="1" applyNumberFormat="1" applyFont="1" applyFill="1" applyBorder="1" applyAlignment="1">
      <alignment horizontal="center" vertical="center" wrapText="1"/>
    </xf>
    <xf numFmtId="1" fontId="15" fillId="8" borderId="12" xfId="3" applyNumberFormat="1" applyFont="1" applyFill="1" applyBorder="1" applyAlignment="1">
      <alignment horizontal="center" vertical="center" wrapText="1"/>
    </xf>
    <xf numFmtId="49" fontId="15" fillId="8" borderId="12" xfId="1" applyNumberFormat="1" applyFont="1" applyFill="1" applyBorder="1" applyAlignment="1">
      <alignment horizontal="center" vertical="center" wrapText="1"/>
    </xf>
    <xf numFmtId="10" fontId="15" fillId="8" borderId="12" xfId="1" applyNumberFormat="1" applyFont="1" applyFill="1" applyBorder="1" applyAlignment="1">
      <alignment horizontal="center" vertical="center" wrapText="1"/>
    </xf>
    <xf numFmtId="0" fontId="19" fillId="12" borderId="19" xfId="6" applyFont="1" applyFill="1" applyBorder="1" applyAlignment="1">
      <alignment horizontal="left" vertical="top" wrapText="1"/>
    </xf>
    <xf numFmtId="49" fontId="15" fillId="12" borderId="12" xfId="1" applyNumberFormat="1" applyFont="1" applyFill="1" applyBorder="1" applyAlignment="1">
      <alignment horizontal="center" vertical="center" wrapText="1"/>
    </xf>
    <xf numFmtId="0" fontId="8" fillId="8" borderId="16" xfId="2" applyFill="1" applyBorder="1" applyAlignment="1">
      <alignment horizontal="center" vertical="center" wrapText="1"/>
    </xf>
    <xf numFmtId="0" fontId="15" fillId="8" borderId="12" xfId="2" applyFont="1" applyFill="1" applyBorder="1" applyAlignment="1">
      <alignment horizontal="center" vertical="center" wrapText="1"/>
    </xf>
    <xf numFmtId="0" fontId="15" fillId="8" borderId="13" xfId="1" applyFont="1" applyFill="1" applyBorder="1" applyAlignment="1">
      <alignment horizontal="center" vertical="center" wrapText="1"/>
    </xf>
    <xf numFmtId="0" fontId="15" fillId="0" borderId="20" xfId="3" applyFont="1" applyBorder="1" applyAlignment="1">
      <alignment horizontal="center" vertical="center" wrapText="1"/>
    </xf>
    <xf numFmtId="165" fontId="15" fillId="8" borderId="12" xfId="3" applyNumberFormat="1" applyFont="1" applyFill="1" applyBorder="1" applyAlignment="1">
      <alignment horizontal="center" vertical="center" wrapText="1"/>
    </xf>
    <xf numFmtId="0" fontId="6" fillId="0" borderId="6" xfId="0" applyFont="1" applyFill="1" applyBorder="1" applyAlignment="1">
      <alignment horizontal="center" vertical="top" wrapText="1"/>
    </xf>
    <xf numFmtId="0" fontId="6" fillId="0" borderId="7" xfId="0" applyFont="1" applyFill="1" applyBorder="1" applyAlignment="1">
      <alignment horizontal="center" vertical="top" wrapText="1"/>
    </xf>
    <xf numFmtId="0" fontId="6" fillId="0" borderId="4" xfId="0" applyFont="1" applyFill="1" applyBorder="1" applyAlignment="1">
      <alignment horizontal="center" vertical="top" wrapText="1"/>
    </xf>
    <xf numFmtId="0" fontId="46" fillId="0" borderId="19" xfId="0" applyFont="1" applyFill="1" applyBorder="1" applyAlignment="1">
      <alignment horizontal="center" vertical="top" wrapText="1"/>
    </xf>
    <xf numFmtId="0" fontId="46" fillId="0" borderId="20" xfId="0" applyFont="1" applyFill="1" applyBorder="1" applyAlignment="1">
      <alignment horizontal="center" vertical="top" wrapText="1"/>
    </xf>
    <xf numFmtId="0" fontId="46" fillId="0" borderId="17" xfId="0" applyFont="1" applyFill="1" applyBorder="1" applyAlignment="1">
      <alignment horizontal="center" vertical="top" wrapText="1"/>
    </xf>
    <xf numFmtId="0" fontId="1" fillId="0" borderId="6" xfId="0" applyFont="1" applyBorder="1" applyAlignment="1">
      <alignment horizontal="center" vertical="top" wrapText="1"/>
    </xf>
    <xf numFmtId="0" fontId="49" fillId="0" borderId="7" xfId="0" applyFont="1" applyBorder="1" applyAlignment="1">
      <alignment horizontal="center" vertical="top"/>
    </xf>
    <xf numFmtId="0" fontId="49" fillId="0" borderId="4" xfId="0" applyFont="1" applyBorder="1" applyAlignment="1">
      <alignment horizontal="center" vertical="top"/>
    </xf>
    <xf numFmtId="0" fontId="6" fillId="8" borderId="6" xfId="0" applyFont="1" applyFill="1" applyBorder="1" applyAlignment="1">
      <alignment horizontal="center" vertical="top" wrapText="1"/>
    </xf>
    <xf numFmtId="0" fontId="6" fillId="8" borderId="7" xfId="0" applyFont="1" applyFill="1" applyBorder="1" applyAlignment="1">
      <alignment horizontal="center" vertical="top" wrapText="1"/>
    </xf>
    <xf numFmtId="0" fontId="6" fillId="8" borderId="4" xfId="0" applyFont="1" applyFill="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center" vertical="top" wrapText="1"/>
    </xf>
    <xf numFmtId="0" fontId="6" fillId="0" borderId="38" xfId="0"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39"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4" xfId="0" applyFont="1" applyFill="1" applyBorder="1" applyAlignment="1">
      <alignment horizontal="center" vertical="top"/>
    </xf>
    <xf numFmtId="0" fontId="6" fillId="0" borderId="19" xfId="0" applyFont="1" applyFill="1" applyBorder="1" applyAlignment="1">
      <alignment horizontal="center" vertical="top" wrapText="1"/>
    </xf>
    <xf numFmtId="0" fontId="6" fillId="0" borderId="20" xfId="0" applyFont="1" applyFill="1" applyBorder="1" applyAlignment="1">
      <alignment horizontal="center" vertical="top" wrapText="1"/>
    </xf>
    <xf numFmtId="0" fontId="6" fillId="0" borderId="17" xfId="0" applyFont="1" applyFill="1" applyBorder="1" applyAlignment="1">
      <alignment horizontal="center" vertical="top" wrapText="1"/>
    </xf>
    <xf numFmtId="0" fontId="6" fillId="0" borderId="40" xfId="0" applyFont="1" applyFill="1" applyBorder="1" applyAlignment="1">
      <alignment horizontal="center" vertical="top" wrapText="1"/>
    </xf>
    <xf numFmtId="0" fontId="6" fillId="0" borderId="41" xfId="0" applyFont="1" applyFill="1" applyBorder="1" applyAlignment="1">
      <alignment horizontal="center" vertical="top" wrapText="1"/>
    </xf>
    <xf numFmtId="0" fontId="50" fillId="0" borderId="6" xfId="19" applyFill="1" applyBorder="1" applyAlignment="1">
      <alignment horizontal="center" vertical="top" wrapText="1"/>
    </xf>
    <xf numFmtId="0" fontId="6" fillId="0" borderId="32" xfId="0" applyFont="1" applyFill="1" applyBorder="1" applyAlignment="1">
      <alignment horizontal="center" vertical="top" wrapText="1"/>
    </xf>
    <xf numFmtId="0" fontId="6" fillId="0" borderId="37" xfId="0" applyFont="1" applyFill="1" applyBorder="1" applyAlignment="1">
      <alignment horizontal="center" vertical="top" wrapText="1"/>
    </xf>
    <xf numFmtId="0" fontId="6" fillId="0" borderId="30" xfId="0" applyFont="1" applyFill="1" applyBorder="1" applyAlignment="1">
      <alignment horizontal="center" vertical="top" wrapText="1"/>
    </xf>
    <xf numFmtId="0" fontId="5" fillId="8" borderId="7" xfId="0" applyFont="1" applyFill="1" applyBorder="1" applyAlignment="1">
      <alignment horizontal="center" vertical="top"/>
    </xf>
    <xf numFmtId="0" fontId="5" fillId="8" borderId="4" xfId="0" applyFont="1" applyFill="1" applyBorder="1" applyAlignment="1">
      <alignment horizontal="center" vertical="top"/>
    </xf>
    <xf numFmtId="0" fontId="6" fillId="0" borderId="42" xfId="0" applyFont="1" applyFill="1" applyBorder="1" applyAlignment="1">
      <alignment horizontal="center" vertical="top" wrapText="1"/>
    </xf>
    <xf numFmtId="0" fontId="6" fillId="0" borderId="43" xfId="0" applyFont="1" applyFill="1" applyBorder="1" applyAlignment="1">
      <alignment horizontal="center" vertical="top" wrapText="1"/>
    </xf>
    <xf numFmtId="0" fontId="6" fillId="0" borderId="44" xfId="0" applyFont="1" applyFill="1" applyBorder="1" applyAlignment="1">
      <alignment horizontal="center" vertical="top" wrapText="1"/>
    </xf>
    <xf numFmtId="1" fontId="6" fillId="0" borderId="6" xfId="0" applyNumberFormat="1" applyFont="1" applyFill="1" applyBorder="1" applyAlignment="1">
      <alignment horizontal="center" vertical="top" wrapText="1"/>
    </xf>
    <xf numFmtId="1" fontId="5" fillId="0" borderId="7" xfId="0" applyNumberFormat="1" applyFont="1" applyFill="1" applyBorder="1" applyAlignment="1">
      <alignment horizontal="center" vertical="top"/>
    </xf>
    <xf numFmtId="1" fontId="5" fillId="0" borderId="4" xfId="0" applyNumberFormat="1" applyFont="1" applyFill="1" applyBorder="1" applyAlignment="1">
      <alignment horizontal="center" vertical="top"/>
    </xf>
    <xf numFmtId="0" fontId="6" fillId="0" borderId="33" xfId="0" applyFont="1" applyFill="1" applyBorder="1" applyAlignment="1">
      <alignment horizontal="center" vertical="top" wrapText="1"/>
    </xf>
    <xf numFmtId="0" fontId="6" fillId="0" borderId="31" xfId="0" applyFont="1" applyFill="1" applyBorder="1" applyAlignment="1">
      <alignment horizontal="center" vertical="top" wrapText="1"/>
    </xf>
    <xf numFmtId="0" fontId="6" fillId="32" borderId="6" xfId="0" applyFont="1" applyFill="1" applyBorder="1" applyAlignment="1">
      <alignment horizontal="center" vertical="top" wrapText="1"/>
    </xf>
    <xf numFmtId="0" fontId="5" fillId="32" borderId="7" xfId="0" applyFont="1" applyFill="1" applyBorder="1" applyAlignment="1">
      <alignment horizontal="center" vertical="top"/>
    </xf>
    <xf numFmtId="0" fontId="5" fillId="32" borderId="4" xfId="0" applyFont="1" applyFill="1" applyBorder="1" applyAlignment="1">
      <alignment horizontal="center" vertical="top"/>
    </xf>
    <xf numFmtId="0" fontId="6" fillId="0" borderId="12" xfId="0" applyFont="1" applyFill="1" applyBorder="1" applyAlignment="1">
      <alignment horizontal="center" vertical="top" wrapText="1"/>
    </xf>
    <xf numFmtId="0" fontId="5" fillId="0" borderId="12" xfId="0" applyFont="1" applyFill="1" applyBorder="1" applyAlignment="1">
      <alignment horizontal="center" vertical="top"/>
    </xf>
    <xf numFmtId="0" fontId="36" fillId="25" borderId="6" xfId="5" applyFont="1" applyFill="1" applyBorder="1" applyAlignment="1">
      <alignment horizontal="center" vertical="center" wrapText="1"/>
    </xf>
    <xf numFmtId="0" fontId="36" fillId="25" borderId="4" xfId="5" applyFont="1" applyFill="1" applyBorder="1" applyAlignment="1">
      <alignment horizontal="center" vertical="center" wrapText="1"/>
    </xf>
    <xf numFmtId="0" fontId="36" fillId="3" borderId="6" xfId="5" applyFont="1" applyFill="1" applyBorder="1" applyAlignment="1">
      <alignment horizontal="center" vertical="center" wrapText="1"/>
    </xf>
    <xf numFmtId="0" fontId="36" fillId="3" borderId="4" xfId="5" applyFont="1" applyFill="1" applyBorder="1" applyAlignment="1">
      <alignment horizontal="center" vertical="center" wrapText="1"/>
    </xf>
    <xf numFmtId="9" fontId="38" fillId="4" borderId="6" xfId="5" applyNumberFormat="1" applyFont="1" applyFill="1" applyBorder="1" applyAlignment="1">
      <alignment horizontal="center" vertical="center" wrapText="1"/>
    </xf>
    <xf numFmtId="9" fontId="38" fillId="4" borderId="4" xfId="5" applyNumberFormat="1" applyFont="1" applyFill="1" applyBorder="1" applyAlignment="1">
      <alignment horizontal="center" vertical="center" wrapText="1"/>
    </xf>
    <xf numFmtId="9" fontId="36" fillId="4" borderId="6" xfId="5" applyNumberFormat="1" applyFont="1" applyFill="1" applyBorder="1" applyAlignment="1">
      <alignment horizontal="center" vertical="center" wrapText="1"/>
    </xf>
    <xf numFmtId="0" fontId="15" fillId="8" borderId="19" xfId="1" applyFont="1" applyFill="1" applyBorder="1" applyAlignment="1">
      <alignment horizontal="center" vertical="center" wrapText="1"/>
    </xf>
    <xf numFmtId="0" fontId="15" fillId="8" borderId="17" xfId="1" applyFont="1" applyFill="1" applyBorder="1" applyAlignment="1">
      <alignment horizontal="center" vertical="center" wrapText="1"/>
    </xf>
    <xf numFmtId="0" fontId="19" fillId="8" borderId="33" xfId="6" applyFont="1" applyFill="1" applyBorder="1" applyAlignment="1">
      <alignment horizontal="left" vertical="top" wrapText="1"/>
    </xf>
    <xf numFmtId="0" fontId="19" fillId="8" borderId="31" xfId="6" applyFont="1" applyFill="1" applyBorder="1" applyAlignment="1">
      <alignment horizontal="left" vertical="top" wrapText="1"/>
    </xf>
    <xf numFmtId="0" fontId="36" fillId="24" borderId="32" xfId="5" applyFont="1" applyFill="1" applyBorder="1" applyAlignment="1">
      <alignment horizontal="center" vertical="center" wrapText="1"/>
    </xf>
    <xf numFmtId="0" fontId="36" fillId="24" borderId="30" xfId="5" applyFont="1" applyFill="1" applyBorder="1" applyAlignment="1">
      <alignment horizontal="center" vertical="center" wrapText="1"/>
    </xf>
    <xf numFmtId="0" fontId="36" fillId="26" borderId="6" xfId="5" applyFont="1" applyFill="1" applyBorder="1" applyAlignment="1">
      <alignment horizontal="center" vertical="center" wrapText="1"/>
    </xf>
    <xf numFmtId="0" fontId="36" fillId="26" borderId="4" xfId="5" applyFont="1" applyFill="1" applyBorder="1" applyAlignment="1">
      <alignment horizontal="center" vertical="center" wrapText="1"/>
    </xf>
    <xf numFmtId="0" fontId="24" fillId="8" borderId="13" xfId="1" applyFont="1" applyFill="1" applyBorder="1" applyAlignment="1">
      <alignment horizontal="left" vertical="center" wrapText="1" shrinkToFit="1"/>
    </xf>
    <xf numFmtId="0" fontId="24" fillId="8" borderId="15" xfId="1" applyFont="1" applyFill="1" applyBorder="1" applyAlignment="1">
      <alignment horizontal="left" vertical="center" wrapText="1" shrinkToFit="1"/>
    </xf>
    <xf numFmtId="0" fontId="24" fillId="8" borderId="14" xfId="1" applyFont="1" applyFill="1" applyBorder="1" applyAlignment="1">
      <alignment horizontal="left" vertical="center" wrapText="1" shrinkToFit="1"/>
    </xf>
    <xf numFmtId="0" fontId="14" fillId="9" borderId="19" xfId="1" applyFont="1" applyFill="1" applyBorder="1" applyAlignment="1">
      <alignment horizontal="center" vertical="center" wrapText="1"/>
    </xf>
    <xf numFmtId="0" fontId="14" fillId="9" borderId="17" xfId="1" applyFont="1" applyFill="1" applyBorder="1" applyAlignment="1">
      <alignment horizontal="center" vertical="center" wrapText="1"/>
    </xf>
    <xf numFmtId="0" fontId="15" fillId="8" borderId="12" xfId="1" applyFont="1" applyFill="1" applyBorder="1" applyAlignment="1">
      <alignment horizontal="center" vertical="center" wrapText="1"/>
    </xf>
    <xf numFmtId="1" fontId="15" fillId="0" borderId="19" xfId="3" applyNumberFormat="1" applyFont="1" applyBorder="1" applyAlignment="1">
      <alignment horizontal="center" vertical="center" wrapText="1"/>
    </xf>
    <xf numFmtId="1" fontId="15" fillId="0" borderId="17" xfId="3" applyNumberFormat="1" applyFont="1" applyBorder="1" applyAlignment="1">
      <alignment horizontal="center" vertical="center" wrapText="1"/>
    </xf>
    <xf numFmtId="1" fontId="15" fillId="8" borderId="12" xfId="1" applyNumberFormat="1" applyFont="1" applyFill="1" applyBorder="1" applyAlignment="1">
      <alignment horizontal="center" vertical="center" wrapText="1"/>
    </xf>
    <xf numFmtId="0" fontId="15" fillId="8" borderId="12" xfId="3"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5" fillId="0" borderId="12" xfId="3" applyFont="1" applyBorder="1" applyAlignment="1">
      <alignment horizontal="center" vertical="center" wrapText="1"/>
    </xf>
    <xf numFmtId="0" fontId="15" fillId="0" borderId="19" xfId="3" applyFont="1" applyBorder="1" applyAlignment="1">
      <alignment horizontal="center" vertical="center" wrapText="1"/>
    </xf>
    <xf numFmtId="0" fontId="15" fillId="0" borderId="17" xfId="3" applyFont="1" applyBorder="1" applyAlignment="1">
      <alignment horizontal="center" vertical="center" wrapText="1"/>
    </xf>
    <xf numFmtId="0" fontId="15" fillId="16" borderId="19" xfId="1" applyFont="1" applyFill="1" applyBorder="1" applyAlignment="1">
      <alignment horizontal="center" vertical="center" wrapText="1"/>
    </xf>
    <xf numFmtId="0" fontId="15" fillId="16" borderId="17" xfId="1" applyFont="1" applyFill="1" applyBorder="1" applyAlignment="1">
      <alignment horizontal="center" vertical="center" wrapText="1"/>
    </xf>
    <xf numFmtId="1" fontId="15" fillId="8" borderId="19" xfId="1" applyNumberFormat="1" applyFont="1" applyFill="1" applyBorder="1" applyAlignment="1">
      <alignment horizontal="center" vertical="center" wrapText="1"/>
    </xf>
    <xf numFmtId="1" fontId="15" fillId="8" borderId="17" xfId="1" applyNumberFormat="1" applyFont="1" applyFill="1" applyBorder="1" applyAlignment="1">
      <alignment horizontal="center" vertical="center" wrapText="1"/>
    </xf>
    <xf numFmtId="0" fontId="15" fillId="0" borderId="19" xfId="1" applyFont="1" applyBorder="1" applyAlignment="1">
      <alignment horizontal="center" vertical="center" wrapText="1"/>
    </xf>
    <xf numFmtId="0" fontId="15" fillId="0" borderId="17" xfId="1" applyFont="1" applyBorder="1" applyAlignment="1">
      <alignment horizontal="center" vertical="center" wrapText="1"/>
    </xf>
    <xf numFmtId="0" fontId="14" fillId="0" borderId="12" xfId="1" applyFont="1" applyBorder="1" applyAlignment="1">
      <alignment horizontal="center" vertical="center" wrapText="1"/>
    </xf>
    <xf numFmtId="0" fontId="15" fillId="15" borderId="12" xfId="1" applyFont="1" applyFill="1" applyBorder="1" applyAlignment="1">
      <alignment horizontal="center" vertical="center" wrapText="1"/>
    </xf>
    <xf numFmtId="0" fontId="15" fillId="0" borderId="12" xfId="1" applyFont="1" applyBorder="1" applyAlignment="1">
      <alignment horizontal="center" vertical="center" wrapText="1"/>
    </xf>
    <xf numFmtId="0" fontId="15" fillId="8" borderId="12" xfId="1" applyFont="1" applyFill="1" applyBorder="1" applyAlignment="1">
      <alignment horizontal="center" vertical="top" wrapText="1"/>
    </xf>
    <xf numFmtId="9" fontId="17" fillId="0" borderId="19" xfId="4" applyFont="1" applyFill="1" applyBorder="1" applyAlignment="1">
      <alignment horizontal="center" vertical="center" wrapText="1" shrinkToFit="1"/>
    </xf>
    <xf numFmtId="9" fontId="17" fillId="0" borderId="17" xfId="4" applyFont="1" applyFill="1" applyBorder="1" applyAlignment="1">
      <alignment horizontal="center" vertical="center" wrapText="1" shrinkToFit="1"/>
    </xf>
    <xf numFmtId="9" fontId="15" fillId="0" borderId="12" xfId="4" applyFont="1" applyFill="1" applyBorder="1" applyAlignment="1">
      <alignment horizontal="center" vertical="center" wrapText="1" shrinkToFit="1"/>
    </xf>
    <xf numFmtId="9" fontId="17" fillId="0" borderId="12" xfId="4" applyFont="1" applyFill="1" applyBorder="1" applyAlignment="1">
      <alignment horizontal="center" vertical="center" wrapText="1" shrinkToFit="1"/>
    </xf>
    <xf numFmtId="49" fontId="15" fillId="8" borderId="19" xfId="1" applyNumberFormat="1" applyFont="1" applyFill="1" applyBorder="1" applyAlignment="1">
      <alignment horizontal="center" vertical="center" wrapText="1"/>
    </xf>
    <xf numFmtId="49" fontId="15" fillId="8" borderId="17" xfId="1" applyNumberFormat="1" applyFont="1" applyFill="1" applyBorder="1" applyAlignment="1">
      <alignment horizontal="center" vertical="center" wrapText="1"/>
    </xf>
    <xf numFmtId="0" fontId="19" fillId="8" borderId="12" xfId="6" applyFont="1" applyFill="1" applyBorder="1" applyAlignment="1">
      <alignment horizontal="left" vertical="top" wrapText="1"/>
    </xf>
    <xf numFmtId="0" fontId="15" fillId="12" borderId="12" xfId="1" applyFont="1" applyFill="1" applyBorder="1" applyAlignment="1">
      <alignment horizontal="center" vertical="top" wrapText="1"/>
    </xf>
    <xf numFmtId="9" fontId="17" fillId="10" borderId="12" xfId="4" applyFont="1" applyFill="1" applyBorder="1" applyAlignment="1">
      <alignment horizontal="center" vertical="center" wrapText="1" shrinkToFit="1"/>
    </xf>
    <xf numFmtId="0" fontId="15" fillId="12" borderId="12" xfId="1" applyFont="1" applyFill="1" applyBorder="1" applyAlignment="1">
      <alignment horizontal="center" vertical="center" wrapText="1"/>
    </xf>
    <xf numFmtId="0" fontId="15" fillId="12" borderId="19" xfId="3" applyFont="1" applyFill="1" applyBorder="1" applyAlignment="1">
      <alignment horizontal="center" vertical="center" wrapText="1"/>
    </xf>
    <xf numFmtId="0" fontId="15" fillId="12" borderId="17" xfId="3" applyFont="1" applyFill="1" applyBorder="1" applyAlignment="1">
      <alignment horizontal="center" vertical="center" wrapText="1"/>
    </xf>
    <xf numFmtId="164" fontId="14" fillId="9" borderId="12" xfId="7" applyNumberFormat="1" applyFont="1" applyFill="1" applyBorder="1" applyAlignment="1">
      <alignment horizontal="center" vertical="center" wrapText="1"/>
    </xf>
    <xf numFmtId="0" fontId="15" fillId="9" borderId="19" xfId="1" applyFont="1" applyFill="1" applyBorder="1" applyAlignment="1">
      <alignment horizontal="center" vertical="center" wrapText="1"/>
    </xf>
    <xf numFmtId="0" fontId="15" fillId="9" borderId="17" xfId="1" applyFont="1" applyFill="1" applyBorder="1" applyAlignment="1">
      <alignment horizontal="center" vertical="center" wrapText="1"/>
    </xf>
    <xf numFmtId="9" fontId="17" fillId="9" borderId="19" xfId="4" applyFont="1" applyFill="1" applyBorder="1" applyAlignment="1">
      <alignment horizontal="center" vertical="center" wrapText="1" shrinkToFit="1"/>
    </xf>
    <xf numFmtId="9" fontId="17" fillId="9" borderId="17" xfId="4" applyFont="1" applyFill="1" applyBorder="1" applyAlignment="1">
      <alignment horizontal="center" vertical="center" wrapText="1" shrinkToFit="1"/>
    </xf>
    <xf numFmtId="0" fontId="15" fillId="9" borderId="12" xfId="1" applyFont="1" applyFill="1" applyBorder="1" applyAlignment="1">
      <alignment horizontal="center" vertical="center" wrapText="1"/>
    </xf>
    <xf numFmtId="0" fontId="15" fillId="8" borderId="19" xfId="1" applyFont="1" applyFill="1" applyBorder="1" applyAlignment="1">
      <alignment horizontal="center" vertical="top" wrapText="1"/>
    </xf>
    <xf numFmtId="0" fontId="15" fillId="8" borderId="17" xfId="1" applyFont="1" applyFill="1" applyBorder="1" applyAlignment="1">
      <alignment horizontal="center" vertical="top" wrapText="1"/>
    </xf>
    <xf numFmtId="0" fontId="19" fillId="8" borderId="19" xfId="6" applyFont="1" applyFill="1" applyBorder="1" applyAlignment="1">
      <alignment horizontal="left" vertical="top" wrapText="1"/>
    </xf>
    <xf numFmtId="0" fontId="19" fillId="8" borderId="20" xfId="6" applyFont="1" applyFill="1" applyBorder="1" applyAlignment="1">
      <alignment horizontal="left" vertical="top" wrapText="1"/>
    </xf>
    <xf numFmtId="0" fontId="15" fillId="0" borderId="12" xfId="1" applyFont="1" applyBorder="1" applyAlignment="1">
      <alignment horizontal="center" vertical="top" wrapText="1"/>
    </xf>
    <xf numFmtId="0" fontId="15" fillId="8" borderId="19" xfId="3" applyFont="1" applyFill="1" applyBorder="1" applyAlignment="1">
      <alignment horizontal="center" vertical="center" wrapText="1"/>
    </xf>
    <xf numFmtId="0" fontId="15" fillId="8" borderId="17" xfId="3" applyFont="1" applyFill="1" applyBorder="1" applyAlignment="1">
      <alignment horizontal="center" vertical="center" wrapText="1"/>
    </xf>
    <xf numFmtId="9" fontId="17" fillId="10" borderId="19" xfId="4" applyFont="1" applyFill="1" applyBorder="1" applyAlignment="1">
      <alignment horizontal="center" vertical="center" wrapText="1" shrinkToFit="1"/>
    </xf>
    <xf numFmtId="9" fontId="17" fillId="10" borderId="17" xfId="4" applyFont="1" applyFill="1" applyBorder="1" applyAlignment="1">
      <alignment horizontal="center" vertical="center" wrapText="1" shrinkToFit="1"/>
    </xf>
    <xf numFmtId="0" fontId="15" fillId="8" borderId="20" xfId="1" applyFont="1" applyFill="1" applyBorder="1" applyAlignment="1">
      <alignment horizontal="center" vertical="center" wrapText="1"/>
    </xf>
    <xf numFmtId="165" fontId="15" fillId="8" borderId="19" xfId="1" applyNumberFormat="1" applyFont="1" applyFill="1" applyBorder="1" applyAlignment="1">
      <alignment horizontal="center" vertical="center" wrapText="1"/>
    </xf>
    <xf numFmtId="165" fontId="15" fillId="8" borderId="17" xfId="1" applyNumberFormat="1" applyFont="1" applyFill="1" applyBorder="1" applyAlignment="1">
      <alignment horizontal="center" vertical="center" wrapText="1"/>
    </xf>
    <xf numFmtId="164" fontId="14" fillId="9" borderId="19" xfId="7" applyNumberFormat="1" applyFont="1" applyFill="1" applyBorder="1" applyAlignment="1">
      <alignment horizontal="center" vertical="center" wrapText="1"/>
    </xf>
    <xf numFmtId="164" fontId="14" fillId="9" borderId="17" xfId="7" applyNumberFormat="1" applyFont="1" applyFill="1" applyBorder="1" applyAlignment="1">
      <alignment horizontal="center" vertical="center" wrapText="1"/>
    </xf>
    <xf numFmtId="0" fontId="15" fillId="9" borderId="19" xfId="1" applyFont="1" applyFill="1" applyBorder="1" applyAlignment="1">
      <alignment horizontal="center" vertical="top" wrapText="1"/>
    </xf>
    <xf numFmtId="0" fontId="15" fillId="9" borderId="17" xfId="1" applyFont="1" applyFill="1" applyBorder="1" applyAlignment="1">
      <alignment horizontal="center" vertical="top" wrapText="1"/>
    </xf>
    <xf numFmtId="9" fontId="15" fillId="8" borderId="12" xfId="1" applyNumberFormat="1" applyFont="1" applyFill="1" applyBorder="1" applyAlignment="1">
      <alignment horizontal="center" vertical="center" wrapText="1"/>
    </xf>
    <xf numFmtId="0" fontId="19" fillId="8" borderId="19" xfId="1" applyFont="1" applyFill="1" applyBorder="1" applyAlignment="1">
      <alignment horizontal="center" vertical="center" wrapText="1"/>
    </xf>
    <xf numFmtId="0" fontId="19" fillId="8" borderId="20" xfId="1" applyFont="1" applyFill="1" applyBorder="1" applyAlignment="1">
      <alignment horizontal="center" vertical="center" wrapText="1"/>
    </xf>
    <xf numFmtId="9" fontId="15" fillId="8" borderId="19" xfId="1" applyNumberFormat="1" applyFont="1" applyFill="1" applyBorder="1" applyAlignment="1">
      <alignment horizontal="center" vertical="center" wrapText="1"/>
    </xf>
    <xf numFmtId="0" fontId="14" fillId="0" borderId="19" xfId="1" applyFont="1" applyBorder="1" applyAlignment="1">
      <alignment horizontal="center" vertical="center" wrapText="1"/>
    </xf>
    <xf numFmtId="0" fontId="14" fillId="0" borderId="17" xfId="1" applyFont="1" applyBorder="1" applyAlignment="1">
      <alignment horizontal="center" vertical="center" wrapText="1"/>
    </xf>
    <xf numFmtId="0" fontId="15" fillId="8" borderId="12" xfId="3" applyFont="1" applyFill="1" applyBorder="1" applyAlignment="1">
      <alignment horizontal="center" vertical="top" wrapText="1"/>
    </xf>
    <xf numFmtId="0" fontId="19" fillId="8" borderId="19" xfId="8" applyFont="1" applyFill="1" applyBorder="1" applyAlignment="1" applyProtection="1">
      <alignment horizontal="left" vertical="top" wrapText="1"/>
    </xf>
    <xf numFmtId="0" fontId="19" fillId="8" borderId="20" xfId="8" applyFont="1" applyFill="1" applyBorder="1" applyAlignment="1" applyProtection="1">
      <alignment horizontal="left" vertical="top" wrapText="1"/>
    </xf>
    <xf numFmtId="0" fontId="19" fillId="8" borderId="17" xfId="8" applyFont="1" applyFill="1" applyBorder="1" applyAlignment="1" applyProtection="1">
      <alignment horizontal="left" vertical="top" wrapText="1"/>
    </xf>
    <xf numFmtId="49" fontId="15" fillId="8" borderId="20" xfId="1" applyNumberFormat="1" applyFont="1" applyFill="1" applyBorder="1" applyAlignment="1">
      <alignment horizontal="center" vertical="center" wrapText="1"/>
    </xf>
    <xf numFmtId="0" fontId="15" fillId="0" borderId="19" xfId="1" applyFont="1" applyBorder="1" applyAlignment="1">
      <alignment horizontal="center" vertical="top" wrapText="1"/>
    </xf>
    <xf numFmtId="0" fontId="15" fillId="0" borderId="17" xfId="1" applyFont="1" applyBorder="1" applyAlignment="1">
      <alignment horizontal="center" vertical="top" wrapText="1"/>
    </xf>
    <xf numFmtId="49" fontId="14" fillId="8" borderId="19" xfId="1" applyNumberFormat="1" applyFont="1" applyFill="1" applyBorder="1" applyAlignment="1">
      <alignment horizontal="center" vertical="center" wrapText="1"/>
    </xf>
    <xf numFmtId="49" fontId="14" fillId="8" borderId="17" xfId="1" applyNumberFormat="1" applyFont="1" applyFill="1" applyBorder="1" applyAlignment="1">
      <alignment horizontal="center" vertical="center" wrapText="1"/>
    </xf>
    <xf numFmtId="0" fontId="15" fillId="0" borderId="19" xfId="1" applyFont="1" applyBorder="1" applyAlignment="1">
      <alignment horizontal="left" vertical="top" wrapText="1"/>
    </xf>
    <xf numFmtId="0" fontId="15" fillId="0" borderId="17" xfId="1" applyFont="1" applyBorder="1" applyAlignment="1">
      <alignment horizontal="left" vertical="top" wrapText="1"/>
    </xf>
    <xf numFmtId="0" fontId="14" fillId="0" borderId="12" xfId="1" applyFont="1" applyBorder="1" applyAlignment="1">
      <alignment horizontal="left" vertical="top" wrapText="1"/>
    </xf>
    <xf numFmtId="0" fontId="15" fillId="0" borderId="12" xfId="1" applyFont="1" applyBorder="1" applyAlignment="1">
      <alignment horizontal="left" vertical="top" wrapText="1"/>
    </xf>
    <xf numFmtId="9" fontId="17" fillId="10" borderId="20" xfId="4" applyFont="1" applyFill="1" applyBorder="1" applyAlignment="1">
      <alignment horizontal="center" vertical="center" wrapText="1" shrinkToFit="1"/>
    </xf>
    <xf numFmtId="0" fontId="14" fillId="8" borderId="19" xfId="1" applyFont="1" applyFill="1" applyBorder="1" applyAlignment="1">
      <alignment horizontal="center" vertical="center" wrapText="1"/>
    </xf>
    <xf numFmtId="0" fontId="14" fillId="8" borderId="17" xfId="1" applyFont="1" applyFill="1" applyBorder="1" applyAlignment="1">
      <alignment horizontal="center" vertical="center" wrapText="1"/>
    </xf>
    <xf numFmtId="2" fontId="15" fillId="8" borderId="19" xfId="1" applyNumberFormat="1" applyFont="1" applyFill="1" applyBorder="1" applyAlignment="1">
      <alignment horizontal="center" vertical="center" wrapText="1"/>
    </xf>
    <xf numFmtId="2" fontId="15" fillId="8" borderId="17" xfId="1" applyNumberFormat="1" applyFont="1" applyFill="1" applyBorder="1" applyAlignment="1">
      <alignment horizontal="center" vertical="center" wrapText="1"/>
    </xf>
    <xf numFmtId="49" fontId="14" fillId="8" borderId="22" xfId="1" applyNumberFormat="1" applyFont="1" applyFill="1" applyBorder="1" applyAlignment="1">
      <alignment horizontal="center" vertical="center" wrapText="1"/>
    </xf>
    <xf numFmtId="49" fontId="14" fillId="8" borderId="21" xfId="1" applyNumberFormat="1" applyFont="1" applyFill="1" applyBorder="1" applyAlignment="1">
      <alignment horizontal="center" vertical="center" wrapText="1"/>
    </xf>
    <xf numFmtId="0" fontId="21" fillId="8" borderId="12" xfId="8" applyFont="1" applyFill="1" applyBorder="1" applyAlignment="1">
      <alignment horizontal="left" vertical="top" wrapText="1"/>
    </xf>
    <xf numFmtId="1" fontId="15" fillId="8" borderId="12" xfId="3" applyNumberFormat="1" applyFont="1" applyFill="1" applyBorder="1" applyAlignment="1">
      <alignment horizontal="center" vertical="center" wrapText="1"/>
    </xf>
    <xf numFmtId="0" fontId="14" fillId="8" borderId="12" xfId="1" applyFont="1" applyFill="1" applyBorder="1" applyAlignment="1">
      <alignment horizontal="center" vertical="center" wrapText="1"/>
    </xf>
    <xf numFmtId="49" fontId="15" fillId="8" borderId="12" xfId="1" applyNumberFormat="1" applyFont="1" applyFill="1" applyBorder="1" applyAlignment="1">
      <alignment horizontal="center" vertical="center" wrapText="1"/>
    </xf>
    <xf numFmtId="10" fontId="15" fillId="8" borderId="12" xfId="1" applyNumberFormat="1" applyFont="1" applyFill="1" applyBorder="1" applyAlignment="1">
      <alignment horizontal="center" vertical="center" wrapText="1"/>
    </xf>
    <xf numFmtId="49" fontId="15" fillId="12" borderId="19" xfId="1" applyNumberFormat="1" applyFont="1" applyFill="1" applyBorder="1" applyAlignment="1">
      <alignment horizontal="center" vertical="center" wrapText="1"/>
    </xf>
    <xf numFmtId="49" fontId="15" fillId="12" borderId="17" xfId="1" applyNumberFormat="1" applyFont="1" applyFill="1" applyBorder="1" applyAlignment="1">
      <alignment horizontal="center" vertical="center" wrapText="1"/>
    </xf>
    <xf numFmtId="0" fontId="19" fillId="12" borderId="19" xfId="6" applyFont="1" applyFill="1" applyBorder="1" applyAlignment="1">
      <alignment horizontal="left" vertical="top" wrapText="1"/>
    </xf>
    <xf numFmtId="0" fontId="19" fillId="12" borderId="20" xfId="6" applyFont="1" applyFill="1" applyBorder="1" applyAlignment="1">
      <alignment horizontal="left" vertical="top" wrapText="1"/>
    </xf>
    <xf numFmtId="49" fontId="15" fillId="12" borderId="12" xfId="1" applyNumberFormat="1" applyFont="1" applyFill="1" applyBorder="1" applyAlignment="1">
      <alignment horizontal="center" vertical="center" wrapText="1"/>
    </xf>
    <xf numFmtId="0" fontId="15" fillId="12" borderId="19" xfId="1" applyFont="1" applyFill="1" applyBorder="1" applyAlignment="1">
      <alignment horizontal="center" vertical="center" wrapText="1"/>
    </xf>
    <xf numFmtId="0" fontId="15" fillId="12" borderId="20" xfId="3" applyFont="1" applyFill="1" applyBorder="1" applyAlignment="1">
      <alignment horizontal="center" vertical="center" wrapText="1"/>
    </xf>
    <xf numFmtId="0" fontId="15" fillId="12" borderId="19" xfId="1" applyFont="1" applyFill="1" applyBorder="1" applyAlignment="1">
      <alignment horizontal="center" vertical="top" wrapText="1"/>
    </xf>
    <xf numFmtId="0" fontId="8" fillId="8" borderId="16" xfId="2" applyFill="1" applyBorder="1" applyAlignment="1">
      <alignment horizontal="center" vertical="center" wrapText="1"/>
    </xf>
    <xf numFmtId="0" fontId="15" fillId="8" borderId="12" xfId="2" applyFont="1" applyFill="1" applyBorder="1" applyAlignment="1">
      <alignment horizontal="center" vertical="center" wrapText="1"/>
    </xf>
    <xf numFmtId="0" fontId="8" fillId="8" borderId="12" xfId="2" applyFill="1" applyBorder="1" applyAlignment="1">
      <alignment horizontal="center" vertical="center" wrapText="1"/>
    </xf>
    <xf numFmtId="0" fontId="15" fillId="8" borderId="13" xfId="1" applyFont="1" applyFill="1" applyBorder="1" applyAlignment="1">
      <alignment horizontal="center" vertical="center" wrapText="1"/>
    </xf>
    <xf numFmtId="0" fontId="15" fillId="0" borderId="20" xfId="3" applyFont="1" applyBorder="1" applyAlignment="1">
      <alignment horizontal="center" vertical="center" wrapText="1"/>
    </xf>
    <xf numFmtId="1" fontId="15" fillId="0" borderId="20" xfId="3" applyNumberFormat="1" applyFont="1" applyBorder="1" applyAlignment="1">
      <alignment horizontal="center" vertical="center" wrapText="1"/>
    </xf>
    <xf numFmtId="164" fontId="15" fillId="8" borderId="19" xfId="7" applyNumberFormat="1" applyFont="1" applyFill="1" applyBorder="1" applyAlignment="1">
      <alignment horizontal="center" vertical="center" wrapText="1"/>
    </xf>
    <xf numFmtId="164" fontId="15" fillId="8" borderId="17" xfId="7" applyNumberFormat="1" applyFont="1" applyFill="1" applyBorder="1" applyAlignment="1">
      <alignment horizontal="center" vertical="center" wrapText="1"/>
    </xf>
    <xf numFmtId="0" fontId="15" fillId="8" borderId="18" xfId="1" applyFont="1" applyFill="1" applyBorder="1" applyAlignment="1">
      <alignment horizontal="center" vertical="center" wrapText="1"/>
    </xf>
    <xf numFmtId="166" fontId="15" fillId="8" borderId="19" xfId="7" applyNumberFormat="1" applyFont="1" applyFill="1" applyBorder="1" applyAlignment="1">
      <alignment horizontal="center" vertical="center" wrapText="1"/>
    </xf>
    <xf numFmtId="166" fontId="15" fillId="8" borderId="17" xfId="7" applyNumberFormat="1" applyFont="1" applyFill="1" applyBorder="1" applyAlignment="1">
      <alignment horizontal="center" vertical="center" wrapText="1"/>
    </xf>
    <xf numFmtId="165" fontId="15" fillId="8" borderId="12" xfId="3" applyNumberFormat="1" applyFont="1" applyFill="1" applyBorder="1" applyAlignment="1">
      <alignment horizontal="center" vertical="center" wrapText="1"/>
    </xf>
    <xf numFmtId="10" fontId="15" fillId="8" borderId="12" xfId="3" applyNumberFormat="1" applyFont="1" applyFill="1" applyBorder="1" applyAlignment="1">
      <alignment horizontal="center" vertical="center" wrapText="1"/>
    </xf>
    <xf numFmtId="0" fontId="6" fillId="32" borderId="7" xfId="0" applyFont="1" applyFill="1" applyBorder="1" applyAlignment="1">
      <alignment horizontal="center" vertical="top" wrapText="1"/>
    </xf>
    <xf numFmtId="0" fontId="6" fillId="32" borderId="4" xfId="0" applyFont="1" applyFill="1" applyBorder="1" applyAlignment="1">
      <alignment horizontal="center" vertical="top" wrapText="1"/>
    </xf>
  </cellXfs>
  <cellStyles count="21">
    <cellStyle name="Bad 2" xfId="8" xr:uid="{94291AB8-6F5A-4483-B2E7-C3B066596063}"/>
    <cellStyle name="Currency 2" xfId="14" xr:uid="{F95C991F-65AE-4915-A9B7-D18827544608}"/>
    <cellStyle name="Good 2" xfId="2" xr:uid="{40BCBB1E-EFD6-4EE1-B35B-32D25C571665}"/>
    <cellStyle name="Hyperlink" xfId="19" builtinId="8"/>
    <cellStyle name="Neutral 2" xfId="10" xr:uid="{2F810BC8-235B-4DE7-B2A0-1374E8C35825}"/>
    <cellStyle name="Normal" xfId="0" builtinId="0"/>
    <cellStyle name="Normal 10" xfId="5" xr:uid="{0D5AF465-ACDF-4977-BA5F-34D23A165B30}"/>
    <cellStyle name="Normal 12" xfId="12" xr:uid="{A8752E42-456B-4271-841C-21BCA0EEEFB0}"/>
    <cellStyle name="Normal 16" xfId="20" xr:uid="{94CE3F04-0ACA-48A9-815C-0FE7972C2B8F}"/>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Percent 2 2" xfId="4" xr:uid="{A6788D7D-B2DA-4E9C-BC2C-0E017ED353E3}"/>
    <cellStyle name="Percent 3" xfId="7" xr:uid="{E02333A1-A64E-44F6-A9A7-B0B48F7B5992}"/>
    <cellStyle name="Style 1" xfId="6" xr:uid="{8B593981-81DA-448F-A641-56521DC7922F}"/>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5911"/>
      <color rgb="FFFFC000"/>
      <color rgb="FF92D050"/>
      <color rgb="FF40AEDB"/>
      <color rgb="FF9369AC"/>
      <color rgb="FFBFBFBF"/>
      <color rgb="FF4B27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A1"/></Relationships>
</file>

<file path=xl/drawings/drawing1.xml><?xml version="1.0" encoding="utf-8"?>
<xdr:wsDr xmlns:xdr="http://schemas.openxmlformats.org/drawingml/2006/spreadsheetDrawing" xmlns:a="http://schemas.openxmlformats.org/drawingml/2006/main">
  <xdr:oneCellAnchor>
    <xdr:from>
      <xdr:col>10</xdr:col>
      <xdr:colOff>977900</xdr:colOff>
      <xdr:row>0</xdr:row>
      <xdr:rowOff>0</xdr:rowOff>
    </xdr:from>
    <xdr:ext cx="2010280" cy="617763"/>
    <xdr:pic>
      <xdr:nvPicPr>
        <xdr:cNvPr id="2" name="Picture 1">
          <a:hlinkClick xmlns:r="http://schemas.openxmlformats.org/officeDocument/2006/relationships" r:id="rId1"/>
          <a:extLst>
            <a:ext uri="{FF2B5EF4-FFF2-40B4-BE49-F238E27FC236}">
              <a16:creationId xmlns:a16="http://schemas.microsoft.com/office/drawing/2014/main" id="{0954727F-B6FE-4338-82EF-46F853236DED}"/>
            </a:ext>
          </a:extLst>
        </xdr:cNvPr>
        <xdr:cNvPicPr>
          <a:picLocks noChangeAspect="1"/>
        </xdr:cNvPicPr>
      </xdr:nvPicPr>
      <xdr:blipFill>
        <a:blip xmlns:r="http://schemas.openxmlformats.org/officeDocument/2006/relationships" r:embed="rId2"/>
        <a:stretch>
          <a:fillRect/>
        </a:stretch>
      </xdr:blipFill>
      <xdr:spPr>
        <a:xfrm>
          <a:off x="8283575" y="0"/>
          <a:ext cx="2010280" cy="617763"/>
        </a:xfrm>
        <a:prstGeom prst="rect">
          <a:avLst/>
        </a:prstGeom>
      </xdr:spPr>
    </xdr:pic>
    <xdr:clientData/>
  </xdr:oneCellAnchor>
  <xdr:oneCellAnchor>
    <xdr:from>
      <xdr:col>26</xdr:col>
      <xdr:colOff>0</xdr:colOff>
      <xdr:row>0</xdr:row>
      <xdr:rowOff>0</xdr:rowOff>
    </xdr:from>
    <xdr:ext cx="2015228" cy="617763"/>
    <xdr:pic>
      <xdr:nvPicPr>
        <xdr:cNvPr id="3" name="Picture 2">
          <a:hlinkClick xmlns:r="http://schemas.openxmlformats.org/officeDocument/2006/relationships" r:id="rId1"/>
          <a:extLst>
            <a:ext uri="{FF2B5EF4-FFF2-40B4-BE49-F238E27FC236}">
              <a16:creationId xmlns:a16="http://schemas.microsoft.com/office/drawing/2014/main" id="{FC9604F6-E0B4-4FF1-A02F-8A35F431A1E7}"/>
            </a:ext>
          </a:extLst>
        </xdr:cNvPr>
        <xdr:cNvPicPr>
          <a:picLocks noChangeAspect="1"/>
        </xdr:cNvPicPr>
      </xdr:nvPicPr>
      <xdr:blipFill>
        <a:blip xmlns:r="http://schemas.openxmlformats.org/officeDocument/2006/relationships" r:embed="rId2"/>
        <a:stretch>
          <a:fillRect/>
        </a:stretch>
      </xdr:blipFill>
      <xdr:spPr>
        <a:xfrm>
          <a:off x="19059525" y="0"/>
          <a:ext cx="2015228" cy="617763"/>
        </a:xfrm>
        <a:prstGeom prst="rect">
          <a:avLst/>
        </a:prstGeom>
      </xdr:spPr>
    </xdr:pic>
    <xdr:clientData/>
  </xdr:oneCellAnchor>
  <xdr:oneCellAnchor>
    <xdr:from>
      <xdr:col>40</xdr:col>
      <xdr:colOff>0</xdr:colOff>
      <xdr:row>0</xdr:row>
      <xdr:rowOff>0</xdr:rowOff>
    </xdr:from>
    <xdr:ext cx="2021414" cy="617763"/>
    <xdr:pic>
      <xdr:nvPicPr>
        <xdr:cNvPr id="4" name="Picture 3">
          <a:hlinkClick xmlns:r="http://schemas.openxmlformats.org/officeDocument/2006/relationships" r:id="rId1"/>
          <a:extLst>
            <a:ext uri="{FF2B5EF4-FFF2-40B4-BE49-F238E27FC236}">
              <a16:creationId xmlns:a16="http://schemas.microsoft.com/office/drawing/2014/main" id="{466BEF8B-4FFD-46AC-9DD0-DFD74F2D5310}"/>
            </a:ext>
          </a:extLst>
        </xdr:cNvPr>
        <xdr:cNvPicPr>
          <a:picLocks noChangeAspect="1"/>
        </xdr:cNvPicPr>
      </xdr:nvPicPr>
      <xdr:blipFill>
        <a:blip xmlns:r="http://schemas.openxmlformats.org/officeDocument/2006/relationships" r:embed="rId2"/>
        <a:stretch>
          <a:fillRect/>
        </a:stretch>
      </xdr:blipFill>
      <xdr:spPr>
        <a:xfrm>
          <a:off x="30660975" y="0"/>
          <a:ext cx="2021414" cy="617763"/>
        </a:xfrm>
        <a:prstGeom prst="rect">
          <a:avLst/>
        </a:prstGeom>
      </xdr:spPr>
    </xdr:pic>
    <xdr:clientData/>
  </xdr:oneCellAnchor>
  <xdr:oneCellAnchor>
    <xdr:from>
      <xdr:col>52</xdr:col>
      <xdr:colOff>0</xdr:colOff>
      <xdr:row>0</xdr:row>
      <xdr:rowOff>0</xdr:rowOff>
    </xdr:from>
    <xdr:ext cx="2011516" cy="617763"/>
    <xdr:pic>
      <xdr:nvPicPr>
        <xdr:cNvPr id="5" name="Picture 4">
          <a:hlinkClick xmlns:r="http://schemas.openxmlformats.org/officeDocument/2006/relationships" r:id="rId1"/>
          <a:extLst>
            <a:ext uri="{FF2B5EF4-FFF2-40B4-BE49-F238E27FC236}">
              <a16:creationId xmlns:a16="http://schemas.microsoft.com/office/drawing/2014/main" id="{CCC90CA4-75F1-4592-B693-9FA62E27E251}"/>
            </a:ext>
          </a:extLst>
        </xdr:cNvPr>
        <xdr:cNvPicPr>
          <a:picLocks noChangeAspect="1"/>
        </xdr:cNvPicPr>
      </xdr:nvPicPr>
      <xdr:blipFill>
        <a:blip xmlns:r="http://schemas.openxmlformats.org/officeDocument/2006/relationships" r:embed="rId2"/>
        <a:stretch>
          <a:fillRect/>
        </a:stretch>
      </xdr:blipFill>
      <xdr:spPr>
        <a:xfrm>
          <a:off x="40605075" y="0"/>
          <a:ext cx="2011516" cy="617763"/>
        </a:xfrm>
        <a:prstGeom prst="rect">
          <a:avLst/>
        </a:prstGeom>
      </xdr:spPr>
    </xdr:pic>
    <xdr:clientData/>
  </xdr:oneCellAnchor>
  <xdr:oneCellAnchor>
    <xdr:from>
      <xdr:col>62</xdr:col>
      <xdr:colOff>54428</xdr:colOff>
      <xdr:row>0</xdr:row>
      <xdr:rowOff>0</xdr:rowOff>
    </xdr:from>
    <xdr:ext cx="2017702" cy="617763"/>
    <xdr:pic>
      <xdr:nvPicPr>
        <xdr:cNvPr id="6" name="Picture 5">
          <a:hlinkClick xmlns:r="http://schemas.openxmlformats.org/officeDocument/2006/relationships" r:id="rId1"/>
          <a:extLst>
            <a:ext uri="{FF2B5EF4-FFF2-40B4-BE49-F238E27FC236}">
              <a16:creationId xmlns:a16="http://schemas.microsoft.com/office/drawing/2014/main" id="{DDCB9B43-5DC0-43BB-9341-6B407D4D9A9A}"/>
            </a:ext>
          </a:extLst>
        </xdr:cNvPr>
        <xdr:cNvPicPr>
          <a:picLocks noChangeAspect="1"/>
        </xdr:cNvPicPr>
      </xdr:nvPicPr>
      <xdr:blipFill>
        <a:blip xmlns:r="http://schemas.openxmlformats.org/officeDocument/2006/relationships" r:embed="rId2"/>
        <a:stretch>
          <a:fillRect/>
        </a:stretch>
      </xdr:blipFill>
      <xdr:spPr>
        <a:xfrm>
          <a:off x="48946253" y="0"/>
          <a:ext cx="2017702" cy="61776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1315254</xdr:colOff>
      <xdr:row>0</xdr:row>
      <xdr:rowOff>0</xdr:rowOff>
    </xdr:from>
    <xdr:ext cx="2008877" cy="613145"/>
    <xdr:pic>
      <xdr:nvPicPr>
        <xdr:cNvPr id="2" name="Picture 1">
          <a:hlinkClick xmlns:r="http://schemas.openxmlformats.org/officeDocument/2006/relationships" r:id="rId1"/>
          <a:extLst>
            <a:ext uri="{FF2B5EF4-FFF2-40B4-BE49-F238E27FC236}">
              <a16:creationId xmlns:a16="http://schemas.microsoft.com/office/drawing/2014/main" id="{C89B0D46-04C2-4750-AAC1-AF03320CBFDB}"/>
            </a:ext>
          </a:extLst>
        </xdr:cNvPr>
        <xdr:cNvPicPr>
          <a:picLocks noChangeAspect="1"/>
        </xdr:cNvPicPr>
      </xdr:nvPicPr>
      <xdr:blipFill>
        <a:blip xmlns:r="http://schemas.openxmlformats.org/officeDocument/2006/relationships" r:embed="rId2"/>
        <a:stretch>
          <a:fillRect/>
        </a:stretch>
      </xdr:blipFill>
      <xdr:spPr>
        <a:xfrm>
          <a:off x="4058454" y="0"/>
          <a:ext cx="2008877" cy="613145"/>
        </a:xfrm>
        <a:prstGeom prst="rect">
          <a:avLst/>
        </a:prstGeom>
      </xdr:spPr>
    </xdr:pic>
    <xdr:clientData/>
  </xdr:oneCellAnchor>
  <xdr:twoCellAnchor>
    <xdr:from>
      <xdr:col>3</xdr:col>
      <xdr:colOff>11906</xdr:colOff>
      <xdr:row>0</xdr:row>
      <xdr:rowOff>142875</xdr:rowOff>
    </xdr:from>
    <xdr:to>
      <xdr:col>3</xdr:col>
      <xdr:colOff>2012156</xdr:colOff>
      <xdr:row>0</xdr:row>
      <xdr:rowOff>440531</xdr:rowOff>
    </xdr:to>
    <xdr:grpSp>
      <xdr:nvGrpSpPr>
        <xdr:cNvPr id="3" name="Group 2">
          <a:extLst>
            <a:ext uri="{FF2B5EF4-FFF2-40B4-BE49-F238E27FC236}">
              <a16:creationId xmlns:a16="http://schemas.microsoft.com/office/drawing/2014/main" id="{24EA73F0-E947-4CE6-9082-5A34054D894D}"/>
            </a:ext>
          </a:extLst>
        </xdr:cNvPr>
        <xdr:cNvGrpSpPr/>
      </xdr:nvGrpSpPr>
      <xdr:grpSpPr>
        <a:xfrm>
          <a:off x="1660071" y="140970"/>
          <a:ext cx="0" cy="295751"/>
          <a:chOff x="5417344" y="154781"/>
          <a:chExt cx="2000250" cy="297656"/>
        </a:xfrm>
      </xdr:grpSpPr>
      <xdr:sp macro="" textlink="">
        <xdr:nvSpPr>
          <xdr:cNvPr id="4" name="Rectangle: Rounded Corners 3">
            <a:extLst>
              <a:ext uri="{FF2B5EF4-FFF2-40B4-BE49-F238E27FC236}">
                <a16:creationId xmlns:a16="http://schemas.microsoft.com/office/drawing/2014/main" id="{AFD2D39D-9AAC-470D-A9CD-8C028B00B837}"/>
              </a:ext>
            </a:extLst>
          </xdr:cNvPr>
          <xdr:cNvSpPr/>
        </xdr:nvSpPr>
        <xdr:spPr>
          <a:xfrm>
            <a:off x="5417344" y="154781"/>
            <a:ext cx="2000250" cy="297656"/>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BB854EE-A5F3-4B2F-8EBE-D7B53E7CC32A}"/>
              </a:ext>
            </a:extLst>
          </xdr:cNvPr>
          <xdr:cNvSpPr/>
        </xdr:nvSpPr>
        <xdr:spPr>
          <a:xfrm>
            <a:off x="5584030" y="238125"/>
            <a:ext cx="547689" cy="130969"/>
          </a:xfrm>
          <a:prstGeom prst="rect">
            <a:avLst/>
          </a:prstGeom>
          <a:solidFill>
            <a:srgbClr val="DECE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87997987-0ADF-4208-B266-9960C2143AF7}"/>
              </a:ext>
            </a:extLst>
          </xdr:cNvPr>
          <xdr:cNvSpPr txBox="1"/>
        </xdr:nvSpPr>
        <xdr:spPr>
          <a:xfrm>
            <a:off x="6131718" y="166688"/>
            <a:ext cx="11865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Dec 2019 Update</a:t>
            </a:r>
          </a:p>
        </xdr:txBody>
      </xdr:sp>
    </xdr:grpSp>
    <xdr:clientData/>
  </xdr:twoCellAnchor>
  <xdr:oneCellAnchor>
    <xdr:from>
      <xdr:col>8</xdr:col>
      <xdr:colOff>3193040</xdr:colOff>
      <xdr:row>0</xdr:row>
      <xdr:rowOff>0</xdr:rowOff>
    </xdr:from>
    <xdr:ext cx="2008877" cy="613145"/>
    <xdr:pic>
      <xdr:nvPicPr>
        <xdr:cNvPr id="7" name="Picture 6">
          <a:hlinkClick xmlns:r="http://schemas.openxmlformats.org/officeDocument/2006/relationships" r:id="rId1"/>
          <a:extLst>
            <a:ext uri="{FF2B5EF4-FFF2-40B4-BE49-F238E27FC236}">
              <a16:creationId xmlns:a16="http://schemas.microsoft.com/office/drawing/2014/main" id="{1B2A3746-BC58-4A5F-8197-1B357F73100E}"/>
            </a:ext>
          </a:extLst>
        </xdr:cNvPr>
        <xdr:cNvPicPr>
          <a:picLocks noChangeAspect="1"/>
        </xdr:cNvPicPr>
      </xdr:nvPicPr>
      <xdr:blipFill>
        <a:blip xmlns:r="http://schemas.openxmlformats.org/officeDocument/2006/relationships" r:embed="rId2"/>
        <a:stretch>
          <a:fillRect/>
        </a:stretch>
      </xdr:blipFill>
      <xdr:spPr>
        <a:xfrm>
          <a:off x="7145915" y="0"/>
          <a:ext cx="2008877" cy="61314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C:\C:\C:\C:\C:\C:\C:\Users\annaforsythe\Desktop\Box%20Sync\PSE%20NETWORK\MBC\MBC%20SLR\C:\aforsythe\Oncology\Lenvatinib\RCC\Pricing\RCC%20pricing%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5.sync.com/dl/e8a615ad0/bherxm7v-zxa2zsrf-asn2w5f6-sks2vae4" TargetMode="External"/><Relationship Id="rId18" Type="http://schemas.openxmlformats.org/officeDocument/2006/relationships/hyperlink" Target="https://ln5.sync.com/dl/e23c7c860/v83yjhnp-6ydh4izr-ufgq4jip-upp8krtm" TargetMode="External"/><Relationship Id="rId26" Type="http://schemas.openxmlformats.org/officeDocument/2006/relationships/hyperlink" Target="https://ln5.sync.com/dl/dfcd4df50/drejbrmq-4chpyffu-6iphbyg5-ivisuv7z" TargetMode="External"/><Relationship Id="rId39" Type="http://schemas.openxmlformats.org/officeDocument/2006/relationships/hyperlink" Target="https://ln5.sync.com/dl/251beb000/hqqk2fq6-wbdw4cwq-iqcizezr-6ramj2gc" TargetMode="External"/><Relationship Id="rId21" Type="http://schemas.openxmlformats.org/officeDocument/2006/relationships/hyperlink" Target="https://ln5.sync.com/dl/0c3a41290/bwhwtku4-q4skinjy-9u9csz8v-shdkysxa" TargetMode="External"/><Relationship Id="rId34" Type="http://schemas.openxmlformats.org/officeDocument/2006/relationships/hyperlink" Target="https://ln5.sync.com/dl/a3089c5c0/uubzdwt7-uawkkgm3-bxwdnd9m-m7gxv94g" TargetMode="External"/><Relationship Id="rId42" Type="http://schemas.openxmlformats.org/officeDocument/2006/relationships/hyperlink" Target="https://ln5.sync.com/dl/0c8486130/4vtqufz9-ysnqvpzp-akvbujcz-t36j4p9u" TargetMode="External"/><Relationship Id="rId47" Type="http://schemas.openxmlformats.org/officeDocument/2006/relationships/hyperlink" Target="https://ln5.sync.com/dl/afa7c4340/3yaxwvjt-e3y7mc4n-csst5t2n-jf97xetf" TargetMode="External"/><Relationship Id="rId50" Type="http://schemas.openxmlformats.org/officeDocument/2006/relationships/hyperlink" Target="https://ln5.sync.com/dl/8723f57d0/q2wiehp5-cpqqbci4-gdpf3txi-nnpeg3ap" TargetMode="External"/><Relationship Id="rId55" Type="http://schemas.openxmlformats.org/officeDocument/2006/relationships/vmlDrawing" Target="../drawings/vmlDrawing1.vml"/><Relationship Id="rId7" Type="http://schemas.openxmlformats.org/officeDocument/2006/relationships/hyperlink" Target="https://ln5.sync.com/dl/2b7e34930/faszqedn-i8byexj9-f6iaiak4-fcpfbbzc" TargetMode="External"/><Relationship Id="rId2" Type="http://schemas.openxmlformats.org/officeDocument/2006/relationships/hyperlink" Target="https://ln5.sync.com/dl/819526b20/dskg5jrn-f4cbuypg-qgypvc93-vkz5huzh" TargetMode="External"/><Relationship Id="rId16" Type="http://schemas.openxmlformats.org/officeDocument/2006/relationships/hyperlink" Target="https://ln5.sync.com/dl/d59e71120/uqfg882c-u52pyrgq-v4b8ihc3-uqct5pqq" TargetMode="External"/><Relationship Id="rId29" Type="http://schemas.openxmlformats.org/officeDocument/2006/relationships/hyperlink" Target="https://ln5.sync.com/dl/6a0a82c10/iggtmn6b-9c6mxytv-2tkmp6rj-ndunpzys" TargetMode="External"/><Relationship Id="rId11" Type="http://schemas.openxmlformats.org/officeDocument/2006/relationships/hyperlink" Target="https://ln5.sync.com/dl/c808a03d0/7kdcdbx7-yekpd3f2-y8y8bk5e-rfc73vjq" TargetMode="External"/><Relationship Id="rId24" Type="http://schemas.openxmlformats.org/officeDocument/2006/relationships/hyperlink" Target="https://ln5.sync.com/dl/b4d5c4930/6fw2b5mf-mf769573-46ii7f8g-encz9cy3" TargetMode="External"/><Relationship Id="rId32" Type="http://schemas.openxmlformats.org/officeDocument/2006/relationships/hyperlink" Target="https://ln5.sync.com/dl/08e020a40/t8a9ymjf-zpb34i8q-ucahbpbq-9ukjv4jt" TargetMode="External"/><Relationship Id="rId37" Type="http://schemas.openxmlformats.org/officeDocument/2006/relationships/hyperlink" Target="https://ln5.sync.com/dl/cbcecadd0/vc8w4ykw-3hw5h8it-6yv6t5uw-j5zecvu9" TargetMode="External"/><Relationship Id="rId40" Type="http://schemas.openxmlformats.org/officeDocument/2006/relationships/hyperlink" Target="https://ln5.sync.com/dl/8dc62a5b0/6w57uf8u-pjza9jb6-7sgfa2jh-i3bvaqzh" TargetMode="External"/><Relationship Id="rId45" Type="http://schemas.openxmlformats.org/officeDocument/2006/relationships/hyperlink" Target="https://ln5.sync.com/dl/01e7e1f30/ibihrqr2-yegtntts-jj7wmz76-ud4qui7g" TargetMode="External"/><Relationship Id="rId53" Type="http://schemas.openxmlformats.org/officeDocument/2006/relationships/hyperlink" Target="https://ln5.sync.com/dl/b7994a5c0/f6y8qvpz-gitdwqeb-fg9x7vp8-6f8vh98k" TargetMode="External"/><Relationship Id="rId5" Type="http://schemas.openxmlformats.org/officeDocument/2006/relationships/hyperlink" Target="https://ln5.sync.com/dl/4b58e30c0/67irgjbm-wwg225n8-86vyz8vw-taathxiu" TargetMode="External"/><Relationship Id="rId10" Type="http://schemas.openxmlformats.org/officeDocument/2006/relationships/hyperlink" Target="https://ln5.sync.com/dl/696e10f70/76nj7a9x-ge4uknnd-wzktc5rf-5z9eu9a3" TargetMode="External"/><Relationship Id="rId19" Type="http://schemas.openxmlformats.org/officeDocument/2006/relationships/hyperlink" Target="https://ln5.sync.com/dl/bdf67d4e0/iq8z5sb9-v3gtgym7-d8t9nwbi-ggdikrd9" TargetMode="External"/><Relationship Id="rId31" Type="http://schemas.openxmlformats.org/officeDocument/2006/relationships/hyperlink" Target="https://ln5.sync.com/dl/98b8ee460/rsabrcmj-mhe855k4-6vpgzv6h-braix6jq" TargetMode="External"/><Relationship Id="rId44" Type="http://schemas.openxmlformats.org/officeDocument/2006/relationships/hyperlink" Target="https://ln5.sync.com/dl/7b69381a0/3irftyvd-qegumfw4-pixixhiw-kvwcz8ys" TargetMode="External"/><Relationship Id="rId52" Type="http://schemas.openxmlformats.org/officeDocument/2006/relationships/hyperlink" Target="https://ln5.sync.com/dl/d68cd5b00/ht4axtqa-9fsurbdf-6vf5si6f-238pt9ja" TargetMode="External"/><Relationship Id="rId4" Type="http://schemas.openxmlformats.org/officeDocument/2006/relationships/hyperlink" Target="https://ln5.sync.com/dl/4b58e30c0/67irgjbm-wwg225n8-86vyz8vw-taathxiu" TargetMode="External"/><Relationship Id="rId9" Type="http://schemas.openxmlformats.org/officeDocument/2006/relationships/hyperlink" Target="https://ln5.sync.com/dl/977f529a0/sw5ds9pq-khzeiiud-bni833jv-9w4w75f5" TargetMode="External"/><Relationship Id="rId14" Type="http://schemas.openxmlformats.org/officeDocument/2006/relationships/hyperlink" Target="https://ln5.sync.com/dl/d7d750a30/zpzmupi8-n43bvubi-g23h5cdv-2i3vgnc9" TargetMode="External"/><Relationship Id="rId22" Type="http://schemas.openxmlformats.org/officeDocument/2006/relationships/hyperlink" Target="https://ln5.sync.com/dl/f6d6ac610/ur4cyqzd-f34jrm8t-k32eckid-v6dvfwnv" TargetMode="External"/><Relationship Id="rId27" Type="http://schemas.openxmlformats.org/officeDocument/2006/relationships/hyperlink" Target="https://ln5.sync.com/dl/c67305ea0/yjzp6yrn-s69a4wss-fn7qvnfn-zgn2f4f9" TargetMode="External"/><Relationship Id="rId30" Type="http://schemas.openxmlformats.org/officeDocument/2006/relationships/hyperlink" Target="https://ln5.sync.com/dl/d186387a0/7zm7repi-bfp2x9d3-4nwirz6b-tupudcn9" TargetMode="External"/><Relationship Id="rId35" Type="http://schemas.openxmlformats.org/officeDocument/2006/relationships/hyperlink" Target="https://ln5.sync.com/dl/27c9fc980/379bv64a-gasssn59-u9rccdwf-9wsr7kqc" TargetMode="External"/><Relationship Id="rId43" Type="http://schemas.openxmlformats.org/officeDocument/2006/relationships/hyperlink" Target="https://ln5.sync.com/dl/6e78353a0/d2b74z76-qe55qcz6-px6tgn8k-upv5jcbk" TargetMode="External"/><Relationship Id="rId48" Type="http://schemas.openxmlformats.org/officeDocument/2006/relationships/hyperlink" Target="https://ln5.sync.com/dl/77c32a1d0/pezxwrq8-8xdbqitk-wvup33qe-aw8bpxnx" TargetMode="External"/><Relationship Id="rId56" Type="http://schemas.openxmlformats.org/officeDocument/2006/relationships/comments" Target="../comments1.xml"/><Relationship Id="rId8" Type="http://schemas.openxmlformats.org/officeDocument/2006/relationships/hyperlink" Target="https://ln5.sync.com/dl/a885f53e0/w43i2894-9uxhhsta-i3s49725-fw8v8sz6" TargetMode="External"/><Relationship Id="rId51" Type="http://schemas.openxmlformats.org/officeDocument/2006/relationships/hyperlink" Target="https://ln5.sync.com/dl/293978630/qcw5gvan-5xvdz6py-4vtfrdw9-u6beudar" TargetMode="External"/><Relationship Id="rId3" Type="http://schemas.openxmlformats.org/officeDocument/2006/relationships/hyperlink" Target="https://ln5.sync.com/dl/c99edd8f0/ud8kxyck-37argfb8-mxk46mnq-tjqtym7f" TargetMode="External"/><Relationship Id="rId12" Type="http://schemas.openxmlformats.org/officeDocument/2006/relationships/hyperlink" Target="https://ln5.sync.com/dl/aa45acb30/gczp4rz4-pky9tk5f-yt4rwgj5-yh8jhebp" TargetMode="External"/><Relationship Id="rId17" Type="http://schemas.openxmlformats.org/officeDocument/2006/relationships/hyperlink" Target="https://ln5.sync.com/dl/62ed34e80/vmx3jrme-dkrsvw26-kx9fsxga-aeuu35md" TargetMode="External"/><Relationship Id="rId25" Type="http://schemas.openxmlformats.org/officeDocument/2006/relationships/hyperlink" Target="https://ln5.sync.com/dl/89536c980/u2w23g5z-wpqzjvhb-mcdag7bt-jhqqkr6b" TargetMode="External"/><Relationship Id="rId33" Type="http://schemas.openxmlformats.org/officeDocument/2006/relationships/hyperlink" Target="https://ln5.sync.com/dl/a8a63b6b0/3cszi9sy-ms53ikxm-xrvbr9tw-9t9c4gvs" TargetMode="External"/><Relationship Id="rId38" Type="http://schemas.openxmlformats.org/officeDocument/2006/relationships/hyperlink" Target="https://ln5.sync.com/dl/107cf9ec0/v76kqy3m-f4def4c7-88ya7ais-62huv4cc" TargetMode="External"/><Relationship Id="rId46" Type="http://schemas.openxmlformats.org/officeDocument/2006/relationships/hyperlink" Target="https://ln5.sync.com/dl/56f4f0c20/vmxmrcf2-phhidf5j-3jwgdde8-ctm2cssu" TargetMode="External"/><Relationship Id="rId20" Type="http://schemas.openxmlformats.org/officeDocument/2006/relationships/hyperlink" Target="https://ln5.sync.com/dl/e8c9988e0/k96pryeq-ge4j8jb9-cv2m5ge7-fru8frek" TargetMode="External"/><Relationship Id="rId41" Type="http://schemas.openxmlformats.org/officeDocument/2006/relationships/hyperlink" Target="https://ln5.sync.com/dl/908c88850/nxne343m-n2937vyg-atepzbqz-s9bqyr98" TargetMode="External"/><Relationship Id="rId54" Type="http://schemas.openxmlformats.org/officeDocument/2006/relationships/printerSettings" Target="../printerSettings/printerSettings1.bin"/><Relationship Id="rId1" Type="http://schemas.openxmlformats.org/officeDocument/2006/relationships/hyperlink" Target="https://ln5.sync.com/dl/d66a90650/6bcihhus-mm2vfbgz-hqgik9af-qc52q2ae" TargetMode="External"/><Relationship Id="rId6" Type="http://schemas.openxmlformats.org/officeDocument/2006/relationships/hyperlink" Target="https://ln5.sync.com/dl/37a5180c0/9gtpiqpi-im94sphu-smf8h73h-kkdwegqi" TargetMode="External"/><Relationship Id="rId15" Type="http://schemas.openxmlformats.org/officeDocument/2006/relationships/hyperlink" Target="https://ln5.sync.com/dl/e28f95f90/h8rh3rnf-jgkvvgw4-bddgtmi6-wfikysig" TargetMode="External"/><Relationship Id="rId23" Type="http://schemas.openxmlformats.org/officeDocument/2006/relationships/hyperlink" Target="https://ln5.sync.com/dl/200c7b2b0/gjmei9e9-g5f55q8e-f75fhkn5-iqjb74kz" TargetMode="External"/><Relationship Id="rId28" Type="http://schemas.openxmlformats.org/officeDocument/2006/relationships/hyperlink" Target="https://ln5.sync.com/dl/4bbba2e40/u7cdrfj3-ibd34hd2-esrhhgzt-c9i5us6a" TargetMode="External"/><Relationship Id="rId36" Type="http://schemas.openxmlformats.org/officeDocument/2006/relationships/hyperlink" Target="https://ln5.sync.com/dl/9b97b0c10/t72d57yg-mbrjy69k-cm2jdr2r-9y63x3gy" TargetMode="External"/><Relationship Id="rId49" Type="http://schemas.openxmlformats.org/officeDocument/2006/relationships/hyperlink" Target="https://ln5.sync.com/dl/2a2c44b80/k58btxfg-3pt2vamz-vzhgtasb-2zucnjz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217"/>
  <sheetViews>
    <sheetView tabSelected="1" zoomScale="80" zoomScaleNormal="80" workbookViewId="0">
      <pane xSplit="4" ySplit="5" topLeftCell="O176" activePane="bottomRight" state="frozen"/>
      <selection pane="topRight" activeCell="E1" sqref="E1"/>
      <selection pane="bottomLeft" activeCell="A5" sqref="A5"/>
      <selection pane="bottomRight" activeCell="Q198" sqref="Q198:Q201"/>
    </sheetView>
  </sheetViews>
  <sheetFormatPr defaultColWidth="12.69921875" defaultRowHeight="15" customHeight="1"/>
  <cols>
    <col min="1" max="1" width="11.8984375" style="310" customWidth="1"/>
    <col min="2" max="3" width="6.5" style="310" customWidth="1"/>
    <col min="4" max="4" width="21" style="310" customWidth="1"/>
    <col min="5" max="5" width="9.5" style="310" customWidth="1"/>
    <col min="6" max="6" width="44" style="310" customWidth="1"/>
    <col min="7" max="7" width="14.8984375" style="310" customWidth="1"/>
    <col min="8" max="8" width="9.5" style="310" customWidth="1"/>
    <col min="9" max="9" width="15.69921875" style="310" customWidth="1"/>
    <col min="10" max="10" width="27.19921875" style="312" customWidth="1"/>
    <col min="11" max="11" width="10.69921875" style="311" customWidth="1"/>
    <col min="12" max="12" width="8.69921875" style="310" customWidth="1"/>
    <col min="13" max="13" width="52.09765625" style="310" customWidth="1"/>
    <col min="14" max="14" width="14.19921875" style="310" customWidth="1"/>
    <col min="15" max="15" width="37.09765625" style="310" customWidth="1"/>
    <col min="16" max="16" width="15.69921875" style="310" customWidth="1"/>
    <col min="17" max="17" width="7.19921875" style="310" customWidth="1"/>
    <col min="18" max="18" width="22.3984375" style="310" customWidth="1"/>
    <col min="19" max="19" width="14.19921875" style="310" customWidth="1"/>
    <col min="20" max="20" width="10.69921875" style="310" customWidth="1"/>
    <col min="21" max="21" width="13.69921875" style="310" customWidth="1"/>
    <col min="22" max="22" width="9.69921875" style="310" customWidth="1"/>
    <col min="23" max="23" width="5.69921875" style="310" customWidth="1"/>
    <col min="24" max="26" width="7.5" style="310" customWidth="1"/>
    <col min="27" max="27" width="8.69921875" style="310" customWidth="1"/>
    <col min="28" max="28" width="7.5" style="310" customWidth="1"/>
    <col min="29" max="29" width="9.19921875" style="310" customWidth="1"/>
    <col min="30" max="30" width="8.69921875" style="310" customWidth="1"/>
    <col min="31" max="31" width="7.5" style="310" customWidth="1"/>
    <col min="32" max="32" width="16.3984375" style="310" customWidth="1"/>
    <col min="33" max="35" width="12.5" style="310" customWidth="1"/>
    <col min="36" max="36" width="15.8984375" style="310" customWidth="1"/>
    <col min="37" max="37" width="14.19921875" style="310" customWidth="1"/>
    <col min="38" max="38" width="7.8984375" style="310" customWidth="1"/>
    <col min="39" max="39" width="10.3984375" style="310" customWidth="1"/>
    <col min="40" max="40" width="9.5" style="310" customWidth="1"/>
    <col min="41" max="41" width="13.69921875" style="310" customWidth="1"/>
    <col min="42" max="42" width="5.69921875" style="310" customWidth="1"/>
    <col min="43" max="43" width="7.5" style="310" customWidth="1"/>
    <col min="44" max="44" width="6.69921875" style="310" customWidth="1"/>
    <col min="45" max="45" width="5.19921875" style="310" customWidth="1"/>
    <col min="46" max="46" width="5.69921875" style="310" customWidth="1"/>
    <col min="47" max="47" width="11.69921875" style="310" customWidth="1"/>
    <col min="48" max="49" width="7.19921875" style="310" customWidth="1"/>
    <col min="50" max="50" width="8.19921875" style="310" customWidth="1"/>
    <col min="51" max="51" width="7.19921875" style="310" customWidth="1"/>
    <col min="52" max="53" width="7.5" style="310" customWidth="1"/>
    <col min="54" max="54" width="5.69921875" style="310" customWidth="1"/>
    <col min="55" max="55" width="7.5" style="310" customWidth="1"/>
    <col min="56" max="56" width="6.69921875" style="310" customWidth="1"/>
    <col min="57" max="57" width="5.5" style="310" customWidth="1"/>
    <col min="58" max="58" width="5.69921875" style="310" customWidth="1"/>
    <col min="59" max="59" width="6.19921875" style="310" customWidth="1"/>
    <col min="60" max="60" width="7.19921875" style="310" customWidth="1"/>
    <col min="61" max="72" width="7.5" style="310" customWidth="1"/>
    <col min="73" max="73" width="9.69921875" style="310" customWidth="1"/>
    <col min="74" max="79" width="8.19921875" style="310" customWidth="1"/>
    <col min="80" max="82" width="7.5" style="310" customWidth="1"/>
    <col min="83" max="87" width="5.69921875" style="310" customWidth="1"/>
    <col min="88" max="90" width="7.5" style="310" customWidth="1"/>
    <col min="91" max="92" width="22.19921875" style="310" customWidth="1"/>
    <col min="93" max="94" width="10.69921875" style="310" customWidth="1"/>
    <col min="95" max="95" width="14.69921875" style="310" customWidth="1"/>
    <col min="96" max="96" width="18.69921875" style="310" customWidth="1"/>
    <col min="97" max="97" width="15.69921875" style="310" customWidth="1"/>
    <col min="98" max="98" width="10.69921875" style="310" customWidth="1"/>
    <col min="99" max="99" width="6.5" style="310" customWidth="1"/>
    <col min="100" max="100" width="8.19921875" style="310" customWidth="1"/>
    <col min="101" max="101" width="10.69921875" style="310" customWidth="1"/>
    <col min="102" max="102" width="22.69921875" style="310" customWidth="1"/>
    <col min="103" max="103" width="26.3984375" style="310" customWidth="1"/>
    <col min="104" max="104" width="17" style="310" customWidth="1"/>
    <col min="105" max="105" width="21.19921875" style="310" customWidth="1"/>
    <col min="106" max="106" width="13.5" style="310" customWidth="1"/>
    <col min="107" max="107" width="17.69921875" style="310" customWidth="1"/>
    <col min="108" max="109" width="22.8984375" style="310" customWidth="1"/>
    <col min="110" max="110" width="20.69921875" style="310" customWidth="1"/>
    <col min="111" max="111" width="12.69921875" style="310" customWidth="1"/>
    <col min="112" max="16384" width="12.69921875" style="310"/>
  </cols>
  <sheetData>
    <row r="1" spans="1:151" s="327" customFormat="1" ht="13.8">
      <c r="A1" s="314" t="s">
        <v>0</v>
      </c>
      <c r="B1" s="315"/>
      <c r="C1" s="315"/>
      <c r="D1" s="316"/>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7"/>
      <c r="AG1" s="317"/>
      <c r="AH1" s="317"/>
      <c r="AI1" s="317"/>
      <c r="AJ1" s="318" t="s">
        <v>1</v>
      </c>
      <c r="AK1" s="318"/>
      <c r="AL1" s="318"/>
      <c r="AM1" s="318"/>
      <c r="AN1" s="318"/>
      <c r="AO1" s="318"/>
      <c r="AP1" s="319"/>
      <c r="AQ1" s="319"/>
      <c r="AR1" s="319"/>
      <c r="AS1" s="319"/>
      <c r="AT1" s="319"/>
      <c r="AU1" s="319"/>
      <c r="AV1" s="319"/>
      <c r="AW1" s="319"/>
      <c r="AX1" s="319"/>
      <c r="AY1" s="319"/>
      <c r="AZ1" s="319"/>
      <c r="BA1" s="319"/>
      <c r="BB1" s="319"/>
      <c r="BC1" s="319"/>
      <c r="BD1" s="319"/>
      <c r="BE1" s="319"/>
      <c r="BF1" s="319"/>
      <c r="BG1" s="319"/>
      <c r="BH1" s="319"/>
      <c r="BI1" s="319"/>
      <c r="BJ1" s="319"/>
      <c r="BK1" s="319"/>
      <c r="BL1" s="319"/>
      <c r="BM1" s="319"/>
      <c r="BN1" s="319"/>
      <c r="BO1" s="319"/>
      <c r="BP1" s="319"/>
      <c r="BQ1" s="319"/>
      <c r="BR1" s="319"/>
      <c r="BS1" s="319"/>
      <c r="BT1" s="319"/>
      <c r="BU1" s="320"/>
      <c r="BV1" s="320"/>
      <c r="BW1" s="320"/>
      <c r="BX1" s="320"/>
      <c r="BY1" s="320"/>
      <c r="BZ1" s="320"/>
      <c r="CA1" s="320"/>
      <c r="CB1" s="320"/>
      <c r="CC1" s="320"/>
      <c r="CD1" s="320"/>
      <c r="CE1" s="318"/>
      <c r="CF1" s="318"/>
      <c r="CG1" s="318"/>
      <c r="CH1" s="318"/>
      <c r="CI1" s="318"/>
      <c r="CJ1" s="318"/>
      <c r="CK1" s="318"/>
      <c r="CL1" s="318"/>
      <c r="CM1" s="321" t="s">
        <v>2</v>
      </c>
      <c r="CN1" s="322"/>
      <c r="CO1" s="322"/>
      <c r="CP1" s="322"/>
      <c r="CQ1" s="322"/>
      <c r="CR1" s="322"/>
      <c r="CS1" s="322"/>
      <c r="CT1" s="323" t="s">
        <v>3</v>
      </c>
      <c r="CU1" s="324"/>
      <c r="CV1" s="324"/>
      <c r="CW1" s="324"/>
      <c r="CX1" s="324"/>
      <c r="CY1" s="324"/>
      <c r="CZ1" s="324"/>
      <c r="DA1" s="324"/>
      <c r="DB1" s="324"/>
      <c r="DC1" s="324"/>
      <c r="DD1" s="324"/>
      <c r="DE1" s="324"/>
      <c r="DF1" s="324"/>
      <c r="DG1" s="325" t="s">
        <v>4</v>
      </c>
      <c r="DH1" s="326"/>
      <c r="DI1" s="326"/>
      <c r="DJ1" s="326"/>
      <c r="DK1" s="326"/>
      <c r="DL1" s="326"/>
      <c r="DM1" s="326"/>
      <c r="DN1" s="326"/>
      <c r="DO1" s="326"/>
      <c r="DP1" s="326"/>
      <c r="DQ1" s="326"/>
      <c r="DR1" s="326"/>
      <c r="DS1" s="326"/>
      <c r="DT1" s="326"/>
      <c r="DU1" s="326"/>
      <c r="DV1" s="326"/>
      <c r="DW1" s="326"/>
      <c r="DX1" s="326"/>
      <c r="DY1" s="326"/>
      <c r="DZ1" s="326"/>
      <c r="EA1" s="326"/>
      <c r="EB1" s="326"/>
      <c r="EC1" s="326"/>
      <c r="ED1" s="326"/>
      <c r="EE1" s="326"/>
      <c r="EF1" s="326"/>
      <c r="EG1" s="326"/>
      <c r="EH1" s="326"/>
      <c r="EI1" s="326"/>
      <c r="EJ1" s="326"/>
      <c r="EK1" s="326"/>
      <c r="EL1" s="326"/>
      <c r="EM1" s="326"/>
      <c r="EN1" s="326"/>
      <c r="EO1" s="326"/>
      <c r="EP1" s="326"/>
      <c r="EQ1" s="326"/>
      <c r="ER1" s="326"/>
      <c r="ES1" s="326"/>
      <c r="ET1" s="326"/>
      <c r="EU1" s="326"/>
    </row>
    <row r="2" spans="1:151" s="327" customFormat="1" ht="15" customHeight="1">
      <c r="A2" s="328" t="s">
        <v>5</v>
      </c>
      <c r="B2" s="329"/>
      <c r="C2" s="329"/>
      <c r="D2" s="330"/>
      <c r="E2" s="329"/>
      <c r="F2" s="329"/>
      <c r="G2" s="329"/>
      <c r="H2" s="329"/>
      <c r="I2" s="329"/>
      <c r="J2" s="329"/>
      <c r="K2" s="329"/>
      <c r="L2" s="329"/>
      <c r="M2" s="329"/>
      <c r="N2" s="329"/>
      <c r="O2" s="329"/>
      <c r="P2" s="329"/>
      <c r="Q2" s="329"/>
      <c r="R2" s="329"/>
      <c r="S2" s="329"/>
      <c r="T2" s="329"/>
      <c r="U2" s="329"/>
      <c r="V2" s="329"/>
      <c r="W2" s="331" t="s">
        <v>6</v>
      </c>
      <c r="X2" s="332"/>
      <c r="Y2" s="332"/>
      <c r="Z2" s="332"/>
      <c r="AA2" s="332"/>
      <c r="AB2" s="332"/>
      <c r="AC2" s="332"/>
      <c r="AD2" s="332"/>
      <c r="AE2" s="332"/>
      <c r="AF2" s="332"/>
      <c r="AG2" s="332"/>
      <c r="AH2" s="332"/>
      <c r="AI2" s="332"/>
      <c r="AJ2" s="333" t="s">
        <v>7</v>
      </c>
      <c r="AK2" s="333"/>
      <c r="AL2" s="333"/>
      <c r="AM2" s="333"/>
      <c r="AN2" s="333"/>
      <c r="AO2" s="333"/>
      <c r="AP2" s="334" t="s">
        <v>8</v>
      </c>
      <c r="AQ2" s="334"/>
      <c r="AR2" s="334"/>
      <c r="AS2" s="334"/>
      <c r="AT2" s="334"/>
      <c r="AU2" s="334"/>
      <c r="AV2" s="334"/>
      <c r="AW2" s="334"/>
      <c r="AX2" s="334"/>
      <c r="AY2" s="335"/>
      <c r="AZ2" s="335"/>
      <c r="BA2" s="334"/>
      <c r="BB2" s="334"/>
      <c r="BC2" s="334"/>
      <c r="BD2" s="334"/>
      <c r="BE2" s="334"/>
      <c r="BF2" s="334"/>
      <c r="BG2" s="334"/>
      <c r="BH2" s="334"/>
      <c r="BI2" s="334"/>
      <c r="BJ2" s="334"/>
      <c r="BK2" s="334"/>
      <c r="BL2" s="334"/>
      <c r="BM2" s="334"/>
      <c r="BN2" s="334"/>
      <c r="BO2" s="334"/>
      <c r="BP2" s="334"/>
      <c r="BQ2" s="334"/>
      <c r="BR2" s="334"/>
      <c r="BS2" s="334"/>
      <c r="BT2" s="334"/>
      <c r="BU2" s="336" t="s">
        <v>9</v>
      </c>
      <c r="BV2" s="337"/>
      <c r="BW2" s="337"/>
      <c r="BX2" s="337"/>
      <c r="BY2" s="337"/>
      <c r="BZ2" s="337"/>
      <c r="CA2" s="337"/>
      <c r="CB2" s="337"/>
      <c r="CC2" s="337"/>
      <c r="CD2" s="337"/>
      <c r="CE2" s="338" t="s">
        <v>10</v>
      </c>
      <c r="CF2" s="339"/>
      <c r="CG2" s="339"/>
      <c r="CH2" s="339"/>
      <c r="CI2" s="339"/>
      <c r="CJ2" s="339"/>
      <c r="CK2" s="339"/>
      <c r="CL2" s="339"/>
      <c r="CM2" s="340" t="s">
        <v>11</v>
      </c>
      <c r="CN2" s="341"/>
      <c r="CO2" s="341"/>
      <c r="CP2" s="341"/>
      <c r="CQ2" s="342" t="s">
        <v>12</v>
      </c>
      <c r="CR2" s="343"/>
      <c r="CS2" s="344" t="s">
        <v>13</v>
      </c>
      <c r="CT2" s="345" t="s">
        <v>14</v>
      </c>
      <c r="CU2" s="345"/>
      <c r="CV2" s="345"/>
      <c r="CW2" s="345"/>
      <c r="CX2" s="346" t="s">
        <v>15</v>
      </c>
      <c r="CY2" s="347"/>
      <c r="CZ2" s="347"/>
      <c r="DA2" s="347"/>
      <c r="DB2" s="347"/>
      <c r="DC2" s="346"/>
      <c r="DD2" s="347"/>
      <c r="DE2" s="347"/>
      <c r="DF2" s="347"/>
      <c r="DG2" s="348" t="s">
        <v>16</v>
      </c>
      <c r="DH2" s="349"/>
      <c r="DI2" s="349"/>
      <c r="DJ2" s="349"/>
      <c r="DK2" s="350" t="s">
        <v>17</v>
      </c>
      <c r="DL2" s="350"/>
      <c r="DM2" s="334" t="s">
        <v>8</v>
      </c>
      <c r="DN2" s="334"/>
      <c r="DO2" s="334"/>
      <c r="DP2" s="334"/>
      <c r="DQ2" s="334"/>
      <c r="DR2" s="334"/>
      <c r="DS2" s="334"/>
      <c r="DT2" s="334"/>
      <c r="DU2" s="334"/>
      <c r="DV2" s="334"/>
      <c r="DW2" s="334"/>
      <c r="DX2" s="334"/>
      <c r="DY2" s="334"/>
      <c r="DZ2" s="334"/>
      <c r="EA2" s="334"/>
      <c r="EB2" s="334"/>
      <c r="EC2" s="334"/>
      <c r="ED2" s="334"/>
      <c r="EE2" s="334"/>
      <c r="EF2" s="334"/>
      <c r="EG2" s="334"/>
      <c r="EH2" s="334"/>
      <c r="EI2" s="334"/>
      <c r="EJ2" s="334"/>
      <c r="EK2" s="351" t="s">
        <v>9</v>
      </c>
      <c r="EL2" s="351"/>
      <c r="EM2" s="351"/>
      <c r="EN2" s="351"/>
      <c r="EO2" s="351"/>
      <c r="EP2" s="351"/>
      <c r="EQ2" s="351"/>
      <c r="ER2" s="352" t="s">
        <v>10</v>
      </c>
      <c r="ES2" s="353"/>
      <c r="ET2" s="353"/>
      <c r="EU2" s="353"/>
    </row>
    <row r="3" spans="1:151" s="327" customFormat="1" ht="13.8">
      <c r="A3" s="328"/>
      <c r="B3" s="329"/>
      <c r="C3" s="329"/>
      <c r="D3" s="330"/>
      <c r="E3" s="329"/>
      <c r="F3" s="329"/>
      <c r="G3" s="329"/>
      <c r="H3" s="329"/>
      <c r="I3" s="329"/>
      <c r="J3" s="329"/>
      <c r="K3" s="329"/>
      <c r="L3" s="329"/>
      <c r="M3" s="329"/>
      <c r="N3" s="329"/>
      <c r="O3" s="329"/>
      <c r="P3" s="329"/>
      <c r="Q3" s="329"/>
      <c r="R3" s="329"/>
      <c r="S3" s="329"/>
      <c r="T3" s="329"/>
      <c r="U3" s="329"/>
      <c r="V3" s="329"/>
      <c r="W3" s="354"/>
      <c r="X3" s="355"/>
      <c r="Y3" s="355"/>
      <c r="Z3" s="355"/>
      <c r="AA3" s="355"/>
      <c r="AB3" s="355"/>
      <c r="AC3" s="355"/>
      <c r="AD3" s="355"/>
      <c r="AE3" s="355"/>
      <c r="AF3" s="355"/>
      <c r="AG3" s="355"/>
      <c r="AH3" s="355"/>
      <c r="AI3" s="355"/>
      <c r="AJ3" s="356"/>
      <c r="AK3" s="356"/>
      <c r="AL3" s="356"/>
      <c r="AM3" s="356"/>
      <c r="AN3" s="356"/>
      <c r="AO3" s="356"/>
      <c r="AP3" s="357" t="s">
        <v>18</v>
      </c>
      <c r="AQ3" s="357"/>
      <c r="AR3" s="357"/>
      <c r="AS3" s="357"/>
      <c r="AT3" s="357"/>
      <c r="AU3" s="357"/>
      <c r="AV3" s="357"/>
      <c r="AW3" s="357"/>
      <c r="AX3" s="357"/>
      <c r="AY3" s="357"/>
      <c r="AZ3" s="357"/>
      <c r="BA3" s="358" t="s">
        <v>19</v>
      </c>
      <c r="BB3" s="358"/>
      <c r="BC3" s="358"/>
      <c r="BD3" s="358"/>
      <c r="BE3" s="358"/>
      <c r="BF3" s="358"/>
      <c r="BG3" s="358"/>
      <c r="BH3" s="358"/>
      <c r="BI3" s="358"/>
      <c r="BJ3" s="358"/>
      <c r="BK3" s="358"/>
      <c r="BL3" s="358"/>
      <c r="BM3" s="358"/>
      <c r="BN3" s="358"/>
      <c r="BO3" s="358"/>
      <c r="BP3" s="358"/>
      <c r="BQ3" s="358"/>
      <c r="BR3" s="358"/>
      <c r="BS3" s="358"/>
      <c r="BT3" s="358"/>
      <c r="BU3" s="359"/>
      <c r="BV3" s="360"/>
      <c r="BW3" s="360"/>
      <c r="BX3" s="360"/>
      <c r="BY3" s="360"/>
      <c r="BZ3" s="360"/>
      <c r="CA3" s="360"/>
      <c r="CB3" s="360"/>
      <c r="CC3" s="360"/>
      <c r="CD3" s="360"/>
      <c r="CE3" s="361"/>
      <c r="CF3" s="362"/>
      <c r="CG3" s="362"/>
      <c r="CH3" s="362"/>
      <c r="CI3" s="362"/>
      <c r="CJ3" s="362"/>
      <c r="CK3" s="362"/>
      <c r="CL3" s="362"/>
      <c r="CM3" s="363"/>
      <c r="CN3" s="364"/>
      <c r="CO3" s="364"/>
      <c r="CP3" s="364"/>
      <c r="CQ3" s="365"/>
      <c r="CR3" s="366"/>
      <c r="CS3" s="367"/>
      <c r="CT3" s="368"/>
      <c r="CU3" s="368"/>
      <c r="CV3" s="368"/>
      <c r="CW3" s="368"/>
      <c r="CX3" s="369" t="s">
        <v>20</v>
      </c>
      <c r="CY3" s="370"/>
      <c r="CZ3" s="370"/>
      <c r="DA3" s="370"/>
      <c r="DB3" s="370"/>
      <c r="DC3" s="371" t="s">
        <v>21</v>
      </c>
      <c r="DD3" s="372"/>
      <c r="DE3" s="372"/>
      <c r="DF3" s="372"/>
      <c r="DG3" s="373"/>
      <c r="DH3" s="374"/>
      <c r="DI3" s="374"/>
      <c r="DJ3" s="374"/>
      <c r="DK3" s="372"/>
      <c r="DL3" s="372"/>
      <c r="DM3" s="357" t="s">
        <v>22</v>
      </c>
      <c r="DN3" s="357"/>
      <c r="DO3" s="357"/>
      <c r="DP3" s="357"/>
      <c r="DQ3" s="357"/>
      <c r="DR3" s="357"/>
      <c r="DS3" s="357"/>
      <c r="DT3" s="357"/>
      <c r="DU3" s="357"/>
      <c r="DV3" s="357"/>
      <c r="DW3" s="357"/>
      <c r="DX3" s="358" t="s">
        <v>19</v>
      </c>
      <c r="DY3" s="358"/>
      <c r="DZ3" s="358"/>
      <c r="EA3" s="358"/>
      <c r="EB3" s="358"/>
      <c r="EC3" s="358"/>
      <c r="ED3" s="358"/>
      <c r="EE3" s="358"/>
      <c r="EF3" s="358"/>
      <c r="EG3" s="358"/>
      <c r="EH3" s="385"/>
      <c r="EI3" s="385"/>
      <c r="EJ3" s="385"/>
      <c r="EK3" s="375"/>
      <c r="EL3" s="376"/>
      <c r="EM3" s="376"/>
      <c r="EN3" s="376"/>
      <c r="EO3" s="376"/>
      <c r="EP3" s="376"/>
      <c r="EQ3" s="376"/>
      <c r="ER3" s="377"/>
      <c r="ES3" s="378"/>
      <c r="ET3" s="378"/>
      <c r="EU3" s="378"/>
    </row>
    <row r="4" spans="1:151" s="380" customFormat="1" ht="12">
      <c r="A4" s="379" t="s">
        <v>23</v>
      </c>
      <c r="B4" s="379" t="s">
        <v>24</v>
      </c>
      <c r="C4" s="379" t="s">
        <v>25</v>
      </c>
      <c r="D4" s="379" t="s">
        <v>26</v>
      </c>
      <c r="E4" s="379" t="s">
        <v>27</v>
      </c>
      <c r="F4" s="379" t="s">
        <v>28</v>
      </c>
      <c r="G4" s="379" t="s">
        <v>29</v>
      </c>
      <c r="H4" s="379" t="s">
        <v>30</v>
      </c>
      <c r="I4" s="379" t="s">
        <v>31</v>
      </c>
      <c r="J4" s="379" t="s">
        <v>32</v>
      </c>
      <c r="K4" s="379" t="s">
        <v>33</v>
      </c>
      <c r="L4" s="379" t="s">
        <v>34</v>
      </c>
      <c r="M4" s="379" t="s">
        <v>35</v>
      </c>
      <c r="N4" s="379" t="s">
        <v>36</v>
      </c>
      <c r="O4" s="379" t="s">
        <v>37</v>
      </c>
      <c r="P4" s="379" t="s">
        <v>38</v>
      </c>
      <c r="Q4" s="379" t="s">
        <v>39</v>
      </c>
      <c r="R4" s="379" t="s">
        <v>40</v>
      </c>
      <c r="S4" s="379" t="s">
        <v>41</v>
      </c>
      <c r="T4" s="379" t="s">
        <v>42</v>
      </c>
      <c r="U4" s="379" t="s">
        <v>42</v>
      </c>
      <c r="V4" s="379" t="s">
        <v>42</v>
      </c>
      <c r="W4" s="379" t="s">
        <v>43</v>
      </c>
      <c r="X4" s="379" t="s">
        <v>44</v>
      </c>
      <c r="Y4" s="379" t="s">
        <v>45</v>
      </c>
      <c r="Z4" s="379" t="s">
        <v>46</v>
      </c>
      <c r="AA4" s="379" t="s">
        <v>47</v>
      </c>
      <c r="AB4" s="379" t="s">
        <v>48</v>
      </c>
      <c r="AC4" s="379" t="s">
        <v>49</v>
      </c>
      <c r="AD4" s="379" t="s">
        <v>50</v>
      </c>
      <c r="AE4" s="379" t="s">
        <v>51</v>
      </c>
      <c r="AF4" s="379" t="s">
        <v>51</v>
      </c>
      <c r="AG4" s="379" t="s">
        <v>51</v>
      </c>
      <c r="AH4" s="379" t="s">
        <v>51</v>
      </c>
      <c r="AI4" s="379" t="s">
        <v>51</v>
      </c>
      <c r="AJ4" s="379" t="s">
        <v>52</v>
      </c>
      <c r="AK4" s="379" t="s">
        <v>53</v>
      </c>
      <c r="AL4" s="379" t="s">
        <v>53</v>
      </c>
      <c r="AM4" s="379" t="s">
        <v>53</v>
      </c>
      <c r="AN4" s="379" t="s">
        <v>53</v>
      </c>
      <c r="AO4" s="379" t="s">
        <v>53</v>
      </c>
      <c r="AP4" s="379" t="s">
        <v>54</v>
      </c>
      <c r="AQ4" s="379" t="s">
        <v>55</v>
      </c>
      <c r="AR4" s="379" t="s">
        <v>56</v>
      </c>
      <c r="AS4" s="379" t="s">
        <v>57</v>
      </c>
      <c r="AT4" s="379" t="s">
        <v>58</v>
      </c>
      <c r="AU4" s="379" t="s">
        <v>59</v>
      </c>
      <c r="AV4" s="379" t="s">
        <v>60</v>
      </c>
      <c r="AW4" s="379" t="s">
        <v>61</v>
      </c>
      <c r="AX4" s="379" t="s">
        <v>62</v>
      </c>
      <c r="AY4" s="379" t="s">
        <v>63</v>
      </c>
      <c r="AZ4" s="379" t="s">
        <v>63</v>
      </c>
      <c r="BA4" s="379" t="s">
        <v>64</v>
      </c>
      <c r="BB4" s="379" t="s">
        <v>65</v>
      </c>
      <c r="BC4" s="379" t="s">
        <v>66</v>
      </c>
      <c r="BD4" s="379" t="s">
        <v>67</v>
      </c>
      <c r="BE4" s="379" t="s">
        <v>68</v>
      </c>
      <c r="BF4" s="379" t="s">
        <v>69</v>
      </c>
      <c r="BG4" s="379" t="s">
        <v>70</v>
      </c>
      <c r="BH4" s="379" t="s">
        <v>71</v>
      </c>
      <c r="BI4" s="379" t="s">
        <v>72</v>
      </c>
      <c r="BJ4" s="379" t="s">
        <v>73</v>
      </c>
      <c r="BK4" s="379" t="s">
        <v>74</v>
      </c>
      <c r="BL4" s="379" t="s">
        <v>74</v>
      </c>
      <c r="BM4" s="379" t="s">
        <v>74</v>
      </c>
      <c r="BN4" s="379" t="s">
        <v>74</v>
      </c>
      <c r="BO4" s="379" t="s">
        <v>74</v>
      </c>
      <c r="BP4" s="379" t="s">
        <v>74</v>
      </c>
      <c r="BQ4" s="379" t="s">
        <v>74</v>
      </c>
      <c r="BR4" s="379" t="s">
        <v>74</v>
      </c>
      <c r="BS4" s="379" t="s">
        <v>74</v>
      </c>
      <c r="BT4" s="379" t="s">
        <v>74</v>
      </c>
      <c r="BU4" s="379" t="s">
        <v>75</v>
      </c>
      <c r="BV4" s="379" t="s">
        <v>76</v>
      </c>
      <c r="BW4" s="379" t="s">
        <v>77</v>
      </c>
      <c r="BX4" s="379" t="s">
        <v>78</v>
      </c>
      <c r="BY4" s="379" t="s">
        <v>79</v>
      </c>
      <c r="BZ4" s="379" t="s">
        <v>80</v>
      </c>
      <c r="CA4" s="379" t="s">
        <v>81</v>
      </c>
      <c r="CB4" s="379" t="s">
        <v>82</v>
      </c>
      <c r="CC4" s="379" t="s">
        <v>82</v>
      </c>
      <c r="CD4" s="379" t="s">
        <v>82</v>
      </c>
      <c r="CE4" s="379" t="s">
        <v>83</v>
      </c>
      <c r="CF4" s="379" t="s">
        <v>84</v>
      </c>
      <c r="CG4" s="379" t="s">
        <v>85</v>
      </c>
      <c r="CH4" s="379" t="s">
        <v>86</v>
      </c>
      <c r="CI4" s="379" t="s">
        <v>87</v>
      </c>
      <c r="CJ4" s="379" t="s">
        <v>87</v>
      </c>
      <c r="CK4" s="379" t="s">
        <v>87</v>
      </c>
      <c r="CL4" s="379" t="s">
        <v>87</v>
      </c>
      <c r="CM4" s="379" t="s">
        <v>88</v>
      </c>
      <c r="CN4" s="379" t="s">
        <v>89</v>
      </c>
      <c r="CO4" s="379" t="s">
        <v>90</v>
      </c>
      <c r="CP4" s="379" t="s">
        <v>91</v>
      </c>
      <c r="CQ4" s="379" t="s">
        <v>92</v>
      </c>
      <c r="CR4" s="379" t="s">
        <v>93</v>
      </c>
      <c r="CS4" s="379" t="s">
        <v>94</v>
      </c>
      <c r="CT4" s="379" t="s">
        <v>95</v>
      </c>
      <c r="CU4" s="379" t="s">
        <v>96</v>
      </c>
      <c r="CV4" s="379" t="s">
        <v>97</v>
      </c>
      <c r="CW4" s="379" t="s">
        <v>98</v>
      </c>
      <c r="CX4" s="379" t="s">
        <v>99</v>
      </c>
      <c r="CY4" s="379" t="s">
        <v>100</v>
      </c>
      <c r="CZ4" s="379" t="s">
        <v>101</v>
      </c>
      <c r="DA4" s="379" t="s">
        <v>102</v>
      </c>
      <c r="DB4" s="379" t="s">
        <v>103</v>
      </c>
      <c r="DC4" s="379" t="s">
        <v>104</v>
      </c>
      <c r="DD4" s="379" t="s">
        <v>105</v>
      </c>
      <c r="DE4" s="379" t="s">
        <v>106</v>
      </c>
      <c r="DF4" s="379" t="s">
        <v>107</v>
      </c>
      <c r="DG4" s="379" t="s">
        <v>108</v>
      </c>
      <c r="DH4" s="379" t="s">
        <v>109</v>
      </c>
      <c r="DI4" s="379" t="s">
        <v>110</v>
      </c>
      <c r="DJ4" s="379" t="s">
        <v>111</v>
      </c>
      <c r="DK4" s="379" t="s">
        <v>112</v>
      </c>
      <c r="DL4" s="379" t="s">
        <v>113</v>
      </c>
      <c r="DM4" s="379" t="s">
        <v>114</v>
      </c>
      <c r="DN4" s="379" t="s">
        <v>115</v>
      </c>
      <c r="DO4" s="379" t="s">
        <v>116</v>
      </c>
      <c r="DP4" s="379" t="s">
        <v>117</v>
      </c>
      <c r="DQ4" s="379" t="s">
        <v>118</v>
      </c>
      <c r="DR4" s="379" t="s">
        <v>119</v>
      </c>
      <c r="DS4" s="379" t="s">
        <v>120</v>
      </c>
      <c r="DT4" s="379" t="s">
        <v>121</v>
      </c>
      <c r="DU4" s="379" t="s">
        <v>122</v>
      </c>
      <c r="DV4" s="379" t="s">
        <v>123</v>
      </c>
      <c r="DW4" s="379" t="s">
        <v>123</v>
      </c>
      <c r="DX4" s="379" t="s">
        <v>124</v>
      </c>
      <c r="DY4" s="379" t="s">
        <v>125</v>
      </c>
      <c r="DZ4" s="379" t="s">
        <v>126</v>
      </c>
      <c r="EA4" s="379" t="s">
        <v>127</v>
      </c>
      <c r="EB4" s="379" t="s">
        <v>128</v>
      </c>
      <c r="EC4" s="379" t="s">
        <v>129</v>
      </c>
      <c r="ED4" s="379" t="s">
        <v>130</v>
      </c>
      <c r="EE4" s="379" t="s">
        <v>131</v>
      </c>
      <c r="EF4" s="379" t="s">
        <v>132</v>
      </c>
      <c r="EG4" s="379" t="s">
        <v>133</v>
      </c>
      <c r="EH4" s="379" t="s">
        <v>134</v>
      </c>
      <c r="EI4" s="379" t="s">
        <v>134</v>
      </c>
      <c r="EJ4" s="379" t="s">
        <v>134</v>
      </c>
      <c r="EK4" s="379" t="s">
        <v>135</v>
      </c>
      <c r="EL4" s="379" t="s">
        <v>136</v>
      </c>
      <c r="EM4" s="379" t="s">
        <v>137</v>
      </c>
      <c r="EN4" s="379" t="s">
        <v>138</v>
      </c>
      <c r="EO4" s="379" t="s">
        <v>139</v>
      </c>
      <c r="EP4" s="379" t="s">
        <v>140</v>
      </c>
      <c r="EQ4" s="379" t="s">
        <v>141</v>
      </c>
      <c r="ER4" s="379" t="s">
        <v>142</v>
      </c>
      <c r="ES4" s="379" t="s">
        <v>143</v>
      </c>
      <c r="ET4" s="379" t="s">
        <v>144</v>
      </c>
      <c r="EU4" s="379" t="s">
        <v>145</v>
      </c>
    </row>
    <row r="5" spans="1:151" s="327" customFormat="1" ht="61.2" customHeight="1">
      <c r="A5" s="381" t="s">
        <v>146</v>
      </c>
      <c r="B5" s="381" t="s">
        <v>147</v>
      </c>
      <c r="C5" s="381" t="s">
        <v>148</v>
      </c>
      <c r="D5" s="381" t="s">
        <v>149</v>
      </c>
      <c r="E5" s="381" t="s">
        <v>150</v>
      </c>
      <c r="F5" s="381" t="s">
        <v>151</v>
      </c>
      <c r="G5" s="381" t="s">
        <v>152</v>
      </c>
      <c r="H5" s="381" t="s">
        <v>153</v>
      </c>
      <c r="I5" s="381" t="s">
        <v>154</v>
      </c>
      <c r="J5" s="381" t="s">
        <v>155</v>
      </c>
      <c r="K5" s="381" t="s">
        <v>156</v>
      </c>
      <c r="L5" s="381" t="s">
        <v>157</v>
      </c>
      <c r="M5" s="381" t="s">
        <v>158</v>
      </c>
      <c r="N5" s="381" t="s">
        <v>159</v>
      </c>
      <c r="O5" s="381" t="s">
        <v>160</v>
      </c>
      <c r="P5" s="382" t="s">
        <v>161</v>
      </c>
      <c r="Q5" s="381" t="s">
        <v>162</v>
      </c>
      <c r="R5" s="381" t="s">
        <v>163</v>
      </c>
      <c r="S5" s="382" t="s">
        <v>164</v>
      </c>
      <c r="T5" s="302" t="s">
        <v>165</v>
      </c>
      <c r="U5" s="303" t="s">
        <v>166</v>
      </c>
      <c r="V5" s="302" t="s">
        <v>167</v>
      </c>
      <c r="W5" s="381" t="s">
        <v>168</v>
      </c>
      <c r="X5" s="381" t="s">
        <v>169</v>
      </c>
      <c r="Y5" s="381" t="s">
        <v>170</v>
      </c>
      <c r="Z5" s="381" t="s">
        <v>171</v>
      </c>
      <c r="AA5" s="381" t="s">
        <v>172</v>
      </c>
      <c r="AB5" s="381" t="s">
        <v>173</v>
      </c>
      <c r="AC5" s="381" t="s">
        <v>174</v>
      </c>
      <c r="AD5" s="381" t="s">
        <v>175</v>
      </c>
      <c r="AE5" s="303" t="s">
        <v>176</v>
      </c>
      <c r="AF5" s="301" t="s">
        <v>177</v>
      </c>
      <c r="AG5" s="301" t="s">
        <v>178</v>
      </c>
      <c r="AH5" s="301" t="s">
        <v>179</v>
      </c>
      <c r="AI5" s="301" t="s">
        <v>180</v>
      </c>
      <c r="AJ5" s="381" t="s">
        <v>181</v>
      </c>
      <c r="AK5" s="303" t="s">
        <v>182</v>
      </c>
      <c r="AL5" s="303" t="s">
        <v>183</v>
      </c>
      <c r="AM5" s="303" t="s">
        <v>184</v>
      </c>
      <c r="AN5" s="303" t="s">
        <v>185</v>
      </c>
      <c r="AO5" s="303" t="s">
        <v>186</v>
      </c>
      <c r="AP5" s="381" t="s">
        <v>187</v>
      </c>
      <c r="AQ5" s="383" t="s">
        <v>188</v>
      </c>
      <c r="AR5" s="383" t="s">
        <v>189</v>
      </c>
      <c r="AS5" s="383" t="s">
        <v>190</v>
      </c>
      <c r="AT5" s="383" t="s">
        <v>191</v>
      </c>
      <c r="AU5" s="383" t="s">
        <v>192</v>
      </c>
      <c r="AV5" s="383" t="s">
        <v>193</v>
      </c>
      <c r="AW5" s="383" t="s">
        <v>194</v>
      </c>
      <c r="AX5" s="383" t="s">
        <v>195</v>
      </c>
      <c r="AY5" s="300" t="s">
        <v>196</v>
      </c>
      <c r="AZ5" s="301" t="s">
        <v>197</v>
      </c>
      <c r="BA5" s="383" t="s">
        <v>198</v>
      </c>
      <c r="BB5" s="383" t="s">
        <v>199</v>
      </c>
      <c r="BC5" s="383" t="s">
        <v>200</v>
      </c>
      <c r="BD5" s="383" t="s">
        <v>201</v>
      </c>
      <c r="BE5" s="383" t="s">
        <v>202</v>
      </c>
      <c r="BF5" s="383" t="s">
        <v>203</v>
      </c>
      <c r="BG5" s="383" t="s">
        <v>204</v>
      </c>
      <c r="BH5" s="383" t="s">
        <v>205</v>
      </c>
      <c r="BI5" s="383" t="s">
        <v>206</v>
      </c>
      <c r="BJ5" s="383" t="s">
        <v>207</v>
      </c>
      <c r="BK5" s="301" t="s">
        <v>208</v>
      </c>
      <c r="BL5" s="301" t="s">
        <v>209</v>
      </c>
      <c r="BM5" s="301" t="s">
        <v>210</v>
      </c>
      <c r="BN5" s="301" t="s">
        <v>211</v>
      </c>
      <c r="BO5" s="301" t="s">
        <v>212</v>
      </c>
      <c r="BP5" s="301" t="s">
        <v>213</v>
      </c>
      <c r="BQ5" s="301" t="s">
        <v>214</v>
      </c>
      <c r="BR5" s="301" t="s">
        <v>215</v>
      </c>
      <c r="BS5" s="301" t="s">
        <v>216</v>
      </c>
      <c r="BT5" s="300" t="s">
        <v>217</v>
      </c>
      <c r="BU5" s="383" t="s">
        <v>218</v>
      </c>
      <c r="BV5" s="383" t="s">
        <v>219</v>
      </c>
      <c r="BW5" s="383" t="s">
        <v>220</v>
      </c>
      <c r="BX5" s="383" t="s">
        <v>221</v>
      </c>
      <c r="BY5" s="383" t="s">
        <v>222</v>
      </c>
      <c r="BZ5" s="383" t="s">
        <v>223</v>
      </c>
      <c r="CA5" s="383" t="s">
        <v>224</v>
      </c>
      <c r="CB5" s="300" t="s">
        <v>225</v>
      </c>
      <c r="CC5" s="300" t="s">
        <v>226</v>
      </c>
      <c r="CD5" s="300" t="s">
        <v>227</v>
      </c>
      <c r="CE5" s="383" t="s">
        <v>228</v>
      </c>
      <c r="CF5" s="383" t="s">
        <v>229</v>
      </c>
      <c r="CG5" s="383" t="s">
        <v>230</v>
      </c>
      <c r="CH5" s="383" t="s">
        <v>231</v>
      </c>
      <c r="CI5" s="300" t="s">
        <v>232</v>
      </c>
      <c r="CJ5" s="300" t="s">
        <v>233</v>
      </c>
      <c r="CK5" s="300" t="s">
        <v>234</v>
      </c>
      <c r="CL5" s="300" t="s">
        <v>235</v>
      </c>
      <c r="CM5" s="381" t="s">
        <v>236</v>
      </c>
      <c r="CN5" s="381" t="s">
        <v>182</v>
      </c>
      <c r="CO5" s="383" t="s">
        <v>237</v>
      </c>
      <c r="CP5" s="383" t="s">
        <v>238</v>
      </c>
      <c r="CQ5" s="383" t="s">
        <v>239</v>
      </c>
      <c r="CR5" s="383" t="s">
        <v>240</v>
      </c>
      <c r="CS5" s="383" t="s">
        <v>241</v>
      </c>
      <c r="CT5" s="381" t="s">
        <v>242</v>
      </c>
      <c r="CU5" s="381" t="s">
        <v>243</v>
      </c>
      <c r="CV5" s="381" t="s">
        <v>182</v>
      </c>
      <c r="CW5" s="381" t="s">
        <v>244</v>
      </c>
      <c r="CX5" s="381" t="s">
        <v>245</v>
      </c>
      <c r="CY5" s="381" t="s">
        <v>246</v>
      </c>
      <c r="CZ5" s="381" t="s">
        <v>247</v>
      </c>
      <c r="DA5" s="381" t="s">
        <v>248</v>
      </c>
      <c r="DB5" s="381" t="s">
        <v>249</v>
      </c>
      <c r="DC5" s="382" t="s">
        <v>250</v>
      </c>
      <c r="DD5" s="381" t="s">
        <v>251</v>
      </c>
      <c r="DE5" s="381" t="s">
        <v>252</v>
      </c>
      <c r="DF5" s="382" t="s">
        <v>253</v>
      </c>
      <c r="DG5" s="381" t="s">
        <v>254</v>
      </c>
      <c r="DH5" s="382" t="s">
        <v>255</v>
      </c>
      <c r="DI5" s="382" t="s">
        <v>182</v>
      </c>
      <c r="DJ5" s="381" t="s">
        <v>256</v>
      </c>
      <c r="DK5" s="381" t="s">
        <v>257</v>
      </c>
      <c r="DL5" s="381" t="s">
        <v>258</v>
      </c>
      <c r="DM5" s="384" t="s">
        <v>187</v>
      </c>
      <c r="DN5" s="384" t="s">
        <v>188</v>
      </c>
      <c r="DO5" s="384" t="s">
        <v>189</v>
      </c>
      <c r="DP5" s="384" t="s">
        <v>190</v>
      </c>
      <c r="DQ5" s="384" t="s">
        <v>191</v>
      </c>
      <c r="DR5" s="384" t="s">
        <v>192</v>
      </c>
      <c r="DS5" s="384" t="s">
        <v>193</v>
      </c>
      <c r="DT5" s="384" t="s">
        <v>194</v>
      </c>
      <c r="DU5" s="384" t="s">
        <v>195</v>
      </c>
      <c r="DV5" s="386" t="s">
        <v>196</v>
      </c>
      <c r="DW5" s="386" t="s">
        <v>259</v>
      </c>
      <c r="DX5" s="384" t="s">
        <v>198</v>
      </c>
      <c r="DY5" s="384" t="s">
        <v>199</v>
      </c>
      <c r="DZ5" s="384" t="s">
        <v>200</v>
      </c>
      <c r="EA5" s="384" t="s">
        <v>201</v>
      </c>
      <c r="EB5" s="384" t="s">
        <v>202</v>
      </c>
      <c r="EC5" s="384" t="s">
        <v>203</v>
      </c>
      <c r="ED5" s="384" t="s">
        <v>204</v>
      </c>
      <c r="EE5" s="384" t="s">
        <v>205</v>
      </c>
      <c r="EF5" s="384" t="s">
        <v>206</v>
      </c>
      <c r="EG5" s="384" t="s">
        <v>207</v>
      </c>
      <c r="EH5" s="386" t="s">
        <v>260</v>
      </c>
      <c r="EI5" s="386" t="s">
        <v>261</v>
      </c>
      <c r="EJ5" s="386" t="s">
        <v>262</v>
      </c>
      <c r="EK5" s="384" t="s">
        <v>218</v>
      </c>
      <c r="EL5" s="384" t="s">
        <v>219</v>
      </c>
      <c r="EM5" s="384" t="s">
        <v>220</v>
      </c>
      <c r="EN5" s="384" t="s">
        <v>221</v>
      </c>
      <c r="EO5" s="384" t="s">
        <v>222</v>
      </c>
      <c r="EP5" s="384" t="s">
        <v>223</v>
      </c>
      <c r="EQ5" s="384" t="s">
        <v>224</v>
      </c>
      <c r="ER5" s="384" t="s">
        <v>228</v>
      </c>
      <c r="ES5" s="384" t="s">
        <v>229</v>
      </c>
      <c r="ET5" s="384" t="s">
        <v>230</v>
      </c>
      <c r="EU5" s="384" t="s">
        <v>231</v>
      </c>
    </row>
    <row r="6" spans="1:151" s="311" customFormat="1" ht="19.95" customHeight="1">
      <c r="A6" s="432">
        <v>29</v>
      </c>
      <c r="B6" s="432">
        <v>29</v>
      </c>
      <c r="C6" s="432" t="s">
        <v>263</v>
      </c>
      <c r="D6" s="432" t="s">
        <v>264</v>
      </c>
      <c r="E6" s="441" t="s">
        <v>265</v>
      </c>
      <c r="F6" s="432" t="s">
        <v>266</v>
      </c>
      <c r="G6" s="432" t="s">
        <v>267</v>
      </c>
      <c r="H6" s="432" t="s">
        <v>268</v>
      </c>
      <c r="I6" s="432" t="s">
        <v>269</v>
      </c>
      <c r="J6" s="432" t="s">
        <v>270</v>
      </c>
      <c r="K6" s="456" t="s">
        <v>271</v>
      </c>
      <c r="L6" s="441" t="s">
        <v>272</v>
      </c>
      <c r="M6" s="432" t="s">
        <v>273</v>
      </c>
      <c r="N6" s="441" t="s">
        <v>272</v>
      </c>
      <c r="O6" s="432" t="s">
        <v>274</v>
      </c>
      <c r="P6" s="438" t="s">
        <v>275</v>
      </c>
      <c r="Q6" s="441">
        <v>1</v>
      </c>
      <c r="R6" s="304" t="s">
        <v>276</v>
      </c>
      <c r="S6" s="304" t="s">
        <v>270</v>
      </c>
      <c r="T6" s="304" t="s">
        <v>270</v>
      </c>
      <c r="U6" s="304" t="s">
        <v>270</v>
      </c>
      <c r="V6" s="304" t="s">
        <v>270</v>
      </c>
      <c r="W6" s="304">
        <v>52</v>
      </c>
      <c r="X6" s="451">
        <v>52</v>
      </c>
      <c r="Y6" s="304">
        <v>70.400000000000006</v>
      </c>
      <c r="Z6" s="451">
        <v>70.400000000000006</v>
      </c>
      <c r="AA6" s="304">
        <v>52</v>
      </c>
      <c r="AB6" s="457">
        <v>52</v>
      </c>
      <c r="AC6" s="304" t="s">
        <v>270</v>
      </c>
      <c r="AD6" s="451" t="s">
        <v>270</v>
      </c>
      <c r="AE6" s="304" t="s">
        <v>270</v>
      </c>
      <c r="AF6" s="304" t="s">
        <v>270</v>
      </c>
      <c r="AG6" s="304" t="s">
        <v>270</v>
      </c>
      <c r="AH6" s="304" t="s">
        <v>270</v>
      </c>
      <c r="AI6" s="304" t="s">
        <v>270</v>
      </c>
      <c r="AJ6" s="446" t="s">
        <v>277</v>
      </c>
      <c r="AK6" s="446" t="s">
        <v>277</v>
      </c>
      <c r="AL6" s="446" t="s">
        <v>277</v>
      </c>
      <c r="AM6" s="446" t="s">
        <v>277</v>
      </c>
      <c r="AN6" s="446" t="s">
        <v>277</v>
      </c>
      <c r="AO6" s="446" t="s">
        <v>277</v>
      </c>
      <c r="AP6" s="307" t="s">
        <v>277</v>
      </c>
      <c r="AQ6" s="432" t="s">
        <v>277</v>
      </c>
      <c r="AR6" s="307" t="s">
        <v>277</v>
      </c>
      <c r="AS6" s="308" t="s">
        <v>277</v>
      </c>
      <c r="AT6" s="308" t="s">
        <v>277</v>
      </c>
      <c r="AU6" s="307" t="s">
        <v>277</v>
      </c>
      <c r="AV6" s="307" t="s">
        <v>277</v>
      </c>
      <c r="AW6" s="307" t="s">
        <v>277</v>
      </c>
      <c r="AX6" s="307" t="s">
        <v>277</v>
      </c>
      <c r="AY6" s="309" t="s">
        <v>277</v>
      </c>
      <c r="AZ6" s="387" t="s">
        <v>277</v>
      </c>
      <c r="BA6" s="451" t="s">
        <v>277</v>
      </c>
      <c r="BB6" s="387" t="s">
        <v>277</v>
      </c>
      <c r="BC6" s="454" t="s">
        <v>277</v>
      </c>
      <c r="BD6" s="387" t="s">
        <v>277</v>
      </c>
      <c r="BE6" s="387" t="s">
        <v>277</v>
      </c>
      <c r="BF6" s="387" t="s">
        <v>277</v>
      </c>
      <c r="BG6" s="307" t="s">
        <v>277</v>
      </c>
      <c r="BH6" s="307" t="s">
        <v>277</v>
      </c>
      <c r="BI6" s="307" t="s">
        <v>277</v>
      </c>
      <c r="BJ6" s="307" t="s">
        <v>277</v>
      </c>
      <c r="BK6" s="446" t="s">
        <v>277</v>
      </c>
      <c r="BL6" s="307" t="s">
        <v>277</v>
      </c>
      <c r="BM6" s="307" t="s">
        <v>277</v>
      </c>
      <c r="BN6" s="307" t="s">
        <v>277</v>
      </c>
      <c r="BO6" s="307" t="s">
        <v>277</v>
      </c>
      <c r="BP6" s="307" t="s">
        <v>277</v>
      </c>
      <c r="BQ6" s="307" t="s">
        <v>277</v>
      </c>
      <c r="BR6" s="307" t="s">
        <v>277</v>
      </c>
      <c r="BS6" s="307" t="s">
        <v>277</v>
      </c>
      <c r="BT6" s="307" t="s">
        <v>277</v>
      </c>
      <c r="BU6" s="306" t="s">
        <v>277</v>
      </c>
      <c r="BV6" s="307" t="s">
        <v>277</v>
      </c>
      <c r="BW6" s="307" t="s">
        <v>277</v>
      </c>
      <c r="BX6" s="307" t="s">
        <v>277</v>
      </c>
      <c r="BY6" s="307" t="s">
        <v>277</v>
      </c>
      <c r="BZ6" s="307" t="s">
        <v>277</v>
      </c>
      <c r="CA6" s="307" t="s">
        <v>277</v>
      </c>
      <c r="CB6" s="307" t="s">
        <v>277</v>
      </c>
      <c r="CC6" s="307" t="s">
        <v>277</v>
      </c>
      <c r="CD6" s="307" t="s">
        <v>277</v>
      </c>
      <c r="CE6" s="306" t="s">
        <v>277</v>
      </c>
      <c r="CF6" s="307" t="s">
        <v>277</v>
      </c>
      <c r="CG6" s="307" t="s">
        <v>277</v>
      </c>
      <c r="CH6" s="307" t="s">
        <v>277</v>
      </c>
      <c r="CI6" s="306" t="s">
        <v>277</v>
      </c>
      <c r="CJ6" s="307" t="s">
        <v>277</v>
      </c>
      <c r="CK6" s="307" t="s">
        <v>277</v>
      </c>
      <c r="CL6" s="307" t="s">
        <v>277</v>
      </c>
      <c r="CM6" s="432" t="s">
        <v>278</v>
      </c>
      <c r="CN6" s="435" t="s">
        <v>279</v>
      </c>
      <c r="CO6" s="432" t="s">
        <v>280</v>
      </c>
      <c r="CP6" s="432" t="s">
        <v>280</v>
      </c>
      <c r="CQ6" s="432" t="s">
        <v>281</v>
      </c>
      <c r="CR6" s="432" t="s">
        <v>282</v>
      </c>
      <c r="CS6" s="432" t="s">
        <v>270</v>
      </c>
      <c r="CT6" s="432" t="s">
        <v>277</v>
      </c>
      <c r="CU6" s="432" t="s">
        <v>277</v>
      </c>
      <c r="CV6" s="432" t="s">
        <v>277</v>
      </c>
      <c r="CW6" s="432" t="s">
        <v>277</v>
      </c>
      <c r="CX6" s="432" t="s">
        <v>277</v>
      </c>
      <c r="CY6" s="432" t="s">
        <v>277</v>
      </c>
      <c r="CZ6" s="432" t="s">
        <v>277</v>
      </c>
      <c r="DA6" s="432" t="s">
        <v>277</v>
      </c>
      <c r="DB6" s="441" t="s">
        <v>277</v>
      </c>
      <c r="DC6" s="432" t="s">
        <v>277</v>
      </c>
      <c r="DD6" s="432" t="s">
        <v>277</v>
      </c>
      <c r="DE6" s="432" t="s">
        <v>277</v>
      </c>
      <c r="DF6" s="432" t="s">
        <v>277</v>
      </c>
      <c r="DG6" s="432" t="s">
        <v>277</v>
      </c>
      <c r="DH6" s="432" t="s">
        <v>277</v>
      </c>
      <c r="DI6" s="432" t="s">
        <v>277</v>
      </c>
      <c r="DJ6" s="432" t="s">
        <v>277</v>
      </c>
      <c r="DK6" s="432" t="s">
        <v>277</v>
      </c>
      <c r="DL6" s="432" t="s">
        <v>277</v>
      </c>
      <c r="DM6" s="307" t="s">
        <v>277</v>
      </c>
      <c r="DN6" s="432" t="s">
        <v>277</v>
      </c>
      <c r="DO6" s="307" t="s">
        <v>277</v>
      </c>
      <c r="DP6" s="307" t="s">
        <v>277</v>
      </c>
      <c r="DQ6" s="307" t="s">
        <v>277</v>
      </c>
      <c r="DR6" s="307" t="s">
        <v>277</v>
      </c>
      <c r="DS6" s="307" t="s">
        <v>277</v>
      </c>
      <c r="DT6" s="307" t="s">
        <v>277</v>
      </c>
      <c r="DU6" s="307" t="s">
        <v>277</v>
      </c>
      <c r="DV6" s="307" t="s">
        <v>277</v>
      </c>
      <c r="DW6" s="307" t="s">
        <v>277</v>
      </c>
      <c r="DX6" s="432" t="s">
        <v>277</v>
      </c>
      <c r="DY6" s="307" t="s">
        <v>277</v>
      </c>
      <c r="DZ6" s="432" t="s">
        <v>277</v>
      </c>
      <c r="EA6" s="307" t="s">
        <v>277</v>
      </c>
      <c r="EB6" s="307" t="s">
        <v>277</v>
      </c>
      <c r="EC6" s="307" t="s">
        <v>277</v>
      </c>
      <c r="ED6" s="307" t="s">
        <v>277</v>
      </c>
      <c r="EE6" s="307" t="s">
        <v>277</v>
      </c>
      <c r="EF6" s="307" t="s">
        <v>277</v>
      </c>
      <c r="EG6" s="307" t="s">
        <v>277</v>
      </c>
      <c r="EH6" s="307" t="s">
        <v>277</v>
      </c>
      <c r="EI6" s="307" t="s">
        <v>277</v>
      </c>
      <c r="EJ6" s="307" t="s">
        <v>277</v>
      </c>
      <c r="EK6" s="307" t="s">
        <v>277</v>
      </c>
      <c r="EL6" s="307" t="s">
        <v>277</v>
      </c>
      <c r="EM6" s="307" t="s">
        <v>277</v>
      </c>
      <c r="EN6" s="307" t="s">
        <v>277</v>
      </c>
      <c r="EO6" s="307" t="s">
        <v>277</v>
      </c>
      <c r="EP6" s="307" t="s">
        <v>277</v>
      </c>
      <c r="EQ6" s="307" t="s">
        <v>277</v>
      </c>
      <c r="ER6" s="307" t="s">
        <v>277</v>
      </c>
      <c r="ES6" s="307" t="s">
        <v>277</v>
      </c>
      <c r="ET6" s="307" t="s">
        <v>277</v>
      </c>
      <c r="EU6" s="307" t="s">
        <v>277</v>
      </c>
    </row>
    <row r="7" spans="1:151" s="311" customFormat="1" ht="19.95" customHeight="1">
      <c r="A7" s="433"/>
      <c r="B7" s="433"/>
      <c r="C7" s="433"/>
      <c r="D7" s="433"/>
      <c r="E7" s="442"/>
      <c r="F7" s="433"/>
      <c r="G7" s="433"/>
      <c r="H7" s="433"/>
      <c r="I7" s="433"/>
      <c r="J7" s="433"/>
      <c r="K7" s="433"/>
      <c r="L7" s="442"/>
      <c r="M7" s="433"/>
      <c r="N7" s="442"/>
      <c r="O7" s="433"/>
      <c r="P7" s="444"/>
      <c r="Q7" s="442"/>
      <c r="R7" s="304" t="s">
        <v>277</v>
      </c>
      <c r="S7" s="304" t="s">
        <v>277</v>
      </c>
      <c r="T7" s="304" t="s">
        <v>277</v>
      </c>
      <c r="U7" s="304" t="s">
        <v>277</v>
      </c>
      <c r="V7" s="304" t="s">
        <v>277</v>
      </c>
      <c r="W7" s="304" t="s">
        <v>277</v>
      </c>
      <c r="X7" s="452"/>
      <c r="Y7" s="304" t="s">
        <v>277</v>
      </c>
      <c r="Z7" s="452"/>
      <c r="AA7" s="304" t="s">
        <v>277</v>
      </c>
      <c r="AB7" s="458"/>
      <c r="AC7" s="304" t="s">
        <v>277</v>
      </c>
      <c r="AD7" s="452"/>
      <c r="AE7" s="304" t="s">
        <v>277</v>
      </c>
      <c r="AF7" s="304" t="s">
        <v>277</v>
      </c>
      <c r="AG7" s="304" t="s">
        <v>277</v>
      </c>
      <c r="AH7" s="304" t="s">
        <v>277</v>
      </c>
      <c r="AI7" s="304" t="s">
        <v>277</v>
      </c>
      <c r="AJ7" s="447"/>
      <c r="AK7" s="447"/>
      <c r="AL7" s="447"/>
      <c r="AM7" s="447"/>
      <c r="AN7" s="447"/>
      <c r="AO7" s="447"/>
      <c r="AP7" s="307" t="s">
        <v>277</v>
      </c>
      <c r="AQ7" s="433"/>
      <c r="AR7" s="307" t="s">
        <v>277</v>
      </c>
      <c r="AS7" s="308" t="s">
        <v>277</v>
      </c>
      <c r="AT7" s="308" t="s">
        <v>277</v>
      </c>
      <c r="AU7" s="307" t="s">
        <v>277</v>
      </c>
      <c r="AV7" s="307" t="s">
        <v>277</v>
      </c>
      <c r="AW7" s="307" t="s">
        <v>277</v>
      </c>
      <c r="AX7" s="307" t="s">
        <v>277</v>
      </c>
      <c r="AY7" s="309" t="s">
        <v>277</v>
      </c>
      <c r="AZ7" s="387" t="s">
        <v>277</v>
      </c>
      <c r="BA7" s="452"/>
      <c r="BB7" s="387" t="s">
        <v>277</v>
      </c>
      <c r="BC7" s="452"/>
      <c r="BD7" s="387" t="s">
        <v>277</v>
      </c>
      <c r="BE7" s="387" t="s">
        <v>277</v>
      </c>
      <c r="BF7" s="387" t="s">
        <v>277</v>
      </c>
      <c r="BG7" s="307" t="s">
        <v>277</v>
      </c>
      <c r="BH7" s="307" t="s">
        <v>277</v>
      </c>
      <c r="BI7" s="307" t="s">
        <v>277</v>
      </c>
      <c r="BJ7" s="307" t="s">
        <v>277</v>
      </c>
      <c r="BK7" s="447"/>
      <c r="BL7" s="307" t="s">
        <v>277</v>
      </c>
      <c r="BM7" s="307" t="s">
        <v>277</v>
      </c>
      <c r="BN7" s="307" t="s">
        <v>277</v>
      </c>
      <c r="BO7" s="307" t="s">
        <v>277</v>
      </c>
      <c r="BP7" s="307" t="s">
        <v>277</v>
      </c>
      <c r="BQ7" s="307" t="s">
        <v>277</v>
      </c>
      <c r="BR7" s="307" t="s">
        <v>277</v>
      </c>
      <c r="BS7" s="307" t="s">
        <v>277</v>
      </c>
      <c r="BT7" s="307" t="s">
        <v>277</v>
      </c>
      <c r="BU7" s="306" t="s">
        <v>277</v>
      </c>
      <c r="BV7" s="307" t="s">
        <v>277</v>
      </c>
      <c r="BW7" s="307" t="s">
        <v>277</v>
      </c>
      <c r="BX7" s="307" t="s">
        <v>277</v>
      </c>
      <c r="BY7" s="307" t="s">
        <v>277</v>
      </c>
      <c r="BZ7" s="307" t="s">
        <v>277</v>
      </c>
      <c r="CA7" s="307" t="s">
        <v>277</v>
      </c>
      <c r="CB7" s="307" t="s">
        <v>277</v>
      </c>
      <c r="CC7" s="307" t="s">
        <v>277</v>
      </c>
      <c r="CD7" s="307" t="s">
        <v>277</v>
      </c>
      <c r="CE7" s="306" t="s">
        <v>277</v>
      </c>
      <c r="CF7" s="307" t="s">
        <v>277</v>
      </c>
      <c r="CG7" s="307" t="s">
        <v>277</v>
      </c>
      <c r="CH7" s="307" t="s">
        <v>277</v>
      </c>
      <c r="CI7" s="306" t="s">
        <v>277</v>
      </c>
      <c r="CJ7" s="307" t="s">
        <v>277</v>
      </c>
      <c r="CK7" s="307" t="s">
        <v>277</v>
      </c>
      <c r="CL7" s="307" t="s">
        <v>277</v>
      </c>
      <c r="CM7" s="433"/>
      <c r="CN7" s="436"/>
      <c r="CO7" s="449"/>
      <c r="CP7" s="449"/>
      <c r="CQ7" s="433"/>
      <c r="CR7" s="449"/>
      <c r="CS7" s="449"/>
      <c r="CT7" s="433"/>
      <c r="CU7" s="433"/>
      <c r="CV7" s="433"/>
      <c r="CW7" s="433"/>
      <c r="CX7" s="433"/>
      <c r="CY7" s="433"/>
      <c r="CZ7" s="433"/>
      <c r="DA7" s="433"/>
      <c r="DB7" s="442"/>
      <c r="DC7" s="433"/>
      <c r="DD7" s="433"/>
      <c r="DE7" s="433"/>
      <c r="DF7" s="433"/>
      <c r="DG7" s="433"/>
      <c r="DH7" s="433"/>
      <c r="DI7" s="433"/>
      <c r="DJ7" s="433"/>
      <c r="DK7" s="433"/>
      <c r="DL7" s="433"/>
      <c r="DM7" s="307" t="s">
        <v>277</v>
      </c>
      <c r="DN7" s="433"/>
      <c r="DO7" s="307" t="s">
        <v>277</v>
      </c>
      <c r="DP7" s="307" t="s">
        <v>277</v>
      </c>
      <c r="DQ7" s="307" t="s">
        <v>277</v>
      </c>
      <c r="DR7" s="307" t="s">
        <v>277</v>
      </c>
      <c r="DS7" s="307" t="s">
        <v>277</v>
      </c>
      <c r="DT7" s="307" t="s">
        <v>277</v>
      </c>
      <c r="DU7" s="307" t="s">
        <v>277</v>
      </c>
      <c r="DV7" s="307" t="s">
        <v>277</v>
      </c>
      <c r="DW7" s="307" t="s">
        <v>277</v>
      </c>
      <c r="DX7" s="433"/>
      <c r="DY7" s="307" t="s">
        <v>277</v>
      </c>
      <c r="DZ7" s="433"/>
      <c r="EA7" s="307" t="s">
        <v>277</v>
      </c>
      <c r="EB7" s="307" t="s">
        <v>277</v>
      </c>
      <c r="EC7" s="307" t="s">
        <v>277</v>
      </c>
      <c r="ED7" s="307" t="s">
        <v>277</v>
      </c>
      <c r="EE7" s="307" t="s">
        <v>277</v>
      </c>
      <c r="EF7" s="307" t="s">
        <v>277</v>
      </c>
      <c r="EG7" s="307" t="s">
        <v>277</v>
      </c>
      <c r="EH7" s="307" t="s">
        <v>277</v>
      </c>
      <c r="EI7" s="307" t="s">
        <v>277</v>
      </c>
      <c r="EJ7" s="307" t="s">
        <v>277</v>
      </c>
      <c r="EK7" s="307" t="s">
        <v>277</v>
      </c>
      <c r="EL7" s="307" t="s">
        <v>277</v>
      </c>
      <c r="EM7" s="307" t="s">
        <v>277</v>
      </c>
      <c r="EN7" s="307" t="s">
        <v>277</v>
      </c>
      <c r="EO7" s="307" t="s">
        <v>277</v>
      </c>
      <c r="EP7" s="307" t="s">
        <v>277</v>
      </c>
      <c r="EQ7" s="307" t="s">
        <v>277</v>
      </c>
      <c r="ER7" s="307" t="s">
        <v>277</v>
      </c>
      <c r="ES7" s="307" t="s">
        <v>277</v>
      </c>
      <c r="ET7" s="307" t="s">
        <v>277</v>
      </c>
      <c r="EU7" s="307" t="s">
        <v>277</v>
      </c>
    </row>
    <row r="8" spans="1:151" s="311" customFormat="1" ht="19.95" customHeight="1">
      <c r="A8" s="433"/>
      <c r="B8" s="433"/>
      <c r="C8" s="433"/>
      <c r="D8" s="433"/>
      <c r="E8" s="442"/>
      <c r="F8" s="433"/>
      <c r="G8" s="433"/>
      <c r="H8" s="433"/>
      <c r="I8" s="433"/>
      <c r="J8" s="433"/>
      <c r="K8" s="433"/>
      <c r="L8" s="442"/>
      <c r="M8" s="433"/>
      <c r="N8" s="442"/>
      <c r="O8" s="433"/>
      <c r="P8" s="444"/>
      <c r="Q8" s="442"/>
      <c r="R8" s="304" t="s">
        <v>277</v>
      </c>
      <c r="S8" s="304" t="s">
        <v>277</v>
      </c>
      <c r="T8" s="304" t="s">
        <v>277</v>
      </c>
      <c r="U8" s="304" t="s">
        <v>277</v>
      </c>
      <c r="V8" s="304" t="s">
        <v>277</v>
      </c>
      <c r="W8" s="304" t="s">
        <v>277</v>
      </c>
      <c r="X8" s="452"/>
      <c r="Y8" s="304" t="s">
        <v>277</v>
      </c>
      <c r="Z8" s="452"/>
      <c r="AA8" s="304" t="s">
        <v>277</v>
      </c>
      <c r="AB8" s="458"/>
      <c r="AC8" s="304" t="s">
        <v>277</v>
      </c>
      <c r="AD8" s="452"/>
      <c r="AE8" s="304" t="s">
        <v>277</v>
      </c>
      <c r="AF8" s="304" t="s">
        <v>277</v>
      </c>
      <c r="AG8" s="304" t="s">
        <v>277</v>
      </c>
      <c r="AH8" s="304" t="s">
        <v>277</v>
      </c>
      <c r="AI8" s="304" t="s">
        <v>277</v>
      </c>
      <c r="AJ8" s="447"/>
      <c r="AK8" s="447"/>
      <c r="AL8" s="447"/>
      <c r="AM8" s="447"/>
      <c r="AN8" s="447"/>
      <c r="AO8" s="447"/>
      <c r="AP8" s="307" t="s">
        <v>277</v>
      </c>
      <c r="AQ8" s="433"/>
      <c r="AR8" s="307" t="s">
        <v>277</v>
      </c>
      <c r="AS8" s="308" t="s">
        <v>277</v>
      </c>
      <c r="AT8" s="308" t="s">
        <v>277</v>
      </c>
      <c r="AU8" s="307" t="s">
        <v>277</v>
      </c>
      <c r="AV8" s="307" t="s">
        <v>277</v>
      </c>
      <c r="AW8" s="307" t="s">
        <v>277</v>
      </c>
      <c r="AX8" s="307" t="s">
        <v>277</v>
      </c>
      <c r="AY8" s="309" t="s">
        <v>277</v>
      </c>
      <c r="AZ8" s="387" t="s">
        <v>277</v>
      </c>
      <c r="BA8" s="452"/>
      <c r="BB8" s="387" t="s">
        <v>277</v>
      </c>
      <c r="BC8" s="452"/>
      <c r="BD8" s="387" t="s">
        <v>277</v>
      </c>
      <c r="BE8" s="387" t="s">
        <v>277</v>
      </c>
      <c r="BF8" s="387" t="s">
        <v>277</v>
      </c>
      <c r="BG8" s="307" t="s">
        <v>277</v>
      </c>
      <c r="BH8" s="307" t="s">
        <v>277</v>
      </c>
      <c r="BI8" s="307" t="s">
        <v>277</v>
      </c>
      <c r="BJ8" s="307" t="s">
        <v>277</v>
      </c>
      <c r="BK8" s="447"/>
      <c r="BL8" s="307" t="s">
        <v>277</v>
      </c>
      <c r="BM8" s="307" t="s">
        <v>277</v>
      </c>
      <c r="BN8" s="307" t="s">
        <v>277</v>
      </c>
      <c r="BO8" s="307" t="s">
        <v>277</v>
      </c>
      <c r="BP8" s="307" t="s">
        <v>277</v>
      </c>
      <c r="BQ8" s="307" t="s">
        <v>277</v>
      </c>
      <c r="BR8" s="307" t="s">
        <v>277</v>
      </c>
      <c r="BS8" s="307" t="s">
        <v>277</v>
      </c>
      <c r="BT8" s="307" t="s">
        <v>277</v>
      </c>
      <c r="BU8" s="306" t="s">
        <v>277</v>
      </c>
      <c r="BV8" s="307" t="s">
        <v>277</v>
      </c>
      <c r="BW8" s="307" t="s">
        <v>277</v>
      </c>
      <c r="BX8" s="307" t="s">
        <v>277</v>
      </c>
      <c r="BY8" s="307" t="s">
        <v>277</v>
      </c>
      <c r="BZ8" s="307" t="s">
        <v>277</v>
      </c>
      <c r="CA8" s="307" t="s">
        <v>277</v>
      </c>
      <c r="CB8" s="307" t="s">
        <v>277</v>
      </c>
      <c r="CC8" s="307" t="s">
        <v>277</v>
      </c>
      <c r="CD8" s="307" t="s">
        <v>277</v>
      </c>
      <c r="CE8" s="306" t="s">
        <v>277</v>
      </c>
      <c r="CF8" s="307" t="s">
        <v>277</v>
      </c>
      <c r="CG8" s="307" t="s">
        <v>277</v>
      </c>
      <c r="CH8" s="307" t="s">
        <v>277</v>
      </c>
      <c r="CI8" s="306" t="s">
        <v>277</v>
      </c>
      <c r="CJ8" s="307" t="s">
        <v>277</v>
      </c>
      <c r="CK8" s="307" t="s">
        <v>277</v>
      </c>
      <c r="CL8" s="307" t="s">
        <v>277</v>
      </c>
      <c r="CM8" s="433"/>
      <c r="CN8" s="436"/>
      <c r="CO8" s="449"/>
      <c r="CP8" s="449"/>
      <c r="CQ8" s="433"/>
      <c r="CR8" s="449"/>
      <c r="CS8" s="449"/>
      <c r="CT8" s="433"/>
      <c r="CU8" s="433"/>
      <c r="CV8" s="433"/>
      <c r="CW8" s="433"/>
      <c r="CX8" s="433"/>
      <c r="CY8" s="433"/>
      <c r="CZ8" s="433"/>
      <c r="DA8" s="433"/>
      <c r="DB8" s="442"/>
      <c r="DC8" s="433"/>
      <c r="DD8" s="433"/>
      <c r="DE8" s="433"/>
      <c r="DF8" s="433"/>
      <c r="DG8" s="433"/>
      <c r="DH8" s="433"/>
      <c r="DI8" s="433"/>
      <c r="DJ8" s="433"/>
      <c r="DK8" s="433"/>
      <c r="DL8" s="433"/>
      <c r="DM8" s="307" t="s">
        <v>277</v>
      </c>
      <c r="DN8" s="433"/>
      <c r="DO8" s="307" t="s">
        <v>277</v>
      </c>
      <c r="DP8" s="307" t="s">
        <v>277</v>
      </c>
      <c r="DQ8" s="307" t="s">
        <v>277</v>
      </c>
      <c r="DR8" s="307" t="s">
        <v>277</v>
      </c>
      <c r="DS8" s="307" t="s">
        <v>277</v>
      </c>
      <c r="DT8" s="307" t="s">
        <v>277</v>
      </c>
      <c r="DU8" s="307" t="s">
        <v>277</v>
      </c>
      <c r="DV8" s="307" t="s">
        <v>277</v>
      </c>
      <c r="DW8" s="307" t="s">
        <v>277</v>
      </c>
      <c r="DX8" s="433"/>
      <c r="DY8" s="307" t="s">
        <v>277</v>
      </c>
      <c r="DZ8" s="433"/>
      <c r="EA8" s="307" t="s">
        <v>277</v>
      </c>
      <c r="EB8" s="307" t="s">
        <v>277</v>
      </c>
      <c r="EC8" s="307" t="s">
        <v>277</v>
      </c>
      <c r="ED8" s="307" t="s">
        <v>277</v>
      </c>
      <c r="EE8" s="307" t="s">
        <v>277</v>
      </c>
      <c r="EF8" s="307" t="s">
        <v>277</v>
      </c>
      <c r="EG8" s="307" t="s">
        <v>277</v>
      </c>
      <c r="EH8" s="307" t="s">
        <v>277</v>
      </c>
      <c r="EI8" s="307" t="s">
        <v>277</v>
      </c>
      <c r="EJ8" s="307" t="s">
        <v>277</v>
      </c>
      <c r="EK8" s="307" t="s">
        <v>277</v>
      </c>
      <c r="EL8" s="307" t="s">
        <v>277</v>
      </c>
      <c r="EM8" s="307" t="s">
        <v>277</v>
      </c>
      <c r="EN8" s="307" t="s">
        <v>277</v>
      </c>
      <c r="EO8" s="307" t="s">
        <v>277</v>
      </c>
      <c r="EP8" s="307" t="s">
        <v>277</v>
      </c>
      <c r="EQ8" s="307" t="s">
        <v>277</v>
      </c>
      <c r="ER8" s="307" t="s">
        <v>277</v>
      </c>
      <c r="ES8" s="307" t="s">
        <v>277</v>
      </c>
      <c r="ET8" s="307" t="s">
        <v>277</v>
      </c>
      <c r="EU8" s="307" t="s">
        <v>277</v>
      </c>
    </row>
    <row r="9" spans="1:151" s="311" customFormat="1" ht="19.95" customHeight="1">
      <c r="A9" s="434"/>
      <c r="B9" s="434"/>
      <c r="C9" s="434"/>
      <c r="D9" s="434"/>
      <c r="E9" s="443"/>
      <c r="F9" s="434"/>
      <c r="G9" s="434"/>
      <c r="H9" s="434"/>
      <c r="I9" s="434"/>
      <c r="J9" s="434"/>
      <c r="K9" s="434"/>
      <c r="L9" s="443"/>
      <c r="M9" s="434"/>
      <c r="N9" s="443"/>
      <c r="O9" s="434"/>
      <c r="P9" s="445"/>
      <c r="Q9" s="443"/>
      <c r="R9" s="304" t="s">
        <v>277</v>
      </c>
      <c r="S9" s="304" t="s">
        <v>277</v>
      </c>
      <c r="T9" s="304" t="s">
        <v>277</v>
      </c>
      <c r="U9" s="304" t="s">
        <v>277</v>
      </c>
      <c r="V9" s="304" t="s">
        <v>277</v>
      </c>
      <c r="W9" s="304" t="s">
        <v>277</v>
      </c>
      <c r="X9" s="453"/>
      <c r="Y9" s="304" t="s">
        <v>277</v>
      </c>
      <c r="Z9" s="453"/>
      <c r="AA9" s="304" t="s">
        <v>277</v>
      </c>
      <c r="AB9" s="459"/>
      <c r="AC9" s="304" t="s">
        <v>277</v>
      </c>
      <c r="AD9" s="453"/>
      <c r="AE9" s="304" t="s">
        <v>277</v>
      </c>
      <c r="AF9" s="304" t="s">
        <v>277</v>
      </c>
      <c r="AG9" s="304" t="s">
        <v>277</v>
      </c>
      <c r="AH9" s="304" t="s">
        <v>277</v>
      </c>
      <c r="AI9" s="304" t="s">
        <v>277</v>
      </c>
      <c r="AJ9" s="448"/>
      <c r="AK9" s="448"/>
      <c r="AL9" s="448"/>
      <c r="AM9" s="448"/>
      <c r="AN9" s="448"/>
      <c r="AO9" s="448"/>
      <c r="AP9" s="307" t="s">
        <v>277</v>
      </c>
      <c r="AQ9" s="434"/>
      <c r="AR9" s="307" t="s">
        <v>277</v>
      </c>
      <c r="AS9" s="308" t="s">
        <v>277</v>
      </c>
      <c r="AT9" s="308" t="s">
        <v>277</v>
      </c>
      <c r="AU9" s="307" t="s">
        <v>277</v>
      </c>
      <c r="AV9" s="307" t="s">
        <v>277</v>
      </c>
      <c r="AW9" s="307" t="s">
        <v>277</v>
      </c>
      <c r="AX9" s="307" t="s">
        <v>277</v>
      </c>
      <c r="AY9" s="309" t="s">
        <v>277</v>
      </c>
      <c r="AZ9" s="387" t="s">
        <v>277</v>
      </c>
      <c r="BA9" s="453"/>
      <c r="BB9" s="387" t="s">
        <v>277</v>
      </c>
      <c r="BC9" s="455"/>
      <c r="BD9" s="387" t="s">
        <v>277</v>
      </c>
      <c r="BE9" s="387" t="s">
        <v>277</v>
      </c>
      <c r="BF9" s="387" t="s">
        <v>277</v>
      </c>
      <c r="BG9" s="307" t="s">
        <v>277</v>
      </c>
      <c r="BH9" s="307" t="s">
        <v>277</v>
      </c>
      <c r="BI9" s="307" t="s">
        <v>277</v>
      </c>
      <c r="BJ9" s="307" t="s">
        <v>277</v>
      </c>
      <c r="BK9" s="448"/>
      <c r="BL9" s="307" t="s">
        <v>277</v>
      </c>
      <c r="BM9" s="307" t="s">
        <v>277</v>
      </c>
      <c r="BN9" s="307" t="s">
        <v>277</v>
      </c>
      <c r="BO9" s="307" t="s">
        <v>277</v>
      </c>
      <c r="BP9" s="307" t="s">
        <v>277</v>
      </c>
      <c r="BQ9" s="307" t="s">
        <v>277</v>
      </c>
      <c r="BR9" s="307" t="s">
        <v>277</v>
      </c>
      <c r="BS9" s="307" t="s">
        <v>277</v>
      </c>
      <c r="BT9" s="307" t="s">
        <v>277</v>
      </c>
      <c r="BU9" s="306" t="s">
        <v>277</v>
      </c>
      <c r="BV9" s="307" t="s">
        <v>277</v>
      </c>
      <c r="BW9" s="307" t="s">
        <v>277</v>
      </c>
      <c r="BX9" s="307" t="s">
        <v>277</v>
      </c>
      <c r="BY9" s="307" t="s">
        <v>277</v>
      </c>
      <c r="BZ9" s="307" t="s">
        <v>277</v>
      </c>
      <c r="CA9" s="307" t="s">
        <v>277</v>
      </c>
      <c r="CB9" s="307" t="s">
        <v>277</v>
      </c>
      <c r="CC9" s="307" t="s">
        <v>277</v>
      </c>
      <c r="CD9" s="307" t="s">
        <v>277</v>
      </c>
      <c r="CE9" s="306" t="s">
        <v>277</v>
      </c>
      <c r="CF9" s="307" t="s">
        <v>277</v>
      </c>
      <c r="CG9" s="307" t="s">
        <v>277</v>
      </c>
      <c r="CH9" s="307" t="s">
        <v>277</v>
      </c>
      <c r="CI9" s="306" t="s">
        <v>277</v>
      </c>
      <c r="CJ9" s="307" t="s">
        <v>277</v>
      </c>
      <c r="CK9" s="307" t="s">
        <v>277</v>
      </c>
      <c r="CL9" s="307" t="s">
        <v>277</v>
      </c>
      <c r="CM9" s="434"/>
      <c r="CN9" s="437"/>
      <c r="CO9" s="450"/>
      <c r="CP9" s="450"/>
      <c r="CQ9" s="434"/>
      <c r="CR9" s="450"/>
      <c r="CS9" s="450"/>
      <c r="CT9" s="434"/>
      <c r="CU9" s="434"/>
      <c r="CV9" s="434"/>
      <c r="CW9" s="434"/>
      <c r="CX9" s="434"/>
      <c r="CY9" s="434"/>
      <c r="CZ9" s="434"/>
      <c r="DA9" s="434"/>
      <c r="DB9" s="443"/>
      <c r="DC9" s="434"/>
      <c r="DD9" s="434"/>
      <c r="DE9" s="434"/>
      <c r="DF9" s="434"/>
      <c r="DG9" s="434"/>
      <c r="DH9" s="434"/>
      <c r="DI9" s="434"/>
      <c r="DJ9" s="434"/>
      <c r="DK9" s="434"/>
      <c r="DL9" s="434"/>
      <c r="DM9" s="307" t="s">
        <v>277</v>
      </c>
      <c r="DN9" s="434"/>
      <c r="DO9" s="307" t="s">
        <v>277</v>
      </c>
      <c r="DP9" s="307" t="s">
        <v>277</v>
      </c>
      <c r="DQ9" s="307" t="s">
        <v>277</v>
      </c>
      <c r="DR9" s="307" t="s">
        <v>277</v>
      </c>
      <c r="DS9" s="307" t="s">
        <v>277</v>
      </c>
      <c r="DT9" s="307" t="s">
        <v>277</v>
      </c>
      <c r="DU9" s="307" t="s">
        <v>277</v>
      </c>
      <c r="DV9" s="307" t="s">
        <v>277</v>
      </c>
      <c r="DW9" s="307" t="s">
        <v>277</v>
      </c>
      <c r="DX9" s="434"/>
      <c r="DY9" s="307" t="s">
        <v>277</v>
      </c>
      <c r="DZ9" s="434"/>
      <c r="EA9" s="307" t="s">
        <v>277</v>
      </c>
      <c r="EB9" s="307" t="s">
        <v>277</v>
      </c>
      <c r="EC9" s="307" t="s">
        <v>277</v>
      </c>
      <c r="ED9" s="307" t="s">
        <v>277</v>
      </c>
      <c r="EE9" s="307" t="s">
        <v>277</v>
      </c>
      <c r="EF9" s="307" t="s">
        <v>277</v>
      </c>
      <c r="EG9" s="307" t="s">
        <v>277</v>
      </c>
      <c r="EH9" s="307" t="s">
        <v>277</v>
      </c>
      <c r="EI9" s="307" t="s">
        <v>277</v>
      </c>
      <c r="EJ9" s="307" t="s">
        <v>277</v>
      </c>
      <c r="EK9" s="307" t="s">
        <v>277</v>
      </c>
      <c r="EL9" s="307" t="s">
        <v>277</v>
      </c>
      <c r="EM9" s="307" t="s">
        <v>277</v>
      </c>
      <c r="EN9" s="307" t="s">
        <v>277</v>
      </c>
      <c r="EO9" s="307" t="s">
        <v>277</v>
      </c>
      <c r="EP9" s="307" t="s">
        <v>277</v>
      </c>
      <c r="EQ9" s="307" t="s">
        <v>277</v>
      </c>
      <c r="ER9" s="307" t="s">
        <v>277</v>
      </c>
      <c r="ES9" s="307" t="s">
        <v>277</v>
      </c>
      <c r="ET9" s="307" t="s">
        <v>277</v>
      </c>
      <c r="EU9" s="307" t="s">
        <v>277</v>
      </c>
    </row>
    <row r="10" spans="1:151" s="311" customFormat="1" ht="19.95" customHeight="1">
      <c r="A10" s="432">
        <v>30</v>
      </c>
      <c r="B10" s="432">
        <v>30</v>
      </c>
      <c r="C10" s="432" t="s">
        <v>263</v>
      </c>
      <c r="D10" s="432" t="s">
        <v>283</v>
      </c>
      <c r="E10" s="441" t="s">
        <v>265</v>
      </c>
      <c r="F10" s="432" t="s">
        <v>284</v>
      </c>
      <c r="G10" s="432" t="s">
        <v>285</v>
      </c>
      <c r="H10" s="432" t="s">
        <v>286</v>
      </c>
      <c r="I10" s="432" t="s">
        <v>287</v>
      </c>
      <c r="J10" s="432" t="s">
        <v>288</v>
      </c>
      <c r="K10" s="456" t="s">
        <v>289</v>
      </c>
      <c r="L10" s="441" t="s">
        <v>272</v>
      </c>
      <c r="M10" s="432" t="s">
        <v>290</v>
      </c>
      <c r="N10" s="441" t="s">
        <v>272</v>
      </c>
      <c r="O10" s="432" t="s">
        <v>290</v>
      </c>
      <c r="P10" s="438" t="s">
        <v>291</v>
      </c>
      <c r="Q10" s="441">
        <v>2</v>
      </c>
      <c r="R10" s="304" t="s">
        <v>292</v>
      </c>
      <c r="S10" s="304" t="s">
        <v>270</v>
      </c>
      <c r="T10" s="304" t="s">
        <v>270</v>
      </c>
      <c r="U10" s="304" t="s">
        <v>270</v>
      </c>
      <c r="V10" s="304" t="s">
        <v>270</v>
      </c>
      <c r="W10" s="305">
        <v>657</v>
      </c>
      <c r="X10" s="451">
        <f>W10+W11</f>
        <v>921</v>
      </c>
      <c r="Y10" s="304" t="s">
        <v>270</v>
      </c>
      <c r="Z10" s="451" t="s">
        <v>270</v>
      </c>
      <c r="AA10" s="305">
        <v>657</v>
      </c>
      <c r="AB10" s="462">
        <v>921</v>
      </c>
      <c r="AC10" s="304" t="s">
        <v>270</v>
      </c>
      <c r="AD10" s="451" t="s">
        <v>270</v>
      </c>
      <c r="AE10" s="304" t="s">
        <v>270</v>
      </c>
      <c r="AF10" s="304" t="s">
        <v>270</v>
      </c>
      <c r="AG10" s="304" t="s">
        <v>270</v>
      </c>
      <c r="AH10" s="304" t="s">
        <v>270</v>
      </c>
      <c r="AI10" s="304" t="s">
        <v>270</v>
      </c>
      <c r="AJ10" s="446" t="s">
        <v>277</v>
      </c>
      <c r="AK10" s="446" t="s">
        <v>277</v>
      </c>
      <c r="AL10" s="446" t="s">
        <v>277</v>
      </c>
      <c r="AM10" s="446" t="s">
        <v>277</v>
      </c>
      <c r="AN10" s="446" t="s">
        <v>277</v>
      </c>
      <c r="AO10" s="446" t="s">
        <v>277</v>
      </c>
      <c r="AP10" s="307" t="s">
        <v>277</v>
      </c>
      <c r="AQ10" s="432" t="s">
        <v>277</v>
      </c>
      <c r="AR10" s="307" t="s">
        <v>277</v>
      </c>
      <c r="AS10" s="308" t="s">
        <v>277</v>
      </c>
      <c r="AT10" s="308" t="s">
        <v>277</v>
      </c>
      <c r="AU10" s="307" t="s">
        <v>277</v>
      </c>
      <c r="AV10" s="307" t="s">
        <v>277</v>
      </c>
      <c r="AW10" s="307" t="s">
        <v>277</v>
      </c>
      <c r="AX10" s="307" t="s">
        <v>277</v>
      </c>
      <c r="AY10" s="309" t="s">
        <v>277</v>
      </c>
      <c r="AZ10" s="387" t="s">
        <v>277</v>
      </c>
      <c r="BA10" s="451" t="s">
        <v>277</v>
      </c>
      <c r="BB10" s="387" t="s">
        <v>277</v>
      </c>
      <c r="BC10" s="454" t="s">
        <v>277</v>
      </c>
      <c r="BD10" s="387" t="s">
        <v>277</v>
      </c>
      <c r="BE10" s="387" t="s">
        <v>277</v>
      </c>
      <c r="BF10" s="387" t="s">
        <v>277</v>
      </c>
      <c r="BG10" s="307" t="s">
        <v>277</v>
      </c>
      <c r="BH10" s="307" t="s">
        <v>277</v>
      </c>
      <c r="BI10" s="307" t="s">
        <v>277</v>
      </c>
      <c r="BJ10" s="307" t="s">
        <v>277</v>
      </c>
      <c r="BK10" s="446" t="s">
        <v>277</v>
      </c>
      <c r="BL10" s="307" t="s">
        <v>277</v>
      </c>
      <c r="BM10" s="307" t="s">
        <v>277</v>
      </c>
      <c r="BN10" s="307" t="s">
        <v>277</v>
      </c>
      <c r="BO10" s="307" t="s">
        <v>277</v>
      </c>
      <c r="BP10" s="307" t="s">
        <v>277</v>
      </c>
      <c r="BQ10" s="307" t="s">
        <v>277</v>
      </c>
      <c r="BR10" s="307" t="s">
        <v>277</v>
      </c>
      <c r="BS10" s="307" t="s">
        <v>277</v>
      </c>
      <c r="BT10" s="307" t="s">
        <v>277</v>
      </c>
      <c r="BU10" s="306" t="s">
        <v>277</v>
      </c>
      <c r="BV10" s="307" t="s">
        <v>277</v>
      </c>
      <c r="BW10" s="307" t="s">
        <v>277</v>
      </c>
      <c r="BX10" s="307" t="s">
        <v>277</v>
      </c>
      <c r="BY10" s="307" t="s">
        <v>277</v>
      </c>
      <c r="BZ10" s="307" t="s">
        <v>277</v>
      </c>
      <c r="CA10" s="307" t="s">
        <v>277</v>
      </c>
      <c r="CB10" s="307" t="s">
        <v>277</v>
      </c>
      <c r="CC10" s="307" t="s">
        <v>277</v>
      </c>
      <c r="CD10" s="307" t="s">
        <v>277</v>
      </c>
      <c r="CE10" s="306" t="s">
        <v>277</v>
      </c>
      <c r="CF10" s="307" t="s">
        <v>277</v>
      </c>
      <c r="CG10" s="307" t="s">
        <v>277</v>
      </c>
      <c r="CH10" s="307" t="s">
        <v>277</v>
      </c>
      <c r="CI10" s="306" t="s">
        <v>277</v>
      </c>
      <c r="CJ10" s="307" t="s">
        <v>277</v>
      </c>
      <c r="CK10" s="307" t="s">
        <v>277</v>
      </c>
      <c r="CL10" s="307" t="s">
        <v>277</v>
      </c>
      <c r="CM10" s="432" t="s">
        <v>293</v>
      </c>
      <c r="CN10" s="435" t="s">
        <v>294</v>
      </c>
      <c r="CO10" s="432" t="s">
        <v>280</v>
      </c>
      <c r="CP10" s="432" t="s">
        <v>280</v>
      </c>
      <c r="CQ10" s="432" t="s">
        <v>295</v>
      </c>
      <c r="CR10" s="432" t="s">
        <v>296</v>
      </c>
      <c r="CS10" s="432" t="s">
        <v>270</v>
      </c>
      <c r="CT10" s="432" t="s">
        <v>277</v>
      </c>
      <c r="CU10" s="432" t="s">
        <v>277</v>
      </c>
      <c r="CV10" s="432" t="s">
        <v>277</v>
      </c>
      <c r="CW10" s="432" t="s">
        <v>277</v>
      </c>
      <c r="CX10" s="432" t="s">
        <v>277</v>
      </c>
      <c r="CY10" s="432" t="s">
        <v>277</v>
      </c>
      <c r="CZ10" s="432" t="s">
        <v>277</v>
      </c>
      <c r="DA10" s="432" t="s">
        <v>277</v>
      </c>
      <c r="DB10" s="441" t="s">
        <v>277</v>
      </c>
      <c r="DC10" s="432" t="s">
        <v>277</v>
      </c>
      <c r="DD10" s="432" t="s">
        <v>277</v>
      </c>
      <c r="DE10" s="432" t="s">
        <v>277</v>
      </c>
      <c r="DF10" s="432" t="s">
        <v>277</v>
      </c>
      <c r="DG10" s="432" t="s">
        <v>277</v>
      </c>
      <c r="DH10" s="432" t="s">
        <v>277</v>
      </c>
      <c r="DI10" s="432" t="s">
        <v>277</v>
      </c>
      <c r="DJ10" s="432" t="s">
        <v>277</v>
      </c>
      <c r="DK10" s="432" t="s">
        <v>277</v>
      </c>
      <c r="DL10" s="432" t="s">
        <v>277</v>
      </c>
      <c r="DM10" s="307" t="s">
        <v>277</v>
      </c>
      <c r="DN10" s="432" t="s">
        <v>277</v>
      </c>
      <c r="DO10" s="307" t="s">
        <v>277</v>
      </c>
      <c r="DP10" s="307" t="s">
        <v>277</v>
      </c>
      <c r="DQ10" s="307" t="s">
        <v>277</v>
      </c>
      <c r="DR10" s="307" t="s">
        <v>277</v>
      </c>
      <c r="DS10" s="307" t="s">
        <v>277</v>
      </c>
      <c r="DT10" s="307" t="s">
        <v>277</v>
      </c>
      <c r="DU10" s="307" t="s">
        <v>277</v>
      </c>
      <c r="DV10" s="307" t="s">
        <v>277</v>
      </c>
      <c r="DW10" s="307" t="s">
        <v>277</v>
      </c>
      <c r="DX10" s="432" t="s">
        <v>277</v>
      </c>
      <c r="DY10" s="307" t="s">
        <v>277</v>
      </c>
      <c r="DZ10" s="432" t="s">
        <v>277</v>
      </c>
      <c r="EA10" s="307" t="s">
        <v>277</v>
      </c>
      <c r="EB10" s="307" t="s">
        <v>277</v>
      </c>
      <c r="EC10" s="307" t="s">
        <v>277</v>
      </c>
      <c r="ED10" s="307" t="s">
        <v>277</v>
      </c>
      <c r="EE10" s="307" t="s">
        <v>277</v>
      </c>
      <c r="EF10" s="307" t="s">
        <v>277</v>
      </c>
      <c r="EG10" s="307" t="s">
        <v>277</v>
      </c>
      <c r="EH10" s="307" t="s">
        <v>277</v>
      </c>
      <c r="EI10" s="307" t="s">
        <v>277</v>
      </c>
      <c r="EJ10" s="307" t="s">
        <v>277</v>
      </c>
      <c r="EK10" s="307" t="s">
        <v>277</v>
      </c>
      <c r="EL10" s="307" t="s">
        <v>277</v>
      </c>
      <c r="EM10" s="307" t="s">
        <v>277</v>
      </c>
      <c r="EN10" s="307" t="s">
        <v>277</v>
      </c>
      <c r="EO10" s="307" t="s">
        <v>277</v>
      </c>
      <c r="EP10" s="307" t="s">
        <v>277</v>
      </c>
      <c r="EQ10" s="307" t="s">
        <v>277</v>
      </c>
      <c r="ER10" s="307" t="s">
        <v>277</v>
      </c>
      <c r="ES10" s="307" t="s">
        <v>277</v>
      </c>
      <c r="ET10" s="307" t="s">
        <v>277</v>
      </c>
      <c r="EU10" s="307" t="s">
        <v>277</v>
      </c>
    </row>
    <row r="11" spans="1:151" s="311" customFormat="1" ht="19.95" customHeight="1">
      <c r="A11" s="433"/>
      <c r="B11" s="433"/>
      <c r="C11" s="433"/>
      <c r="D11" s="449"/>
      <c r="E11" s="442"/>
      <c r="F11" s="433"/>
      <c r="G11" s="449"/>
      <c r="H11" s="449"/>
      <c r="I11" s="433"/>
      <c r="J11" s="433"/>
      <c r="K11" s="433"/>
      <c r="L11" s="442"/>
      <c r="M11" s="433"/>
      <c r="N11" s="442"/>
      <c r="O11" s="433"/>
      <c r="P11" s="439"/>
      <c r="Q11" s="460"/>
      <c r="R11" s="304" t="s">
        <v>297</v>
      </c>
      <c r="S11" s="304" t="s">
        <v>270</v>
      </c>
      <c r="T11" s="304" t="s">
        <v>270</v>
      </c>
      <c r="U11" s="304" t="s">
        <v>270</v>
      </c>
      <c r="V11" s="304" t="s">
        <v>270</v>
      </c>
      <c r="W11" s="305">
        <v>264</v>
      </c>
      <c r="X11" s="452"/>
      <c r="Y11" s="304" t="s">
        <v>270</v>
      </c>
      <c r="Z11" s="452"/>
      <c r="AA11" s="305">
        <v>264</v>
      </c>
      <c r="AB11" s="463"/>
      <c r="AC11" s="304" t="s">
        <v>270</v>
      </c>
      <c r="AD11" s="452"/>
      <c r="AE11" s="304" t="s">
        <v>270</v>
      </c>
      <c r="AF11" s="304" t="s">
        <v>270</v>
      </c>
      <c r="AG11" s="304" t="s">
        <v>270</v>
      </c>
      <c r="AH11" s="304" t="s">
        <v>270</v>
      </c>
      <c r="AI11" s="304" t="s">
        <v>270</v>
      </c>
      <c r="AJ11" s="447"/>
      <c r="AK11" s="447"/>
      <c r="AL11" s="447"/>
      <c r="AM11" s="447"/>
      <c r="AN11" s="447"/>
      <c r="AO11" s="447"/>
      <c r="AP11" s="307" t="s">
        <v>277</v>
      </c>
      <c r="AQ11" s="433"/>
      <c r="AR11" s="307" t="s">
        <v>277</v>
      </c>
      <c r="AS11" s="308" t="s">
        <v>277</v>
      </c>
      <c r="AT11" s="308" t="s">
        <v>277</v>
      </c>
      <c r="AU11" s="307" t="s">
        <v>277</v>
      </c>
      <c r="AV11" s="307" t="s">
        <v>277</v>
      </c>
      <c r="AW11" s="307" t="s">
        <v>277</v>
      </c>
      <c r="AX11" s="307" t="s">
        <v>277</v>
      </c>
      <c r="AY11" s="309" t="s">
        <v>277</v>
      </c>
      <c r="AZ11" s="387" t="s">
        <v>277</v>
      </c>
      <c r="BA11" s="452"/>
      <c r="BB11" s="387" t="s">
        <v>277</v>
      </c>
      <c r="BC11" s="452"/>
      <c r="BD11" s="387" t="s">
        <v>277</v>
      </c>
      <c r="BE11" s="387" t="s">
        <v>277</v>
      </c>
      <c r="BF11" s="387" t="s">
        <v>277</v>
      </c>
      <c r="BG11" s="307" t="s">
        <v>277</v>
      </c>
      <c r="BH11" s="307" t="s">
        <v>277</v>
      </c>
      <c r="BI11" s="307" t="s">
        <v>277</v>
      </c>
      <c r="BJ11" s="307" t="s">
        <v>277</v>
      </c>
      <c r="BK11" s="447"/>
      <c r="BL11" s="307" t="s">
        <v>277</v>
      </c>
      <c r="BM11" s="307" t="s">
        <v>277</v>
      </c>
      <c r="BN11" s="307" t="s">
        <v>277</v>
      </c>
      <c r="BO11" s="307" t="s">
        <v>277</v>
      </c>
      <c r="BP11" s="307" t="s">
        <v>277</v>
      </c>
      <c r="BQ11" s="307" t="s">
        <v>277</v>
      </c>
      <c r="BR11" s="307" t="s">
        <v>277</v>
      </c>
      <c r="BS11" s="307" t="s">
        <v>277</v>
      </c>
      <c r="BT11" s="307" t="s">
        <v>277</v>
      </c>
      <c r="BU11" s="306" t="s">
        <v>277</v>
      </c>
      <c r="BV11" s="307" t="s">
        <v>277</v>
      </c>
      <c r="BW11" s="307" t="s">
        <v>277</v>
      </c>
      <c r="BX11" s="307" t="s">
        <v>277</v>
      </c>
      <c r="BY11" s="307" t="s">
        <v>277</v>
      </c>
      <c r="BZ11" s="307" t="s">
        <v>277</v>
      </c>
      <c r="CA11" s="307" t="s">
        <v>277</v>
      </c>
      <c r="CB11" s="307" t="s">
        <v>277</v>
      </c>
      <c r="CC11" s="307" t="s">
        <v>277</v>
      </c>
      <c r="CD11" s="307" t="s">
        <v>277</v>
      </c>
      <c r="CE11" s="306" t="s">
        <v>277</v>
      </c>
      <c r="CF11" s="307" t="s">
        <v>277</v>
      </c>
      <c r="CG11" s="307" t="s">
        <v>277</v>
      </c>
      <c r="CH11" s="307" t="s">
        <v>277</v>
      </c>
      <c r="CI11" s="306" t="s">
        <v>277</v>
      </c>
      <c r="CJ11" s="307" t="s">
        <v>277</v>
      </c>
      <c r="CK11" s="307" t="s">
        <v>277</v>
      </c>
      <c r="CL11" s="307" t="s">
        <v>277</v>
      </c>
      <c r="CM11" s="433"/>
      <c r="CN11" s="436"/>
      <c r="CO11" s="449"/>
      <c r="CP11" s="449"/>
      <c r="CQ11" s="433"/>
      <c r="CR11" s="449"/>
      <c r="CS11" s="449"/>
      <c r="CT11" s="433"/>
      <c r="CU11" s="433"/>
      <c r="CV11" s="433"/>
      <c r="CW11" s="433"/>
      <c r="CX11" s="433"/>
      <c r="CY11" s="433"/>
      <c r="CZ11" s="433"/>
      <c r="DA11" s="433"/>
      <c r="DB11" s="442"/>
      <c r="DC11" s="433"/>
      <c r="DD11" s="433"/>
      <c r="DE11" s="433"/>
      <c r="DF11" s="433"/>
      <c r="DG11" s="433"/>
      <c r="DH11" s="433"/>
      <c r="DI11" s="433"/>
      <c r="DJ11" s="433"/>
      <c r="DK11" s="433"/>
      <c r="DL11" s="433"/>
      <c r="DM11" s="307" t="s">
        <v>277</v>
      </c>
      <c r="DN11" s="433"/>
      <c r="DO11" s="307" t="s">
        <v>277</v>
      </c>
      <c r="DP11" s="307" t="s">
        <v>277</v>
      </c>
      <c r="DQ11" s="307" t="s">
        <v>277</v>
      </c>
      <c r="DR11" s="307" t="s">
        <v>277</v>
      </c>
      <c r="DS11" s="307" t="s">
        <v>277</v>
      </c>
      <c r="DT11" s="307" t="s">
        <v>277</v>
      </c>
      <c r="DU11" s="307" t="s">
        <v>277</v>
      </c>
      <c r="DV11" s="307" t="s">
        <v>277</v>
      </c>
      <c r="DW11" s="307" t="s">
        <v>277</v>
      </c>
      <c r="DX11" s="433"/>
      <c r="DY11" s="307" t="s">
        <v>277</v>
      </c>
      <c r="DZ11" s="433"/>
      <c r="EA11" s="307" t="s">
        <v>277</v>
      </c>
      <c r="EB11" s="307" t="s">
        <v>277</v>
      </c>
      <c r="EC11" s="307" t="s">
        <v>277</v>
      </c>
      <c r="ED11" s="307" t="s">
        <v>277</v>
      </c>
      <c r="EE11" s="307" t="s">
        <v>277</v>
      </c>
      <c r="EF11" s="307" t="s">
        <v>277</v>
      </c>
      <c r="EG11" s="307" t="s">
        <v>277</v>
      </c>
      <c r="EH11" s="307" t="s">
        <v>277</v>
      </c>
      <c r="EI11" s="307" t="s">
        <v>277</v>
      </c>
      <c r="EJ11" s="307" t="s">
        <v>277</v>
      </c>
      <c r="EK11" s="307" t="s">
        <v>277</v>
      </c>
      <c r="EL11" s="307" t="s">
        <v>277</v>
      </c>
      <c r="EM11" s="307" t="s">
        <v>277</v>
      </c>
      <c r="EN11" s="307" t="s">
        <v>277</v>
      </c>
      <c r="EO11" s="307" t="s">
        <v>277</v>
      </c>
      <c r="EP11" s="307" t="s">
        <v>277</v>
      </c>
      <c r="EQ11" s="307" t="s">
        <v>277</v>
      </c>
      <c r="ER11" s="307" t="s">
        <v>277</v>
      </c>
      <c r="ES11" s="307" t="s">
        <v>277</v>
      </c>
      <c r="ET11" s="307" t="s">
        <v>277</v>
      </c>
      <c r="EU11" s="307" t="s">
        <v>277</v>
      </c>
    </row>
    <row r="12" spans="1:151" s="311" customFormat="1" ht="19.95" customHeight="1">
      <c r="A12" s="433"/>
      <c r="B12" s="433"/>
      <c r="C12" s="433"/>
      <c r="D12" s="449"/>
      <c r="E12" s="442"/>
      <c r="F12" s="433"/>
      <c r="G12" s="449"/>
      <c r="H12" s="449"/>
      <c r="I12" s="433"/>
      <c r="J12" s="433"/>
      <c r="K12" s="433"/>
      <c r="L12" s="442"/>
      <c r="M12" s="433"/>
      <c r="N12" s="442"/>
      <c r="O12" s="433"/>
      <c r="P12" s="439"/>
      <c r="Q12" s="460"/>
      <c r="R12" s="304" t="s">
        <v>277</v>
      </c>
      <c r="S12" s="304" t="s">
        <v>277</v>
      </c>
      <c r="T12" s="304" t="s">
        <v>277</v>
      </c>
      <c r="U12" s="304" t="s">
        <v>277</v>
      </c>
      <c r="V12" s="304" t="s">
        <v>277</v>
      </c>
      <c r="W12" s="304" t="s">
        <v>277</v>
      </c>
      <c r="X12" s="452"/>
      <c r="Y12" s="304" t="s">
        <v>277</v>
      </c>
      <c r="Z12" s="452"/>
      <c r="AA12" s="304" t="s">
        <v>277</v>
      </c>
      <c r="AB12" s="463"/>
      <c r="AC12" s="304" t="s">
        <v>277</v>
      </c>
      <c r="AD12" s="452"/>
      <c r="AE12" s="304" t="s">
        <v>277</v>
      </c>
      <c r="AF12" s="304" t="s">
        <v>277</v>
      </c>
      <c r="AG12" s="304" t="s">
        <v>277</v>
      </c>
      <c r="AH12" s="304" t="s">
        <v>277</v>
      </c>
      <c r="AI12" s="304" t="s">
        <v>277</v>
      </c>
      <c r="AJ12" s="447"/>
      <c r="AK12" s="447"/>
      <c r="AL12" s="447"/>
      <c r="AM12" s="447"/>
      <c r="AN12" s="447"/>
      <c r="AO12" s="447"/>
      <c r="AP12" s="307" t="s">
        <v>277</v>
      </c>
      <c r="AQ12" s="433"/>
      <c r="AR12" s="307" t="s">
        <v>277</v>
      </c>
      <c r="AS12" s="308" t="s">
        <v>277</v>
      </c>
      <c r="AT12" s="308" t="s">
        <v>277</v>
      </c>
      <c r="AU12" s="307" t="s">
        <v>277</v>
      </c>
      <c r="AV12" s="307" t="s">
        <v>277</v>
      </c>
      <c r="AW12" s="307" t="s">
        <v>277</v>
      </c>
      <c r="AX12" s="307" t="s">
        <v>277</v>
      </c>
      <c r="AY12" s="309" t="s">
        <v>277</v>
      </c>
      <c r="AZ12" s="387" t="s">
        <v>277</v>
      </c>
      <c r="BA12" s="452"/>
      <c r="BB12" s="387" t="s">
        <v>277</v>
      </c>
      <c r="BC12" s="452"/>
      <c r="BD12" s="387" t="s">
        <v>277</v>
      </c>
      <c r="BE12" s="387" t="s">
        <v>277</v>
      </c>
      <c r="BF12" s="387" t="s">
        <v>277</v>
      </c>
      <c r="BG12" s="307" t="s">
        <v>277</v>
      </c>
      <c r="BH12" s="307" t="s">
        <v>277</v>
      </c>
      <c r="BI12" s="307" t="s">
        <v>277</v>
      </c>
      <c r="BJ12" s="307" t="s">
        <v>277</v>
      </c>
      <c r="BK12" s="447"/>
      <c r="BL12" s="307" t="s">
        <v>277</v>
      </c>
      <c r="BM12" s="307" t="s">
        <v>277</v>
      </c>
      <c r="BN12" s="307" t="s">
        <v>277</v>
      </c>
      <c r="BO12" s="307" t="s">
        <v>277</v>
      </c>
      <c r="BP12" s="307" t="s">
        <v>277</v>
      </c>
      <c r="BQ12" s="307" t="s">
        <v>277</v>
      </c>
      <c r="BR12" s="307" t="s">
        <v>277</v>
      </c>
      <c r="BS12" s="307" t="s">
        <v>277</v>
      </c>
      <c r="BT12" s="307" t="s">
        <v>277</v>
      </c>
      <c r="BU12" s="306" t="s">
        <v>277</v>
      </c>
      <c r="BV12" s="307" t="s">
        <v>277</v>
      </c>
      <c r="BW12" s="307" t="s">
        <v>277</v>
      </c>
      <c r="BX12" s="307" t="s">
        <v>277</v>
      </c>
      <c r="BY12" s="307" t="s">
        <v>277</v>
      </c>
      <c r="BZ12" s="307" t="s">
        <v>277</v>
      </c>
      <c r="CA12" s="307" t="s">
        <v>277</v>
      </c>
      <c r="CB12" s="307" t="s">
        <v>277</v>
      </c>
      <c r="CC12" s="307" t="s">
        <v>277</v>
      </c>
      <c r="CD12" s="307" t="s">
        <v>277</v>
      </c>
      <c r="CE12" s="306" t="s">
        <v>277</v>
      </c>
      <c r="CF12" s="307" t="s">
        <v>277</v>
      </c>
      <c r="CG12" s="307" t="s">
        <v>277</v>
      </c>
      <c r="CH12" s="307" t="s">
        <v>277</v>
      </c>
      <c r="CI12" s="306" t="s">
        <v>277</v>
      </c>
      <c r="CJ12" s="307" t="s">
        <v>277</v>
      </c>
      <c r="CK12" s="307" t="s">
        <v>277</v>
      </c>
      <c r="CL12" s="307" t="s">
        <v>277</v>
      </c>
      <c r="CM12" s="433"/>
      <c r="CN12" s="436"/>
      <c r="CO12" s="449"/>
      <c r="CP12" s="449"/>
      <c r="CQ12" s="433"/>
      <c r="CR12" s="449"/>
      <c r="CS12" s="449"/>
      <c r="CT12" s="433"/>
      <c r="CU12" s="433"/>
      <c r="CV12" s="433"/>
      <c r="CW12" s="433"/>
      <c r="CX12" s="433"/>
      <c r="CY12" s="433"/>
      <c r="CZ12" s="433"/>
      <c r="DA12" s="433"/>
      <c r="DB12" s="442"/>
      <c r="DC12" s="433"/>
      <c r="DD12" s="433"/>
      <c r="DE12" s="433"/>
      <c r="DF12" s="433"/>
      <c r="DG12" s="433"/>
      <c r="DH12" s="433"/>
      <c r="DI12" s="433"/>
      <c r="DJ12" s="433"/>
      <c r="DK12" s="433"/>
      <c r="DL12" s="433"/>
      <c r="DM12" s="307" t="s">
        <v>277</v>
      </c>
      <c r="DN12" s="433"/>
      <c r="DO12" s="307" t="s">
        <v>277</v>
      </c>
      <c r="DP12" s="307" t="s">
        <v>277</v>
      </c>
      <c r="DQ12" s="307" t="s">
        <v>277</v>
      </c>
      <c r="DR12" s="307" t="s">
        <v>277</v>
      </c>
      <c r="DS12" s="307" t="s">
        <v>277</v>
      </c>
      <c r="DT12" s="307" t="s">
        <v>277</v>
      </c>
      <c r="DU12" s="307" t="s">
        <v>277</v>
      </c>
      <c r="DV12" s="307" t="s">
        <v>277</v>
      </c>
      <c r="DW12" s="307" t="s">
        <v>277</v>
      </c>
      <c r="DX12" s="433"/>
      <c r="DY12" s="307" t="s">
        <v>277</v>
      </c>
      <c r="DZ12" s="433"/>
      <c r="EA12" s="307" t="s">
        <v>277</v>
      </c>
      <c r="EB12" s="307" t="s">
        <v>277</v>
      </c>
      <c r="EC12" s="307" t="s">
        <v>277</v>
      </c>
      <c r="ED12" s="307" t="s">
        <v>277</v>
      </c>
      <c r="EE12" s="307" t="s">
        <v>277</v>
      </c>
      <c r="EF12" s="307" t="s">
        <v>277</v>
      </c>
      <c r="EG12" s="307" t="s">
        <v>277</v>
      </c>
      <c r="EH12" s="307" t="s">
        <v>277</v>
      </c>
      <c r="EI12" s="307" t="s">
        <v>277</v>
      </c>
      <c r="EJ12" s="307" t="s">
        <v>277</v>
      </c>
      <c r="EK12" s="307" t="s">
        <v>277</v>
      </c>
      <c r="EL12" s="307" t="s">
        <v>277</v>
      </c>
      <c r="EM12" s="307" t="s">
        <v>277</v>
      </c>
      <c r="EN12" s="307" t="s">
        <v>277</v>
      </c>
      <c r="EO12" s="307" t="s">
        <v>277</v>
      </c>
      <c r="EP12" s="307" t="s">
        <v>277</v>
      </c>
      <c r="EQ12" s="307" t="s">
        <v>277</v>
      </c>
      <c r="ER12" s="307" t="s">
        <v>277</v>
      </c>
      <c r="ES12" s="307" t="s">
        <v>277</v>
      </c>
      <c r="ET12" s="307" t="s">
        <v>277</v>
      </c>
      <c r="EU12" s="307" t="s">
        <v>277</v>
      </c>
    </row>
    <row r="13" spans="1:151" s="311" customFormat="1" ht="19.95" customHeight="1">
      <c r="A13" s="434"/>
      <c r="B13" s="434"/>
      <c r="C13" s="434"/>
      <c r="D13" s="450"/>
      <c r="E13" s="443"/>
      <c r="F13" s="434"/>
      <c r="G13" s="450"/>
      <c r="H13" s="450"/>
      <c r="I13" s="434"/>
      <c r="J13" s="434"/>
      <c r="K13" s="434"/>
      <c r="L13" s="443"/>
      <c r="M13" s="434"/>
      <c r="N13" s="443"/>
      <c r="O13" s="434"/>
      <c r="P13" s="440"/>
      <c r="Q13" s="461"/>
      <c r="R13" s="304" t="s">
        <v>277</v>
      </c>
      <c r="S13" s="304" t="s">
        <v>277</v>
      </c>
      <c r="T13" s="304" t="s">
        <v>277</v>
      </c>
      <c r="U13" s="304" t="s">
        <v>277</v>
      </c>
      <c r="V13" s="304" t="s">
        <v>277</v>
      </c>
      <c r="W13" s="304" t="s">
        <v>277</v>
      </c>
      <c r="X13" s="453"/>
      <c r="Y13" s="304" t="s">
        <v>277</v>
      </c>
      <c r="Z13" s="453"/>
      <c r="AA13" s="304" t="s">
        <v>277</v>
      </c>
      <c r="AB13" s="464"/>
      <c r="AC13" s="304" t="s">
        <v>277</v>
      </c>
      <c r="AD13" s="453"/>
      <c r="AE13" s="304" t="s">
        <v>277</v>
      </c>
      <c r="AF13" s="304" t="s">
        <v>277</v>
      </c>
      <c r="AG13" s="304" t="s">
        <v>277</v>
      </c>
      <c r="AH13" s="304" t="s">
        <v>277</v>
      </c>
      <c r="AI13" s="304" t="s">
        <v>277</v>
      </c>
      <c r="AJ13" s="448"/>
      <c r="AK13" s="448"/>
      <c r="AL13" s="448"/>
      <c r="AM13" s="448"/>
      <c r="AN13" s="448"/>
      <c r="AO13" s="448"/>
      <c r="AP13" s="307" t="s">
        <v>277</v>
      </c>
      <c r="AQ13" s="434"/>
      <c r="AR13" s="307" t="s">
        <v>277</v>
      </c>
      <c r="AS13" s="308" t="s">
        <v>277</v>
      </c>
      <c r="AT13" s="308" t="s">
        <v>277</v>
      </c>
      <c r="AU13" s="307" t="s">
        <v>277</v>
      </c>
      <c r="AV13" s="307" t="s">
        <v>277</v>
      </c>
      <c r="AW13" s="307" t="s">
        <v>277</v>
      </c>
      <c r="AX13" s="307" t="s">
        <v>277</v>
      </c>
      <c r="AY13" s="309" t="s">
        <v>277</v>
      </c>
      <c r="AZ13" s="387" t="s">
        <v>277</v>
      </c>
      <c r="BA13" s="453"/>
      <c r="BB13" s="387" t="s">
        <v>277</v>
      </c>
      <c r="BC13" s="455"/>
      <c r="BD13" s="387" t="s">
        <v>277</v>
      </c>
      <c r="BE13" s="387" t="s">
        <v>277</v>
      </c>
      <c r="BF13" s="387" t="s">
        <v>277</v>
      </c>
      <c r="BG13" s="307" t="s">
        <v>277</v>
      </c>
      <c r="BH13" s="307" t="s">
        <v>277</v>
      </c>
      <c r="BI13" s="307" t="s">
        <v>277</v>
      </c>
      <c r="BJ13" s="307" t="s">
        <v>277</v>
      </c>
      <c r="BK13" s="448"/>
      <c r="BL13" s="307" t="s">
        <v>277</v>
      </c>
      <c r="BM13" s="307" t="s">
        <v>277</v>
      </c>
      <c r="BN13" s="307" t="s">
        <v>277</v>
      </c>
      <c r="BO13" s="307" t="s">
        <v>277</v>
      </c>
      <c r="BP13" s="307" t="s">
        <v>277</v>
      </c>
      <c r="BQ13" s="307" t="s">
        <v>277</v>
      </c>
      <c r="BR13" s="307" t="s">
        <v>277</v>
      </c>
      <c r="BS13" s="307" t="s">
        <v>277</v>
      </c>
      <c r="BT13" s="307" t="s">
        <v>277</v>
      </c>
      <c r="BU13" s="306" t="s">
        <v>277</v>
      </c>
      <c r="BV13" s="307" t="s">
        <v>277</v>
      </c>
      <c r="BW13" s="307" t="s">
        <v>277</v>
      </c>
      <c r="BX13" s="307" t="s">
        <v>277</v>
      </c>
      <c r="BY13" s="307" t="s">
        <v>277</v>
      </c>
      <c r="BZ13" s="307" t="s">
        <v>277</v>
      </c>
      <c r="CA13" s="307" t="s">
        <v>277</v>
      </c>
      <c r="CB13" s="307" t="s">
        <v>277</v>
      </c>
      <c r="CC13" s="307" t="s">
        <v>277</v>
      </c>
      <c r="CD13" s="307" t="s">
        <v>277</v>
      </c>
      <c r="CE13" s="306" t="s">
        <v>277</v>
      </c>
      <c r="CF13" s="307" t="s">
        <v>277</v>
      </c>
      <c r="CG13" s="307" t="s">
        <v>277</v>
      </c>
      <c r="CH13" s="307" t="s">
        <v>277</v>
      </c>
      <c r="CI13" s="306" t="s">
        <v>277</v>
      </c>
      <c r="CJ13" s="307" t="s">
        <v>277</v>
      </c>
      <c r="CK13" s="307" t="s">
        <v>277</v>
      </c>
      <c r="CL13" s="307" t="s">
        <v>277</v>
      </c>
      <c r="CM13" s="434"/>
      <c r="CN13" s="437"/>
      <c r="CO13" s="450"/>
      <c r="CP13" s="450"/>
      <c r="CQ13" s="434"/>
      <c r="CR13" s="450"/>
      <c r="CS13" s="450"/>
      <c r="CT13" s="434"/>
      <c r="CU13" s="434"/>
      <c r="CV13" s="434"/>
      <c r="CW13" s="434"/>
      <c r="CX13" s="434"/>
      <c r="CY13" s="434"/>
      <c r="CZ13" s="434"/>
      <c r="DA13" s="434"/>
      <c r="DB13" s="443"/>
      <c r="DC13" s="434"/>
      <c r="DD13" s="434"/>
      <c r="DE13" s="434"/>
      <c r="DF13" s="434"/>
      <c r="DG13" s="434"/>
      <c r="DH13" s="434"/>
      <c r="DI13" s="434"/>
      <c r="DJ13" s="434"/>
      <c r="DK13" s="434"/>
      <c r="DL13" s="434"/>
      <c r="DM13" s="307" t="s">
        <v>277</v>
      </c>
      <c r="DN13" s="434"/>
      <c r="DO13" s="307" t="s">
        <v>277</v>
      </c>
      <c r="DP13" s="307" t="s">
        <v>277</v>
      </c>
      <c r="DQ13" s="307" t="s">
        <v>277</v>
      </c>
      <c r="DR13" s="307" t="s">
        <v>277</v>
      </c>
      <c r="DS13" s="307" t="s">
        <v>277</v>
      </c>
      <c r="DT13" s="307" t="s">
        <v>277</v>
      </c>
      <c r="DU13" s="307" t="s">
        <v>277</v>
      </c>
      <c r="DV13" s="307" t="s">
        <v>277</v>
      </c>
      <c r="DW13" s="307" t="s">
        <v>277</v>
      </c>
      <c r="DX13" s="434"/>
      <c r="DY13" s="307" t="s">
        <v>277</v>
      </c>
      <c r="DZ13" s="434"/>
      <c r="EA13" s="307" t="s">
        <v>277</v>
      </c>
      <c r="EB13" s="307" t="s">
        <v>277</v>
      </c>
      <c r="EC13" s="307" t="s">
        <v>277</v>
      </c>
      <c r="ED13" s="307" t="s">
        <v>277</v>
      </c>
      <c r="EE13" s="307" t="s">
        <v>277</v>
      </c>
      <c r="EF13" s="307" t="s">
        <v>277</v>
      </c>
      <c r="EG13" s="307" t="s">
        <v>277</v>
      </c>
      <c r="EH13" s="307" t="s">
        <v>277</v>
      </c>
      <c r="EI13" s="307" t="s">
        <v>277</v>
      </c>
      <c r="EJ13" s="307" t="s">
        <v>277</v>
      </c>
      <c r="EK13" s="307" t="s">
        <v>277</v>
      </c>
      <c r="EL13" s="307" t="s">
        <v>277</v>
      </c>
      <c r="EM13" s="307" t="s">
        <v>277</v>
      </c>
      <c r="EN13" s="307" t="s">
        <v>277</v>
      </c>
      <c r="EO13" s="307" t="s">
        <v>277</v>
      </c>
      <c r="EP13" s="307" t="s">
        <v>277</v>
      </c>
      <c r="EQ13" s="307" t="s">
        <v>277</v>
      </c>
      <c r="ER13" s="307" t="s">
        <v>277</v>
      </c>
      <c r="ES13" s="307" t="s">
        <v>277</v>
      </c>
      <c r="ET13" s="307" t="s">
        <v>277</v>
      </c>
      <c r="EU13" s="307" t="s">
        <v>277</v>
      </c>
    </row>
    <row r="14" spans="1:151" s="311" customFormat="1" ht="19.95" customHeight="1">
      <c r="A14" s="432">
        <v>31</v>
      </c>
      <c r="B14" s="432">
        <v>31</v>
      </c>
      <c r="C14" s="432" t="s">
        <v>263</v>
      </c>
      <c r="D14" s="432" t="s">
        <v>298</v>
      </c>
      <c r="E14" s="441" t="s">
        <v>265</v>
      </c>
      <c r="F14" s="432" t="s">
        <v>299</v>
      </c>
      <c r="G14" s="432" t="s">
        <v>300</v>
      </c>
      <c r="H14" s="432" t="s">
        <v>286</v>
      </c>
      <c r="I14" s="432" t="s">
        <v>301</v>
      </c>
      <c r="J14" s="432" t="s">
        <v>288</v>
      </c>
      <c r="K14" s="456" t="s">
        <v>302</v>
      </c>
      <c r="L14" s="441" t="s">
        <v>272</v>
      </c>
      <c r="M14" s="432" t="s">
        <v>290</v>
      </c>
      <c r="N14" s="441" t="s">
        <v>272</v>
      </c>
      <c r="O14" s="432" t="s">
        <v>290</v>
      </c>
      <c r="P14" s="438" t="s">
        <v>291</v>
      </c>
      <c r="Q14" s="441">
        <v>2</v>
      </c>
      <c r="R14" s="304" t="s">
        <v>292</v>
      </c>
      <c r="S14" s="304" t="s">
        <v>270</v>
      </c>
      <c r="T14" s="304" t="s">
        <v>270</v>
      </c>
      <c r="U14" s="304" t="s">
        <v>270</v>
      </c>
      <c r="V14" s="304" t="s">
        <v>270</v>
      </c>
      <c r="W14" s="305">
        <v>657</v>
      </c>
      <c r="X14" s="451">
        <f>W14+W15</f>
        <v>921</v>
      </c>
      <c r="Y14" s="304" t="s">
        <v>270</v>
      </c>
      <c r="Z14" s="451" t="s">
        <v>270</v>
      </c>
      <c r="AA14" s="305">
        <v>657</v>
      </c>
      <c r="AB14" s="462">
        <v>921</v>
      </c>
      <c r="AC14" s="304" t="s">
        <v>270</v>
      </c>
      <c r="AD14" s="451" t="s">
        <v>270</v>
      </c>
      <c r="AE14" s="304" t="s">
        <v>270</v>
      </c>
      <c r="AF14" s="304" t="s">
        <v>270</v>
      </c>
      <c r="AG14" s="304" t="s">
        <v>270</v>
      </c>
      <c r="AH14" s="304" t="s">
        <v>270</v>
      </c>
      <c r="AI14" s="304" t="s">
        <v>270</v>
      </c>
      <c r="AJ14" s="446" t="s">
        <v>277</v>
      </c>
      <c r="AK14" s="446" t="s">
        <v>277</v>
      </c>
      <c r="AL14" s="446" t="s">
        <v>277</v>
      </c>
      <c r="AM14" s="446" t="s">
        <v>277</v>
      </c>
      <c r="AN14" s="446" t="s">
        <v>277</v>
      </c>
      <c r="AO14" s="446" t="s">
        <v>277</v>
      </c>
      <c r="AP14" s="307" t="s">
        <v>277</v>
      </c>
      <c r="AQ14" s="432" t="s">
        <v>277</v>
      </c>
      <c r="AR14" s="307" t="s">
        <v>277</v>
      </c>
      <c r="AS14" s="308" t="s">
        <v>277</v>
      </c>
      <c r="AT14" s="308" t="s">
        <v>277</v>
      </c>
      <c r="AU14" s="307" t="s">
        <v>277</v>
      </c>
      <c r="AV14" s="307" t="s">
        <v>277</v>
      </c>
      <c r="AW14" s="307" t="s">
        <v>277</v>
      </c>
      <c r="AX14" s="307" t="s">
        <v>277</v>
      </c>
      <c r="AY14" s="309" t="s">
        <v>277</v>
      </c>
      <c r="AZ14" s="387" t="s">
        <v>277</v>
      </c>
      <c r="BA14" s="451" t="s">
        <v>277</v>
      </c>
      <c r="BB14" s="387" t="s">
        <v>277</v>
      </c>
      <c r="BC14" s="454" t="s">
        <v>277</v>
      </c>
      <c r="BD14" s="387" t="s">
        <v>277</v>
      </c>
      <c r="BE14" s="387" t="s">
        <v>277</v>
      </c>
      <c r="BF14" s="387" t="s">
        <v>277</v>
      </c>
      <c r="BG14" s="307" t="s">
        <v>277</v>
      </c>
      <c r="BH14" s="307" t="s">
        <v>277</v>
      </c>
      <c r="BI14" s="307" t="s">
        <v>277</v>
      </c>
      <c r="BJ14" s="307" t="s">
        <v>277</v>
      </c>
      <c r="BK14" s="446" t="s">
        <v>277</v>
      </c>
      <c r="BL14" s="307" t="s">
        <v>277</v>
      </c>
      <c r="BM14" s="307" t="s">
        <v>277</v>
      </c>
      <c r="BN14" s="307" t="s">
        <v>277</v>
      </c>
      <c r="BO14" s="307" t="s">
        <v>277</v>
      </c>
      <c r="BP14" s="307" t="s">
        <v>277</v>
      </c>
      <c r="BQ14" s="307" t="s">
        <v>277</v>
      </c>
      <c r="BR14" s="307" t="s">
        <v>277</v>
      </c>
      <c r="BS14" s="307" t="s">
        <v>277</v>
      </c>
      <c r="BT14" s="307" t="s">
        <v>277</v>
      </c>
      <c r="BU14" s="306" t="s">
        <v>277</v>
      </c>
      <c r="BV14" s="307" t="s">
        <v>277</v>
      </c>
      <c r="BW14" s="307" t="s">
        <v>277</v>
      </c>
      <c r="BX14" s="307" t="s">
        <v>277</v>
      </c>
      <c r="BY14" s="307" t="s">
        <v>277</v>
      </c>
      <c r="BZ14" s="307" t="s">
        <v>277</v>
      </c>
      <c r="CA14" s="307" t="s">
        <v>277</v>
      </c>
      <c r="CB14" s="307" t="s">
        <v>277</v>
      </c>
      <c r="CC14" s="307" t="s">
        <v>277</v>
      </c>
      <c r="CD14" s="307" t="s">
        <v>277</v>
      </c>
      <c r="CE14" s="306" t="s">
        <v>277</v>
      </c>
      <c r="CF14" s="307" t="s">
        <v>277</v>
      </c>
      <c r="CG14" s="307" t="s">
        <v>277</v>
      </c>
      <c r="CH14" s="307" t="s">
        <v>277</v>
      </c>
      <c r="CI14" s="306" t="s">
        <v>277</v>
      </c>
      <c r="CJ14" s="307" t="s">
        <v>277</v>
      </c>
      <c r="CK14" s="307" t="s">
        <v>277</v>
      </c>
      <c r="CL14" s="307" t="s">
        <v>277</v>
      </c>
      <c r="CM14" s="432" t="s">
        <v>293</v>
      </c>
      <c r="CN14" s="435" t="s">
        <v>294</v>
      </c>
      <c r="CO14" s="432" t="s">
        <v>280</v>
      </c>
      <c r="CP14" s="432" t="s">
        <v>280</v>
      </c>
      <c r="CQ14" s="432" t="s">
        <v>295</v>
      </c>
      <c r="CR14" s="432" t="s">
        <v>296</v>
      </c>
      <c r="CS14" s="432" t="s">
        <v>270</v>
      </c>
      <c r="CT14" s="432" t="s">
        <v>277</v>
      </c>
      <c r="CU14" s="432" t="s">
        <v>277</v>
      </c>
      <c r="CV14" s="432" t="s">
        <v>277</v>
      </c>
      <c r="CW14" s="432" t="s">
        <v>277</v>
      </c>
      <c r="CX14" s="432" t="s">
        <v>277</v>
      </c>
      <c r="CY14" s="432" t="s">
        <v>277</v>
      </c>
      <c r="CZ14" s="432" t="s">
        <v>277</v>
      </c>
      <c r="DA14" s="432" t="s">
        <v>277</v>
      </c>
      <c r="DB14" s="441" t="s">
        <v>277</v>
      </c>
      <c r="DC14" s="432" t="s">
        <v>277</v>
      </c>
      <c r="DD14" s="432" t="s">
        <v>277</v>
      </c>
      <c r="DE14" s="432" t="s">
        <v>277</v>
      </c>
      <c r="DF14" s="432" t="s">
        <v>277</v>
      </c>
      <c r="DG14" s="432" t="s">
        <v>277</v>
      </c>
      <c r="DH14" s="432" t="s">
        <v>277</v>
      </c>
      <c r="DI14" s="432" t="s">
        <v>277</v>
      </c>
      <c r="DJ14" s="432" t="s">
        <v>277</v>
      </c>
      <c r="DK14" s="432" t="s">
        <v>277</v>
      </c>
      <c r="DL14" s="432" t="s">
        <v>277</v>
      </c>
      <c r="DM14" s="307" t="s">
        <v>277</v>
      </c>
      <c r="DN14" s="432" t="s">
        <v>277</v>
      </c>
      <c r="DO14" s="307" t="s">
        <v>277</v>
      </c>
      <c r="DP14" s="307" t="s">
        <v>277</v>
      </c>
      <c r="DQ14" s="307" t="s">
        <v>277</v>
      </c>
      <c r="DR14" s="307" t="s">
        <v>277</v>
      </c>
      <c r="DS14" s="307" t="s">
        <v>277</v>
      </c>
      <c r="DT14" s="307" t="s">
        <v>277</v>
      </c>
      <c r="DU14" s="307" t="s">
        <v>277</v>
      </c>
      <c r="DV14" s="307" t="s">
        <v>277</v>
      </c>
      <c r="DW14" s="307" t="s">
        <v>277</v>
      </c>
      <c r="DX14" s="432" t="s">
        <v>277</v>
      </c>
      <c r="DY14" s="307" t="s">
        <v>277</v>
      </c>
      <c r="DZ14" s="432" t="s">
        <v>277</v>
      </c>
      <c r="EA14" s="307" t="s">
        <v>277</v>
      </c>
      <c r="EB14" s="307" t="s">
        <v>277</v>
      </c>
      <c r="EC14" s="307" t="s">
        <v>277</v>
      </c>
      <c r="ED14" s="307" t="s">
        <v>277</v>
      </c>
      <c r="EE14" s="307" t="s">
        <v>277</v>
      </c>
      <c r="EF14" s="307" t="s">
        <v>277</v>
      </c>
      <c r="EG14" s="307" t="s">
        <v>277</v>
      </c>
      <c r="EH14" s="307" t="s">
        <v>277</v>
      </c>
      <c r="EI14" s="307" t="s">
        <v>277</v>
      </c>
      <c r="EJ14" s="307" t="s">
        <v>277</v>
      </c>
      <c r="EK14" s="307" t="s">
        <v>277</v>
      </c>
      <c r="EL14" s="307" t="s">
        <v>277</v>
      </c>
      <c r="EM14" s="307" t="s">
        <v>277</v>
      </c>
      <c r="EN14" s="307" t="s">
        <v>277</v>
      </c>
      <c r="EO14" s="307" t="s">
        <v>277</v>
      </c>
      <c r="EP14" s="307" t="s">
        <v>277</v>
      </c>
      <c r="EQ14" s="307" t="s">
        <v>277</v>
      </c>
      <c r="ER14" s="307" t="s">
        <v>277</v>
      </c>
      <c r="ES14" s="307" t="s">
        <v>277</v>
      </c>
      <c r="ET14" s="307" t="s">
        <v>277</v>
      </c>
      <c r="EU14" s="307" t="s">
        <v>277</v>
      </c>
    </row>
    <row r="15" spans="1:151" s="311" customFormat="1" ht="19.95" customHeight="1">
      <c r="A15" s="433"/>
      <c r="B15" s="433"/>
      <c r="C15" s="433"/>
      <c r="D15" s="449"/>
      <c r="E15" s="442"/>
      <c r="F15" s="433"/>
      <c r="G15" s="449"/>
      <c r="H15" s="433"/>
      <c r="I15" s="433"/>
      <c r="J15" s="433"/>
      <c r="K15" s="449"/>
      <c r="L15" s="442"/>
      <c r="M15" s="433"/>
      <c r="N15" s="442"/>
      <c r="O15" s="433"/>
      <c r="P15" s="439"/>
      <c r="Q15" s="460"/>
      <c r="R15" s="304" t="s">
        <v>297</v>
      </c>
      <c r="S15" s="304" t="s">
        <v>270</v>
      </c>
      <c r="T15" s="304" t="s">
        <v>270</v>
      </c>
      <c r="U15" s="304" t="s">
        <v>270</v>
      </c>
      <c r="V15" s="304" t="s">
        <v>270</v>
      </c>
      <c r="W15" s="305">
        <v>264</v>
      </c>
      <c r="X15" s="452"/>
      <c r="Y15" s="304" t="s">
        <v>270</v>
      </c>
      <c r="Z15" s="452"/>
      <c r="AA15" s="305">
        <v>264</v>
      </c>
      <c r="AB15" s="463"/>
      <c r="AC15" s="304" t="s">
        <v>270</v>
      </c>
      <c r="AD15" s="452"/>
      <c r="AE15" s="304" t="s">
        <v>270</v>
      </c>
      <c r="AF15" s="304" t="s">
        <v>270</v>
      </c>
      <c r="AG15" s="304" t="s">
        <v>270</v>
      </c>
      <c r="AH15" s="304" t="s">
        <v>270</v>
      </c>
      <c r="AI15" s="304" t="s">
        <v>270</v>
      </c>
      <c r="AJ15" s="447"/>
      <c r="AK15" s="447"/>
      <c r="AL15" s="447"/>
      <c r="AM15" s="447"/>
      <c r="AN15" s="447"/>
      <c r="AO15" s="447"/>
      <c r="AP15" s="307" t="s">
        <v>277</v>
      </c>
      <c r="AQ15" s="433"/>
      <c r="AR15" s="307" t="s">
        <v>277</v>
      </c>
      <c r="AS15" s="308" t="s">
        <v>277</v>
      </c>
      <c r="AT15" s="308" t="s">
        <v>277</v>
      </c>
      <c r="AU15" s="307" t="s">
        <v>277</v>
      </c>
      <c r="AV15" s="307" t="s">
        <v>277</v>
      </c>
      <c r="AW15" s="307" t="s">
        <v>277</v>
      </c>
      <c r="AX15" s="307" t="s">
        <v>277</v>
      </c>
      <c r="AY15" s="309" t="s">
        <v>277</v>
      </c>
      <c r="AZ15" s="387" t="s">
        <v>277</v>
      </c>
      <c r="BA15" s="452"/>
      <c r="BB15" s="387" t="s">
        <v>277</v>
      </c>
      <c r="BC15" s="452"/>
      <c r="BD15" s="387" t="s">
        <v>277</v>
      </c>
      <c r="BE15" s="387" t="s">
        <v>277</v>
      </c>
      <c r="BF15" s="387" t="s">
        <v>277</v>
      </c>
      <c r="BG15" s="307" t="s">
        <v>277</v>
      </c>
      <c r="BH15" s="307" t="s">
        <v>277</v>
      </c>
      <c r="BI15" s="307" t="s">
        <v>277</v>
      </c>
      <c r="BJ15" s="307" t="s">
        <v>277</v>
      </c>
      <c r="BK15" s="447"/>
      <c r="BL15" s="307" t="s">
        <v>277</v>
      </c>
      <c r="BM15" s="307" t="s">
        <v>277</v>
      </c>
      <c r="BN15" s="307" t="s">
        <v>277</v>
      </c>
      <c r="BO15" s="307" t="s">
        <v>277</v>
      </c>
      <c r="BP15" s="307" t="s">
        <v>277</v>
      </c>
      <c r="BQ15" s="307" t="s">
        <v>277</v>
      </c>
      <c r="BR15" s="307" t="s">
        <v>277</v>
      </c>
      <c r="BS15" s="307" t="s">
        <v>277</v>
      </c>
      <c r="BT15" s="307" t="s">
        <v>277</v>
      </c>
      <c r="BU15" s="306" t="s">
        <v>277</v>
      </c>
      <c r="BV15" s="307" t="s">
        <v>277</v>
      </c>
      <c r="BW15" s="307" t="s">
        <v>277</v>
      </c>
      <c r="BX15" s="307" t="s">
        <v>277</v>
      </c>
      <c r="BY15" s="307" t="s">
        <v>277</v>
      </c>
      <c r="BZ15" s="307" t="s">
        <v>277</v>
      </c>
      <c r="CA15" s="307" t="s">
        <v>277</v>
      </c>
      <c r="CB15" s="307" t="s">
        <v>277</v>
      </c>
      <c r="CC15" s="307" t="s">
        <v>277</v>
      </c>
      <c r="CD15" s="307" t="s">
        <v>277</v>
      </c>
      <c r="CE15" s="306" t="s">
        <v>277</v>
      </c>
      <c r="CF15" s="307" t="s">
        <v>277</v>
      </c>
      <c r="CG15" s="307" t="s">
        <v>277</v>
      </c>
      <c r="CH15" s="307" t="s">
        <v>277</v>
      </c>
      <c r="CI15" s="306" t="s">
        <v>277</v>
      </c>
      <c r="CJ15" s="307" t="s">
        <v>277</v>
      </c>
      <c r="CK15" s="307" t="s">
        <v>277</v>
      </c>
      <c r="CL15" s="307" t="s">
        <v>277</v>
      </c>
      <c r="CM15" s="433"/>
      <c r="CN15" s="436"/>
      <c r="CO15" s="449"/>
      <c r="CP15" s="449"/>
      <c r="CQ15" s="433"/>
      <c r="CR15" s="449"/>
      <c r="CS15" s="449"/>
      <c r="CT15" s="433"/>
      <c r="CU15" s="433"/>
      <c r="CV15" s="433"/>
      <c r="CW15" s="433"/>
      <c r="CX15" s="433"/>
      <c r="CY15" s="433"/>
      <c r="CZ15" s="433"/>
      <c r="DA15" s="433"/>
      <c r="DB15" s="442"/>
      <c r="DC15" s="433"/>
      <c r="DD15" s="433"/>
      <c r="DE15" s="433"/>
      <c r="DF15" s="433"/>
      <c r="DG15" s="433"/>
      <c r="DH15" s="433"/>
      <c r="DI15" s="433"/>
      <c r="DJ15" s="433"/>
      <c r="DK15" s="433"/>
      <c r="DL15" s="433"/>
      <c r="DM15" s="307" t="s">
        <v>277</v>
      </c>
      <c r="DN15" s="433"/>
      <c r="DO15" s="307" t="s">
        <v>277</v>
      </c>
      <c r="DP15" s="307" t="s">
        <v>277</v>
      </c>
      <c r="DQ15" s="307" t="s">
        <v>277</v>
      </c>
      <c r="DR15" s="307" t="s">
        <v>277</v>
      </c>
      <c r="DS15" s="307" t="s">
        <v>277</v>
      </c>
      <c r="DT15" s="307" t="s">
        <v>277</v>
      </c>
      <c r="DU15" s="307" t="s">
        <v>277</v>
      </c>
      <c r="DV15" s="307" t="s">
        <v>277</v>
      </c>
      <c r="DW15" s="307" t="s">
        <v>277</v>
      </c>
      <c r="DX15" s="433"/>
      <c r="DY15" s="307" t="s">
        <v>277</v>
      </c>
      <c r="DZ15" s="433"/>
      <c r="EA15" s="307" t="s">
        <v>277</v>
      </c>
      <c r="EB15" s="307" t="s">
        <v>277</v>
      </c>
      <c r="EC15" s="307" t="s">
        <v>277</v>
      </c>
      <c r="ED15" s="307" t="s">
        <v>277</v>
      </c>
      <c r="EE15" s="307" t="s">
        <v>277</v>
      </c>
      <c r="EF15" s="307" t="s">
        <v>277</v>
      </c>
      <c r="EG15" s="307" t="s">
        <v>277</v>
      </c>
      <c r="EH15" s="307" t="s">
        <v>277</v>
      </c>
      <c r="EI15" s="307" t="s">
        <v>277</v>
      </c>
      <c r="EJ15" s="307" t="s">
        <v>277</v>
      </c>
      <c r="EK15" s="307" t="s">
        <v>277</v>
      </c>
      <c r="EL15" s="307" t="s">
        <v>277</v>
      </c>
      <c r="EM15" s="307" t="s">
        <v>277</v>
      </c>
      <c r="EN15" s="307" t="s">
        <v>277</v>
      </c>
      <c r="EO15" s="307" t="s">
        <v>277</v>
      </c>
      <c r="EP15" s="307" t="s">
        <v>277</v>
      </c>
      <c r="EQ15" s="307" t="s">
        <v>277</v>
      </c>
      <c r="ER15" s="307" t="s">
        <v>277</v>
      </c>
      <c r="ES15" s="307" t="s">
        <v>277</v>
      </c>
      <c r="ET15" s="307" t="s">
        <v>277</v>
      </c>
      <c r="EU15" s="307" t="s">
        <v>277</v>
      </c>
    </row>
    <row r="16" spans="1:151" s="311" customFormat="1" ht="19.95" customHeight="1">
      <c r="A16" s="433"/>
      <c r="B16" s="433"/>
      <c r="C16" s="433"/>
      <c r="D16" s="449"/>
      <c r="E16" s="442"/>
      <c r="F16" s="433"/>
      <c r="G16" s="449"/>
      <c r="H16" s="433"/>
      <c r="I16" s="433"/>
      <c r="J16" s="433"/>
      <c r="K16" s="449"/>
      <c r="L16" s="442"/>
      <c r="M16" s="433"/>
      <c r="N16" s="442"/>
      <c r="O16" s="433"/>
      <c r="P16" s="439"/>
      <c r="Q16" s="460"/>
      <c r="R16" s="304" t="s">
        <v>277</v>
      </c>
      <c r="S16" s="304" t="s">
        <v>277</v>
      </c>
      <c r="T16" s="304" t="s">
        <v>277</v>
      </c>
      <c r="U16" s="304" t="s">
        <v>277</v>
      </c>
      <c r="V16" s="304" t="s">
        <v>277</v>
      </c>
      <c r="W16" s="304" t="s">
        <v>277</v>
      </c>
      <c r="X16" s="452"/>
      <c r="Y16" s="304" t="s">
        <v>277</v>
      </c>
      <c r="Z16" s="452"/>
      <c r="AA16" s="304" t="s">
        <v>277</v>
      </c>
      <c r="AB16" s="463"/>
      <c r="AC16" s="304" t="s">
        <v>277</v>
      </c>
      <c r="AD16" s="452"/>
      <c r="AE16" s="304" t="s">
        <v>277</v>
      </c>
      <c r="AF16" s="304" t="s">
        <v>277</v>
      </c>
      <c r="AG16" s="304" t="s">
        <v>277</v>
      </c>
      <c r="AH16" s="304" t="s">
        <v>277</v>
      </c>
      <c r="AI16" s="304" t="s">
        <v>277</v>
      </c>
      <c r="AJ16" s="447"/>
      <c r="AK16" s="447"/>
      <c r="AL16" s="447"/>
      <c r="AM16" s="447"/>
      <c r="AN16" s="447"/>
      <c r="AO16" s="447"/>
      <c r="AP16" s="307" t="s">
        <v>277</v>
      </c>
      <c r="AQ16" s="433"/>
      <c r="AR16" s="307" t="s">
        <v>277</v>
      </c>
      <c r="AS16" s="308" t="s">
        <v>277</v>
      </c>
      <c r="AT16" s="308" t="s">
        <v>277</v>
      </c>
      <c r="AU16" s="307" t="s">
        <v>277</v>
      </c>
      <c r="AV16" s="307" t="s">
        <v>277</v>
      </c>
      <c r="AW16" s="307" t="s">
        <v>277</v>
      </c>
      <c r="AX16" s="307" t="s">
        <v>277</v>
      </c>
      <c r="AY16" s="309" t="s">
        <v>277</v>
      </c>
      <c r="AZ16" s="387" t="s">
        <v>277</v>
      </c>
      <c r="BA16" s="452"/>
      <c r="BB16" s="387" t="s">
        <v>277</v>
      </c>
      <c r="BC16" s="452"/>
      <c r="BD16" s="387" t="s">
        <v>277</v>
      </c>
      <c r="BE16" s="387" t="s">
        <v>277</v>
      </c>
      <c r="BF16" s="387" t="s">
        <v>277</v>
      </c>
      <c r="BG16" s="307" t="s">
        <v>277</v>
      </c>
      <c r="BH16" s="307" t="s">
        <v>277</v>
      </c>
      <c r="BI16" s="307" t="s">
        <v>277</v>
      </c>
      <c r="BJ16" s="307" t="s">
        <v>277</v>
      </c>
      <c r="BK16" s="447"/>
      <c r="BL16" s="307" t="s">
        <v>277</v>
      </c>
      <c r="BM16" s="307" t="s">
        <v>277</v>
      </c>
      <c r="BN16" s="307" t="s">
        <v>277</v>
      </c>
      <c r="BO16" s="307" t="s">
        <v>277</v>
      </c>
      <c r="BP16" s="307" t="s">
        <v>277</v>
      </c>
      <c r="BQ16" s="307" t="s">
        <v>277</v>
      </c>
      <c r="BR16" s="307" t="s">
        <v>277</v>
      </c>
      <c r="BS16" s="307" t="s">
        <v>277</v>
      </c>
      <c r="BT16" s="307" t="s">
        <v>277</v>
      </c>
      <c r="BU16" s="306" t="s">
        <v>277</v>
      </c>
      <c r="BV16" s="307" t="s">
        <v>277</v>
      </c>
      <c r="BW16" s="307" t="s">
        <v>277</v>
      </c>
      <c r="BX16" s="307" t="s">
        <v>277</v>
      </c>
      <c r="BY16" s="307" t="s">
        <v>277</v>
      </c>
      <c r="BZ16" s="307" t="s">
        <v>277</v>
      </c>
      <c r="CA16" s="307" t="s">
        <v>277</v>
      </c>
      <c r="CB16" s="307" t="s">
        <v>277</v>
      </c>
      <c r="CC16" s="307" t="s">
        <v>277</v>
      </c>
      <c r="CD16" s="307" t="s">
        <v>277</v>
      </c>
      <c r="CE16" s="306" t="s">
        <v>277</v>
      </c>
      <c r="CF16" s="307" t="s">
        <v>277</v>
      </c>
      <c r="CG16" s="307" t="s">
        <v>277</v>
      </c>
      <c r="CH16" s="307" t="s">
        <v>277</v>
      </c>
      <c r="CI16" s="306" t="s">
        <v>277</v>
      </c>
      <c r="CJ16" s="307" t="s">
        <v>277</v>
      </c>
      <c r="CK16" s="307" t="s">
        <v>277</v>
      </c>
      <c r="CL16" s="307" t="s">
        <v>277</v>
      </c>
      <c r="CM16" s="433"/>
      <c r="CN16" s="436"/>
      <c r="CO16" s="449"/>
      <c r="CP16" s="449"/>
      <c r="CQ16" s="433"/>
      <c r="CR16" s="449"/>
      <c r="CS16" s="449"/>
      <c r="CT16" s="433"/>
      <c r="CU16" s="433"/>
      <c r="CV16" s="433"/>
      <c r="CW16" s="433"/>
      <c r="CX16" s="433"/>
      <c r="CY16" s="433"/>
      <c r="CZ16" s="433"/>
      <c r="DA16" s="433"/>
      <c r="DB16" s="442"/>
      <c r="DC16" s="433"/>
      <c r="DD16" s="433"/>
      <c r="DE16" s="433"/>
      <c r="DF16" s="433"/>
      <c r="DG16" s="433"/>
      <c r="DH16" s="433"/>
      <c r="DI16" s="433"/>
      <c r="DJ16" s="433"/>
      <c r="DK16" s="433"/>
      <c r="DL16" s="433"/>
      <c r="DM16" s="307" t="s">
        <v>277</v>
      </c>
      <c r="DN16" s="433"/>
      <c r="DO16" s="307" t="s">
        <v>277</v>
      </c>
      <c r="DP16" s="307" t="s">
        <v>277</v>
      </c>
      <c r="DQ16" s="307" t="s">
        <v>277</v>
      </c>
      <c r="DR16" s="307" t="s">
        <v>277</v>
      </c>
      <c r="DS16" s="307" t="s">
        <v>277</v>
      </c>
      <c r="DT16" s="307" t="s">
        <v>277</v>
      </c>
      <c r="DU16" s="307" t="s">
        <v>277</v>
      </c>
      <c r="DV16" s="307" t="s">
        <v>277</v>
      </c>
      <c r="DW16" s="307" t="s">
        <v>277</v>
      </c>
      <c r="DX16" s="433"/>
      <c r="DY16" s="307" t="s">
        <v>277</v>
      </c>
      <c r="DZ16" s="433"/>
      <c r="EA16" s="307" t="s">
        <v>277</v>
      </c>
      <c r="EB16" s="307" t="s">
        <v>277</v>
      </c>
      <c r="EC16" s="307" t="s">
        <v>277</v>
      </c>
      <c r="ED16" s="307" t="s">
        <v>277</v>
      </c>
      <c r="EE16" s="307" t="s">
        <v>277</v>
      </c>
      <c r="EF16" s="307" t="s">
        <v>277</v>
      </c>
      <c r="EG16" s="307" t="s">
        <v>277</v>
      </c>
      <c r="EH16" s="307" t="s">
        <v>277</v>
      </c>
      <c r="EI16" s="307" t="s">
        <v>277</v>
      </c>
      <c r="EJ16" s="307" t="s">
        <v>277</v>
      </c>
      <c r="EK16" s="307" t="s">
        <v>277</v>
      </c>
      <c r="EL16" s="307" t="s">
        <v>277</v>
      </c>
      <c r="EM16" s="307" t="s">
        <v>277</v>
      </c>
      <c r="EN16" s="307" t="s">
        <v>277</v>
      </c>
      <c r="EO16" s="307" t="s">
        <v>277</v>
      </c>
      <c r="EP16" s="307" t="s">
        <v>277</v>
      </c>
      <c r="EQ16" s="307" t="s">
        <v>277</v>
      </c>
      <c r="ER16" s="307" t="s">
        <v>277</v>
      </c>
      <c r="ES16" s="307" t="s">
        <v>277</v>
      </c>
      <c r="ET16" s="307" t="s">
        <v>277</v>
      </c>
      <c r="EU16" s="307" t="s">
        <v>277</v>
      </c>
    </row>
    <row r="17" spans="1:151" s="311" customFormat="1" ht="19.95" customHeight="1">
      <c r="A17" s="434"/>
      <c r="B17" s="434"/>
      <c r="C17" s="434"/>
      <c r="D17" s="450"/>
      <c r="E17" s="443"/>
      <c r="F17" s="434"/>
      <c r="G17" s="450"/>
      <c r="H17" s="434"/>
      <c r="I17" s="434"/>
      <c r="J17" s="434"/>
      <c r="K17" s="450"/>
      <c r="L17" s="443"/>
      <c r="M17" s="434"/>
      <c r="N17" s="443"/>
      <c r="O17" s="434"/>
      <c r="P17" s="440"/>
      <c r="Q17" s="461"/>
      <c r="R17" s="304" t="s">
        <v>277</v>
      </c>
      <c r="S17" s="304" t="s">
        <v>277</v>
      </c>
      <c r="T17" s="304" t="s">
        <v>277</v>
      </c>
      <c r="U17" s="304" t="s">
        <v>277</v>
      </c>
      <c r="V17" s="304" t="s">
        <v>277</v>
      </c>
      <c r="W17" s="304" t="s">
        <v>277</v>
      </c>
      <c r="X17" s="453"/>
      <c r="Y17" s="304" t="s">
        <v>277</v>
      </c>
      <c r="Z17" s="453"/>
      <c r="AA17" s="304" t="s">
        <v>277</v>
      </c>
      <c r="AB17" s="464"/>
      <c r="AC17" s="304" t="s">
        <v>277</v>
      </c>
      <c r="AD17" s="453"/>
      <c r="AE17" s="304" t="s">
        <v>277</v>
      </c>
      <c r="AF17" s="304" t="s">
        <v>277</v>
      </c>
      <c r="AG17" s="304" t="s">
        <v>277</v>
      </c>
      <c r="AH17" s="304" t="s">
        <v>277</v>
      </c>
      <c r="AI17" s="304" t="s">
        <v>277</v>
      </c>
      <c r="AJ17" s="448"/>
      <c r="AK17" s="448"/>
      <c r="AL17" s="448"/>
      <c r="AM17" s="448"/>
      <c r="AN17" s="448"/>
      <c r="AO17" s="448"/>
      <c r="AP17" s="307" t="s">
        <v>277</v>
      </c>
      <c r="AQ17" s="434"/>
      <c r="AR17" s="307" t="s">
        <v>277</v>
      </c>
      <c r="AS17" s="308" t="s">
        <v>277</v>
      </c>
      <c r="AT17" s="308" t="s">
        <v>277</v>
      </c>
      <c r="AU17" s="307" t="s">
        <v>277</v>
      </c>
      <c r="AV17" s="307" t="s">
        <v>277</v>
      </c>
      <c r="AW17" s="307" t="s">
        <v>277</v>
      </c>
      <c r="AX17" s="307" t="s">
        <v>277</v>
      </c>
      <c r="AY17" s="309" t="s">
        <v>277</v>
      </c>
      <c r="AZ17" s="387" t="s">
        <v>277</v>
      </c>
      <c r="BA17" s="453"/>
      <c r="BB17" s="387" t="s">
        <v>277</v>
      </c>
      <c r="BC17" s="455"/>
      <c r="BD17" s="387" t="s">
        <v>277</v>
      </c>
      <c r="BE17" s="387" t="s">
        <v>277</v>
      </c>
      <c r="BF17" s="387" t="s">
        <v>277</v>
      </c>
      <c r="BG17" s="307" t="s">
        <v>277</v>
      </c>
      <c r="BH17" s="307" t="s">
        <v>277</v>
      </c>
      <c r="BI17" s="307" t="s">
        <v>277</v>
      </c>
      <c r="BJ17" s="307" t="s">
        <v>277</v>
      </c>
      <c r="BK17" s="448"/>
      <c r="BL17" s="307" t="s">
        <v>277</v>
      </c>
      <c r="BM17" s="307" t="s">
        <v>277</v>
      </c>
      <c r="BN17" s="307" t="s">
        <v>277</v>
      </c>
      <c r="BO17" s="307" t="s">
        <v>277</v>
      </c>
      <c r="BP17" s="307" t="s">
        <v>277</v>
      </c>
      <c r="BQ17" s="307" t="s">
        <v>277</v>
      </c>
      <c r="BR17" s="307" t="s">
        <v>277</v>
      </c>
      <c r="BS17" s="307" t="s">
        <v>277</v>
      </c>
      <c r="BT17" s="307" t="s">
        <v>277</v>
      </c>
      <c r="BU17" s="306" t="s">
        <v>277</v>
      </c>
      <c r="BV17" s="307" t="s">
        <v>277</v>
      </c>
      <c r="BW17" s="307" t="s">
        <v>277</v>
      </c>
      <c r="BX17" s="307" t="s">
        <v>277</v>
      </c>
      <c r="BY17" s="307" t="s">
        <v>277</v>
      </c>
      <c r="BZ17" s="307" t="s">
        <v>277</v>
      </c>
      <c r="CA17" s="307" t="s">
        <v>277</v>
      </c>
      <c r="CB17" s="307" t="s">
        <v>277</v>
      </c>
      <c r="CC17" s="307" t="s">
        <v>277</v>
      </c>
      <c r="CD17" s="307" t="s">
        <v>277</v>
      </c>
      <c r="CE17" s="306" t="s">
        <v>277</v>
      </c>
      <c r="CF17" s="307" t="s">
        <v>277</v>
      </c>
      <c r="CG17" s="307" t="s">
        <v>277</v>
      </c>
      <c r="CH17" s="307" t="s">
        <v>277</v>
      </c>
      <c r="CI17" s="306" t="s">
        <v>277</v>
      </c>
      <c r="CJ17" s="307" t="s">
        <v>277</v>
      </c>
      <c r="CK17" s="307" t="s">
        <v>277</v>
      </c>
      <c r="CL17" s="307" t="s">
        <v>277</v>
      </c>
      <c r="CM17" s="434"/>
      <c r="CN17" s="437"/>
      <c r="CO17" s="450"/>
      <c r="CP17" s="450"/>
      <c r="CQ17" s="434"/>
      <c r="CR17" s="450"/>
      <c r="CS17" s="450"/>
      <c r="CT17" s="434"/>
      <c r="CU17" s="434"/>
      <c r="CV17" s="434"/>
      <c r="CW17" s="434"/>
      <c r="CX17" s="434"/>
      <c r="CY17" s="434"/>
      <c r="CZ17" s="434"/>
      <c r="DA17" s="434"/>
      <c r="DB17" s="443"/>
      <c r="DC17" s="434"/>
      <c r="DD17" s="434"/>
      <c r="DE17" s="434"/>
      <c r="DF17" s="434"/>
      <c r="DG17" s="434"/>
      <c r="DH17" s="434"/>
      <c r="DI17" s="434"/>
      <c r="DJ17" s="434"/>
      <c r="DK17" s="434"/>
      <c r="DL17" s="434"/>
      <c r="DM17" s="307" t="s">
        <v>277</v>
      </c>
      <c r="DN17" s="434"/>
      <c r="DO17" s="307" t="s">
        <v>277</v>
      </c>
      <c r="DP17" s="307" t="s">
        <v>277</v>
      </c>
      <c r="DQ17" s="307" t="s">
        <v>277</v>
      </c>
      <c r="DR17" s="307" t="s">
        <v>277</v>
      </c>
      <c r="DS17" s="307" t="s">
        <v>277</v>
      </c>
      <c r="DT17" s="307" t="s">
        <v>277</v>
      </c>
      <c r="DU17" s="307" t="s">
        <v>277</v>
      </c>
      <c r="DV17" s="307" t="s">
        <v>277</v>
      </c>
      <c r="DW17" s="307" t="s">
        <v>277</v>
      </c>
      <c r="DX17" s="434"/>
      <c r="DY17" s="307" t="s">
        <v>277</v>
      </c>
      <c r="DZ17" s="434"/>
      <c r="EA17" s="307" t="s">
        <v>277</v>
      </c>
      <c r="EB17" s="307" t="s">
        <v>277</v>
      </c>
      <c r="EC17" s="307" t="s">
        <v>277</v>
      </c>
      <c r="ED17" s="307" t="s">
        <v>277</v>
      </c>
      <c r="EE17" s="307" t="s">
        <v>277</v>
      </c>
      <c r="EF17" s="307" t="s">
        <v>277</v>
      </c>
      <c r="EG17" s="307" t="s">
        <v>277</v>
      </c>
      <c r="EH17" s="307" t="s">
        <v>277</v>
      </c>
      <c r="EI17" s="307" t="s">
        <v>277</v>
      </c>
      <c r="EJ17" s="307" t="s">
        <v>277</v>
      </c>
      <c r="EK17" s="307" t="s">
        <v>277</v>
      </c>
      <c r="EL17" s="307" t="s">
        <v>277</v>
      </c>
      <c r="EM17" s="307" t="s">
        <v>277</v>
      </c>
      <c r="EN17" s="307" t="s">
        <v>277</v>
      </c>
      <c r="EO17" s="307" t="s">
        <v>277</v>
      </c>
      <c r="EP17" s="307" t="s">
        <v>277</v>
      </c>
      <c r="EQ17" s="307" t="s">
        <v>277</v>
      </c>
      <c r="ER17" s="307" t="s">
        <v>277</v>
      </c>
      <c r="ES17" s="307" t="s">
        <v>277</v>
      </c>
      <c r="ET17" s="307" t="s">
        <v>277</v>
      </c>
      <c r="EU17" s="307" t="s">
        <v>277</v>
      </c>
    </row>
    <row r="18" spans="1:151" s="311" customFormat="1" ht="19.95" customHeight="1">
      <c r="A18" s="432">
        <v>32</v>
      </c>
      <c r="B18" s="432">
        <v>32</v>
      </c>
      <c r="C18" s="432" t="s">
        <v>263</v>
      </c>
      <c r="D18" s="432" t="s">
        <v>303</v>
      </c>
      <c r="E18" s="441" t="s">
        <v>265</v>
      </c>
      <c r="F18" s="432" t="s">
        <v>304</v>
      </c>
      <c r="G18" s="432" t="s">
        <v>305</v>
      </c>
      <c r="H18" s="432" t="s">
        <v>306</v>
      </c>
      <c r="I18" s="432" t="s">
        <v>307</v>
      </c>
      <c r="J18" s="432" t="s">
        <v>288</v>
      </c>
      <c r="K18" s="456" t="s">
        <v>308</v>
      </c>
      <c r="L18" s="441" t="s">
        <v>272</v>
      </c>
      <c r="M18" s="432" t="s">
        <v>290</v>
      </c>
      <c r="N18" s="441" t="s">
        <v>272</v>
      </c>
      <c r="O18" s="432" t="s">
        <v>309</v>
      </c>
      <c r="P18" s="438" t="s">
        <v>291</v>
      </c>
      <c r="Q18" s="441">
        <v>2</v>
      </c>
      <c r="R18" s="304" t="s">
        <v>292</v>
      </c>
      <c r="S18" s="304" t="s">
        <v>270</v>
      </c>
      <c r="T18" s="304" t="s">
        <v>270</v>
      </c>
      <c r="U18" s="304" t="s">
        <v>270</v>
      </c>
      <c r="V18" s="304" t="s">
        <v>270</v>
      </c>
      <c r="W18" s="304" t="s">
        <v>270</v>
      </c>
      <c r="X18" s="451">
        <v>674</v>
      </c>
      <c r="Y18" s="304" t="s">
        <v>270</v>
      </c>
      <c r="Z18" s="451" t="s">
        <v>270</v>
      </c>
      <c r="AA18" s="304" t="s">
        <v>270</v>
      </c>
      <c r="AB18" s="457">
        <v>674</v>
      </c>
      <c r="AC18" s="304" t="s">
        <v>270</v>
      </c>
      <c r="AD18" s="451" t="s">
        <v>270</v>
      </c>
      <c r="AE18" s="304" t="s">
        <v>270</v>
      </c>
      <c r="AF18" s="304" t="s">
        <v>270</v>
      </c>
      <c r="AG18" s="304" t="s">
        <v>270</v>
      </c>
      <c r="AH18" s="304" t="s">
        <v>270</v>
      </c>
      <c r="AI18" s="304" t="s">
        <v>270</v>
      </c>
      <c r="AJ18" s="446" t="s">
        <v>277</v>
      </c>
      <c r="AK18" s="446" t="s">
        <v>277</v>
      </c>
      <c r="AL18" s="446" t="s">
        <v>277</v>
      </c>
      <c r="AM18" s="446" t="s">
        <v>277</v>
      </c>
      <c r="AN18" s="446" t="s">
        <v>277</v>
      </c>
      <c r="AO18" s="446" t="s">
        <v>277</v>
      </c>
      <c r="AP18" s="307" t="s">
        <v>277</v>
      </c>
      <c r="AQ18" s="432" t="s">
        <v>277</v>
      </c>
      <c r="AR18" s="307" t="s">
        <v>277</v>
      </c>
      <c r="AS18" s="308" t="s">
        <v>277</v>
      </c>
      <c r="AT18" s="308" t="s">
        <v>277</v>
      </c>
      <c r="AU18" s="307" t="s">
        <v>277</v>
      </c>
      <c r="AV18" s="307" t="s">
        <v>277</v>
      </c>
      <c r="AW18" s="307" t="s">
        <v>277</v>
      </c>
      <c r="AX18" s="307" t="s">
        <v>277</v>
      </c>
      <c r="AY18" s="309" t="s">
        <v>277</v>
      </c>
      <c r="AZ18" s="387" t="s">
        <v>277</v>
      </c>
      <c r="BA18" s="451" t="s">
        <v>277</v>
      </c>
      <c r="BB18" s="387" t="s">
        <v>277</v>
      </c>
      <c r="BC18" s="454" t="s">
        <v>277</v>
      </c>
      <c r="BD18" s="387" t="s">
        <v>277</v>
      </c>
      <c r="BE18" s="387" t="s">
        <v>277</v>
      </c>
      <c r="BF18" s="387" t="s">
        <v>277</v>
      </c>
      <c r="BG18" s="307" t="s">
        <v>277</v>
      </c>
      <c r="BH18" s="307" t="s">
        <v>277</v>
      </c>
      <c r="BI18" s="307" t="s">
        <v>277</v>
      </c>
      <c r="BJ18" s="307" t="s">
        <v>277</v>
      </c>
      <c r="BK18" s="446" t="s">
        <v>277</v>
      </c>
      <c r="BL18" s="307" t="s">
        <v>277</v>
      </c>
      <c r="BM18" s="307" t="s">
        <v>277</v>
      </c>
      <c r="BN18" s="307" t="s">
        <v>277</v>
      </c>
      <c r="BO18" s="307" t="s">
        <v>277</v>
      </c>
      <c r="BP18" s="307" t="s">
        <v>277</v>
      </c>
      <c r="BQ18" s="307" t="s">
        <v>277</v>
      </c>
      <c r="BR18" s="307" t="s">
        <v>277</v>
      </c>
      <c r="BS18" s="307" t="s">
        <v>277</v>
      </c>
      <c r="BT18" s="307" t="s">
        <v>277</v>
      </c>
      <c r="BU18" s="306" t="s">
        <v>277</v>
      </c>
      <c r="BV18" s="307" t="s">
        <v>277</v>
      </c>
      <c r="BW18" s="307" t="s">
        <v>277</v>
      </c>
      <c r="BX18" s="307" t="s">
        <v>277</v>
      </c>
      <c r="BY18" s="307" t="s">
        <v>277</v>
      </c>
      <c r="BZ18" s="307" t="s">
        <v>277</v>
      </c>
      <c r="CA18" s="307" t="s">
        <v>277</v>
      </c>
      <c r="CB18" s="307" t="s">
        <v>277</v>
      </c>
      <c r="CC18" s="307" t="s">
        <v>277</v>
      </c>
      <c r="CD18" s="307" t="s">
        <v>277</v>
      </c>
      <c r="CE18" s="306" t="s">
        <v>277</v>
      </c>
      <c r="CF18" s="307" t="s">
        <v>277</v>
      </c>
      <c r="CG18" s="307" t="s">
        <v>277</v>
      </c>
      <c r="CH18" s="307" t="s">
        <v>277</v>
      </c>
      <c r="CI18" s="306" t="s">
        <v>277</v>
      </c>
      <c r="CJ18" s="307" t="s">
        <v>277</v>
      </c>
      <c r="CK18" s="307" t="s">
        <v>277</v>
      </c>
      <c r="CL18" s="307" t="s">
        <v>277</v>
      </c>
      <c r="CM18" s="432" t="s">
        <v>293</v>
      </c>
      <c r="CN18" s="435" t="s">
        <v>294</v>
      </c>
      <c r="CO18" s="432" t="s">
        <v>280</v>
      </c>
      <c r="CP18" s="432" t="s">
        <v>280</v>
      </c>
      <c r="CQ18" s="432" t="s">
        <v>310</v>
      </c>
      <c r="CR18" s="432" t="s">
        <v>311</v>
      </c>
      <c r="CS18" s="432" t="s">
        <v>270</v>
      </c>
      <c r="CT18" s="432" t="s">
        <v>277</v>
      </c>
      <c r="CU18" s="432" t="s">
        <v>277</v>
      </c>
      <c r="CV18" s="432" t="s">
        <v>277</v>
      </c>
      <c r="CW18" s="432" t="s">
        <v>277</v>
      </c>
      <c r="CX18" s="432" t="s">
        <v>277</v>
      </c>
      <c r="CY18" s="432" t="s">
        <v>277</v>
      </c>
      <c r="CZ18" s="432" t="s">
        <v>277</v>
      </c>
      <c r="DA18" s="432" t="s">
        <v>277</v>
      </c>
      <c r="DB18" s="441" t="s">
        <v>277</v>
      </c>
      <c r="DC18" s="432" t="s">
        <v>277</v>
      </c>
      <c r="DD18" s="432" t="s">
        <v>277</v>
      </c>
      <c r="DE18" s="432" t="s">
        <v>277</v>
      </c>
      <c r="DF18" s="432" t="s">
        <v>277</v>
      </c>
      <c r="DG18" s="432" t="s">
        <v>277</v>
      </c>
      <c r="DH18" s="432" t="s">
        <v>277</v>
      </c>
      <c r="DI18" s="432" t="s">
        <v>277</v>
      </c>
      <c r="DJ18" s="432" t="s">
        <v>277</v>
      </c>
      <c r="DK18" s="432" t="s">
        <v>277</v>
      </c>
      <c r="DL18" s="432" t="s">
        <v>277</v>
      </c>
      <c r="DM18" s="307" t="s">
        <v>277</v>
      </c>
      <c r="DN18" s="432" t="s">
        <v>277</v>
      </c>
      <c r="DO18" s="307" t="s">
        <v>277</v>
      </c>
      <c r="DP18" s="307" t="s">
        <v>277</v>
      </c>
      <c r="DQ18" s="307" t="s">
        <v>277</v>
      </c>
      <c r="DR18" s="307" t="s">
        <v>277</v>
      </c>
      <c r="DS18" s="307" t="s">
        <v>277</v>
      </c>
      <c r="DT18" s="307" t="s">
        <v>277</v>
      </c>
      <c r="DU18" s="307" t="s">
        <v>277</v>
      </c>
      <c r="DV18" s="307" t="s">
        <v>277</v>
      </c>
      <c r="DW18" s="307" t="s">
        <v>277</v>
      </c>
      <c r="DX18" s="432" t="s">
        <v>277</v>
      </c>
      <c r="DY18" s="307" t="s">
        <v>277</v>
      </c>
      <c r="DZ18" s="432" t="s">
        <v>277</v>
      </c>
      <c r="EA18" s="307" t="s">
        <v>277</v>
      </c>
      <c r="EB18" s="307" t="s">
        <v>277</v>
      </c>
      <c r="EC18" s="307" t="s">
        <v>277</v>
      </c>
      <c r="ED18" s="307" t="s">
        <v>277</v>
      </c>
      <c r="EE18" s="307" t="s">
        <v>277</v>
      </c>
      <c r="EF18" s="307" t="s">
        <v>277</v>
      </c>
      <c r="EG18" s="307" t="s">
        <v>277</v>
      </c>
      <c r="EH18" s="307" t="s">
        <v>277</v>
      </c>
      <c r="EI18" s="307" t="s">
        <v>277</v>
      </c>
      <c r="EJ18" s="307" t="s">
        <v>277</v>
      </c>
      <c r="EK18" s="307" t="s">
        <v>277</v>
      </c>
      <c r="EL18" s="307" t="s">
        <v>277</v>
      </c>
      <c r="EM18" s="307" t="s">
        <v>277</v>
      </c>
      <c r="EN18" s="307" t="s">
        <v>277</v>
      </c>
      <c r="EO18" s="307" t="s">
        <v>277</v>
      </c>
      <c r="EP18" s="307" t="s">
        <v>277</v>
      </c>
      <c r="EQ18" s="307" t="s">
        <v>277</v>
      </c>
      <c r="ER18" s="307" t="s">
        <v>277</v>
      </c>
      <c r="ES18" s="307" t="s">
        <v>277</v>
      </c>
      <c r="ET18" s="307" t="s">
        <v>277</v>
      </c>
      <c r="EU18" s="307" t="s">
        <v>277</v>
      </c>
    </row>
    <row r="19" spans="1:151" s="311" customFormat="1" ht="19.95" customHeight="1">
      <c r="A19" s="433"/>
      <c r="B19" s="433"/>
      <c r="C19" s="433"/>
      <c r="D19" s="449"/>
      <c r="E19" s="442"/>
      <c r="F19" s="433"/>
      <c r="G19" s="449"/>
      <c r="H19" s="449"/>
      <c r="I19" s="433"/>
      <c r="J19" s="433"/>
      <c r="K19" s="433"/>
      <c r="L19" s="442"/>
      <c r="M19" s="433"/>
      <c r="N19" s="442"/>
      <c r="O19" s="433"/>
      <c r="P19" s="439"/>
      <c r="Q19" s="460"/>
      <c r="R19" s="304" t="s">
        <v>312</v>
      </c>
      <c r="S19" s="304" t="s">
        <v>270</v>
      </c>
      <c r="T19" s="304" t="s">
        <v>270</v>
      </c>
      <c r="U19" s="304" t="s">
        <v>270</v>
      </c>
      <c r="V19" s="304" t="s">
        <v>270</v>
      </c>
      <c r="W19" s="304" t="s">
        <v>270</v>
      </c>
      <c r="X19" s="452"/>
      <c r="Y19" s="304" t="s">
        <v>270</v>
      </c>
      <c r="Z19" s="452"/>
      <c r="AA19" s="304" t="s">
        <v>270</v>
      </c>
      <c r="AB19" s="458"/>
      <c r="AC19" s="304" t="s">
        <v>270</v>
      </c>
      <c r="AD19" s="452"/>
      <c r="AE19" s="304" t="s">
        <v>270</v>
      </c>
      <c r="AF19" s="304" t="s">
        <v>270</v>
      </c>
      <c r="AG19" s="304" t="s">
        <v>270</v>
      </c>
      <c r="AH19" s="304" t="s">
        <v>270</v>
      </c>
      <c r="AI19" s="304" t="s">
        <v>270</v>
      </c>
      <c r="AJ19" s="447"/>
      <c r="AK19" s="447"/>
      <c r="AL19" s="447"/>
      <c r="AM19" s="447"/>
      <c r="AN19" s="447"/>
      <c r="AO19" s="447"/>
      <c r="AP19" s="307" t="s">
        <v>277</v>
      </c>
      <c r="AQ19" s="433"/>
      <c r="AR19" s="307" t="s">
        <v>277</v>
      </c>
      <c r="AS19" s="308" t="s">
        <v>277</v>
      </c>
      <c r="AT19" s="308" t="s">
        <v>277</v>
      </c>
      <c r="AU19" s="307" t="s">
        <v>277</v>
      </c>
      <c r="AV19" s="307" t="s">
        <v>277</v>
      </c>
      <c r="AW19" s="307" t="s">
        <v>277</v>
      </c>
      <c r="AX19" s="307" t="s">
        <v>277</v>
      </c>
      <c r="AY19" s="309" t="s">
        <v>277</v>
      </c>
      <c r="AZ19" s="387" t="s">
        <v>277</v>
      </c>
      <c r="BA19" s="452"/>
      <c r="BB19" s="387" t="s">
        <v>277</v>
      </c>
      <c r="BC19" s="452"/>
      <c r="BD19" s="387" t="s">
        <v>277</v>
      </c>
      <c r="BE19" s="387" t="s">
        <v>277</v>
      </c>
      <c r="BF19" s="387" t="s">
        <v>277</v>
      </c>
      <c r="BG19" s="307" t="s">
        <v>277</v>
      </c>
      <c r="BH19" s="307" t="s">
        <v>277</v>
      </c>
      <c r="BI19" s="307" t="s">
        <v>277</v>
      </c>
      <c r="BJ19" s="307" t="s">
        <v>277</v>
      </c>
      <c r="BK19" s="447"/>
      <c r="BL19" s="307" t="s">
        <v>277</v>
      </c>
      <c r="BM19" s="307" t="s">
        <v>277</v>
      </c>
      <c r="BN19" s="307" t="s">
        <v>277</v>
      </c>
      <c r="BO19" s="307" t="s">
        <v>277</v>
      </c>
      <c r="BP19" s="307" t="s">
        <v>277</v>
      </c>
      <c r="BQ19" s="307" t="s">
        <v>277</v>
      </c>
      <c r="BR19" s="307" t="s">
        <v>277</v>
      </c>
      <c r="BS19" s="307" t="s">
        <v>277</v>
      </c>
      <c r="BT19" s="307" t="s">
        <v>277</v>
      </c>
      <c r="BU19" s="306" t="s">
        <v>277</v>
      </c>
      <c r="BV19" s="307" t="s">
        <v>277</v>
      </c>
      <c r="BW19" s="307" t="s">
        <v>277</v>
      </c>
      <c r="BX19" s="307" t="s">
        <v>277</v>
      </c>
      <c r="BY19" s="307" t="s">
        <v>277</v>
      </c>
      <c r="BZ19" s="307" t="s">
        <v>277</v>
      </c>
      <c r="CA19" s="307" t="s">
        <v>277</v>
      </c>
      <c r="CB19" s="307" t="s">
        <v>277</v>
      </c>
      <c r="CC19" s="307" t="s">
        <v>277</v>
      </c>
      <c r="CD19" s="307" t="s">
        <v>277</v>
      </c>
      <c r="CE19" s="306" t="s">
        <v>277</v>
      </c>
      <c r="CF19" s="307" t="s">
        <v>277</v>
      </c>
      <c r="CG19" s="307" t="s">
        <v>277</v>
      </c>
      <c r="CH19" s="307" t="s">
        <v>277</v>
      </c>
      <c r="CI19" s="306" t="s">
        <v>277</v>
      </c>
      <c r="CJ19" s="307" t="s">
        <v>277</v>
      </c>
      <c r="CK19" s="307" t="s">
        <v>277</v>
      </c>
      <c r="CL19" s="307" t="s">
        <v>277</v>
      </c>
      <c r="CM19" s="433"/>
      <c r="CN19" s="436"/>
      <c r="CO19" s="449"/>
      <c r="CP19" s="449"/>
      <c r="CQ19" s="449"/>
      <c r="CR19" s="449"/>
      <c r="CS19" s="449"/>
      <c r="CT19" s="433"/>
      <c r="CU19" s="433"/>
      <c r="CV19" s="433"/>
      <c r="CW19" s="433"/>
      <c r="CX19" s="433"/>
      <c r="CY19" s="433"/>
      <c r="CZ19" s="433"/>
      <c r="DA19" s="433"/>
      <c r="DB19" s="442"/>
      <c r="DC19" s="433"/>
      <c r="DD19" s="433"/>
      <c r="DE19" s="433"/>
      <c r="DF19" s="433"/>
      <c r="DG19" s="433"/>
      <c r="DH19" s="433"/>
      <c r="DI19" s="433"/>
      <c r="DJ19" s="433"/>
      <c r="DK19" s="433"/>
      <c r="DL19" s="433"/>
      <c r="DM19" s="307" t="s">
        <v>277</v>
      </c>
      <c r="DN19" s="433"/>
      <c r="DO19" s="307" t="s">
        <v>277</v>
      </c>
      <c r="DP19" s="307" t="s">
        <v>277</v>
      </c>
      <c r="DQ19" s="307" t="s">
        <v>277</v>
      </c>
      <c r="DR19" s="307" t="s">
        <v>277</v>
      </c>
      <c r="DS19" s="307" t="s">
        <v>277</v>
      </c>
      <c r="DT19" s="307" t="s">
        <v>277</v>
      </c>
      <c r="DU19" s="307" t="s">
        <v>277</v>
      </c>
      <c r="DV19" s="307" t="s">
        <v>277</v>
      </c>
      <c r="DW19" s="307" t="s">
        <v>277</v>
      </c>
      <c r="DX19" s="433"/>
      <c r="DY19" s="307" t="s">
        <v>277</v>
      </c>
      <c r="DZ19" s="433"/>
      <c r="EA19" s="307" t="s">
        <v>277</v>
      </c>
      <c r="EB19" s="307" t="s">
        <v>277</v>
      </c>
      <c r="EC19" s="307" t="s">
        <v>277</v>
      </c>
      <c r="ED19" s="307" t="s">
        <v>277</v>
      </c>
      <c r="EE19" s="307" t="s">
        <v>277</v>
      </c>
      <c r="EF19" s="307" t="s">
        <v>277</v>
      </c>
      <c r="EG19" s="307" t="s">
        <v>277</v>
      </c>
      <c r="EH19" s="307" t="s">
        <v>277</v>
      </c>
      <c r="EI19" s="307" t="s">
        <v>277</v>
      </c>
      <c r="EJ19" s="307" t="s">
        <v>277</v>
      </c>
      <c r="EK19" s="307" t="s">
        <v>277</v>
      </c>
      <c r="EL19" s="307" t="s">
        <v>277</v>
      </c>
      <c r="EM19" s="307" t="s">
        <v>277</v>
      </c>
      <c r="EN19" s="307" t="s">
        <v>277</v>
      </c>
      <c r="EO19" s="307" t="s">
        <v>277</v>
      </c>
      <c r="EP19" s="307" t="s">
        <v>277</v>
      </c>
      <c r="EQ19" s="307" t="s">
        <v>277</v>
      </c>
      <c r="ER19" s="307" t="s">
        <v>277</v>
      </c>
      <c r="ES19" s="307" t="s">
        <v>277</v>
      </c>
      <c r="ET19" s="307" t="s">
        <v>277</v>
      </c>
      <c r="EU19" s="307" t="s">
        <v>277</v>
      </c>
    </row>
    <row r="20" spans="1:151" s="311" customFormat="1" ht="19.95" customHeight="1">
      <c r="A20" s="433"/>
      <c r="B20" s="433"/>
      <c r="C20" s="433"/>
      <c r="D20" s="449"/>
      <c r="E20" s="442"/>
      <c r="F20" s="433"/>
      <c r="G20" s="449"/>
      <c r="H20" s="449"/>
      <c r="I20" s="433"/>
      <c r="J20" s="433"/>
      <c r="K20" s="433"/>
      <c r="L20" s="442"/>
      <c r="M20" s="433"/>
      <c r="N20" s="442"/>
      <c r="O20" s="433"/>
      <c r="P20" s="439"/>
      <c r="Q20" s="460"/>
      <c r="R20" s="304" t="s">
        <v>277</v>
      </c>
      <c r="S20" s="304" t="s">
        <v>277</v>
      </c>
      <c r="T20" s="304" t="s">
        <v>277</v>
      </c>
      <c r="U20" s="304" t="s">
        <v>277</v>
      </c>
      <c r="V20" s="304" t="s">
        <v>277</v>
      </c>
      <c r="W20" s="304" t="s">
        <v>277</v>
      </c>
      <c r="X20" s="452"/>
      <c r="Y20" s="304" t="s">
        <v>277</v>
      </c>
      <c r="Z20" s="452"/>
      <c r="AA20" s="304" t="s">
        <v>277</v>
      </c>
      <c r="AB20" s="458"/>
      <c r="AC20" s="304" t="s">
        <v>277</v>
      </c>
      <c r="AD20" s="452"/>
      <c r="AE20" s="304" t="s">
        <v>277</v>
      </c>
      <c r="AF20" s="304" t="s">
        <v>277</v>
      </c>
      <c r="AG20" s="304" t="s">
        <v>277</v>
      </c>
      <c r="AH20" s="304" t="s">
        <v>277</v>
      </c>
      <c r="AI20" s="304" t="s">
        <v>277</v>
      </c>
      <c r="AJ20" s="447"/>
      <c r="AK20" s="447"/>
      <c r="AL20" s="447"/>
      <c r="AM20" s="447"/>
      <c r="AN20" s="447"/>
      <c r="AO20" s="447"/>
      <c r="AP20" s="307" t="s">
        <v>277</v>
      </c>
      <c r="AQ20" s="433"/>
      <c r="AR20" s="307" t="s">
        <v>277</v>
      </c>
      <c r="AS20" s="308" t="s">
        <v>277</v>
      </c>
      <c r="AT20" s="308" t="s">
        <v>277</v>
      </c>
      <c r="AU20" s="307" t="s">
        <v>277</v>
      </c>
      <c r="AV20" s="307" t="s">
        <v>277</v>
      </c>
      <c r="AW20" s="307" t="s">
        <v>277</v>
      </c>
      <c r="AX20" s="307" t="s">
        <v>277</v>
      </c>
      <c r="AY20" s="309" t="s">
        <v>277</v>
      </c>
      <c r="AZ20" s="387" t="s">
        <v>277</v>
      </c>
      <c r="BA20" s="452"/>
      <c r="BB20" s="387" t="s">
        <v>277</v>
      </c>
      <c r="BC20" s="452"/>
      <c r="BD20" s="387" t="s">
        <v>277</v>
      </c>
      <c r="BE20" s="387" t="s">
        <v>277</v>
      </c>
      <c r="BF20" s="387" t="s">
        <v>277</v>
      </c>
      <c r="BG20" s="307" t="s">
        <v>277</v>
      </c>
      <c r="BH20" s="307" t="s">
        <v>277</v>
      </c>
      <c r="BI20" s="307" t="s">
        <v>277</v>
      </c>
      <c r="BJ20" s="307" t="s">
        <v>277</v>
      </c>
      <c r="BK20" s="447"/>
      <c r="BL20" s="307" t="s">
        <v>277</v>
      </c>
      <c r="BM20" s="307" t="s">
        <v>277</v>
      </c>
      <c r="BN20" s="307" t="s">
        <v>277</v>
      </c>
      <c r="BO20" s="307" t="s">
        <v>277</v>
      </c>
      <c r="BP20" s="307" t="s">
        <v>277</v>
      </c>
      <c r="BQ20" s="307" t="s">
        <v>277</v>
      </c>
      <c r="BR20" s="307" t="s">
        <v>277</v>
      </c>
      <c r="BS20" s="307" t="s">
        <v>277</v>
      </c>
      <c r="BT20" s="307" t="s">
        <v>277</v>
      </c>
      <c r="BU20" s="306" t="s">
        <v>277</v>
      </c>
      <c r="BV20" s="307" t="s">
        <v>277</v>
      </c>
      <c r="BW20" s="307" t="s">
        <v>277</v>
      </c>
      <c r="BX20" s="307" t="s">
        <v>277</v>
      </c>
      <c r="BY20" s="307" t="s">
        <v>277</v>
      </c>
      <c r="BZ20" s="307" t="s">
        <v>277</v>
      </c>
      <c r="CA20" s="307" t="s">
        <v>277</v>
      </c>
      <c r="CB20" s="307" t="s">
        <v>277</v>
      </c>
      <c r="CC20" s="307" t="s">
        <v>277</v>
      </c>
      <c r="CD20" s="307" t="s">
        <v>277</v>
      </c>
      <c r="CE20" s="306" t="s">
        <v>277</v>
      </c>
      <c r="CF20" s="307" t="s">
        <v>277</v>
      </c>
      <c r="CG20" s="307" t="s">
        <v>277</v>
      </c>
      <c r="CH20" s="307" t="s">
        <v>277</v>
      </c>
      <c r="CI20" s="306" t="s">
        <v>277</v>
      </c>
      <c r="CJ20" s="307" t="s">
        <v>277</v>
      </c>
      <c r="CK20" s="307" t="s">
        <v>277</v>
      </c>
      <c r="CL20" s="307" t="s">
        <v>277</v>
      </c>
      <c r="CM20" s="433"/>
      <c r="CN20" s="436"/>
      <c r="CO20" s="449"/>
      <c r="CP20" s="449"/>
      <c r="CQ20" s="449"/>
      <c r="CR20" s="449"/>
      <c r="CS20" s="449"/>
      <c r="CT20" s="433"/>
      <c r="CU20" s="433"/>
      <c r="CV20" s="433"/>
      <c r="CW20" s="433"/>
      <c r="CX20" s="433"/>
      <c r="CY20" s="433"/>
      <c r="CZ20" s="433"/>
      <c r="DA20" s="433"/>
      <c r="DB20" s="442"/>
      <c r="DC20" s="433"/>
      <c r="DD20" s="433"/>
      <c r="DE20" s="433"/>
      <c r="DF20" s="433"/>
      <c r="DG20" s="433"/>
      <c r="DH20" s="433"/>
      <c r="DI20" s="433"/>
      <c r="DJ20" s="433"/>
      <c r="DK20" s="433"/>
      <c r="DL20" s="433"/>
      <c r="DM20" s="307" t="s">
        <v>277</v>
      </c>
      <c r="DN20" s="433"/>
      <c r="DO20" s="307" t="s">
        <v>277</v>
      </c>
      <c r="DP20" s="307" t="s">
        <v>277</v>
      </c>
      <c r="DQ20" s="307" t="s">
        <v>277</v>
      </c>
      <c r="DR20" s="307" t="s">
        <v>277</v>
      </c>
      <c r="DS20" s="307" t="s">
        <v>277</v>
      </c>
      <c r="DT20" s="307" t="s">
        <v>277</v>
      </c>
      <c r="DU20" s="307" t="s">
        <v>277</v>
      </c>
      <c r="DV20" s="307" t="s">
        <v>277</v>
      </c>
      <c r="DW20" s="307" t="s">
        <v>277</v>
      </c>
      <c r="DX20" s="433"/>
      <c r="DY20" s="307" t="s">
        <v>277</v>
      </c>
      <c r="DZ20" s="433"/>
      <c r="EA20" s="307" t="s">
        <v>277</v>
      </c>
      <c r="EB20" s="307" t="s">
        <v>277</v>
      </c>
      <c r="EC20" s="307" t="s">
        <v>277</v>
      </c>
      <c r="ED20" s="307" t="s">
        <v>277</v>
      </c>
      <c r="EE20" s="307" t="s">
        <v>277</v>
      </c>
      <c r="EF20" s="307" t="s">
        <v>277</v>
      </c>
      <c r="EG20" s="307" t="s">
        <v>277</v>
      </c>
      <c r="EH20" s="307" t="s">
        <v>277</v>
      </c>
      <c r="EI20" s="307" t="s">
        <v>277</v>
      </c>
      <c r="EJ20" s="307" t="s">
        <v>277</v>
      </c>
      <c r="EK20" s="307" t="s">
        <v>277</v>
      </c>
      <c r="EL20" s="307" t="s">
        <v>277</v>
      </c>
      <c r="EM20" s="307" t="s">
        <v>277</v>
      </c>
      <c r="EN20" s="307" t="s">
        <v>277</v>
      </c>
      <c r="EO20" s="307" t="s">
        <v>277</v>
      </c>
      <c r="EP20" s="307" t="s">
        <v>277</v>
      </c>
      <c r="EQ20" s="307" t="s">
        <v>277</v>
      </c>
      <c r="ER20" s="307" t="s">
        <v>277</v>
      </c>
      <c r="ES20" s="307" t="s">
        <v>277</v>
      </c>
      <c r="ET20" s="307" t="s">
        <v>277</v>
      </c>
      <c r="EU20" s="307" t="s">
        <v>277</v>
      </c>
    </row>
    <row r="21" spans="1:151" s="311" customFormat="1" ht="19.95" customHeight="1">
      <c r="A21" s="434"/>
      <c r="B21" s="434"/>
      <c r="C21" s="434"/>
      <c r="D21" s="450"/>
      <c r="E21" s="443"/>
      <c r="F21" s="434"/>
      <c r="G21" s="450"/>
      <c r="H21" s="450"/>
      <c r="I21" s="434"/>
      <c r="J21" s="434"/>
      <c r="K21" s="434"/>
      <c r="L21" s="443"/>
      <c r="M21" s="434"/>
      <c r="N21" s="443"/>
      <c r="O21" s="434"/>
      <c r="P21" s="440"/>
      <c r="Q21" s="461"/>
      <c r="R21" s="304" t="s">
        <v>277</v>
      </c>
      <c r="S21" s="304" t="s">
        <v>277</v>
      </c>
      <c r="T21" s="304" t="s">
        <v>277</v>
      </c>
      <c r="U21" s="304" t="s">
        <v>277</v>
      </c>
      <c r="V21" s="304" t="s">
        <v>277</v>
      </c>
      <c r="W21" s="304" t="s">
        <v>277</v>
      </c>
      <c r="X21" s="453"/>
      <c r="Y21" s="304" t="s">
        <v>277</v>
      </c>
      <c r="Z21" s="453"/>
      <c r="AA21" s="304" t="s">
        <v>277</v>
      </c>
      <c r="AB21" s="459"/>
      <c r="AC21" s="304" t="s">
        <v>277</v>
      </c>
      <c r="AD21" s="453"/>
      <c r="AE21" s="304" t="s">
        <v>277</v>
      </c>
      <c r="AF21" s="304" t="s">
        <v>277</v>
      </c>
      <c r="AG21" s="304" t="s">
        <v>277</v>
      </c>
      <c r="AH21" s="304" t="s">
        <v>277</v>
      </c>
      <c r="AI21" s="304" t="s">
        <v>277</v>
      </c>
      <c r="AJ21" s="448"/>
      <c r="AK21" s="448"/>
      <c r="AL21" s="448"/>
      <c r="AM21" s="448"/>
      <c r="AN21" s="448"/>
      <c r="AO21" s="448"/>
      <c r="AP21" s="307" t="s">
        <v>277</v>
      </c>
      <c r="AQ21" s="434"/>
      <c r="AR21" s="307" t="s">
        <v>277</v>
      </c>
      <c r="AS21" s="308" t="s">
        <v>277</v>
      </c>
      <c r="AT21" s="308" t="s">
        <v>277</v>
      </c>
      <c r="AU21" s="307" t="s">
        <v>277</v>
      </c>
      <c r="AV21" s="307" t="s">
        <v>277</v>
      </c>
      <c r="AW21" s="307" t="s">
        <v>277</v>
      </c>
      <c r="AX21" s="307" t="s">
        <v>277</v>
      </c>
      <c r="AY21" s="309" t="s">
        <v>277</v>
      </c>
      <c r="AZ21" s="387" t="s">
        <v>277</v>
      </c>
      <c r="BA21" s="453"/>
      <c r="BB21" s="387" t="s">
        <v>277</v>
      </c>
      <c r="BC21" s="455"/>
      <c r="BD21" s="387" t="s">
        <v>277</v>
      </c>
      <c r="BE21" s="387" t="s">
        <v>277</v>
      </c>
      <c r="BF21" s="387" t="s">
        <v>277</v>
      </c>
      <c r="BG21" s="307" t="s">
        <v>277</v>
      </c>
      <c r="BH21" s="307" t="s">
        <v>277</v>
      </c>
      <c r="BI21" s="307" t="s">
        <v>277</v>
      </c>
      <c r="BJ21" s="307" t="s">
        <v>277</v>
      </c>
      <c r="BK21" s="448"/>
      <c r="BL21" s="307" t="s">
        <v>277</v>
      </c>
      <c r="BM21" s="307" t="s">
        <v>277</v>
      </c>
      <c r="BN21" s="307" t="s">
        <v>277</v>
      </c>
      <c r="BO21" s="307" t="s">
        <v>277</v>
      </c>
      <c r="BP21" s="307" t="s">
        <v>277</v>
      </c>
      <c r="BQ21" s="307" t="s">
        <v>277</v>
      </c>
      <c r="BR21" s="307" t="s">
        <v>277</v>
      </c>
      <c r="BS21" s="307" t="s">
        <v>277</v>
      </c>
      <c r="BT21" s="307" t="s">
        <v>277</v>
      </c>
      <c r="BU21" s="306" t="s">
        <v>277</v>
      </c>
      <c r="BV21" s="307" t="s">
        <v>277</v>
      </c>
      <c r="BW21" s="307" t="s">
        <v>277</v>
      </c>
      <c r="BX21" s="307" t="s">
        <v>277</v>
      </c>
      <c r="BY21" s="307" t="s">
        <v>277</v>
      </c>
      <c r="BZ21" s="307" t="s">
        <v>277</v>
      </c>
      <c r="CA21" s="307" t="s">
        <v>277</v>
      </c>
      <c r="CB21" s="307" t="s">
        <v>277</v>
      </c>
      <c r="CC21" s="307" t="s">
        <v>277</v>
      </c>
      <c r="CD21" s="307" t="s">
        <v>277</v>
      </c>
      <c r="CE21" s="306" t="s">
        <v>277</v>
      </c>
      <c r="CF21" s="307" t="s">
        <v>277</v>
      </c>
      <c r="CG21" s="307" t="s">
        <v>277</v>
      </c>
      <c r="CH21" s="307" t="s">
        <v>277</v>
      </c>
      <c r="CI21" s="306" t="s">
        <v>277</v>
      </c>
      <c r="CJ21" s="307" t="s">
        <v>277</v>
      </c>
      <c r="CK21" s="307" t="s">
        <v>277</v>
      </c>
      <c r="CL21" s="307" t="s">
        <v>277</v>
      </c>
      <c r="CM21" s="434"/>
      <c r="CN21" s="437"/>
      <c r="CO21" s="450"/>
      <c r="CP21" s="450"/>
      <c r="CQ21" s="450"/>
      <c r="CR21" s="450"/>
      <c r="CS21" s="450"/>
      <c r="CT21" s="434"/>
      <c r="CU21" s="434"/>
      <c r="CV21" s="434"/>
      <c r="CW21" s="434"/>
      <c r="CX21" s="434"/>
      <c r="CY21" s="434"/>
      <c r="CZ21" s="434"/>
      <c r="DA21" s="434"/>
      <c r="DB21" s="443"/>
      <c r="DC21" s="434"/>
      <c r="DD21" s="434"/>
      <c r="DE21" s="434"/>
      <c r="DF21" s="434"/>
      <c r="DG21" s="434"/>
      <c r="DH21" s="434"/>
      <c r="DI21" s="434"/>
      <c r="DJ21" s="434"/>
      <c r="DK21" s="434"/>
      <c r="DL21" s="434"/>
      <c r="DM21" s="307" t="s">
        <v>277</v>
      </c>
      <c r="DN21" s="434"/>
      <c r="DO21" s="307" t="s">
        <v>277</v>
      </c>
      <c r="DP21" s="307" t="s">
        <v>277</v>
      </c>
      <c r="DQ21" s="307" t="s">
        <v>277</v>
      </c>
      <c r="DR21" s="307" t="s">
        <v>277</v>
      </c>
      <c r="DS21" s="307" t="s">
        <v>277</v>
      </c>
      <c r="DT21" s="307" t="s">
        <v>277</v>
      </c>
      <c r="DU21" s="307" t="s">
        <v>277</v>
      </c>
      <c r="DV21" s="307" t="s">
        <v>277</v>
      </c>
      <c r="DW21" s="307" t="s">
        <v>277</v>
      </c>
      <c r="DX21" s="434"/>
      <c r="DY21" s="307" t="s">
        <v>277</v>
      </c>
      <c r="DZ21" s="434"/>
      <c r="EA21" s="307" t="s">
        <v>277</v>
      </c>
      <c r="EB21" s="307" t="s">
        <v>277</v>
      </c>
      <c r="EC21" s="307" t="s">
        <v>277</v>
      </c>
      <c r="ED21" s="307" t="s">
        <v>277</v>
      </c>
      <c r="EE21" s="307" t="s">
        <v>277</v>
      </c>
      <c r="EF21" s="307" t="s">
        <v>277</v>
      </c>
      <c r="EG21" s="307" t="s">
        <v>277</v>
      </c>
      <c r="EH21" s="307" t="s">
        <v>277</v>
      </c>
      <c r="EI21" s="307" t="s">
        <v>277</v>
      </c>
      <c r="EJ21" s="307" t="s">
        <v>277</v>
      </c>
      <c r="EK21" s="307" t="s">
        <v>277</v>
      </c>
      <c r="EL21" s="307" t="s">
        <v>277</v>
      </c>
      <c r="EM21" s="307" t="s">
        <v>277</v>
      </c>
      <c r="EN21" s="307" t="s">
        <v>277</v>
      </c>
      <c r="EO21" s="307" t="s">
        <v>277</v>
      </c>
      <c r="EP21" s="307" t="s">
        <v>277</v>
      </c>
      <c r="EQ21" s="307" t="s">
        <v>277</v>
      </c>
      <c r="ER21" s="307" t="s">
        <v>277</v>
      </c>
      <c r="ES21" s="307" t="s">
        <v>277</v>
      </c>
      <c r="ET21" s="307" t="s">
        <v>277</v>
      </c>
      <c r="EU21" s="307" t="s">
        <v>277</v>
      </c>
    </row>
    <row r="22" spans="1:151" s="311" customFormat="1" ht="19.95" customHeight="1">
      <c r="A22" s="432">
        <v>33</v>
      </c>
      <c r="B22" s="432">
        <v>33</v>
      </c>
      <c r="C22" s="432" t="s">
        <v>263</v>
      </c>
      <c r="D22" s="432" t="s">
        <v>313</v>
      </c>
      <c r="E22" s="441" t="s">
        <v>265</v>
      </c>
      <c r="F22" s="432" t="s">
        <v>314</v>
      </c>
      <c r="G22" s="432" t="s">
        <v>315</v>
      </c>
      <c r="H22" s="432" t="s">
        <v>316</v>
      </c>
      <c r="I22" s="432" t="s">
        <v>317</v>
      </c>
      <c r="J22" s="432" t="s">
        <v>288</v>
      </c>
      <c r="K22" s="456" t="s">
        <v>318</v>
      </c>
      <c r="L22" s="441" t="s">
        <v>272</v>
      </c>
      <c r="M22" s="432" t="s">
        <v>290</v>
      </c>
      <c r="N22" s="441" t="s">
        <v>272</v>
      </c>
      <c r="O22" s="432" t="s">
        <v>319</v>
      </c>
      <c r="P22" s="438" t="s">
        <v>291</v>
      </c>
      <c r="Q22" s="441">
        <v>2</v>
      </c>
      <c r="R22" s="304" t="s">
        <v>292</v>
      </c>
      <c r="S22" s="304" t="s">
        <v>270</v>
      </c>
      <c r="T22" s="304" t="s">
        <v>270</v>
      </c>
      <c r="U22" s="304" t="s">
        <v>270</v>
      </c>
      <c r="V22" s="304" t="s">
        <v>270</v>
      </c>
      <c r="W22" s="305">
        <v>800</v>
      </c>
      <c r="X22" s="451">
        <f>900+399</f>
        <v>1299</v>
      </c>
      <c r="Y22" s="304" t="s">
        <v>270</v>
      </c>
      <c r="Z22" s="451" t="s">
        <v>270</v>
      </c>
      <c r="AA22" s="305">
        <v>800</v>
      </c>
      <c r="AB22" s="462">
        <v>1299</v>
      </c>
      <c r="AC22" s="304" t="s">
        <v>270</v>
      </c>
      <c r="AD22" s="451" t="s">
        <v>270</v>
      </c>
      <c r="AE22" s="304" t="s">
        <v>270</v>
      </c>
      <c r="AF22" s="304" t="s">
        <v>270</v>
      </c>
      <c r="AG22" s="304" t="s">
        <v>270</v>
      </c>
      <c r="AH22" s="304" t="s">
        <v>270</v>
      </c>
      <c r="AI22" s="304" t="s">
        <v>270</v>
      </c>
      <c r="AJ22" s="446" t="s">
        <v>277</v>
      </c>
      <c r="AK22" s="446" t="s">
        <v>277</v>
      </c>
      <c r="AL22" s="446" t="s">
        <v>277</v>
      </c>
      <c r="AM22" s="446" t="s">
        <v>277</v>
      </c>
      <c r="AN22" s="446" t="s">
        <v>277</v>
      </c>
      <c r="AO22" s="446" t="s">
        <v>277</v>
      </c>
      <c r="AP22" s="307" t="s">
        <v>277</v>
      </c>
      <c r="AQ22" s="432" t="s">
        <v>277</v>
      </c>
      <c r="AR22" s="307" t="s">
        <v>277</v>
      </c>
      <c r="AS22" s="308" t="s">
        <v>277</v>
      </c>
      <c r="AT22" s="308" t="s">
        <v>277</v>
      </c>
      <c r="AU22" s="307" t="s">
        <v>277</v>
      </c>
      <c r="AV22" s="307" t="s">
        <v>277</v>
      </c>
      <c r="AW22" s="307" t="s">
        <v>277</v>
      </c>
      <c r="AX22" s="307" t="s">
        <v>277</v>
      </c>
      <c r="AY22" s="309" t="s">
        <v>277</v>
      </c>
      <c r="AZ22" s="387" t="s">
        <v>277</v>
      </c>
      <c r="BA22" s="451" t="s">
        <v>277</v>
      </c>
      <c r="BB22" s="387" t="s">
        <v>277</v>
      </c>
      <c r="BC22" s="454" t="s">
        <v>277</v>
      </c>
      <c r="BD22" s="387" t="s">
        <v>277</v>
      </c>
      <c r="BE22" s="387" t="s">
        <v>277</v>
      </c>
      <c r="BF22" s="387" t="s">
        <v>277</v>
      </c>
      <c r="BG22" s="307" t="s">
        <v>277</v>
      </c>
      <c r="BH22" s="307" t="s">
        <v>277</v>
      </c>
      <c r="BI22" s="307" t="s">
        <v>277</v>
      </c>
      <c r="BJ22" s="307" t="s">
        <v>277</v>
      </c>
      <c r="BK22" s="446" t="s">
        <v>277</v>
      </c>
      <c r="BL22" s="307" t="s">
        <v>277</v>
      </c>
      <c r="BM22" s="307" t="s">
        <v>277</v>
      </c>
      <c r="BN22" s="307" t="s">
        <v>277</v>
      </c>
      <c r="BO22" s="307" t="s">
        <v>277</v>
      </c>
      <c r="BP22" s="307" t="s">
        <v>277</v>
      </c>
      <c r="BQ22" s="307" t="s">
        <v>277</v>
      </c>
      <c r="BR22" s="307" t="s">
        <v>277</v>
      </c>
      <c r="BS22" s="307" t="s">
        <v>277</v>
      </c>
      <c r="BT22" s="307" t="s">
        <v>277</v>
      </c>
      <c r="BU22" s="306" t="s">
        <v>277</v>
      </c>
      <c r="BV22" s="307" t="s">
        <v>277</v>
      </c>
      <c r="BW22" s="307" t="s">
        <v>277</v>
      </c>
      <c r="BX22" s="307" t="s">
        <v>277</v>
      </c>
      <c r="BY22" s="307" t="s">
        <v>277</v>
      </c>
      <c r="BZ22" s="307" t="s">
        <v>277</v>
      </c>
      <c r="CA22" s="307" t="s">
        <v>277</v>
      </c>
      <c r="CB22" s="307" t="s">
        <v>277</v>
      </c>
      <c r="CC22" s="307" t="s">
        <v>277</v>
      </c>
      <c r="CD22" s="307" t="s">
        <v>277</v>
      </c>
      <c r="CE22" s="306" t="s">
        <v>277</v>
      </c>
      <c r="CF22" s="307" t="s">
        <v>277</v>
      </c>
      <c r="CG22" s="307" t="s">
        <v>277</v>
      </c>
      <c r="CH22" s="307" t="s">
        <v>277</v>
      </c>
      <c r="CI22" s="306" t="s">
        <v>277</v>
      </c>
      <c r="CJ22" s="307" t="s">
        <v>277</v>
      </c>
      <c r="CK22" s="307" t="s">
        <v>277</v>
      </c>
      <c r="CL22" s="307" t="s">
        <v>277</v>
      </c>
      <c r="CM22" s="432" t="s">
        <v>293</v>
      </c>
      <c r="CN22" s="435" t="s">
        <v>294</v>
      </c>
      <c r="CO22" s="432" t="s">
        <v>280</v>
      </c>
      <c r="CP22" s="432" t="s">
        <v>280</v>
      </c>
      <c r="CQ22" s="432" t="s">
        <v>295</v>
      </c>
      <c r="CR22" s="432" t="s">
        <v>320</v>
      </c>
      <c r="CS22" s="432" t="s">
        <v>270</v>
      </c>
      <c r="CT22" s="432" t="s">
        <v>277</v>
      </c>
      <c r="CU22" s="432" t="s">
        <v>277</v>
      </c>
      <c r="CV22" s="432" t="s">
        <v>277</v>
      </c>
      <c r="CW22" s="432" t="s">
        <v>277</v>
      </c>
      <c r="CX22" s="432" t="s">
        <v>277</v>
      </c>
      <c r="CY22" s="432" t="s">
        <v>277</v>
      </c>
      <c r="CZ22" s="432" t="s">
        <v>277</v>
      </c>
      <c r="DA22" s="432" t="s">
        <v>277</v>
      </c>
      <c r="DB22" s="441" t="s">
        <v>277</v>
      </c>
      <c r="DC22" s="432" t="s">
        <v>277</v>
      </c>
      <c r="DD22" s="432" t="s">
        <v>277</v>
      </c>
      <c r="DE22" s="432" t="s">
        <v>277</v>
      </c>
      <c r="DF22" s="432" t="s">
        <v>277</v>
      </c>
      <c r="DG22" s="432" t="s">
        <v>277</v>
      </c>
      <c r="DH22" s="432" t="s">
        <v>277</v>
      </c>
      <c r="DI22" s="432" t="s">
        <v>277</v>
      </c>
      <c r="DJ22" s="432" t="s">
        <v>277</v>
      </c>
      <c r="DK22" s="432" t="s">
        <v>277</v>
      </c>
      <c r="DL22" s="432" t="s">
        <v>277</v>
      </c>
      <c r="DM22" s="307" t="s">
        <v>277</v>
      </c>
      <c r="DN22" s="432" t="s">
        <v>277</v>
      </c>
      <c r="DO22" s="307" t="s">
        <v>277</v>
      </c>
      <c r="DP22" s="307" t="s">
        <v>277</v>
      </c>
      <c r="DQ22" s="307" t="s">
        <v>277</v>
      </c>
      <c r="DR22" s="307" t="s">
        <v>277</v>
      </c>
      <c r="DS22" s="307" t="s">
        <v>277</v>
      </c>
      <c r="DT22" s="307" t="s">
        <v>277</v>
      </c>
      <c r="DU22" s="307" t="s">
        <v>277</v>
      </c>
      <c r="DV22" s="307" t="s">
        <v>277</v>
      </c>
      <c r="DW22" s="307" t="s">
        <v>277</v>
      </c>
      <c r="DX22" s="432" t="s">
        <v>277</v>
      </c>
      <c r="DY22" s="307" t="s">
        <v>277</v>
      </c>
      <c r="DZ22" s="432" t="s">
        <v>277</v>
      </c>
      <c r="EA22" s="307" t="s">
        <v>277</v>
      </c>
      <c r="EB22" s="307" t="s">
        <v>277</v>
      </c>
      <c r="EC22" s="307" t="s">
        <v>277</v>
      </c>
      <c r="ED22" s="307" t="s">
        <v>277</v>
      </c>
      <c r="EE22" s="307" t="s">
        <v>277</v>
      </c>
      <c r="EF22" s="307" t="s">
        <v>277</v>
      </c>
      <c r="EG22" s="307" t="s">
        <v>277</v>
      </c>
      <c r="EH22" s="307" t="s">
        <v>277</v>
      </c>
      <c r="EI22" s="307" t="s">
        <v>277</v>
      </c>
      <c r="EJ22" s="307" t="s">
        <v>277</v>
      </c>
      <c r="EK22" s="307" t="s">
        <v>277</v>
      </c>
      <c r="EL22" s="307" t="s">
        <v>277</v>
      </c>
      <c r="EM22" s="307" t="s">
        <v>277</v>
      </c>
      <c r="EN22" s="307" t="s">
        <v>277</v>
      </c>
      <c r="EO22" s="307" t="s">
        <v>277</v>
      </c>
      <c r="EP22" s="307" t="s">
        <v>277</v>
      </c>
      <c r="EQ22" s="307" t="s">
        <v>277</v>
      </c>
      <c r="ER22" s="307" t="s">
        <v>277</v>
      </c>
      <c r="ES22" s="307" t="s">
        <v>277</v>
      </c>
      <c r="ET22" s="307" t="s">
        <v>277</v>
      </c>
      <c r="EU22" s="307" t="s">
        <v>277</v>
      </c>
    </row>
    <row r="23" spans="1:151" s="311" customFormat="1" ht="19.95" customHeight="1">
      <c r="A23" s="433"/>
      <c r="B23" s="433"/>
      <c r="C23" s="433"/>
      <c r="D23" s="449"/>
      <c r="E23" s="442"/>
      <c r="F23" s="433"/>
      <c r="G23" s="449"/>
      <c r="H23" s="449"/>
      <c r="I23" s="433"/>
      <c r="J23" s="433"/>
      <c r="K23" s="433"/>
      <c r="L23" s="442"/>
      <c r="M23" s="433"/>
      <c r="N23" s="442"/>
      <c r="O23" s="433"/>
      <c r="P23" s="439"/>
      <c r="Q23" s="460"/>
      <c r="R23" s="304" t="s">
        <v>312</v>
      </c>
      <c r="S23" s="304" t="s">
        <v>270</v>
      </c>
      <c r="T23" s="304" t="s">
        <v>270</v>
      </c>
      <c r="U23" s="304" t="s">
        <v>270</v>
      </c>
      <c r="V23" s="304" t="s">
        <v>270</v>
      </c>
      <c r="W23" s="305">
        <v>399</v>
      </c>
      <c r="X23" s="452"/>
      <c r="Y23" s="304" t="s">
        <v>270</v>
      </c>
      <c r="Z23" s="452"/>
      <c r="AA23" s="305">
        <v>399</v>
      </c>
      <c r="AB23" s="463"/>
      <c r="AC23" s="304" t="s">
        <v>270</v>
      </c>
      <c r="AD23" s="452"/>
      <c r="AE23" s="304" t="s">
        <v>270</v>
      </c>
      <c r="AF23" s="304" t="s">
        <v>270</v>
      </c>
      <c r="AG23" s="304" t="s">
        <v>270</v>
      </c>
      <c r="AH23" s="304" t="s">
        <v>270</v>
      </c>
      <c r="AI23" s="304" t="s">
        <v>270</v>
      </c>
      <c r="AJ23" s="447"/>
      <c r="AK23" s="447"/>
      <c r="AL23" s="447"/>
      <c r="AM23" s="447"/>
      <c r="AN23" s="447"/>
      <c r="AO23" s="447"/>
      <c r="AP23" s="307" t="s">
        <v>277</v>
      </c>
      <c r="AQ23" s="433"/>
      <c r="AR23" s="307" t="s">
        <v>277</v>
      </c>
      <c r="AS23" s="308" t="s">
        <v>277</v>
      </c>
      <c r="AT23" s="308" t="s">
        <v>277</v>
      </c>
      <c r="AU23" s="307" t="s">
        <v>277</v>
      </c>
      <c r="AV23" s="307" t="s">
        <v>277</v>
      </c>
      <c r="AW23" s="307" t="s">
        <v>277</v>
      </c>
      <c r="AX23" s="307" t="s">
        <v>277</v>
      </c>
      <c r="AY23" s="309" t="s">
        <v>277</v>
      </c>
      <c r="AZ23" s="387" t="s">
        <v>277</v>
      </c>
      <c r="BA23" s="452"/>
      <c r="BB23" s="387" t="s">
        <v>277</v>
      </c>
      <c r="BC23" s="452"/>
      <c r="BD23" s="387" t="s">
        <v>277</v>
      </c>
      <c r="BE23" s="387" t="s">
        <v>277</v>
      </c>
      <c r="BF23" s="387" t="s">
        <v>277</v>
      </c>
      <c r="BG23" s="307" t="s">
        <v>277</v>
      </c>
      <c r="BH23" s="307" t="s">
        <v>277</v>
      </c>
      <c r="BI23" s="307" t="s">
        <v>277</v>
      </c>
      <c r="BJ23" s="307" t="s">
        <v>277</v>
      </c>
      <c r="BK23" s="447"/>
      <c r="BL23" s="307" t="s">
        <v>277</v>
      </c>
      <c r="BM23" s="307" t="s">
        <v>277</v>
      </c>
      <c r="BN23" s="307" t="s">
        <v>277</v>
      </c>
      <c r="BO23" s="307" t="s">
        <v>277</v>
      </c>
      <c r="BP23" s="307" t="s">
        <v>277</v>
      </c>
      <c r="BQ23" s="307" t="s">
        <v>277</v>
      </c>
      <c r="BR23" s="307" t="s">
        <v>277</v>
      </c>
      <c r="BS23" s="307" t="s">
        <v>277</v>
      </c>
      <c r="BT23" s="307" t="s">
        <v>277</v>
      </c>
      <c r="BU23" s="306" t="s">
        <v>277</v>
      </c>
      <c r="BV23" s="307" t="s">
        <v>277</v>
      </c>
      <c r="BW23" s="307" t="s">
        <v>277</v>
      </c>
      <c r="BX23" s="307" t="s">
        <v>277</v>
      </c>
      <c r="BY23" s="307" t="s">
        <v>277</v>
      </c>
      <c r="BZ23" s="307" t="s">
        <v>277</v>
      </c>
      <c r="CA23" s="307" t="s">
        <v>277</v>
      </c>
      <c r="CB23" s="307" t="s">
        <v>277</v>
      </c>
      <c r="CC23" s="307" t="s">
        <v>277</v>
      </c>
      <c r="CD23" s="307" t="s">
        <v>277</v>
      </c>
      <c r="CE23" s="306" t="s">
        <v>277</v>
      </c>
      <c r="CF23" s="307" t="s">
        <v>277</v>
      </c>
      <c r="CG23" s="307" t="s">
        <v>277</v>
      </c>
      <c r="CH23" s="307" t="s">
        <v>277</v>
      </c>
      <c r="CI23" s="306" t="s">
        <v>277</v>
      </c>
      <c r="CJ23" s="307" t="s">
        <v>277</v>
      </c>
      <c r="CK23" s="307" t="s">
        <v>277</v>
      </c>
      <c r="CL23" s="307" t="s">
        <v>277</v>
      </c>
      <c r="CM23" s="433"/>
      <c r="CN23" s="436"/>
      <c r="CO23" s="449"/>
      <c r="CP23" s="449"/>
      <c r="CQ23" s="433"/>
      <c r="CR23" s="449"/>
      <c r="CS23" s="449"/>
      <c r="CT23" s="433"/>
      <c r="CU23" s="433"/>
      <c r="CV23" s="433"/>
      <c r="CW23" s="433"/>
      <c r="CX23" s="433"/>
      <c r="CY23" s="433"/>
      <c r="CZ23" s="433"/>
      <c r="DA23" s="433"/>
      <c r="DB23" s="442"/>
      <c r="DC23" s="433"/>
      <c r="DD23" s="433"/>
      <c r="DE23" s="433"/>
      <c r="DF23" s="433"/>
      <c r="DG23" s="433"/>
      <c r="DH23" s="433"/>
      <c r="DI23" s="433"/>
      <c r="DJ23" s="433"/>
      <c r="DK23" s="433"/>
      <c r="DL23" s="433"/>
      <c r="DM23" s="307" t="s">
        <v>277</v>
      </c>
      <c r="DN23" s="433"/>
      <c r="DO23" s="307" t="s">
        <v>277</v>
      </c>
      <c r="DP23" s="307" t="s">
        <v>277</v>
      </c>
      <c r="DQ23" s="307" t="s">
        <v>277</v>
      </c>
      <c r="DR23" s="307" t="s">
        <v>277</v>
      </c>
      <c r="DS23" s="307" t="s">
        <v>277</v>
      </c>
      <c r="DT23" s="307" t="s">
        <v>277</v>
      </c>
      <c r="DU23" s="307" t="s">
        <v>277</v>
      </c>
      <c r="DV23" s="307" t="s">
        <v>277</v>
      </c>
      <c r="DW23" s="307" t="s">
        <v>277</v>
      </c>
      <c r="DX23" s="433"/>
      <c r="DY23" s="307" t="s">
        <v>277</v>
      </c>
      <c r="DZ23" s="433"/>
      <c r="EA23" s="307" t="s">
        <v>277</v>
      </c>
      <c r="EB23" s="307" t="s">
        <v>277</v>
      </c>
      <c r="EC23" s="307" t="s">
        <v>277</v>
      </c>
      <c r="ED23" s="307" t="s">
        <v>277</v>
      </c>
      <c r="EE23" s="307" t="s">
        <v>277</v>
      </c>
      <c r="EF23" s="307" t="s">
        <v>277</v>
      </c>
      <c r="EG23" s="307" t="s">
        <v>277</v>
      </c>
      <c r="EH23" s="307" t="s">
        <v>277</v>
      </c>
      <c r="EI23" s="307" t="s">
        <v>277</v>
      </c>
      <c r="EJ23" s="307" t="s">
        <v>277</v>
      </c>
      <c r="EK23" s="307" t="s">
        <v>277</v>
      </c>
      <c r="EL23" s="307" t="s">
        <v>277</v>
      </c>
      <c r="EM23" s="307" t="s">
        <v>277</v>
      </c>
      <c r="EN23" s="307" t="s">
        <v>277</v>
      </c>
      <c r="EO23" s="307" t="s">
        <v>277</v>
      </c>
      <c r="EP23" s="307" t="s">
        <v>277</v>
      </c>
      <c r="EQ23" s="307" t="s">
        <v>277</v>
      </c>
      <c r="ER23" s="307" t="s">
        <v>277</v>
      </c>
      <c r="ES23" s="307" t="s">
        <v>277</v>
      </c>
      <c r="ET23" s="307" t="s">
        <v>277</v>
      </c>
      <c r="EU23" s="307" t="s">
        <v>277</v>
      </c>
    </row>
    <row r="24" spans="1:151" s="311" customFormat="1" ht="19.95" customHeight="1">
      <c r="A24" s="433"/>
      <c r="B24" s="433"/>
      <c r="C24" s="433"/>
      <c r="D24" s="449"/>
      <c r="E24" s="442"/>
      <c r="F24" s="433"/>
      <c r="G24" s="449"/>
      <c r="H24" s="449"/>
      <c r="I24" s="433"/>
      <c r="J24" s="433"/>
      <c r="K24" s="433"/>
      <c r="L24" s="442"/>
      <c r="M24" s="433"/>
      <c r="N24" s="442"/>
      <c r="O24" s="433"/>
      <c r="P24" s="439"/>
      <c r="Q24" s="460"/>
      <c r="R24" s="304" t="s">
        <v>277</v>
      </c>
      <c r="S24" s="304" t="s">
        <v>277</v>
      </c>
      <c r="T24" s="304" t="s">
        <v>277</v>
      </c>
      <c r="U24" s="304" t="s">
        <v>277</v>
      </c>
      <c r="V24" s="304" t="s">
        <v>277</v>
      </c>
      <c r="W24" s="304" t="s">
        <v>277</v>
      </c>
      <c r="X24" s="452"/>
      <c r="Y24" s="304" t="s">
        <v>277</v>
      </c>
      <c r="Z24" s="452"/>
      <c r="AA24" s="304" t="s">
        <v>277</v>
      </c>
      <c r="AB24" s="463"/>
      <c r="AC24" s="304" t="s">
        <v>277</v>
      </c>
      <c r="AD24" s="452"/>
      <c r="AE24" s="304" t="s">
        <v>277</v>
      </c>
      <c r="AF24" s="304" t="s">
        <v>277</v>
      </c>
      <c r="AG24" s="304" t="s">
        <v>277</v>
      </c>
      <c r="AH24" s="304" t="s">
        <v>277</v>
      </c>
      <c r="AI24" s="304" t="s">
        <v>277</v>
      </c>
      <c r="AJ24" s="447"/>
      <c r="AK24" s="447"/>
      <c r="AL24" s="447"/>
      <c r="AM24" s="447"/>
      <c r="AN24" s="447"/>
      <c r="AO24" s="447"/>
      <c r="AP24" s="307" t="s">
        <v>277</v>
      </c>
      <c r="AQ24" s="433"/>
      <c r="AR24" s="307" t="s">
        <v>277</v>
      </c>
      <c r="AS24" s="308" t="s">
        <v>277</v>
      </c>
      <c r="AT24" s="308" t="s">
        <v>277</v>
      </c>
      <c r="AU24" s="307" t="s">
        <v>277</v>
      </c>
      <c r="AV24" s="307" t="s">
        <v>277</v>
      </c>
      <c r="AW24" s="307" t="s">
        <v>277</v>
      </c>
      <c r="AX24" s="307" t="s">
        <v>277</v>
      </c>
      <c r="AY24" s="309" t="s">
        <v>277</v>
      </c>
      <c r="AZ24" s="387" t="s">
        <v>277</v>
      </c>
      <c r="BA24" s="452"/>
      <c r="BB24" s="387" t="s">
        <v>277</v>
      </c>
      <c r="BC24" s="452"/>
      <c r="BD24" s="387" t="s">
        <v>277</v>
      </c>
      <c r="BE24" s="387" t="s">
        <v>277</v>
      </c>
      <c r="BF24" s="387" t="s">
        <v>277</v>
      </c>
      <c r="BG24" s="307" t="s">
        <v>277</v>
      </c>
      <c r="BH24" s="307" t="s">
        <v>277</v>
      </c>
      <c r="BI24" s="307" t="s">
        <v>277</v>
      </c>
      <c r="BJ24" s="307" t="s">
        <v>277</v>
      </c>
      <c r="BK24" s="447"/>
      <c r="BL24" s="307" t="s">
        <v>277</v>
      </c>
      <c r="BM24" s="307" t="s">
        <v>277</v>
      </c>
      <c r="BN24" s="307" t="s">
        <v>277</v>
      </c>
      <c r="BO24" s="307" t="s">
        <v>277</v>
      </c>
      <c r="BP24" s="307" t="s">
        <v>277</v>
      </c>
      <c r="BQ24" s="307" t="s">
        <v>277</v>
      </c>
      <c r="BR24" s="307" t="s">
        <v>277</v>
      </c>
      <c r="BS24" s="307" t="s">
        <v>277</v>
      </c>
      <c r="BT24" s="307" t="s">
        <v>277</v>
      </c>
      <c r="BU24" s="306" t="s">
        <v>277</v>
      </c>
      <c r="BV24" s="307" t="s">
        <v>277</v>
      </c>
      <c r="BW24" s="307" t="s">
        <v>277</v>
      </c>
      <c r="BX24" s="307" t="s">
        <v>277</v>
      </c>
      <c r="BY24" s="307" t="s">
        <v>277</v>
      </c>
      <c r="BZ24" s="307" t="s">
        <v>277</v>
      </c>
      <c r="CA24" s="307" t="s">
        <v>277</v>
      </c>
      <c r="CB24" s="307" t="s">
        <v>277</v>
      </c>
      <c r="CC24" s="307" t="s">
        <v>277</v>
      </c>
      <c r="CD24" s="307" t="s">
        <v>277</v>
      </c>
      <c r="CE24" s="306" t="s">
        <v>277</v>
      </c>
      <c r="CF24" s="307" t="s">
        <v>277</v>
      </c>
      <c r="CG24" s="307" t="s">
        <v>277</v>
      </c>
      <c r="CH24" s="307" t="s">
        <v>277</v>
      </c>
      <c r="CI24" s="306" t="s">
        <v>277</v>
      </c>
      <c r="CJ24" s="307" t="s">
        <v>277</v>
      </c>
      <c r="CK24" s="307" t="s">
        <v>277</v>
      </c>
      <c r="CL24" s="307" t="s">
        <v>277</v>
      </c>
      <c r="CM24" s="433"/>
      <c r="CN24" s="436"/>
      <c r="CO24" s="449"/>
      <c r="CP24" s="449"/>
      <c r="CQ24" s="433"/>
      <c r="CR24" s="449"/>
      <c r="CS24" s="449"/>
      <c r="CT24" s="433"/>
      <c r="CU24" s="433"/>
      <c r="CV24" s="433"/>
      <c r="CW24" s="433"/>
      <c r="CX24" s="433"/>
      <c r="CY24" s="433"/>
      <c r="CZ24" s="433"/>
      <c r="DA24" s="433"/>
      <c r="DB24" s="442"/>
      <c r="DC24" s="433"/>
      <c r="DD24" s="433"/>
      <c r="DE24" s="433"/>
      <c r="DF24" s="433"/>
      <c r="DG24" s="433"/>
      <c r="DH24" s="433"/>
      <c r="DI24" s="433"/>
      <c r="DJ24" s="433"/>
      <c r="DK24" s="433"/>
      <c r="DL24" s="433"/>
      <c r="DM24" s="307" t="s">
        <v>277</v>
      </c>
      <c r="DN24" s="433"/>
      <c r="DO24" s="307" t="s">
        <v>277</v>
      </c>
      <c r="DP24" s="307" t="s">
        <v>277</v>
      </c>
      <c r="DQ24" s="307" t="s">
        <v>277</v>
      </c>
      <c r="DR24" s="307" t="s">
        <v>277</v>
      </c>
      <c r="DS24" s="307" t="s">
        <v>277</v>
      </c>
      <c r="DT24" s="307" t="s">
        <v>277</v>
      </c>
      <c r="DU24" s="307" t="s">
        <v>277</v>
      </c>
      <c r="DV24" s="307" t="s">
        <v>277</v>
      </c>
      <c r="DW24" s="307" t="s">
        <v>277</v>
      </c>
      <c r="DX24" s="433"/>
      <c r="DY24" s="307" t="s">
        <v>277</v>
      </c>
      <c r="DZ24" s="433"/>
      <c r="EA24" s="307" t="s">
        <v>277</v>
      </c>
      <c r="EB24" s="307" t="s">
        <v>277</v>
      </c>
      <c r="EC24" s="307" t="s">
        <v>277</v>
      </c>
      <c r="ED24" s="307" t="s">
        <v>277</v>
      </c>
      <c r="EE24" s="307" t="s">
        <v>277</v>
      </c>
      <c r="EF24" s="307" t="s">
        <v>277</v>
      </c>
      <c r="EG24" s="307" t="s">
        <v>277</v>
      </c>
      <c r="EH24" s="307" t="s">
        <v>277</v>
      </c>
      <c r="EI24" s="307" t="s">
        <v>277</v>
      </c>
      <c r="EJ24" s="307" t="s">
        <v>277</v>
      </c>
      <c r="EK24" s="307" t="s">
        <v>277</v>
      </c>
      <c r="EL24" s="307" t="s">
        <v>277</v>
      </c>
      <c r="EM24" s="307" t="s">
        <v>277</v>
      </c>
      <c r="EN24" s="307" t="s">
        <v>277</v>
      </c>
      <c r="EO24" s="307" t="s">
        <v>277</v>
      </c>
      <c r="EP24" s="307" t="s">
        <v>277</v>
      </c>
      <c r="EQ24" s="307" t="s">
        <v>277</v>
      </c>
      <c r="ER24" s="307" t="s">
        <v>277</v>
      </c>
      <c r="ES24" s="307" t="s">
        <v>277</v>
      </c>
      <c r="ET24" s="307" t="s">
        <v>277</v>
      </c>
      <c r="EU24" s="307" t="s">
        <v>277</v>
      </c>
    </row>
    <row r="25" spans="1:151" s="311" customFormat="1" ht="19.95" customHeight="1">
      <c r="A25" s="434"/>
      <c r="B25" s="434"/>
      <c r="C25" s="434"/>
      <c r="D25" s="450"/>
      <c r="E25" s="443"/>
      <c r="F25" s="434"/>
      <c r="G25" s="450"/>
      <c r="H25" s="450"/>
      <c r="I25" s="434"/>
      <c r="J25" s="434"/>
      <c r="K25" s="434"/>
      <c r="L25" s="443"/>
      <c r="M25" s="434"/>
      <c r="N25" s="443"/>
      <c r="O25" s="434"/>
      <c r="P25" s="440"/>
      <c r="Q25" s="461"/>
      <c r="R25" s="304" t="s">
        <v>277</v>
      </c>
      <c r="S25" s="304" t="s">
        <v>277</v>
      </c>
      <c r="T25" s="304" t="s">
        <v>277</v>
      </c>
      <c r="U25" s="304" t="s">
        <v>277</v>
      </c>
      <c r="V25" s="304" t="s">
        <v>277</v>
      </c>
      <c r="W25" s="304" t="s">
        <v>277</v>
      </c>
      <c r="X25" s="453"/>
      <c r="Y25" s="304" t="s">
        <v>277</v>
      </c>
      <c r="Z25" s="453"/>
      <c r="AA25" s="304" t="s">
        <v>277</v>
      </c>
      <c r="AB25" s="464"/>
      <c r="AC25" s="304" t="s">
        <v>277</v>
      </c>
      <c r="AD25" s="453"/>
      <c r="AE25" s="304" t="s">
        <v>277</v>
      </c>
      <c r="AF25" s="304" t="s">
        <v>277</v>
      </c>
      <c r="AG25" s="304" t="s">
        <v>277</v>
      </c>
      <c r="AH25" s="304" t="s">
        <v>277</v>
      </c>
      <c r="AI25" s="304" t="s">
        <v>277</v>
      </c>
      <c r="AJ25" s="448"/>
      <c r="AK25" s="448"/>
      <c r="AL25" s="448"/>
      <c r="AM25" s="448"/>
      <c r="AN25" s="448"/>
      <c r="AO25" s="448"/>
      <c r="AP25" s="307" t="s">
        <v>277</v>
      </c>
      <c r="AQ25" s="434"/>
      <c r="AR25" s="307" t="s">
        <v>277</v>
      </c>
      <c r="AS25" s="308" t="s">
        <v>277</v>
      </c>
      <c r="AT25" s="308" t="s">
        <v>277</v>
      </c>
      <c r="AU25" s="307" t="s">
        <v>277</v>
      </c>
      <c r="AV25" s="307" t="s">
        <v>277</v>
      </c>
      <c r="AW25" s="307" t="s">
        <v>277</v>
      </c>
      <c r="AX25" s="307" t="s">
        <v>277</v>
      </c>
      <c r="AY25" s="309" t="s">
        <v>277</v>
      </c>
      <c r="AZ25" s="387" t="s">
        <v>277</v>
      </c>
      <c r="BA25" s="453"/>
      <c r="BB25" s="387" t="s">
        <v>277</v>
      </c>
      <c r="BC25" s="455"/>
      <c r="BD25" s="387" t="s">
        <v>277</v>
      </c>
      <c r="BE25" s="387" t="s">
        <v>277</v>
      </c>
      <c r="BF25" s="387" t="s">
        <v>277</v>
      </c>
      <c r="BG25" s="307" t="s">
        <v>277</v>
      </c>
      <c r="BH25" s="307" t="s">
        <v>277</v>
      </c>
      <c r="BI25" s="307" t="s">
        <v>277</v>
      </c>
      <c r="BJ25" s="307" t="s">
        <v>277</v>
      </c>
      <c r="BK25" s="448"/>
      <c r="BL25" s="307" t="s">
        <v>277</v>
      </c>
      <c r="BM25" s="307" t="s">
        <v>277</v>
      </c>
      <c r="BN25" s="307" t="s">
        <v>277</v>
      </c>
      <c r="BO25" s="307" t="s">
        <v>277</v>
      </c>
      <c r="BP25" s="307" t="s">
        <v>277</v>
      </c>
      <c r="BQ25" s="307" t="s">
        <v>277</v>
      </c>
      <c r="BR25" s="307" t="s">
        <v>277</v>
      </c>
      <c r="BS25" s="307" t="s">
        <v>277</v>
      </c>
      <c r="BT25" s="307" t="s">
        <v>277</v>
      </c>
      <c r="BU25" s="306" t="s">
        <v>277</v>
      </c>
      <c r="BV25" s="307" t="s">
        <v>277</v>
      </c>
      <c r="BW25" s="307" t="s">
        <v>277</v>
      </c>
      <c r="BX25" s="307" t="s">
        <v>277</v>
      </c>
      <c r="BY25" s="307" t="s">
        <v>277</v>
      </c>
      <c r="BZ25" s="307" t="s">
        <v>277</v>
      </c>
      <c r="CA25" s="307" t="s">
        <v>277</v>
      </c>
      <c r="CB25" s="307" t="s">
        <v>277</v>
      </c>
      <c r="CC25" s="307" t="s">
        <v>277</v>
      </c>
      <c r="CD25" s="307" t="s">
        <v>277</v>
      </c>
      <c r="CE25" s="306" t="s">
        <v>277</v>
      </c>
      <c r="CF25" s="307" t="s">
        <v>277</v>
      </c>
      <c r="CG25" s="307" t="s">
        <v>277</v>
      </c>
      <c r="CH25" s="307" t="s">
        <v>277</v>
      </c>
      <c r="CI25" s="306" t="s">
        <v>277</v>
      </c>
      <c r="CJ25" s="307" t="s">
        <v>277</v>
      </c>
      <c r="CK25" s="307" t="s">
        <v>277</v>
      </c>
      <c r="CL25" s="307" t="s">
        <v>277</v>
      </c>
      <c r="CM25" s="434"/>
      <c r="CN25" s="437"/>
      <c r="CO25" s="450"/>
      <c r="CP25" s="450"/>
      <c r="CQ25" s="434"/>
      <c r="CR25" s="450"/>
      <c r="CS25" s="450"/>
      <c r="CT25" s="434"/>
      <c r="CU25" s="434"/>
      <c r="CV25" s="434"/>
      <c r="CW25" s="434"/>
      <c r="CX25" s="434"/>
      <c r="CY25" s="434"/>
      <c r="CZ25" s="434"/>
      <c r="DA25" s="434"/>
      <c r="DB25" s="443"/>
      <c r="DC25" s="434"/>
      <c r="DD25" s="434"/>
      <c r="DE25" s="434"/>
      <c r="DF25" s="434"/>
      <c r="DG25" s="434"/>
      <c r="DH25" s="434"/>
      <c r="DI25" s="434"/>
      <c r="DJ25" s="434"/>
      <c r="DK25" s="434"/>
      <c r="DL25" s="434"/>
      <c r="DM25" s="307" t="s">
        <v>277</v>
      </c>
      <c r="DN25" s="434"/>
      <c r="DO25" s="307" t="s">
        <v>277</v>
      </c>
      <c r="DP25" s="307" t="s">
        <v>277</v>
      </c>
      <c r="DQ25" s="307" t="s">
        <v>277</v>
      </c>
      <c r="DR25" s="307" t="s">
        <v>277</v>
      </c>
      <c r="DS25" s="307" t="s">
        <v>277</v>
      </c>
      <c r="DT25" s="307" t="s">
        <v>277</v>
      </c>
      <c r="DU25" s="307" t="s">
        <v>277</v>
      </c>
      <c r="DV25" s="307" t="s">
        <v>277</v>
      </c>
      <c r="DW25" s="307" t="s">
        <v>277</v>
      </c>
      <c r="DX25" s="434"/>
      <c r="DY25" s="307" t="s">
        <v>277</v>
      </c>
      <c r="DZ25" s="434"/>
      <c r="EA25" s="307" t="s">
        <v>277</v>
      </c>
      <c r="EB25" s="307" t="s">
        <v>277</v>
      </c>
      <c r="EC25" s="307" t="s">
        <v>277</v>
      </c>
      <c r="ED25" s="307" t="s">
        <v>277</v>
      </c>
      <c r="EE25" s="307" t="s">
        <v>277</v>
      </c>
      <c r="EF25" s="307" t="s">
        <v>277</v>
      </c>
      <c r="EG25" s="307" t="s">
        <v>277</v>
      </c>
      <c r="EH25" s="307" t="s">
        <v>277</v>
      </c>
      <c r="EI25" s="307" t="s">
        <v>277</v>
      </c>
      <c r="EJ25" s="307" t="s">
        <v>277</v>
      </c>
      <c r="EK25" s="307" t="s">
        <v>277</v>
      </c>
      <c r="EL25" s="307" t="s">
        <v>277</v>
      </c>
      <c r="EM25" s="307" t="s">
        <v>277</v>
      </c>
      <c r="EN25" s="307" t="s">
        <v>277</v>
      </c>
      <c r="EO25" s="307" t="s">
        <v>277</v>
      </c>
      <c r="EP25" s="307" t="s">
        <v>277</v>
      </c>
      <c r="EQ25" s="307" t="s">
        <v>277</v>
      </c>
      <c r="ER25" s="307" t="s">
        <v>277</v>
      </c>
      <c r="ES25" s="307" t="s">
        <v>277</v>
      </c>
      <c r="ET25" s="307" t="s">
        <v>277</v>
      </c>
      <c r="EU25" s="307" t="s">
        <v>277</v>
      </c>
    </row>
    <row r="26" spans="1:151" s="311" customFormat="1" ht="19.95" customHeight="1">
      <c r="A26" s="432">
        <v>34</v>
      </c>
      <c r="B26" s="432">
        <v>34</v>
      </c>
      <c r="C26" s="432" t="s">
        <v>263</v>
      </c>
      <c r="D26" s="432" t="s">
        <v>321</v>
      </c>
      <c r="E26" s="441" t="s">
        <v>265</v>
      </c>
      <c r="F26" s="432" t="s">
        <v>322</v>
      </c>
      <c r="G26" s="432" t="s">
        <v>323</v>
      </c>
      <c r="H26" s="432" t="s">
        <v>324</v>
      </c>
      <c r="I26" s="432" t="s">
        <v>325</v>
      </c>
      <c r="J26" s="432" t="s">
        <v>288</v>
      </c>
      <c r="K26" s="456" t="s">
        <v>326</v>
      </c>
      <c r="L26" s="441" t="s">
        <v>272</v>
      </c>
      <c r="M26" s="432" t="s">
        <v>290</v>
      </c>
      <c r="N26" s="441" t="s">
        <v>272</v>
      </c>
      <c r="O26" s="432" t="s">
        <v>327</v>
      </c>
      <c r="P26" s="438" t="s">
        <v>291</v>
      </c>
      <c r="Q26" s="441">
        <v>2</v>
      </c>
      <c r="R26" s="304" t="s">
        <v>292</v>
      </c>
      <c r="S26" s="304" t="s">
        <v>270</v>
      </c>
      <c r="T26" s="304" t="s">
        <v>270</v>
      </c>
      <c r="U26" s="304" t="s">
        <v>270</v>
      </c>
      <c r="V26" s="304" t="s">
        <v>270</v>
      </c>
      <c r="W26" s="305">
        <v>800</v>
      </c>
      <c r="X26" s="451">
        <f>900+399</f>
        <v>1299</v>
      </c>
      <c r="Y26" s="304">
        <v>69</v>
      </c>
      <c r="Z26" s="451">
        <v>69</v>
      </c>
      <c r="AA26" s="305">
        <v>800</v>
      </c>
      <c r="AB26" s="462">
        <v>1299</v>
      </c>
      <c r="AC26" s="304" t="s">
        <v>270</v>
      </c>
      <c r="AD26" s="451" t="s">
        <v>270</v>
      </c>
      <c r="AE26" s="304" t="s">
        <v>270</v>
      </c>
      <c r="AF26" s="304" t="s">
        <v>270</v>
      </c>
      <c r="AG26" s="304" t="s">
        <v>270</v>
      </c>
      <c r="AH26" s="304" t="s">
        <v>270</v>
      </c>
      <c r="AI26" s="304" t="s">
        <v>270</v>
      </c>
      <c r="AJ26" s="446" t="s">
        <v>277</v>
      </c>
      <c r="AK26" s="446" t="s">
        <v>277</v>
      </c>
      <c r="AL26" s="446" t="s">
        <v>277</v>
      </c>
      <c r="AM26" s="446" t="s">
        <v>277</v>
      </c>
      <c r="AN26" s="446" t="s">
        <v>277</v>
      </c>
      <c r="AO26" s="446" t="s">
        <v>277</v>
      </c>
      <c r="AP26" s="307" t="s">
        <v>277</v>
      </c>
      <c r="AQ26" s="432" t="s">
        <v>277</v>
      </c>
      <c r="AR26" s="307" t="s">
        <v>277</v>
      </c>
      <c r="AS26" s="308" t="s">
        <v>277</v>
      </c>
      <c r="AT26" s="308" t="s">
        <v>277</v>
      </c>
      <c r="AU26" s="307" t="s">
        <v>277</v>
      </c>
      <c r="AV26" s="307" t="s">
        <v>277</v>
      </c>
      <c r="AW26" s="307" t="s">
        <v>277</v>
      </c>
      <c r="AX26" s="307" t="s">
        <v>277</v>
      </c>
      <c r="AY26" s="309" t="s">
        <v>277</v>
      </c>
      <c r="AZ26" s="387" t="s">
        <v>277</v>
      </c>
      <c r="BA26" s="451" t="s">
        <v>277</v>
      </c>
      <c r="BB26" s="387" t="s">
        <v>277</v>
      </c>
      <c r="BC26" s="454" t="s">
        <v>277</v>
      </c>
      <c r="BD26" s="387" t="s">
        <v>277</v>
      </c>
      <c r="BE26" s="387" t="s">
        <v>277</v>
      </c>
      <c r="BF26" s="387" t="s">
        <v>277</v>
      </c>
      <c r="BG26" s="307" t="s">
        <v>277</v>
      </c>
      <c r="BH26" s="307" t="s">
        <v>277</v>
      </c>
      <c r="BI26" s="307" t="s">
        <v>277</v>
      </c>
      <c r="BJ26" s="307" t="s">
        <v>277</v>
      </c>
      <c r="BK26" s="446" t="s">
        <v>277</v>
      </c>
      <c r="BL26" s="307" t="s">
        <v>277</v>
      </c>
      <c r="BM26" s="307" t="s">
        <v>277</v>
      </c>
      <c r="BN26" s="307" t="s">
        <v>277</v>
      </c>
      <c r="BO26" s="307" t="s">
        <v>277</v>
      </c>
      <c r="BP26" s="307" t="s">
        <v>277</v>
      </c>
      <c r="BQ26" s="307" t="s">
        <v>277</v>
      </c>
      <c r="BR26" s="307" t="s">
        <v>277</v>
      </c>
      <c r="BS26" s="307" t="s">
        <v>277</v>
      </c>
      <c r="BT26" s="307" t="s">
        <v>277</v>
      </c>
      <c r="BU26" s="306" t="s">
        <v>277</v>
      </c>
      <c r="BV26" s="307" t="s">
        <v>277</v>
      </c>
      <c r="BW26" s="307" t="s">
        <v>277</v>
      </c>
      <c r="BX26" s="307" t="s">
        <v>277</v>
      </c>
      <c r="BY26" s="307" t="s">
        <v>277</v>
      </c>
      <c r="BZ26" s="307" t="s">
        <v>277</v>
      </c>
      <c r="CA26" s="307" t="s">
        <v>277</v>
      </c>
      <c r="CB26" s="307" t="s">
        <v>277</v>
      </c>
      <c r="CC26" s="307" t="s">
        <v>277</v>
      </c>
      <c r="CD26" s="307" t="s">
        <v>277</v>
      </c>
      <c r="CE26" s="306" t="s">
        <v>277</v>
      </c>
      <c r="CF26" s="307" t="s">
        <v>277</v>
      </c>
      <c r="CG26" s="307" t="s">
        <v>277</v>
      </c>
      <c r="CH26" s="307" t="s">
        <v>277</v>
      </c>
      <c r="CI26" s="306" t="s">
        <v>277</v>
      </c>
      <c r="CJ26" s="307" t="s">
        <v>277</v>
      </c>
      <c r="CK26" s="307" t="s">
        <v>277</v>
      </c>
      <c r="CL26" s="307" t="s">
        <v>277</v>
      </c>
      <c r="CM26" s="432" t="s">
        <v>293</v>
      </c>
      <c r="CN26" s="435" t="s">
        <v>294</v>
      </c>
      <c r="CO26" s="432" t="s">
        <v>280</v>
      </c>
      <c r="CP26" s="432" t="s">
        <v>280</v>
      </c>
      <c r="CQ26" s="432" t="s">
        <v>295</v>
      </c>
      <c r="CR26" s="432" t="s">
        <v>328</v>
      </c>
      <c r="CS26" s="432" t="s">
        <v>270</v>
      </c>
      <c r="CT26" s="432" t="s">
        <v>277</v>
      </c>
      <c r="CU26" s="432" t="s">
        <v>277</v>
      </c>
      <c r="CV26" s="432" t="s">
        <v>277</v>
      </c>
      <c r="CW26" s="432" t="s">
        <v>277</v>
      </c>
      <c r="CX26" s="432" t="s">
        <v>277</v>
      </c>
      <c r="CY26" s="432" t="s">
        <v>277</v>
      </c>
      <c r="CZ26" s="432" t="s">
        <v>277</v>
      </c>
      <c r="DA26" s="432" t="s">
        <v>277</v>
      </c>
      <c r="DB26" s="441" t="s">
        <v>277</v>
      </c>
      <c r="DC26" s="432" t="s">
        <v>277</v>
      </c>
      <c r="DD26" s="432" t="s">
        <v>277</v>
      </c>
      <c r="DE26" s="432" t="s">
        <v>277</v>
      </c>
      <c r="DF26" s="432" t="s">
        <v>277</v>
      </c>
      <c r="DG26" s="432" t="s">
        <v>277</v>
      </c>
      <c r="DH26" s="432" t="s">
        <v>277</v>
      </c>
      <c r="DI26" s="432" t="s">
        <v>277</v>
      </c>
      <c r="DJ26" s="432" t="s">
        <v>277</v>
      </c>
      <c r="DK26" s="432" t="s">
        <v>277</v>
      </c>
      <c r="DL26" s="432" t="s">
        <v>277</v>
      </c>
      <c r="DM26" s="307" t="s">
        <v>277</v>
      </c>
      <c r="DN26" s="432" t="s">
        <v>277</v>
      </c>
      <c r="DO26" s="307" t="s">
        <v>277</v>
      </c>
      <c r="DP26" s="307" t="s">
        <v>277</v>
      </c>
      <c r="DQ26" s="307" t="s">
        <v>277</v>
      </c>
      <c r="DR26" s="307" t="s">
        <v>277</v>
      </c>
      <c r="DS26" s="307" t="s">
        <v>277</v>
      </c>
      <c r="DT26" s="307" t="s">
        <v>277</v>
      </c>
      <c r="DU26" s="307" t="s">
        <v>277</v>
      </c>
      <c r="DV26" s="307" t="s">
        <v>277</v>
      </c>
      <c r="DW26" s="307" t="s">
        <v>277</v>
      </c>
      <c r="DX26" s="432" t="s">
        <v>277</v>
      </c>
      <c r="DY26" s="307" t="s">
        <v>277</v>
      </c>
      <c r="DZ26" s="432" t="s">
        <v>277</v>
      </c>
      <c r="EA26" s="307" t="s">
        <v>277</v>
      </c>
      <c r="EB26" s="307" t="s">
        <v>277</v>
      </c>
      <c r="EC26" s="307" t="s">
        <v>277</v>
      </c>
      <c r="ED26" s="307" t="s">
        <v>277</v>
      </c>
      <c r="EE26" s="307" t="s">
        <v>277</v>
      </c>
      <c r="EF26" s="307" t="s">
        <v>277</v>
      </c>
      <c r="EG26" s="307" t="s">
        <v>277</v>
      </c>
      <c r="EH26" s="307" t="s">
        <v>277</v>
      </c>
      <c r="EI26" s="307" t="s">
        <v>277</v>
      </c>
      <c r="EJ26" s="307" t="s">
        <v>277</v>
      </c>
      <c r="EK26" s="307" t="s">
        <v>277</v>
      </c>
      <c r="EL26" s="307" t="s">
        <v>277</v>
      </c>
      <c r="EM26" s="307" t="s">
        <v>277</v>
      </c>
      <c r="EN26" s="307" t="s">
        <v>277</v>
      </c>
      <c r="EO26" s="307" t="s">
        <v>277</v>
      </c>
      <c r="EP26" s="307" t="s">
        <v>277</v>
      </c>
      <c r="EQ26" s="307" t="s">
        <v>277</v>
      </c>
      <c r="ER26" s="307" t="s">
        <v>277</v>
      </c>
      <c r="ES26" s="307" t="s">
        <v>277</v>
      </c>
      <c r="ET26" s="307" t="s">
        <v>277</v>
      </c>
      <c r="EU26" s="307" t="s">
        <v>277</v>
      </c>
    </row>
    <row r="27" spans="1:151" s="311" customFormat="1" ht="19.95" customHeight="1">
      <c r="A27" s="433"/>
      <c r="B27" s="433"/>
      <c r="C27" s="433"/>
      <c r="D27" s="449"/>
      <c r="E27" s="442"/>
      <c r="F27" s="433"/>
      <c r="G27" s="449"/>
      <c r="H27" s="449"/>
      <c r="I27" s="433"/>
      <c r="J27" s="433"/>
      <c r="K27" s="449"/>
      <c r="L27" s="442"/>
      <c r="M27" s="433"/>
      <c r="N27" s="442"/>
      <c r="O27" s="433"/>
      <c r="P27" s="439"/>
      <c r="Q27" s="460"/>
      <c r="R27" s="304" t="s">
        <v>297</v>
      </c>
      <c r="S27" s="304" t="s">
        <v>270</v>
      </c>
      <c r="T27" s="304" t="s">
        <v>270</v>
      </c>
      <c r="U27" s="304" t="s">
        <v>270</v>
      </c>
      <c r="V27" s="304" t="s">
        <v>270</v>
      </c>
      <c r="W27" s="305">
        <v>399</v>
      </c>
      <c r="X27" s="452"/>
      <c r="Y27" s="304">
        <v>69</v>
      </c>
      <c r="Z27" s="452"/>
      <c r="AA27" s="305">
        <v>399</v>
      </c>
      <c r="AB27" s="463"/>
      <c r="AC27" s="304" t="s">
        <v>270</v>
      </c>
      <c r="AD27" s="452"/>
      <c r="AE27" s="304" t="s">
        <v>270</v>
      </c>
      <c r="AF27" s="304" t="s">
        <v>270</v>
      </c>
      <c r="AG27" s="304" t="s">
        <v>270</v>
      </c>
      <c r="AH27" s="304" t="s">
        <v>270</v>
      </c>
      <c r="AI27" s="304" t="s">
        <v>270</v>
      </c>
      <c r="AJ27" s="447"/>
      <c r="AK27" s="447"/>
      <c r="AL27" s="447"/>
      <c r="AM27" s="447"/>
      <c r="AN27" s="447"/>
      <c r="AO27" s="447"/>
      <c r="AP27" s="307" t="s">
        <v>277</v>
      </c>
      <c r="AQ27" s="433"/>
      <c r="AR27" s="307" t="s">
        <v>277</v>
      </c>
      <c r="AS27" s="308" t="s">
        <v>277</v>
      </c>
      <c r="AT27" s="308" t="s">
        <v>277</v>
      </c>
      <c r="AU27" s="307" t="s">
        <v>277</v>
      </c>
      <c r="AV27" s="307" t="s">
        <v>277</v>
      </c>
      <c r="AW27" s="307" t="s">
        <v>277</v>
      </c>
      <c r="AX27" s="307" t="s">
        <v>277</v>
      </c>
      <c r="AY27" s="309" t="s">
        <v>277</v>
      </c>
      <c r="AZ27" s="387" t="s">
        <v>277</v>
      </c>
      <c r="BA27" s="452"/>
      <c r="BB27" s="387" t="s">
        <v>277</v>
      </c>
      <c r="BC27" s="452"/>
      <c r="BD27" s="387" t="s">
        <v>277</v>
      </c>
      <c r="BE27" s="387" t="s">
        <v>277</v>
      </c>
      <c r="BF27" s="387" t="s">
        <v>277</v>
      </c>
      <c r="BG27" s="307" t="s">
        <v>277</v>
      </c>
      <c r="BH27" s="307" t="s">
        <v>277</v>
      </c>
      <c r="BI27" s="307" t="s">
        <v>277</v>
      </c>
      <c r="BJ27" s="307" t="s">
        <v>277</v>
      </c>
      <c r="BK27" s="447"/>
      <c r="BL27" s="307" t="s">
        <v>277</v>
      </c>
      <c r="BM27" s="307" t="s">
        <v>277</v>
      </c>
      <c r="BN27" s="307" t="s">
        <v>277</v>
      </c>
      <c r="BO27" s="307" t="s">
        <v>277</v>
      </c>
      <c r="BP27" s="307" t="s">
        <v>277</v>
      </c>
      <c r="BQ27" s="307" t="s">
        <v>277</v>
      </c>
      <c r="BR27" s="307" t="s">
        <v>277</v>
      </c>
      <c r="BS27" s="307" t="s">
        <v>277</v>
      </c>
      <c r="BT27" s="307" t="s">
        <v>277</v>
      </c>
      <c r="BU27" s="306" t="s">
        <v>277</v>
      </c>
      <c r="BV27" s="307" t="s">
        <v>277</v>
      </c>
      <c r="BW27" s="307" t="s">
        <v>277</v>
      </c>
      <c r="BX27" s="307" t="s">
        <v>277</v>
      </c>
      <c r="BY27" s="307" t="s">
        <v>277</v>
      </c>
      <c r="BZ27" s="307" t="s">
        <v>277</v>
      </c>
      <c r="CA27" s="307" t="s">
        <v>277</v>
      </c>
      <c r="CB27" s="307" t="s">
        <v>277</v>
      </c>
      <c r="CC27" s="307" t="s">
        <v>277</v>
      </c>
      <c r="CD27" s="307" t="s">
        <v>277</v>
      </c>
      <c r="CE27" s="306" t="s">
        <v>277</v>
      </c>
      <c r="CF27" s="307" t="s">
        <v>277</v>
      </c>
      <c r="CG27" s="307" t="s">
        <v>277</v>
      </c>
      <c r="CH27" s="307" t="s">
        <v>277</v>
      </c>
      <c r="CI27" s="306" t="s">
        <v>277</v>
      </c>
      <c r="CJ27" s="307" t="s">
        <v>277</v>
      </c>
      <c r="CK27" s="307" t="s">
        <v>277</v>
      </c>
      <c r="CL27" s="307" t="s">
        <v>277</v>
      </c>
      <c r="CM27" s="433"/>
      <c r="CN27" s="436"/>
      <c r="CO27" s="449"/>
      <c r="CP27" s="449"/>
      <c r="CQ27" s="433"/>
      <c r="CR27" s="449"/>
      <c r="CS27" s="449"/>
      <c r="CT27" s="433"/>
      <c r="CU27" s="433"/>
      <c r="CV27" s="433"/>
      <c r="CW27" s="433"/>
      <c r="CX27" s="433"/>
      <c r="CY27" s="433"/>
      <c r="CZ27" s="433"/>
      <c r="DA27" s="433"/>
      <c r="DB27" s="442"/>
      <c r="DC27" s="433"/>
      <c r="DD27" s="433"/>
      <c r="DE27" s="433"/>
      <c r="DF27" s="433"/>
      <c r="DG27" s="433"/>
      <c r="DH27" s="433"/>
      <c r="DI27" s="433"/>
      <c r="DJ27" s="433"/>
      <c r="DK27" s="433"/>
      <c r="DL27" s="433"/>
      <c r="DM27" s="307" t="s">
        <v>277</v>
      </c>
      <c r="DN27" s="433"/>
      <c r="DO27" s="307" t="s">
        <v>277</v>
      </c>
      <c r="DP27" s="307" t="s">
        <v>277</v>
      </c>
      <c r="DQ27" s="307" t="s">
        <v>277</v>
      </c>
      <c r="DR27" s="307" t="s">
        <v>277</v>
      </c>
      <c r="DS27" s="307" t="s">
        <v>277</v>
      </c>
      <c r="DT27" s="307" t="s">
        <v>277</v>
      </c>
      <c r="DU27" s="307" t="s">
        <v>277</v>
      </c>
      <c r="DV27" s="307" t="s">
        <v>277</v>
      </c>
      <c r="DW27" s="307" t="s">
        <v>277</v>
      </c>
      <c r="DX27" s="433"/>
      <c r="DY27" s="307" t="s">
        <v>277</v>
      </c>
      <c r="DZ27" s="433"/>
      <c r="EA27" s="307" t="s">
        <v>277</v>
      </c>
      <c r="EB27" s="307" t="s">
        <v>277</v>
      </c>
      <c r="EC27" s="307" t="s">
        <v>277</v>
      </c>
      <c r="ED27" s="307" t="s">
        <v>277</v>
      </c>
      <c r="EE27" s="307" t="s">
        <v>277</v>
      </c>
      <c r="EF27" s="307" t="s">
        <v>277</v>
      </c>
      <c r="EG27" s="307" t="s">
        <v>277</v>
      </c>
      <c r="EH27" s="307" t="s">
        <v>277</v>
      </c>
      <c r="EI27" s="307" t="s">
        <v>277</v>
      </c>
      <c r="EJ27" s="307" t="s">
        <v>277</v>
      </c>
      <c r="EK27" s="307" t="s">
        <v>277</v>
      </c>
      <c r="EL27" s="307" t="s">
        <v>277</v>
      </c>
      <c r="EM27" s="307" t="s">
        <v>277</v>
      </c>
      <c r="EN27" s="307" t="s">
        <v>277</v>
      </c>
      <c r="EO27" s="307" t="s">
        <v>277</v>
      </c>
      <c r="EP27" s="307" t="s">
        <v>277</v>
      </c>
      <c r="EQ27" s="307" t="s">
        <v>277</v>
      </c>
      <c r="ER27" s="307" t="s">
        <v>277</v>
      </c>
      <c r="ES27" s="307" t="s">
        <v>277</v>
      </c>
      <c r="ET27" s="307" t="s">
        <v>277</v>
      </c>
      <c r="EU27" s="307" t="s">
        <v>277</v>
      </c>
    </row>
    <row r="28" spans="1:151" s="311" customFormat="1" ht="19.95" customHeight="1">
      <c r="A28" s="433"/>
      <c r="B28" s="433"/>
      <c r="C28" s="433"/>
      <c r="D28" s="449"/>
      <c r="E28" s="442"/>
      <c r="F28" s="433"/>
      <c r="G28" s="449"/>
      <c r="H28" s="449"/>
      <c r="I28" s="433"/>
      <c r="J28" s="433"/>
      <c r="K28" s="449"/>
      <c r="L28" s="442"/>
      <c r="M28" s="433"/>
      <c r="N28" s="442"/>
      <c r="O28" s="433"/>
      <c r="P28" s="439"/>
      <c r="Q28" s="460"/>
      <c r="R28" s="304" t="s">
        <v>277</v>
      </c>
      <c r="S28" s="304" t="s">
        <v>277</v>
      </c>
      <c r="T28" s="304" t="s">
        <v>277</v>
      </c>
      <c r="U28" s="304" t="s">
        <v>277</v>
      </c>
      <c r="V28" s="304" t="s">
        <v>277</v>
      </c>
      <c r="W28" s="304" t="s">
        <v>277</v>
      </c>
      <c r="X28" s="452"/>
      <c r="Y28" s="304" t="s">
        <v>277</v>
      </c>
      <c r="Z28" s="452"/>
      <c r="AA28" s="304" t="s">
        <v>277</v>
      </c>
      <c r="AB28" s="463"/>
      <c r="AC28" s="304" t="s">
        <v>277</v>
      </c>
      <c r="AD28" s="452"/>
      <c r="AE28" s="304" t="s">
        <v>277</v>
      </c>
      <c r="AF28" s="304" t="s">
        <v>277</v>
      </c>
      <c r="AG28" s="304" t="s">
        <v>277</v>
      </c>
      <c r="AH28" s="304" t="s">
        <v>277</v>
      </c>
      <c r="AI28" s="304" t="s">
        <v>277</v>
      </c>
      <c r="AJ28" s="447"/>
      <c r="AK28" s="447"/>
      <c r="AL28" s="447"/>
      <c r="AM28" s="447"/>
      <c r="AN28" s="447"/>
      <c r="AO28" s="447"/>
      <c r="AP28" s="307" t="s">
        <v>277</v>
      </c>
      <c r="AQ28" s="433"/>
      <c r="AR28" s="307" t="s">
        <v>277</v>
      </c>
      <c r="AS28" s="308" t="s">
        <v>277</v>
      </c>
      <c r="AT28" s="308" t="s">
        <v>277</v>
      </c>
      <c r="AU28" s="307" t="s">
        <v>277</v>
      </c>
      <c r="AV28" s="307" t="s">
        <v>277</v>
      </c>
      <c r="AW28" s="307" t="s">
        <v>277</v>
      </c>
      <c r="AX28" s="307" t="s">
        <v>277</v>
      </c>
      <c r="AY28" s="309" t="s">
        <v>277</v>
      </c>
      <c r="AZ28" s="387" t="s">
        <v>277</v>
      </c>
      <c r="BA28" s="452"/>
      <c r="BB28" s="387" t="s">
        <v>277</v>
      </c>
      <c r="BC28" s="452"/>
      <c r="BD28" s="387" t="s">
        <v>277</v>
      </c>
      <c r="BE28" s="387" t="s">
        <v>277</v>
      </c>
      <c r="BF28" s="387" t="s">
        <v>277</v>
      </c>
      <c r="BG28" s="307" t="s">
        <v>277</v>
      </c>
      <c r="BH28" s="307" t="s">
        <v>277</v>
      </c>
      <c r="BI28" s="307" t="s">
        <v>277</v>
      </c>
      <c r="BJ28" s="307" t="s">
        <v>277</v>
      </c>
      <c r="BK28" s="447"/>
      <c r="BL28" s="307" t="s">
        <v>277</v>
      </c>
      <c r="BM28" s="307" t="s">
        <v>277</v>
      </c>
      <c r="BN28" s="307" t="s">
        <v>277</v>
      </c>
      <c r="BO28" s="307" t="s">
        <v>277</v>
      </c>
      <c r="BP28" s="307" t="s">
        <v>277</v>
      </c>
      <c r="BQ28" s="307" t="s">
        <v>277</v>
      </c>
      <c r="BR28" s="307" t="s">
        <v>277</v>
      </c>
      <c r="BS28" s="307" t="s">
        <v>277</v>
      </c>
      <c r="BT28" s="307" t="s">
        <v>277</v>
      </c>
      <c r="BU28" s="306" t="s">
        <v>277</v>
      </c>
      <c r="BV28" s="307" t="s">
        <v>277</v>
      </c>
      <c r="BW28" s="307" t="s">
        <v>277</v>
      </c>
      <c r="BX28" s="307" t="s">
        <v>277</v>
      </c>
      <c r="BY28" s="307" t="s">
        <v>277</v>
      </c>
      <c r="BZ28" s="307" t="s">
        <v>277</v>
      </c>
      <c r="CA28" s="307" t="s">
        <v>277</v>
      </c>
      <c r="CB28" s="307" t="s">
        <v>277</v>
      </c>
      <c r="CC28" s="307" t="s">
        <v>277</v>
      </c>
      <c r="CD28" s="307" t="s">
        <v>277</v>
      </c>
      <c r="CE28" s="306" t="s">
        <v>277</v>
      </c>
      <c r="CF28" s="307" t="s">
        <v>277</v>
      </c>
      <c r="CG28" s="307" t="s">
        <v>277</v>
      </c>
      <c r="CH28" s="307" t="s">
        <v>277</v>
      </c>
      <c r="CI28" s="306" t="s">
        <v>277</v>
      </c>
      <c r="CJ28" s="307" t="s">
        <v>277</v>
      </c>
      <c r="CK28" s="307" t="s">
        <v>277</v>
      </c>
      <c r="CL28" s="307" t="s">
        <v>277</v>
      </c>
      <c r="CM28" s="433"/>
      <c r="CN28" s="436"/>
      <c r="CO28" s="449"/>
      <c r="CP28" s="449"/>
      <c r="CQ28" s="433"/>
      <c r="CR28" s="449"/>
      <c r="CS28" s="449"/>
      <c r="CT28" s="433"/>
      <c r="CU28" s="433"/>
      <c r="CV28" s="433"/>
      <c r="CW28" s="433"/>
      <c r="CX28" s="433"/>
      <c r="CY28" s="433"/>
      <c r="CZ28" s="433"/>
      <c r="DA28" s="433"/>
      <c r="DB28" s="442"/>
      <c r="DC28" s="433"/>
      <c r="DD28" s="433"/>
      <c r="DE28" s="433"/>
      <c r="DF28" s="433"/>
      <c r="DG28" s="433"/>
      <c r="DH28" s="433"/>
      <c r="DI28" s="433"/>
      <c r="DJ28" s="433"/>
      <c r="DK28" s="433"/>
      <c r="DL28" s="433"/>
      <c r="DM28" s="307" t="s">
        <v>277</v>
      </c>
      <c r="DN28" s="433"/>
      <c r="DO28" s="307" t="s">
        <v>277</v>
      </c>
      <c r="DP28" s="307" t="s">
        <v>277</v>
      </c>
      <c r="DQ28" s="307" t="s">
        <v>277</v>
      </c>
      <c r="DR28" s="307" t="s">
        <v>277</v>
      </c>
      <c r="DS28" s="307" t="s">
        <v>277</v>
      </c>
      <c r="DT28" s="307" t="s">
        <v>277</v>
      </c>
      <c r="DU28" s="307" t="s">
        <v>277</v>
      </c>
      <c r="DV28" s="307" t="s">
        <v>277</v>
      </c>
      <c r="DW28" s="307" t="s">
        <v>277</v>
      </c>
      <c r="DX28" s="433"/>
      <c r="DY28" s="307" t="s">
        <v>277</v>
      </c>
      <c r="DZ28" s="433"/>
      <c r="EA28" s="307" t="s">
        <v>277</v>
      </c>
      <c r="EB28" s="307" t="s">
        <v>277</v>
      </c>
      <c r="EC28" s="307" t="s">
        <v>277</v>
      </c>
      <c r="ED28" s="307" t="s">
        <v>277</v>
      </c>
      <c r="EE28" s="307" t="s">
        <v>277</v>
      </c>
      <c r="EF28" s="307" t="s">
        <v>277</v>
      </c>
      <c r="EG28" s="307" t="s">
        <v>277</v>
      </c>
      <c r="EH28" s="307" t="s">
        <v>277</v>
      </c>
      <c r="EI28" s="307" t="s">
        <v>277</v>
      </c>
      <c r="EJ28" s="307" t="s">
        <v>277</v>
      </c>
      <c r="EK28" s="307" t="s">
        <v>277</v>
      </c>
      <c r="EL28" s="307" t="s">
        <v>277</v>
      </c>
      <c r="EM28" s="307" t="s">
        <v>277</v>
      </c>
      <c r="EN28" s="307" t="s">
        <v>277</v>
      </c>
      <c r="EO28" s="307" t="s">
        <v>277</v>
      </c>
      <c r="EP28" s="307" t="s">
        <v>277</v>
      </c>
      <c r="EQ28" s="307" t="s">
        <v>277</v>
      </c>
      <c r="ER28" s="307" t="s">
        <v>277</v>
      </c>
      <c r="ES28" s="307" t="s">
        <v>277</v>
      </c>
      <c r="ET28" s="307" t="s">
        <v>277</v>
      </c>
      <c r="EU28" s="307" t="s">
        <v>277</v>
      </c>
    </row>
    <row r="29" spans="1:151" s="311" customFormat="1" ht="19.95" customHeight="1">
      <c r="A29" s="434"/>
      <c r="B29" s="434"/>
      <c r="C29" s="434"/>
      <c r="D29" s="450"/>
      <c r="E29" s="443"/>
      <c r="F29" s="434"/>
      <c r="G29" s="450"/>
      <c r="H29" s="450"/>
      <c r="I29" s="434"/>
      <c r="J29" s="434"/>
      <c r="K29" s="450"/>
      <c r="L29" s="443"/>
      <c r="M29" s="434"/>
      <c r="N29" s="443"/>
      <c r="O29" s="434"/>
      <c r="P29" s="440"/>
      <c r="Q29" s="461"/>
      <c r="R29" s="304" t="s">
        <v>277</v>
      </c>
      <c r="S29" s="304" t="s">
        <v>277</v>
      </c>
      <c r="T29" s="304" t="s">
        <v>277</v>
      </c>
      <c r="U29" s="304" t="s">
        <v>277</v>
      </c>
      <c r="V29" s="304" t="s">
        <v>277</v>
      </c>
      <c r="W29" s="304" t="s">
        <v>277</v>
      </c>
      <c r="X29" s="453"/>
      <c r="Y29" s="304" t="s">
        <v>277</v>
      </c>
      <c r="Z29" s="453"/>
      <c r="AA29" s="304" t="s">
        <v>277</v>
      </c>
      <c r="AB29" s="464"/>
      <c r="AC29" s="304" t="s">
        <v>277</v>
      </c>
      <c r="AD29" s="453"/>
      <c r="AE29" s="304" t="s">
        <v>277</v>
      </c>
      <c r="AF29" s="304" t="s">
        <v>277</v>
      </c>
      <c r="AG29" s="304" t="s">
        <v>277</v>
      </c>
      <c r="AH29" s="304" t="s">
        <v>277</v>
      </c>
      <c r="AI29" s="304" t="s">
        <v>277</v>
      </c>
      <c r="AJ29" s="448"/>
      <c r="AK29" s="448"/>
      <c r="AL29" s="448"/>
      <c r="AM29" s="448"/>
      <c r="AN29" s="448"/>
      <c r="AO29" s="448"/>
      <c r="AP29" s="307" t="s">
        <v>277</v>
      </c>
      <c r="AQ29" s="434"/>
      <c r="AR29" s="307" t="s">
        <v>277</v>
      </c>
      <c r="AS29" s="308" t="s">
        <v>277</v>
      </c>
      <c r="AT29" s="308" t="s">
        <v>277</v>
      </c>
      <c r="AU29" s="307" t="s">
        <v>277</v>
      </c>
      <c r="AV29" s="307" t="s">
        <v>277</v>
      </c>
      <c r="AW29" s="307" t="s">
        <v>277</v>
      </c>
      <c r="AX29" s="307" t="s">
        <v>277</v>
      </c>
      <c r="AY29" s="309" t="s">
        <v>277</v>
      </c>
      <c r="AZ29" s="387" t="s">
        <v>277</v>
      </c>
      <c r="BA29" s="453"/>
      <c r="BB29" s="387" t="s">
        <v>277</v>
      </c>
      <c r="BC29" s="455"/>
      <c r="BD29" s="387" t="s">
        <v>277</v>
      </c>
      <c r="BE29" s="387" t="s">
        <v>277</v>
      </c>
      <c r="BF29" s="387" t="s">
        <v>277</v>
      </c>
      <c r="BG29" s="307" t="s">
        <v>277</v>
      </c>
      <c r="BH29" s="307" t="s">
        <v>277</v>
      </c>
      <c r="BI29" s="307" t="s">
        <v>277</v>
      </c>
      <c r="BJ29" s="307" t="s">
        <v>277</v>
      </c>
      <c r="BK29" s="448"/>
      <c r="BL29" s="307" t="s">
        <v>277</v>
      </c>
      <c r="BM29" s="307" t="s">
        <v>277</v>
      </c>
      <c r="BN29" s="307" t="s">
        <v>277</v>
      </c>
      <c r="BO29" s="307" t="s">
        <v>277</v>
      </c>
      <c r="BP29" s="307" t="s">
        <v>277</v>
      </c>
      <c r="BQ29" s="307" t="s">
        <v>277</v>
      </c>
      <c r="BR29" s="307" t="s">
        <v>277</v>
      </c>
      <c r="BS29" s="307" t="s">
        <v>277</v>
      </c>
      <c r="BT29" s="307" t="s">
        <v>277</v>
      </c>
      <c r="BU29" s="306" t="s">
        <v>277</v>
      </c>
      <c r="BV29" s="307" t="s">
        <v>277</v>
      </c>
      <c r="BW29" s="307" t="s">
        <v>277</v>
      </c>
      <c r="BX29" s="307" t="s">
        <v>277</v>
      </c>
      <c r="BY29" s="307" t="s">
        <v>277</v>
      </c>
      <c r="BZ29" s="307" t="s">
        <v>277</v>
      </c>
      <c r="CA29" s="307" t="s">
        <v>277</v>
      </c>
      <c r="CB29" s="307" t="s">
        <v>277</v>
      </c>
      <c r="CC29" s="307" t="s">
        <v>277</v>
      </c>
      <c r="CD29" s="307" t="s">
        <v>277</v>
      </c>
      <c r="CE29" s="306" t="s">
        <v>277</v>
      </c>
      <c r="CF29" s="307" t="s">
        <v>277</v>
      </c>
      <c r="CG29" s="307" t="s">
        <v>277</v>
      </c>
      <c r="CH29" s="307" t="s">
        <v>277</v>
      </c>
      <c r="CI29" s="306" t="s">
        <v>277</v>
      </c>
      <c r="CJ29" s="307" t="s">
        <v>277</v>
      </c>
      <c r="CK29" s="307" t="s">
        <v>277</v>
      </c>
      <c r="CL29" s="307" t="s">
        <v>277</v>
      </c>
      <c r="CM29" s="434"/>
      <c r="CN29" s="437"/>
      <c r="CO29" s="450"/>
      <c r="CP29" s="450"/>
      <c r="CQ29" s="434"/>
      <c r="CR29" s="450"/>
      <c r="CS29" s="450"/>
      <c r="CT29" s="434"/>
      <c r="CU29" s="434"/>
      <c r="CV29" s="434"/>
      <c r="CW29" s="434"/>
      <c r="CX29" s="434"/>
      <c r="CY29" s="434"/>
      <c r="CZ29" s="434"/>
      <c r="DA29" s="434"/>
      <c r="DB29" s="443"/>
      <c r="DC29" s="434"/>
      <c r="DD29" s="434"/>
      <c r="DE29" s="434"/>
      <c r="DF29" s="434"/>
      <c r="DG29" s="434"/>
      <c r="DH29" s="434"/>
      <c r="DI29" s="434"/>
      <c r="DJ29" s="434"/>
      <c r="DK29" s="434"/>
      <c r="DL29" s="434"/>
      <c r="DM29" s="307" t="s">
        <v>277</v>
      </c>
      <c r="DN29" s="434"/>
      <c r="DO29" s="307" t="s">
        <v>277</v>
      </c>
      <c r="DP29" s="307" t="s">
        <v>277</v>
      </c>
      <c r="DQ29" s="307" t="s">
        <v>277</v>
      </c>
      <c r="DR29" s="307" t="s">
        <v>277</v>
      </c>
      <c r="DS29" s="307" t="s">
        <v>277</v>
      </c>
      <c r="DT29" s="307" t="s">
        <v>277</v>
      </c>
      <c r="DU29" s="307" t="s">
        <v>277</v>
      </c>
      <c r="DV29" s="307" t="s">
        <v>277</v>
      </c>
      <c r="DW29" s="307" t="s">
        <v>277</v>
      </c>
      <c r="DX29" s="434"/>
      <c r="DY29" s="307" t="s">
        <v>277</v>
      </c>
      <c r="DZ29" s="434"/>
      <c r="EA29" s="307" t="s">
        <v>277</v>
      </c>
      <c r="EB29" s="307" t="s">
        <v>277</v>
      </c>
      <c r="EC29" s="307" t="s">
        <v>277</v>
      </c>
      <c r="ED29" s="307" t="s">
        <v>277</v>
      </c>
      <c r="EE29" s="307" t="s">
        <v>277</v>
      </c>
      <c r="EF29" s="307" t="s">
        <v>277</v>
      </c>
      <c r="EG29" s="307" t="s">
        <v>277</v>
      </c>
      <c r="EH29" s="307" t="s">
        <v>277</v>
      </c>
      <c r="EI29" s="307" t="s">
        <v>277</v>
      </c>
      <c r="EJ29" s="307" t="s">
        <v>277</v>
      </c>
      <c r="EK29" s="307" t="s">
        <v>277</v>
      </c>
      <c r="EL29" s="307" t="s">
        <v>277</v>
      </c>
      <c r="EM29" s="307" t="s">
        <v>277</v>
      </c>
      <c r="EN29" s="307" t="s">
        <v>277</v>
      </c>
      <c r="EO29" s="307" t="s">
        <v>277</v>
      </c>
      <c r="EP29" s="307" t="s">
        <v>277</v>
      </c>
      <c r="EQ29" s="307" t="s">
        <v>277</v>
      </c>
      <c r="ER29" s="307" t="s">
        <v>277</v>
      </c>
      <c r="ES29" s="307" t="s">
        <v>277</v>
      </c>
      <c r="ET29" s="307" t="s">
        <v>277</v>
      </c>
      <c r="EU29" s="307" t="s">
        <v>277</v>
      </c>
    </row>
    <row r="30" spans="1:151" s="311" customFormat="1" ht="19.95" customHeight="1">
      <c r="A30" s="432">
        <v>35</v>
      </c>
      <c r="B30" s="432">
        <v>35</v>
      </c>
      <c r="C30" s="432" t="s">
        <v>263</v>
      </c>
      <c r="D30" s="432" t="s">
        <v>329</v>
      </c>
      <c r="E30" s="441" t="s">
        <v>265</v>
      </c>
      <c r="F30" s="432" t="s">
        <v>330</v>
      </c>
      <c r="G30" s="432" t="s">
        <v>331</v>
      </c>
      <c r="H30" s="432" t="s">
        <v>332</v>
      </c>
      <c r="I30" s="432" t="s">
        <v>333</v>
      </c>
      <c r="J30" s="432" t="s">
        <v>288</v>
      </c>
      <c r="K30" s="456" t="s">
        <v>334</v>
      </c>
      <c r="L30" s="441" t="s">
        <v>272</v>
      </c>
      <c r="M30" s="432" t="s">
        <v>290</v>
      </c>
      <c r="N30" s="441" t="s">
        <v>272</v>
      </c>
      <c r="O30" s="432" t="s">
        <v>319</v>
      </c>
      <c r="P30" s="438" t="s">
        <v>291</v>
      </c>
      <c r="Q30" s="441">
        <v>2</v>
      </c>
      <c r="R30" s="304" t="s">
        <v>335</v>
      </c>
      <c r="S30" s="304" t="s">
        <v>270</v>
      </c>
      <c r="T30" s="304" t="s">
        <v>270</v>
      </c>
      <c r="U30" s="304" t="s">
        <v>270</v>
      </c>
      <c r="V30" s="304" t="s">
        <v>270</v>
      </c>
      <c r="W30" s="305">
        <v>800</v>
      </c>
      <c r="X30" s="451">
        <f>900+399</f>
        <v>1299</v>
      </c>
      <c r="Y30" s="304" t="s">
        <v>270</v>
      </c>
      <c r="Z30" s="451" t="s">
        <v>270</v>
      </c>
      <c r="AA30" s="305">
        <v>800</v>
      </c>
      <c r="AB30" s="462">
        <v>1299</v>
      </c>
      <c r="AC30" s="304" t="s">
        <v>270</v>
      </c>
      <c r="AD30" s="451" t="s">
        <v>270</v>
      </c>
      <c r="AE30" s="304" t="s">
        <v>270</v>
      </c>
      <c r="AF30" s="304" t="s">
        <v>270</v>
      </c>
      <c r="AG30" s="304" t="s">
        <v>270</v>
      </c>
      <c r="AH30" s="304" t="s">
        <v>270</v>
      </c>
      <c r="AI30" s="304" t="s">
        <v>270</v>
      </c>
      <c r="AJ30" s="446" t="s">
        <v>277</v>
      </c>
      <c r="AK30" s="446" t="s">
        <v>277</v>
      </c>
      <c r="AL30" s="446" t="s">
        <v>277</v>
      </c>
      <c r="AM30" s="446" t="s">
        <v>277</v>
      </c>
      <c r="AN30" s="446" t="s">
        <v>277</v>
      </c>
      <c r="AO30" s="446" t="s">
        <v>277</v>
      </c>
      <c r="AP30" s="307" t="s">
        <v>277</v>
      </c>
      <c r="AQ30" s="432" t="s">
        <v>277</v>
      </c>
      <c r="AR30" s="307" t="s">
        <v>277</v>
      </c>
      <c r="AS30" s="308" t="s">
        <v>277</v>
      </c>
      <c r="AT30" s="308" t="s">
        <v>277</v>
      </c>
      <c r="AU30" s="307" t="s">
        <v>277</v>
      </c>
      <c r="AV30" s="307" t="s">
        <v>277</v>
      </c>
      <c r="AW30" s="307" t="s">
        <v>277</v>
      </c>
      <c r="AX30" s="307" t="s">
        <v>277</v>
      </c>
      <c r="AY30" s="309" t="s">
        <v>277</v>
      </c>
      <c r="AZ30" s="387" t="s">
        <v>277</v>
      </c>
      <c r="BA30" s="451" t="s">
        <v>277</v>
      </c>
      <c r="BB30" s="387" t="s">
        <v>277</v>
      </c>
      <c r="BC30" s="454" t="s">
        <v>277</v>
      </c>
      <c r="BD30" s="387" t="s">
        <v>277</v>
      </c>
      <c r="BE30" s="387" t="s">
        <v>277</v>
      </c>
      <c r="BF30" s="387" t="s">
        <v>277</v>
      </c>
      <c r="BG30" s="307" t="s">
        <v>277</v>
      </c>
      <c r="BH30" s="307" t="s">
        <v>277</v>
      </c>
      <c r="BI30" s="307" t="s">
        <v>277</v>
      </c>
      <c r="BJ30" s="307" t="s">
        <v>277</v>
      </c>
      <c r="BK30" s="446" t="s">
        <v>277</v>
      </c>
      <c r="BL30" s="307" t="s">
        <v>277</v>
      </c>
      <c r="BM30" s="307" t="s">
        <v>277</v>
      </c>
      <c r="BN30" s="307" t="s">
        <v>277</v>
      </c>
      <c r="BO30" s="307" t="s">
        <v>277</v>
      </c>
      <c r="BP30" s="307" t="s">
        <v>277</v>
      </c>
      <c r="BQ30" s="307" t="s">
        <v>277</v>
      </c>
      <c r="BR30" s="307" t="s">
        <v>277</v>
      </c>
      <c r="BS30" s="307" t="s">
        <v>277</v>
      </c>
      <c r="BT30" s="307" t="s">
        <v>277</v>
      </c>
      <c r="BU30" s="306" t="s">
        <v>277</v>
      </c>
      <c r="BV30" s="307" t="s">
        <v>277</v>
      </c>
      <c r="BW30" s="307" t="s">
        <v>277</v>
      </c>
      <c r="BX30" s="307" t="s">
        <v>277</v>
      </c>
      <c r="BY30" s="307" t="s">
        <v>277</v>
      </c>
      <c r="BZ30" s="307" t="s">
        <v>277</v>
      </c>
      <c r="CA30" s="307" t="s">
        <v>277</v>
      </c>
      <c r="CB30" s="307" t="s">
        <v>277</v>
      </c>
      <c r="CC30" s="307" t="s">
        <v>277</v>
      </c>
      <c r="CD30" s="307" t="s">
        <v>277</v>
      </c>
      <c r="CE30" s="306" t="s">
        <v>277</v>
      </c>
      <c r="CF30" s="307" t="s">
        <v>277</v>
      </c>
      <c r="CG30" s="307" t="s">
        <v>277</v>
      </c>
      <c r="CH30" s="307" t="s">
        <v>277</v>
      </c>
      <c r="CI30" s="306" t="s">
        <v>277</v>
      </c>
      <c r="CJ30" s="307" t="s">
        <v>277</v>
      </c>
      <c r="CK30" s="307" t="s">
        <v>277</v>
      </c>
      <c r="CL30" s="307" t="s">
        <v>277</v>
      </c>
      <c r="CM30" s="432" t="s">
        <v>293</v>
      </c>
      <c r="CN30" s="435" t="s">
        <v>294</v>
      </c>
      <c r="CO30" s="432" t="s">
        <v>280</v>
      </c>
      <c r="CP30" s="432" t="s">
        <v>280</v>
      </c>
      <c r="CQ30" s="432" t="s">
        <v>295</v>
      </c>
      <c r="CR30" s="432" t="s">
        <v>336</v>
      </c>
      <c r="CS30" s="432" t="s">
        <v>270</v>
      </c>
      <c r="CT30" s="432" t="s">
        <v>277</v>
      </c>
      <c r="CU30" s="432" t="s">
        <v>277</v>
      </c>
      <c r="CV30" s="432" t="s">
        <v>277</v>
      </c>
      <c r="CW30" s="432" t="s">
        <v>277</v>
      </c>
      <c r="CX30" s="432" t="s">
        <v>277</v>
      </c>
      <c r="CY30" s="432" t="s">
        <v>277</v>
      </c>
      <c r="CZ30" s="432" t="s">
        <v>277</v>
      </c>
      <c r="DA30" s="432" t="s">
        <v>277</v>
      </c>
      <c r="DB30" s="441" t="s">
        <v>277</v>
      </c>
      <c r="DC30" s="432" t="s">
        <v>277</v>
      </c>
      <c r="DD30" s="432" t="s">
        <v>277</v>
      </c>
      <c r="DE30" s="432" t="s">
        <v>277</v>
      </c>
      <c r="DF30" s="432" t="s">
        <v>277</v>
      </c>
      <c r="DG30" s="432" t="s">
        <v>277</v>
      </c>
      <c r="DH30" s="432" t="s">
        <v>277</v>
      </c>
      <c r="DI30" s="432" t="s">
        <v>277</v>
      </c>
      <c r="DJ30" s="432" t="s">
        <v>277</v>
      </c>
      <c r="DK30" s="432" t="s">
        <v>277</v>
      </c>
      <c r="DL30" s="432" t="s">
        <v>277</v>
      </c>
      <c r="DM30" s="307" t="s">
        <v>277</v>
      </c>
      <c r="DN30" s="432" t="s">
        <v>277</v>
      </c>
      <c r="DO30" s="307" t="s">
        <v>277</v>
      </c>
      <c r="DP30" s="307" t="s">
        <v>277</v>
      </c>
      <c r="DQ30" s="307" t="s">
        <v>277</v>
      </c>
      <c r="DR30" s="307" t="s">
        <v>277</v>
      </c>
      <c r="DS30" s="307" t="s">
        <v>277</v>
      </c>
      <c r="DT30" s="307" t="s">
        <v>277</v>
      </c>
      <c r="DU30" s="307" t="s">
        <v>277</v>
      </c>
      <c r="DV30" s="307" t="s">
        <v>277</v>
      </c>
      <c r="DW30" s="307" t="s">
        <v>277</v>
      </c>
      <c r="DX30" s="432" t="s">
        <v>277</v>
      </c>
      <c r="DY30" s="307" t="s">
        <v>277</v>
      </c>
      <c r="DZ30" s="432" t="s">
        <v>277</v>
      </c>
      <c r="EA30" s="307" t="s">
        <v>277</v>
      </c>
      <c r="EB30" s="307" t="s">
        <v>277</v>
      </c>
      <c r="EC30" s="307" t="s">
        <v>277</v>
      </c>
      <c r="ED30" s="307" t="s">
        <v>277</v>
      </c>
      <c r="EE30" s="307" t="s">
        <v>277</v>
      </c>
      <c r="EF30" s="307" t="s">
        <v>277</v>
      </c>
      <c r="EG30" s="307" t="s">
        <v>277</v>
      </c>
      <c r="EH30" s="307" t="s">
        <v>277</v>
      </c>
      <c r="EI30" s="307" t="s">
        <v>277</v>
      </c>
      <c r="EJ30" s="307" t="s">
        <v>277</v>
      </c>
      <c r="EK30" s="307" t="s">
        <v>277</v>
      </c>
      <c r="EL30" s="307" t="s">
        <v>277</v>
      </c>
      <c r="EM30" s="307" t="s">
        <v>277</v>
      </c>
      <c r="EN30" s="307" t="s">
        <v>277</v>
      </c>
      <c r="EO30" s="307" t="s">
        <v>277</v>
      </c>
      <c r="EP30" s="307" t="s">
        <v>277</v>
      </c>
      <c r="EQ30" s="307" t="s">
        <v>277</v>
      </c>
      <c r="ER30" s="307" t="s">
        <v>277</v>
      </c>
      <c r="ES30" s="307" t="s">
        <v>277</v>
      </c>
      <c r="ET30" s="307" t="s">
        <v>277</v>
      </c>
      <c r="EU30" s="307" t="s">
        <v>277</v>
      </c>
    </row>
    <row r="31" spans="1:151" s="311" customFormat="1" ht="19.95" customHeight="1">
      <c r="A31" s="433"/>
      <c r="B31" s="433"/>
      <c r="C31" s="433"/>
      <c r="D31" s="449"/>
      <c r="E31" s="442"/>
      <c r="F31" s="433"/>
      <c r="G31" s="449"/>
      <c r="H31" s="449"/>
      <c r="I31" s="433"/>
      <c r="J31" s="433"/>
      <c r="K31" s="433"/>
      <c r="L31" s="442"/>
      <c r="M31" s="433"/>
      <c r="N31" s="442"/>
      <c r="O31" s="433"/>
      <c r="P31" s="439"/>
      <c r="Q31" s="460"/>
      <c r="R31" s="304" t="s">
        <v>297</v>
      </c>
      <c r="S31" s="304" t="s">
        <v>270</v>
      </c>
      <c r="T31" s="304" t="s">
        <v>270</v>
      </c>
      <c r="U31" s="304" t="s">
        <v>270</v>
      </c>
      <c r="V31" s="304" t="s">
        <v>270</v>
      </c>
      <c r="W31" s="305">
        <v>399</v>
      </c>
      <c r="X31" s="452"/>
      <c r="Y31" s="304" t="s">
        <v>270</v>
      </c>
      <c r="Z31" s="452"/>
      <c r="AA31" s="305">
        <v>399</v>
      </c>
      <c r="AB31" s="463"/>
      <c r="AC31" s="304" t="s">
        <v>270</v>
      </c>
      <c r="AD31" s="452"/>
      <c r="AE31" s="304" t="s">
        <v>270</v>
      </c>
      <c r="AF31" s="304" t="s">
        <v>270</v>
      </c>
      <c r="AG31" s="304" t="s">
        <v>270</v>
      </c>
      <c r="AH31" s="304" t="s">
        <v>270</v>
      </c>
      <c r="AI31" s="304" t="s">
        <v>270</v>
      </c>
      <c r="AJ31" s="447"/>
      <c r="AK31" s="447"/>
      <c r="AL31" s="447"/>
      <c r="AM31" s="447"/>
      <c r="AN31" s="447"/>
      <c r="AO31" s="447"/>
      <c r="AP31" s="307" t="s">
        <v>277</v>
      </c>
      <c r="AQ31" s="433"/>
      <c r="AR31" s="307" t="s">
        <v>277</v>
      </c>
      <c r="AS31" s="308" t="s">
        <v>277</v>
      </c>
      <c r="AT31" s="308" t="s">
        <v>277</v>
      </c>
      <c r="AU31" s="307" t="s">
        <v>277</v>
      </c>
      <c r="AV31" s="307" t="s">
        <v>277</v>
      </c>
      <c r="AW31" s="307" t="s">
        <v>277</v>
      </c>
      <c r="AX31" s="307" t="s">
        <v>277</v>
      </c>
      <c r="AY31" s="309" t="s">
        <v>277</v>
      </c>
      <c r="AZ31" s="387" t="s">
        <v>277</v>
      </c>
      <c r="BA31" s="452"/>
      <c r="BB31" s="387" t="s">
        <v>277</v>
      </c>
      <c r="BC31" s="452"/>
      <c r="BD31" s="387" t="s">
        <v>277</v>
      </c>
      <c r="BE31" s="387" t="s">
        <v>277</v>
      </c>
      <c r="BF31" s="387" t="s">
        <v>277</v>
      </c>
      <c r="BG31" s="307" t="s">
        <v>277</v>
      </c>
      <c r="BH31" s="307" t="s">
        <v>277</v>
      </c>
      <c r="BI31" s="307" t="s">
        <v>277</v>
      </c>
      <c r="BJ31" s="307" t="s">
        <v>277</v>
      </c>
      <c r="BK31" s="447"/>
      <c r="BL31" s="307" t="s">
        <v>277</v>
      </c>
      <c r="BM31" s="307" t="s">
        <v>277</v>
      </c>
      <c r="BN31" s="307" t="s">
        <v>277</v>
      </c>
      <c r="BO31" s="307" t="s">
        <v>277</v>
      </c>
      <c r="BP31" s="307" t="s">
        <v>277</v>
      </c>
      <c r="BQ31" s="307" t="s">
        <v>277</v>
      </c>
      <c r="BR31" s="307" t="s">
        <v>277</v>
      </c>
      <c r="BS31" s="307" t="s">
        <v>277</v>
      </c>
      <c r="BT31" s="307" t="s">
        <v>277</v>
      </c>
      <c r="BU31" s="306" t="s">
        <v>277</v>
      </c>
      <c r="BV31" s="307" t="s">
        <v>277</v>
      </c>
      <c r="BW31" s="307" t="s">
        <v>277</v>
      </c>
      <c r="BX31" s="307" t="s">
        <v>277</v>
      </c>
      <c r="BY31" s="307" t="s">
        <v>277</v>
      </c>
      <c r="BZ31" s="307" t="s">
        <v>277</v>
      </c>
      <c r="CA31" s="307" t="s">
        <v>277</v>
      </c>
      <c r="CB31" s="307" t="s">
        <v>277</v>
      </c>
      <c r="CC31" s="307" t="s">
        <v>277</v>
      </c>
      <c r="CD31" s="307" t="s">
        <v>277</v>
      </c>
      <c r="CE31" s="306" t="s">
        <v>277</v>
      </c>
      <c r="CF31" s="307" t="s">
        <v>277</v>
      </c>
      <c r="CG31" s="307" t="s">
        <v>277</v>
      </c>
      <c r="CH31" s="307" t="s">
        <v>277</v>
      </c>
      <c r="CI31" s="306" t="s">
        <v>277</v>
      </c>
      <c r="CJ31" s="307" t="s">
        <v>277</v>
      </c>
      <c r="CK31" s="307" t="s">
        <v>277</v>
      </c>
      <c r="CL31" s="307" t="s">
        <v>277</v>
      </c>
      <c r="CM31" s="433"/>
      <c r="CN31" s="436"/>
      <c r="CO31" s="449"/>
      <c r="CP31" s="449"/>
      <c r="CQ31" s="433"/>
      <c r="CR31" s="449"/>
      <c r="CS31" s="449"/>
      <c r="CT31" s="433"/>
      <c r="CU31" s="433"/>
      <c r="CV31" s="433"/>
      <c r="CW31" s="433"/>
      <c r="CX31" s="433"/>
      <c r="CY31" s="433"/>
      <c r="CZ31" s="433"/>
      <c r="DA31" s="433"/>
      <c r="DB31" s="442"/>
      <c r="DC31" s="433"/>
      <c r="DD31" s="433"/>
      <c r="DE31" s="433"/>
      <c r="DF31" s="433"/>
      <c r="DG31" s="433"/>
      <c r="DH31" s="433"/>
      <c r="DI31" s="433"/>
      <c r="DJ31" s="433"/>
      <c r="DK31" s="433"/>
      <c r="DL31" s="433"/>
      <c r="DM31" s="307" t="s">
        <v>277</v>
      </c>
      <c r="DN31" s="433"/>
      <c r="DO31" s="307" t="s">
        <v>277</v>
      </c>
      <c r="DP31" s="307" t="s">
        <v>277</v>
      </c>
      <c r="DQ31" s="307" t="s">
        <v>277</v>
      </c>
      <c r="DR31" s="307" t="s">
        <v>277</v>
      </c>
      <c r="DS31" s="307" t="s">
        <v>277</v>
      </c>
      <c r="DT31" s="307" t="s">
        <v>277</v>
      </c>
      <c r="DU31" s="307" t="s">
        <v>277</v>
      </c>
      <c r="DV31" s="307" t="s">
        <v>277</v>
      </c>
      <c r="DW31" s="307" t="s">
        <v>277</v>
      </c>
      <c r="DX31" s="433"/>
      <c r="DY31" s="307" t="s">
        <v>277</v>
      </c>
      <c r="DZ31" s="433"/>
      <c r="EA31" s="307" t="s">
        <v>277</v>
      </c>
      <c r="EB31" s="307" t="s">
        <v>277</v>
      </c>
      <c r="EC31" s="307" t="s">
        <v>277</v>
      </c>
      <c r="ED31" s="307" t="s">
        <v>277</v>
      </c>
      <c r="EE31" s="307" t="s">
        <v>277</v>
      </c>
      <c r="EF31" s="307" t="s">
        <v>277</v>
      </c>
      <c r="EG31" s="307" t="s">
        <v>277</v>
      </c>
      <c r="EH31" s="307" t="s">
        <v>277</v>
      </c>
      <c r="EI31" s="307" t="s">
        <v>277</v>
      </c>
      <c r="EJ31" s="307" t="s">
        <v>277</v>
      </c>
      <c r="EK31" s="307" t="s">
        <v>277</v>
      </c>
      <c r="EL31" s="307" t="s">
        <v>277</v>
      </c>
      <c r="EM31" s="307" t="s">
        <v>277</v>
      </c>
      <c r="EN31" s="307" t="s">
        <v>277</v>
      </c>
      <c r="EO31" s="307" t="s">
        <v>277</v>
      </c>
      <c r="EP31" s="307" t="s">
        <v>277</v>
      </c>
      <c r="EQ31" s="307" t="s">
        <v>277</v>
      </c>
      <c r="ER31" s="307" t="s">
        <v>277</v>
      </c>
      <c r="ES31" s="307" t="s">
        <v>277</v>
      </c>
      <c r="ET31" s="307" t="s">
        <v>277</v>
      </c>
      <c r="EU31" s="307" t="s">
        <v>277</v>
      </c>
    </row>
    <row r="32" spans="1:151" s="311" customFormat="1" ht="19.95" customHeight="1">
      <c r="A32" s="433"/>
      <c r="B32" s="433"/>
      <c r="C32" s="433"/>
      <c r="D32" s="449"/>
      <c r="E32" s="442"/>
      <c r="F32" s="433"/>
      <c r="G32" s="449"/>
      <c r="H32" s="449"/>
      <c r="I32" s="433"/>
      <c r="J32" s="433"/>
      <c r="K32" s="433"/>
      <c r="L32" s="442"/>
      <c r="M32" s="433"/>
      <c r="N32" s="442"/>
      <c r="O32" s="433"/>
      <c r="P32" s="439"/>
      <c r="Q32" s="460"/>
      <c r="R32" s="304" t="s">
        <v>277</v>
      </c>
      <c r="S32" s="304" t="s">
        <v>277</v>
      </c>
      <c r="T32" s="304" t="s">
        <v>277</v>
      </c>
      <c r="U32" s="304" t="s">
        <v>277</v>
      </c>
      <c r="V32" s="304" t="s">
        <v>277</v>
      </c>
      <c r="W32" s="304" t="s">
        <v>277</v>
      </c>
      <c r="X32" s="452"/>
      <c r="Y32" s="304" t="s">
        <v>277</v>
      </c>
      <c r="Z32" s="452"/>
      <c r="AA32" s="304" t="s">
        <v>277</v>
      </c>
      <c r="AB32" s="463"/>
      <c r="AC32" s="304" t="s">
        <v>277</v>
      </c>
      <c r="AD32" s="452"/>
      <c r="AE32" s="304" t="s">
        <v>277</v>
      </c>
      <c r="AF32" s="304" t="s">
        <v>277</v>
      </c>
      <c r="AG32" s="304" t="s">
        <v>277</v>
      </c>
      <c r="AH32" s="304" t="s">
        <v>277</v>
      </c>
      <c r="AI32" s="304" t="s">
        <v>277</v>
      </c>
      <c r="AJ32" s="447"/>
      <c r="AK32" s="447"/>
      <c r="AL32" s="447"/>
      <c r="AM32" s="447"/>
      <c r="AN32" s="447"/>
      <c r="AO32" s="447"/>
      <c r="AP32" s="307" t="s">
        <v>277</v>
      </c>
      <c r="AQ32" s="433"/>
      <c r="AR32" s="307" t="s">
        <v>277</v>
      </c>
      <c r="AS32" s="308" t="s">
        <v>277</v>
      </c>
      <c r="AT32" s="308" t="s">
        <v>277</v>
      </c>
      <c r="AU32" s="307" t="s">
        <v>277</v>
      </c>
      <c r="AV32" s="307" t="s">
        <v>277</v>
      </c>
      <c r="AW32" s="307" t="s">
        <v>277</v>
      </c>
      <c r="AX32" s="307" t="s">
        <v>277</v>
      </c>
      <c r="AY32" s="309" t="s">
        <v>277</v>
      </c>
      <c r="AZ32" s="387" t="s">
        <v>277</v>
      </c>
      <c r="BA32" s="452"/>
      <c r="BB32" s="387" t="s">
        <v>277</v>
      </c>
      <c r="BC32" s="452"/>
      <c r="BD32" s="387" t="s">
        <v>277</v>
      </c>
      <c r="BE32" s="387" t="s">
        <v>277</v>
      </c>
      <c r="BF32" s="387" t="s">
        <v>277</v>
      </c>
      <c r="BG32" s="307" t="s">
        <v>277</v>
      </c>
      <c r="BH32" s="307" t="s">
        <v>277</v>
      </c>
      <c r="BI32" s="307" t="s">
        <v>277</v>
      </c>
      <c r="BJ32" s="307" t="s">
        <v>277</v>
      </c>
      <c r="BK32" s="447"/>
      <c r="BL32" s="307" t="s">
        <v>277</v>
      </c>
      <c r="BM32" s="307" t="s">
        <v>277</v>
      </c>
      <c r="BN32" s="307" t="s">
        <v>277</v>
      </c>
      <c r="BO32" s="307" t="s">
        <v>277</v>
      </c>
      <c r="BP32" s="307" t="s">
        <v>277</v>
      </c>
      <c r="BQ32" s="307" t="s">
        <v>277</v>
      </c>
      <c r="BR32" s="307" t="s">
        <v>277</v>
      </c>
      <c r="BS32" s="307" t="s">
        <v>277</v>
      </c>
      <c r="BT32" s="307" t="s">
        <v>277</v>
      </c>
      <c r="BU32" s="306" t="s">
        <v>277</v>
      </c>
      <c r="BV32" s="307" t="s">
        <v>277</v>
      </c>
      <c r="BW32" s="307" t="s">
        <v>277</v>
      </c>
      <c r="BX32" s="307" t="s">
        <v>277</v>
      </c>
      <c r="BY32" s="307" t="s">
        <v>277</v>
      </c>
      <c r="BZ32" s="307" t="s">
        <v>277</v>
      </c>
      <c r="CA32" s="307" t="s">
        <v>277</v>
      </c>
      <c r="CB32" s="307" t="s">
        <v>277</v>
      </c>
      <c r="CC32" s="307" t="s">
        <v>277</v>
      </c>
      <c r="CD32" s="307" t="s">
        <v>277</v>
      </c>
      <c r="CE32" s="306" t="s">
        <v>277</v>
      </c>
      <c r="CF32" s="307" t="s">
        <v>277</v>
      </c>
      <c r="CG32" s="307" t="s">
        <v>277</v>
      </c>
      <c r="CH32" s="307" t="s">
        <v>277</v>
      </c>
      <c r="CI32" s="306" t="s">
        <v>277</v>
      </c>
      <c r="CJ32" s="307" t="s">
        <v>277</v>
      </c>
      <c r="CK32" s="307" t="s">
        <v>277</v>
      </c>
      <c r="CL32" s="307" t="s">
        <v>277</v>
      </c>
      <c r="CM32" s="433"/>
      <c r="CN32" s="436"/>
      <c r="CO32" s="449"/>
      <c r="CP32" s="449"/>
      <c r="CQ32" s="433"/>
      <c r="CR32" s="449"/>
      <c r="CS32" s="449"/>
      <c r="CT32" s="433"/>
      <c r="CU32" s="433"/>
      <c r="CV32" s="433"/>
      <c r="CW32" s="433"/>
      <c r="CX32" s="433"/>
      <c r="CY32" s="433"/>
      <c r="CZ32" s="433"/>
      <c r="DA32" s="433"/>
      <c r="DB32" s="442"/>
      <c r="DC32" s="433"/>
      <c r="DD32" s="433"/>
      <c r="DE32" s="433"/>
      <c r="DF32" s="433"/>
      <c r="DG32" s="433"/>
      <c r="DH32" s="433"/>
      <c r="DI32" s="433"/>
      <c r="DJ32" s="433"/>
      <c r="DK32" s="433"/>
      <c r="DL32" s="433"/>
      <c r="DM32" s="307" t="s">
        <v>277</v>
      </c>
      <c r="DN32" s="433"/>
      <c r="DO32" s="307" t="s">
        <v>277</v>
      </c>
      <c r="DP32" s="307" t="s">
        <v>277</v>
      </c>
      <c r="DQ32" s="307" t="s">
        <v>277</v>
      </c>
      <c r="DR32" s="307" t="s">
        <v>277</v>
      </c>
      <c r="DS32" s="307" t="s">
        <v>277</v>
      </c>
      <c r="DT32" s="307" t="s">
        <v>277</v>
      </c>
      <c r="DU32" s="307" t="s">
        <v>277</v>
      </c>
      <c r="DV32" s="307" t="s">
        <v>277</v>
      </c>
      <c r="DW32" s="307" t="s">
        <v>277</v>
      </c>
      <c r="DX32" s="433"/>
      <c r="DY32" s="307" t="s">
        <v>277</v>
      </c>
      <c r="DZ32" s="433"/>
      <c r="EA32" s="307" t="s">
        <v>277</v>
      </c>
      <c r="EB32" s="307" t="s">
        <v>277</v>
      </c>
      <c r="EC32" s="307" t="s">
        <v>277</v>
      </c>
      <c r="ED32" s="307" t="s">
        <v>277</v>
      </c>
      <c r="EE32" s="307" t="s">
        <v>277</v>
      </c>
      <c r="EF32" s="307" t="s">
        <v>277</v>
      </c>
      <c r="EG32" s="307" t="s">
        <v>277</v>
      </c>
      <c r="EH32" s="307" t="s">
        <v>277</v>
      </c>
      <c r="EI32" s="307" t="s">
        <v>277</v>
      </c>
      <c r="EJ32" s="307" t="s">
        <v>277</v>
      </c>
      <c r="EK32" s="307" t="s">
        <v>277</v>
      </c>
      <c r="EL32" s="307" t="s">
        <v>277</v>
      </c>
      <c r="EM32" s="307" t="s">
        <v>277</v>
      </c>
      <c r="EN32" s="307" t="s">
        <v>277</v>
      </c>
      <c r="EO32" s="307" t="s">
        <v>277</v>
      </c>
      <c r="EP32" s="307" t="s">
        <v>277</v>
      </c>
      <c r="EQ32" s="307" t="s">
        <v>277</v>
      </c>
      <c r="ER32" s="307" t="s">
        <v>277</v>
      </c>
      <c r="ES32" s="307" t="s">
        <v>277</v>
      </c>
      <c r="ET32" s="307" t="s">
        <v>277</v>
      </c>
      <c r="EU32" s="307" t="s">
        <v>277</v>
      </c>
    </row>
    <row r="33" spans="1:151" s="311" customFormat="1" ht="19.95" customHeight="1">
      <c r="A33" s="434"/>
      <c r="B33" s="434"/>
      <c r="C33" s="434"/>
      <c r="D33" s="450"/>
      <c r="E33" s="443"/>
      <c r="F33" s="434"/>
      <c r="G33" s="450"/>
      <c r="H33" s="450"/>
      <c r="I33" s="434"/>
      <c r="J33" s="434"/>
      <c r="K33" s="434"/>
      <c r="L33" s="443"/>
      <c r="M33" s="434"/>
      <c r="N33" s="443"/>
      <c r="O33" s="434"/>
      <c r="P33" s="440"/>
      <c r="Q33" s="461"/>
      <c r="R33" s="304" t="s">
        <v>277</v>
      </c>
      <c r="S33" s="304" t="s">
        <v>277</v>
      </c>
      <c r="T33" s="304" t="s">
        <v>277</v>
      </c>
      <c r="U33" s="304" t="s">
        <v>277</v>
      </c>
      <c r="V33" s="304" t="s">
        <v>277</v>
      </c>
      <c r="W33" s="304" t="s">
        <v>277</v>
      </c>
      <c r="X33" s="453"/>
      <c r="Y33" s="304" t="s">
        <v>277</v>
      </c>
      <c r="Z33" s="453"/>
      <c r="AA33" s="304" t="s">
        <v>277</v>
      </c>
      <c r="AB33" s="464"/>
      <c r="AC33" s="304" t="s">
        <v>277</v>
      </c>
      <c r="AD33" s="453"/>
      <c r="AE33" s="304" t="s">
        <v>277</v>
      </c>
      <c r="AF33" s="304" t="s">
        <v>277</v>
      </c>
      <c r="AG33" s="304" t="s">
        <v>277</v>
      </c>
      <c r="AH33" s="304" t="s">
        <v>277</v>
      </c>
      <c r="AI33" s="304" t="s">
        <v>277</v>
      </c>
      <c r="AJ33" s="448"/>
      <c r="AK33" s="448"/>
      <c r="AL33" s="448"/>
      <c r="AM33" s="448"/>
      <c r="AN33" s="448"/>
      <c r="AO33" s="448"/>
      <c r="AP33" s="307" t="s">
        <v>277</v>
      </c>
      <c r="AQ33" s="434"/>
      <c r="AR33" s="307" t="s">
        <v>277</v>
      </c>
      <c r="AS33" s="308" t="s">
        <v>277</v>
      </c>
      <c r="AT33" s="308" t="s">
        <v>277</v>
      </c>
      <c r="AU33" s="307" t="s">
        <v>277</v>
      </c>
      <c r="AV33" s="307" t="s">
        <v>277</v>
      </c>
      <c r="AW33" s="307" t="s">
        <v>277</v>
      </c>
      <c r="AX33" s="307" t="s">
        <v>277</v>
      </c>
      <c r="AY33" s="309" t="s">
        <v>277</v>
      </c>
      <c r="AZ33" s="387" t="s">
        <v>277</v>
      </c>
      <c r="BA33" s="453"/>
      <c r="BB33" s="387" t="s">
        <v>277</v>
      </c>
      <c r="BC33" s="455"/>
      <c r="BD33" s="387" t="s">
        <v>277</v>
      </c>
      <c r="BE33" s="387" t="s">
        <v>277</v>
      </c>
      <c r="BF33" s="387" t="s">
        <v>277</v>
      </c>
      <c r="BG33" s="307" t="s">
        <v>277</v>
      </c>
      <c r="BH33" s="307" t="s">
        <v>277</v>
      </c>
      <c r="BI33" s="307" t="s">
        <v>277</v>
      </c>
      <c r="BJ33" s="307" t="s">
        <v>277</v>
      </c>
      <c r="BK33" s="448"/>
      <c r="BL33" s="307" t="s">
        <v>277</v>
      </c>
      <c r="BM33" s="307" t="s">
        <v>277</v>
      </c>
      <c r="BN33" s="307" t="s">
        <v>277</v>
      </c>
      <c r="BO33" s="307" t="s">
        <v>277</v>
      </c>
      <c r="BP33" s="307" t="s">
        <v>277</v>
      </c>
      <c r="BQ33" s="307" t="s">
        <v>277</v>
      </c>
      <c r="BR33" s="307" t="s">
        <v>277</v>
      </c>
      <c r="BS33" s="307" t="s">
        <v>277</v>
      </c>
      <c r="BT33" s="307" t="s">
        <v>277</v>
      </c>
      <c r="BU33" s="306" t="s">
        <v>277</v>
      </c>
      <c r="BV33" s="307" t="s">
        <v>277</v>
      </c>
      <c r="BW33" s="307" t="s">
        <v>277</v>
      </c>
      <c r="BX33" s="307" t="s">
        <v>277</v>
      </c>
      <c r="BY33" s="307" t="s">
        <v>277</v>
      </c>
      <c r="BZ33" s="307" t="s">
        <v>277</v>
      </c>
      <c r="CA33" s="307" t="s">
        <v>277</v>
      </c>
      <c r="CB33" s="307" t="s">
        <v>277</v>
      </c>
      <c r="CC33" s="307" t="s">
        <v>277</v>
      </c>
      <c r="CD33" s="307" t="s">
        <v>277</v>
      </c>
      <c r="CE33" s="306" t="s">
        <v>277</v>
      </c>
      <c r="CF33" s="307" t="s">
        <v>277</v>
      </c>
      <c r="CG33" s="307" t="s">
        <v>277</v>
      </c>
      <c r="CH33" s="307" t="s">
        <v>277</v>
      </c>
      <c r="CI33" s="306" t="s">
        <v>277</v>
      </c>
      <c r="CJ33" s="307" t="s">
        <v>277</v>
      </c>
      <c r="CK33" s="307" t="s">
        <v>277</v>
      </c>
      <c r="CL33" s="307" t="s">
        <v>277</v>
      </c>
      <c r="CM33" s="434"/>
      <c r="CN33" s="437"/>
      <c r="CO33" s="450"/>
      <c r="CP33" s="450"/>
      <c r="CQ33" s="434"/>
      <c r="CR33" s="450"/>
      <c r="CS33" s="450"/>
      <c r="CT33" s="434"/>
      <c r="CU33" s="434"/>
      <c r="CV33" s="434"/>
      <c r="CW33" s="434"/>
      <c r="CX33" s="434"/>
      <c r="CY33" s="434"/>
      <c r="CZ33" s="434"/>
      <c r="DA33" s="434"/>
      <c r="DB33" s="443"/>
      <c r="DC33" s="434"/>
      <c r="DD33" s="434"/>
      <c r="DE33" s="434"/>
      <c r="DF33" s="434"/>
      <c r="DG33" s="434"/>
      <c r="DH33" s="434"/>
      <c r="DI33" s="434"/>
      <c r="DJ33" s="434"/>
      <c r="DK33" s="434"/>
      <c r="DL33" s="434"/>
      <c r="DM33" s="307" t="s">
        <v>277</v>
      </c>
      <c r="DN33" s="434"/>
      <c r="DO33" s="307" t="s">
        <v>277</v>
      </c>
      <c r="DP33" s="307" t="s">
        <v>277</v>
      </c>
      <c r="DQ33" s="307" t="s">
        <v>277</v>
      </c>
      <c r="DR33" s="307" t="s">
        <v>277</v>
      </c>
      <c r="DS33" s="307" t="s">
        <v>277</v>
      </c>
      <c r="DT33" s="307" t="s">
        <v>277</v>
      </c>
      <c r="DU33" s="307" t="s">
        <v>277</v>
      </c>
      <c r="DV33" s="307" t="s">
        <v>277</v>
      </c>
      <c r="DW33" s="307" t="s">
        <v>277</v>
      </c>
      <c r="DX33" s="434"/>
      <c r="DY33" s="307" t="s">
        <v>277</v>
      </c>
      <c r="DZ33" s="434"/>
      <c r="EA33" s="307" t="s">
        <v>277</v>
      </c>
      <c r="EB33" s="307" t="s">
        <v>277</v>
      </c>
      <c r="EC33" s="307" t="s">
        <v>277</v>
      </c>
      <c r="ED33" s="307" t="s">
        <v>277</v>
      </c>
      <c r="EE33" s="307" t="s">
        <v>277</v>
      </c>
      <c r="EF33" s="307" t="s">
        <v>277</v>
      </c>
      <c r="EG33" s="307" t="s">
        <v>277</v>
      </c>
      <c r="EH33" s="307" t="s">
        <v>277</v>
      </c>
      <c r="EI33" s="307" t="s">
        <v>277</v>
      </c>
      <c r="EJ33" s="307" t="s">
        <v>277</v>
      </c>
      <c r="EK33" s="307" t="s">
        <v>277</v>
      </c>
      <c r="EL33" s="307" t="s">
        <v>277</v>
      </c>
      <c r="EM33" s="307" t="s">
        <v>277</v>
      </c>
      <c r="EN33" s="307" t="s">
        <v>277</v>
      </c>
      <c r="EO33" s="307" t="s">
        <v>277</v>
      </c>
      <c r="EP33" s="307" t="s">
        <v>277</v>
      </c>
      <c r="EQ33" s="307" t="s">
        <v>277</v>
      </c>
      <c r="ER33" s="307" t="s">
        <v>277</v>
      </c>
      <c r="ES33" s="307" t="s">
        <v>277</v>
      </c>
      <c r="ET33" s="307" t="s">
        <v>277</v>
      </c>
      <c r="EU33" s="307" t="s">
        <v>277</v>
      </c>
    </row>
    <row r="34" spans="1:151" s="311" customFormat="1" ht="19.95" customHeight="1">
      <c r="A34" s="432">
        <v>36</v>
      </c>
      <c r="B34" s="432">
        <v>36</v>
      </c>
      <c r="C34" s="432" t="s">
        <v>263</v>
      </c>
      <c r="D34" s="432" t="s">
        <v>337</v>
      </c>
      <c r="E34" s="441" t="s">
        <v>265</v>
      </c>
      <c r="F34" s="432" t="s">
        <v>338</v>
      </c>
      <c r="G34" s="432" t="s">
        <v>339</v>
      </c>
      <c r="H34" s="432" t="s">
        <v>340</v>
      </c>
      <c r="I34" s="432" t="s">
        <v>341</v>
      </c>
      <c r="J34" s="432" t="s">
        <v>288</v>
      </c>
      <c r="K34" s="456" t="s">
        <v>342</v>
      </c>
      <c r="L34" s="441" t="s">
        <v>272</v>
      </c>
      <c r="M34" s="432" t="s">
        <v>343</v>
      </c>
      <c r="N34" s="441" t="s">
        <v>272</v>
      </c>
      <c r="O34" s="432" t="s">
        <v>344</v>
      </c>
      <c r="P34" s="438" t="s">
        <v>291</v>
      </c>
      <c r="Q34" s="441">
        <v>2</v>
      </c>
      <c r="R34" s="304" t="s">
        <v>292</v>
      </c>
      <c r="S34" s="304" t="s">
        <v>270</v>
      </c>
      <c r="T34" s="304" t="s">
        <v>270</v>
      </c>
      <c r="U34" s="304" t="s">
        <v>270</v>
      </c>
      <c r="V34" s="304" t="s">
        <v>270</v>
      </c>
      <c r="W34" s="304" t="s">
        <v>270</v>
      </c>
      <c r="X34" s="451">
        <v>284</v>
      </c>
      <c r="Y34" s="304" t="s">
        <v>270</v>
      </c>
      <c r="Z34" s="451" t="s">
        <v>270</v>
      </c>
      <c r="AA34" s="304" t="s">
        <v>270</v>
      </c>
      <c r="AB34" s="457">
        <v>284</v>
      </c>
      <c r="AC34" s="304" t="s">
        <v>270</v>
      </c>
      <c r="AD34" s="451" t="s">
        <v>270</v>
      </c>
      <c r="AE34" s="304" t="s">
        <v>270</v>
      </c>
      <c r="AF34" s="304" t="s">
        <v>270</v>
      </c>
      <c r="AG34" s="304" t="s">
        <v>270</v>
      </c>
      <c r="AH34" s="304" t="s">
        <v>270</v>
      </c>
      <c r="AI34" s="304" t="s">
        <v>270</v>
      </c>
      <c r="AJ34" s="446" t="s">
        <v>277</v>
      </c>
      <c r="AK34" s="446" t="s">
        <v>277</v>
      </c>
      <c r="AL34" s="446" t="s">
        <v>277</v>
      </c>
      <c r="AM34" s="446" t="s">
        <v>277</v>
      </c>
      <c r="AN34" s="446" t="s">
        <v>277</v>
      </c>
      <c r="AO34" s="446" t="s">
        <v>277</v>
      </c>
      <c r="AP34" s="307" t="s">
        <v>277</v>
      </c>
      <c r="AQ34" s="432" t="s">
        <v>277</v>
      </c>
      <c r="AR34" s="307" t="s">
        <v>277</v>
      </c>
      <c r="AS34" s="308" t="s">
        <v>277</v>
      </c>
      <c r="AT34" s="308" t="s">
        <v>277</v>
      </c>
      <c r="AU34" s="307" t="s">
        <v>277</v>
      </c>
      <c r="AV34" s="307" t="s">
        <v>277</v>
      </c>
      <c r="AW34" s="307" t="s">
        <v>277</v>
      </c>
      <c r="AX34" s="307" t="s">
        <v>277</v>
      </c>
      <c r="AY34" s="309" t="s">
        <v>277</v>
      </c>
      <c r="AZ34" s="387" t="s">
        <v>277</v>
      </c>
      <c r="BA34" s="451" t="s">
        <v>277</v>
      </c>
      <c r="BB34" s="387" t="s">
        <v>277</v>
      </c>
      <c r="BC34" s="454" t="s">
        <v>277</v>
      </c>
      <c r="BD34" s="387" t="s">
        <v>277</v>
      </c>
      <c r="BE34" s="387" t="s">
        <v>277</v>
      </c>
      <c r="BF34" s="387" t="s">
        <v>277</v>
      </c>
      <c r="BG34" s="307" t="s">
        <v>277</v>
      </c>
      <c r="BH34" s="307" t="s">
        <v>277</v>
      </c>
      <c r="BI34" s="307" t="s">
        <v>277</v>
      </c>
      <c r="BJ34" s="307" t="s">
        <v>277</v>
      </c>
      <c r="BK34" s="446" t="s">
        <v>277</v>
      </c>
      <c r="BL34" s="307" t="s">
        <v>277</v>
      </c>
      <c r="BM34" s="307" t="s">
        <v>277</v>
      </c>
      <c r="BN34" s="307" t="s">
        <v>277</v>
      </c>
      <c r="BO34" s="307" t="s">
        <v>277</v>
      </c>
      <c r="BP34" s="307" t="s">
        <v>277</v>
      </c>
      <c r="BQ34" s="307" t="s">
        <v>277</v>
      </c>
      <c r="BR34" s="307" t="s">
        <v>277</v>
      </c>
      <c r="BS34" s="307" t="s">
        <v>277</v>
      </c>
      <c r="BT34" s="307" t="s">
        <v>277</v>
      </c>
      <c r="BU34" s="306" t="s">
        <v>277</v>
      </c>
      <c r="BV34" s="307" t="s">
        <v>277</v>
      </c>
      <c r="BW34" s="307" t="s">
        <v>277</v>
      </c>
      <c r="BX34" s="307" t="s">
        <v>277</v>
      </c>
      <c r="BY34" s="307" t="s">
        <v>277</v>
      </c>
      <c r="BZ34" s="307" t="s">
        <v>277</v>
      </c>
      <c r="CA34" s="307" t="s">
        <v>277</v>
      </c>
      <c r="CB34" s="307" t="s">
        <v>277</v>
      </c>
      <c r="CC34" s="307" t="s">
        <v>277</v>
      </c>
      <c r="CD34" s="307" t="s">
        <v>277</v>
      </c>
      <c r="CE34" s="306" t="s">
        <v>277</v>
      </c>
      <c r="CF34" s="307" t="s">
        <v>277</v>
      </c>
      <c r="CG34" s="307" t="s">
        <v>277</v>
      </c>
      <c r="CH34" s="307" t="s">
        <v>277</v>
      </c>
      <c r="CI34" s="306" t="s">
        <v>277</v>
      </c>
      <c r="CJ34" s="307" t="s">
        <v>277</v>
      </c>
      <c r="CK34" s="307" t="s">
        <v>277</v>
      </c>
      <c r="CL34" s="307" t="s">
        <v>277</v>
      </c>
      <c r="CM34" s="432" t="s">
        <v>278</v>
      </c>
      <c r="CN34" s="435" t="s">
        <v>294</v>
      </c>
      <c r="CO34" s="432" t="s">
        <v>280</v>
      </c>
      <c r="CP34" s="432" t="s">
        <v>280</v>
      </c>
      <c r="CQ34" s="432" t="s">
        <v>295</v>
      </c>
      <c r="CR34" s="432" t="s">
        <v>345</v>
      </c>
      <c r="CS34" s="432" t="s">
        <v>270</v>
      </c>
      <c r="CT34" s="432" t="s">
        <v>277</v>
      </c>
      <c r="CU34" s="432" t="s">
        <v>277</v>
      </c>
      <c r="CV34" s="432" t="s">
        <v>277</v>
      </c>
      <c r="CW34" s="432" t="s">
        <v>277</v>
      </c>
      <c r="CX34" s="432" t="s">
        <v>277</v>
      </c>
      <c r="CY34" s="432" t="s">
        <v>277</v>
      </c>
      <c r="CZ34" s="432" t="s">
        <v>277</v>
      </c>
      <c r="DA34" s="432" t="s">
        <v>277</v>
      </c>
      <c r="DB34" s="441" t="s">
        <v>277</v>
      </c>
      <c r="DC34" s="432" t="s">
        <v>277</v>
      </c>
      <c r="DD34" s="432" t="s">
        <v>277</v>
      </c>
      <c r="DE34" s="432" t="s">
        <v>277</v>
      </c>
      <c r="DF34" s="432" t="s">
        <v>277</v>
      </c>
      <c r="DG34" s="432" t="s">
        <v>277</v>
      </c>
      <c r="DH34" s="432" t="s">
        <v>277</v>
      </c>
      <c r="DI34" s="432" t="s">
        <v>277</v>
      </c>
      <c r="DJ34" s="432" t="s">
        <v>277</v>
      </c>
      <c r="DK34" s="432" t="s">
        <v>277</v>
      </c>
      <c r="DL34" s="432" t="s">
        <v>277</v>
      </c>
      <c r="DM34" s="307" t="s">
        <v>277</v>
      </c>
      <c r="DN34" s="432" t="s">
        <v>277</v>
      </c>
      <c r="DO34" s="307" t="s">
        <v>277</v>
      </c>
      <c r="DP34" s="307" t="s">
        <v>277</v>
      </c>
      <c r="DQ34" s="307" t="s">
        <v>277</v>
      </c>
      <c r="DR34" s="307" t="s">
        <v>277</v>
      </c>
      <c r="DS34" s="307" t="s">
        <v>277</v>
      </c>
      <c r="DT34" s="307" t="s">
        <v>277</v>
      </c>
      <c r="DU34" s="307" t="s">
        <v>277</v>
      </c>
      <c r="DV34" s="307" t="s">
        <v>277</v>
      </c>
      <c r="DW34" s="307" t="s">
        <v>277</v>
      </c>
      <c r="DX34" s="432" t="s">
        <v>277</v>
      </c>
      <c r="DY34" s="307" t="s">
        <v>277</v>
      </c>
      <c r="DZ34" s="432" t="s">
        <v>277</v>
      </c>
      <c r="EA34" s="307" t="s">
        <v>277</v>
      </c>
      <c r="EB34" s="307" t="s">
        <v>277</v>
      </c>
      <c r="EC34" s="307" t="s">
        <v>277</v>
      </c>
      <c r="ED34" s="307" t="s">
        <v>277</v>
      </c>
      <c r="EE34" s="307" t="s">
        <v>277</v>
      </c>
      <c r="EF34" s="307" t="s">
        <v>277</v>
      </c>
      <c r="EG34" s="307" t="s">
        <v>277</v>
      </c>
      <c r="EH34" s="307" t="s">
        <v>277</v>
      </c>
      <c r="EI34" s="307" t="s">
        <v>277</v>
      </c>
      <c r="EJ34" s="307" t="s">
        <v>277</v>
      </c>
      <c r="EK34" s="307" t="s">
        <v>277</v>
      </c>
      <c r="EL34" s="307" t="s">
        <v>277</v>
      </c>
      <c r="EM34" s="307" t="s">
        <v>277</v>
      </c>
      <c r="EN34" s="307" t="s">
        <v>277</v>
      </c>
      <c r="EO34" s="307" t="s">
        <v>277</v>
      </c>
      <c r="EP34" s="307" t="s">
        <v>277</v>
      </c>
      <c r="EQ34" s="307" t="s">
        <v>277</v>
      </c>
      <c r="ER34" s="307" t="s">
        <v>277</v>
      </c>
      <c r="ES34" s="307" t="s">
        <v>277</v>
      </c>
      <c r="ET34" s="307" t="s">
        <v>277</v>
      </c>
      <c r="EU34" s="307" t="s">
        <v>277</v>
      </c>
    </row>
    <row r="35" spans="1:151" s="311" customFormat="1" ht="19.95" customHeight="1">
      <c r="A35" s="433"/>
      <c r="B35" s="433"/>
      <c r="C35" s="433"/>
      <c r="D35" s="449"/>
      <c r="E35" s="442"/>
      <c r="F35" s="433"/>
      <c r="G35" s="449"/>
      <c r="H35" s="449"/>
      <c r="I35" s="433"/>
      <c r="J35" s="433"/>
      <c r="K35" s="433"/>
      <c r="L35" s="442"/>
      <c r="M35" s="433"/>
      <c r="N35" s="442"/>
      <c r="O35" s="433"/>
      <c r="P35" s="439"/>
      <c r="Q35" s="460"/>
      <c r="R35" s="304" t="s">
        <v>297</v>
      </c>
      <c r="S35" s="304" t="s">
        <v>270</v>
      </c>
      <c r="T35" s="304" t="s">
        <v>270</v>
      </c>
      <c r="U35" s="304" t="s">
        <v>270</v>
      </c>
      <c r="V35" s="304" t="s">
        <v>270</v>
      </c>
      <c r="W35" s="304" t="s">
        <v>270</v>
      </c>
      <c r="X35" s="452"/>
      <c r="Y35" s="304" t="s">
        <v>270</v>
      </c>
      <c r="Z35" s="452"/>
      <c r="AA35" s="304" t="s">
        <v>270</v>
      </c>
      <c r="AB35" s="458"/>
      <c r="AC35" s="304" t="s">
        <v>270</v>
      </c>
      <c r="AD35" s="452"/>
      <c r="AE35" s="304" t="s">
        <v>270</v>
      </c>
      <c r="AF35" s="304" t="s">
        <v>270</v>
      </c>
      <c r="AG35" s="304" t="s">
        <v>270</v>
      </c>
      <c r="AH35" s="304" t="s">
        <v>270</v>
      </c>
      <c r="AI35" s="304" t="s">
        <v>270</v>
      </c>
      <c r="AJ35" s="447"/>
      <c r="AK35" s="447"/>
      <c r="AL35" s="447"/>
      <c r="AM35" s="447"/>
      <c r="AN35" s="447"/>
      <c r="AO35" s="447"/>
      <c r="AP35" s="307" t="s">
        <v>277</v>
      </c>
      <c r="AQ35" s="433"/>
      <c r="AR35" s="307" t="s">
        <v>277</v>
      </c>
      <c r="AS35" s="308" t="s">
        <v>277</v>
      </c>
      <c r="AT35" s="308" t="s">
        <v>277</v>
      </c>
      <c r="AU35" s="307" t="s">
        <v>277</v>
      </c>
      <c r="AV35" s="307" t="s">
        <v>277</v>
      </c>
      <c r="AW35" s="307" t="s">
        <v>277</v>
      </c>
      <c r="AX35" s="307" t="s">
        <v>277</v>
      </c>
      <c r="AY35" s="309" t="s">
        <v>277</v>
      </c>
      <c r="AZ35" s="387" t="s">
        <v>277</v>
      </c>
      <c r="BA35" s="452"/>
      <c r="BB35" s="387" t="s">
        <v>277</v>
      </c>
      <c r="BC35" s="452"/>
      <c r="BD35" s="387" t="s">
        <v>277</v>
      </c>
      <c r="BE35" s="387" t="s">
        <v>277</v>
      </c>
      <c r="BF35" s="387" t="s">
        <v>277</v>
      </c>
      <c r="BG35" s="307" t="s">
        <v>277</v>
      </c>
      <c r="BH35" s="307" t="s">
        <v>277</v>
      </c>
      <c r="BI35" s="307" t="s">
        <v>277</v>
      </c>
      <c r="BJ35" s="307" t="s">
        <v>277</v>
      </c>
      <c r="BK35" s="447"/>
      <c r="BL35" s="307" t="s">
        <v>277</v>
      </c>
      <c r="BM35" s="307" t="s">
        <v>277</v>
      </c>
      <c r="BN35" s="307" t="s">
        <v>277</v>
      </c>
      <c r="BO35" s="307" t="s">
        <v>277</v>
      </c>
      <c r="BP35" s="307" t="s">
        <v>277</v>
      </c>
      <c r="BQ35" s="307" t="s">
        <v>277</v>
      </c>
      <c r="BR35" s="307" t="s">
        <v>277</v>
      </c>
      <c r="BS35" s="307" t="s">
        <v>277</v>
      </c>
      <c r="BT35" s="307" t="s">
        <v>277</v>
      </c>
      <c r="BU35" s="306" t="s">
        <v>277</v>
      </c>
      <c r="BV35" s="307" t="s">
        <v>277</v>
      </c>
      <c r="BW35" s="307" t="s">
        <v>277</v>
      </c>
      <c r="BX35" s="307" t="s">
        <v>277</v>
      </c>
      <c r="BY35" s="307" t="s">
        <v>277</v>
      </c>
      <c r="BZ35" s="307" t="s">
        <v>277</v>
      </c>
      <c r="CA35" s="307" t="s">
        <v>277</v>
      </c>
      <c r="CB35" s="307" t="s">
        <v>277</v>
      </c>
      <c r="CC35" s="307" t="s">
        <v>277</v>
      </c>
      <c r="CD35" s="307" t="s">
        <v>277</v>
      </c>
      <c r="CE35" s="306" t="s">
        <v>277</v>
      </c>
      <c r="CF35" s="307" t="s">
        <v>277</v>
      </c>
      <c r="CG35" s="307" t="s">
        <v>277</v>
      </c>
      <c r="CH35" s="307" t="s">
        <v>277</v>
      </c>
      <c r="CI35" s="306" t="s">
        <v>277</v>
      </c>
      <c r="CJ35" s="307" t="s">
        <v>277</v>
      </c>
      <c r="CK35" s="307" t="s">
        <v>277</v>
      </c>
      <c r="CL35" s="307" t="s">
        <v>277</v>
      </c>
      <c r="CM35" s="433"/>
      <c r="CN35" s="436"/>
      <c r="CO35" s="449"/>
      <c r="CP35" s="449"/>
      <c r="CQ35" s="433"/>
      <c r="CR35" s="449"/>
      <c r="CS35" s="449"/>
      <c r="CT35" s="433"/>
      <c r="CU35" s="433"/>
      <c r="CV35" s="433"/>
      <c r="CW35" s="433"/>
      <c r="CX35" s="433"/>
      <c r="CY35" s="433"/>
      <c r="CZ35" s="433"/>
      <c r="DA35" s="433"/>
      <c r="DB35" s="442"/>
      <c r="DC35" s="433"/>
      <c r="DD35" s="433"/>
      <c r="DE35" s="433"/>
      <c r="DF35" s="433"/>
      <c r="DG35" s="433"/>
      <c r="DH35" s="433"/>
      <c r="DI35" s="433"/>
      <c r="DJ35" s="433"/>
      <c r="DK35" s="433"/>
      <c r="DL35" s="433"/>
      <c r="DM35" s="307" t="s">
        <v>277</v>
      </c>
      <c r="DN35" s="433"/>
      <c r="DO35" s="307" t="s">
        <v>277</v>
      </c>
      <c r="DP35" s="307" t="s">
        <v>277</v>
      </c>
      <c r="DQ35" s="307" t="s">
        <v>277</v>
      </c>
      <c r="DR35" s="307" t="s">
        <v>277</v>
      </c>
      <c r="DS35" s="307" t="s">
        <v>277</v>
      </c>
      <c r="DT35" s="307" t="s">
        <v>277</v>
      </c>
      <c r="DU35" s="307" t="s">
        <v>277</v>
      </c>
      <c r="DV35" s="307" t="s">
        <v>277</v>
      </c>
      <c r="DW35" s="307" t="s">
        <v>277</v>
      </c>
      <c r="DX35" s="433"/>
      <c r="DY35" s="307" t="s">
        <v>277</v>
      </c>
      <c r="DZ35" s="433"/>
      <c r="EA35" s="307" t="s">
        <v>277</v>
      </c>
      <c r="EB35" s="307" t="s">
        <v>277</v>
      </c>
      <c r="EC35" s="307" t="s">
        <v>277</v>
      </c>
      <c r="ED35" s="307" t="s">
        <v>277</v>
      </c>
      <c r="EE35" s="307" t="s">
        <v>277</v>
      </c>
      <c r="EF35" s="307" t="s">
        <v>277</v>
      </c>
      <c r="EG35" s="307" t="s">
        <v>277</v>
      </c>
      <c r="EH35" s="307" t="s">
        <v>277</v>
      </c>
      <c r="EI35" s="307" t="s">
        <v>277</v>
      </c>
      <c r="EJ35" s="307" t="s">
        <v>277</v>
      </c>
      <c r="EK35" s="307" t="s">
        <v>277</v>
      </c>
      <c r="EL35" s="307" t="s">
        <v>277</v>
      </c>
      <c r="EM35" s="307" t="s">
        <v>277</v>
      </c>
      <c r="EN35" s="307" t="s">
        <v>277</v>
      </c>
      <c r="EO35" s="307" t="s">
        <v>277</v>
      </c>
      <c r="EP35" s="307" t="s">
        <v>277</v>
      </c>
      <c r="EQ35" s="307" t="s">
        <v>277</v>
      </c>
      <c r="ER35" s="307" t="s">
        <v>277</v>
      </c>
      <c r="ES35" s="307" t="s">
        <v>277</v>
      </c>
      <c r="ET35" s="307" t="s">
        <v>277</v>
      </c>
      <c r="EU35" s="307" t="s">
        <v>277</v>
      </c>
    </row>
    <row r="36" spans="1:151" s="311" customFormat="1" ht="19.95" customHeight="1">
      <c r="A36" s="433"/>
      <c r="B36" s="433"/>
      <c r="C36" s="433"/>
      <c r="D36" s="449"/>
      <c r="E36" s="442"/>
      <c r="F36" s="433"/>
      <c r="G36" s="449"/>
      <c r="H36" s="449"/>
      <c r="I36" s="433"/>
      <c r="J36" s="433"/>
      <c r="K36" s="433"/>
      <c r="L36" s="442"/>
      <c r="M36" s="433"/>
      <c r="N36" s="442"/>
      <c r="O36" s="433"/>
      <c r="P36" s="439"/>
      <c r="Q36" s="460"/>
      <c r="R36" s="304" t="s">
        <v>277</v>
      </c>
      <c r="S36" s="304" t="s">
        <v>277</v>
      </c>
      <c r="T36" s="304" t="s">
        <v>277</v>
      </c>
      <c r="U36" s="304" t="s">
        <v>277</v>
      </c>
      <c r="V36" s="304" t="s">
        <v>277</v>
      </c>
      <c r="W36" s="304" t="s">
        <v>277</v>
      </c>
      <c r="X36" s="452"/>
      <c r="Y36" s="304" t="s">
        <v>277</v>
      </c>
      <c r="Z36" s="452"/>
      <c r="AA36" s="304" t="s">
        <v>277</v>
      </c>
      <c r="AB36" s="458"/>
      <c r="AC36" s="304" t="s">
        <v>277</v>
      </c>
      <c r="AD36" s="452"/>
      <c r="AE36" s="304" t="s">
        <v>277</v>
      </c>
      <c r="AF36" s="304" t="s">
        <v>277</v>
      </c>
      <c r="AG36" s="304" t="s">
        <v>277</v>
      </c>
      <c r="AH36" s="304" t="s">
        <v>277</v>
      </c>
      <c r="AI36" s="304" t="s">
        <v>277</v>
      </c>
      <c r="AJ36" s="447"/>
      <c r="AK36" s="447"/>
      <c r="AL36" s="447"/>
      <c r="AM36" s="447"/>
      <c r="AN36" s="447"/>
      <c r="AO36" s="447"/>
      <c r="AP36" s="307" t="s">
        <v>277</v>
      </c>
      <c r="AQ36" s="433"/>
      <c r="AR36" s="307" t="s">
        <v>277</v>
      </c>
      <c r="AS36" s="308" t="s">
        <v>277</v>
      </c>
      <c r="AT36" s="308" t="s">
        <v>277</v>
      </c>
      <c r="AU36" s="307" t="s">
        <v>277</v>
      </c>
      <c r="AV36" s="307" t="s">
        <v>277</v>
      </c>
      <c r="AW36" s="307" t="s">
        <v>277</v>
      </c>
      <c r="AX36" s="307" t="s">
        <v>277</v>
      </c>
      <c r="AY36" s="309" t="s">
        <v>277</v>
      </c>
      <c r="AZ36" s="387" t="s">
        <v>277</v>
      </c>
      <c r="BA36" s="452"/>
      <c r="BB36" s="387" t="s">
        <v>277</v>
      </c>
      <c r="BC36" s="452"/>
      <c r="BD36" s="387" t="s">
        <v>277</v>
      </c>
      <c r="BE36" s="387" t="s">
        <v>277</v>
      </c>
      <c r="BF36" s="387" t="s">
        <v>277</v>
      </c>
      <c r="BG36" s="307" t="s">
        <v>277</v>
      </c>
      <c r="BH36" s="307" t="s">
        <v>277</v>
      </c>
      <c r="BI36" s="307" t="s">
        <v>277</v>
      </c>
      <c r="BJ36" s="307" t="s">
        <v>277</v>
      </c>
      <c r="BK36" s="447"/>
      <c r="BL36" s="307" t="s">
        <v>277</v>
      </c>
      <c r="BM36" s="307" t="s">
        <v>277</v>
      </c>
      <c r="BN36" s="307" t="s">
        <v>277</v>
      </c>
      <c r="BO36" s="307" t="s">
        <v>277</v>
      </c>
      <c r="BP36" s="307" t="s">
        <v>277</v>
      </c>
      <c r="BQ36" s="307" t="s">
        <v>277</v>
      </c>
      <c r="BR36" s="307" t="s">
        <v>277</v>
      </c>
      <c r="BS36" s="307" t="s">
        <v>277</v>
      </c>
      <c r="BT36" s="307" t="s">
        <v>277</v>
      </c>
      <c r="BU36" s="306" t="s">
        <v>277</v>
      </c>
      <c r="BV36" s="307" t="s">
        <v>277</v>
      </c>
      <c r="BW36" s="307" t="s">
        <v>277</v>
      </c>
      <c r="BX36" s="307" t="s">
        <v>277</v>
      </c>
      <c r="BY36" s="307" t="s">
        <v>277</v>
      </c>
      <c r="BZ36" s="307" t="s">
        <v>277</v>
      </c>
      <c r="CA36" s="307" t="s">
        <v>277</v>
      </c>
      <c r="CB36" s="307" t="s">
        <v>277</v>
      </c>
      <c r="CC36" s="307" t="s">
        <v>277</v>
      </c>
      <c r="CD36" s="307" t="s">
        <v>277</v>
      </c>
      <c r="CE36" s="306" t="s">
        <v>277</v>
      </c>
      <c r="CF36" s="307" t="s">
        <v>277</v>
      </c>
      <c r="CG36" s="307" t="s">
        <v>277</v>
      </c>
      <c r="CH36" s="307" t="s">
        <v>277</v>
      </c>
      <c r="CI36" s="306" t="s">
        <v>277</v>
      </c>
      <c r="CJ36" s="307" t="s">
        <v>277</v>
      </c>
      <c r="CK36" s="307" t="s">
        <v>277</v>
      </c>
      <c r="CL36" s="307" t="s">
        <v>277</v>
      </c>
      <c r="CM36" s="433"/>
      <c r="CN36" s="436"/>
      <c r="CO36" s="449"/>
      <c r="CP36" s="449"/>
      <c r="CQ36" s="433"/>
      <c r="CR36" s="449"/>
      <c r="CS36" s="449"/>
      <c r="CT36" s="433"/>
      <c r="CU36" s="433"/>
      <c r="CV36" s="433"/>
      <c r="CW36" s="433"/>
      <c r="CX36" s="433"/>
      <c r="CY36" s="433"/>
      <c r="CZ36" s="433"/>
      <c r="DA36" s="433"/>
      <c r="DB36" s="442"/>
      <c r="DC36" s="433"/>
      <c r="DD36" s="433"/>
      <c r="DE36" s="433"/>
      <c r="DF36" s="433"/>
      <c r="DG36" s="433"/>
      <c r="DH36" s="433"/>
      <c r="DI36" s="433"/>
      <c r="DJ36" s="433"/>
      <c r="DK36" s="433"/>
      <c r="DL36" s="433"/>
      <c r="DM36" s="307" t="s">
        <v>277</v>
      </c>
      <c r="DN36" s="433"/>
      <c r="DO36" s="307" t="s">
        <v>277</v>
      </c>
      <c r="DP36" s="307" t="s">
        <v>277</v>
      </c>
      <c r="DQ36" s="307" t="s">
        <v>277</v>
      </c>
      <c r="DR36" s="307" t="s">
        <v>277</v>
      </c>
      <c r="DS36" s="307" t="s">
        <v>277</v>
      </c>
      <c r="DT36" s="307" t="s">
        <v>277</v>
      </c>
      <c r="DU36" s="307" t="s">
        <v>277</v>
      </c>
      <c r="DV36" s="307" t="s">
        <v>277</v>
      </c>
      <c r="DW36" s="307" t="s">
        <v>277</v>
      </c>
      <c r="DX36" s="433"/>
      <c r="DY36" s="307" t="s">
        <v>277</v>
      </c>
      <c r="DZ36" s="433"/>
      <c r="EA36" s="307" t="s">
        <v>277</v>
      </c>
      <c r="EB36" s="307" t="s">
        <v>277</v>
      </c>
      <c r="EC36" s="307" t="s">
        <v>277</v>
      </c>
      <c r="ED36" s="307" t="s">
        <v>277</v>
      </c>
      <c r="EE36" s="307" t="s">
        <v>277</v>
      </c>
      <c r="EF36" s="307" t="s">
        <v>277</v>
      </c>
      <c r="EG36" s="307" t="s">
        <v>277</v>
      </c>
      <c r="EH36" s="307" t="s">
        <v>277</v>
      </c>
      <c r="EI36" s="307" t="s">
        <v>277</v>
      </c>
      <c r="EJ36" s="307" t="s">
        <v>277</v>
      </c>
      <c r="EK36" s="307" t="s">
        <v>277</v>
      </c>
      <c r="EL36" s="307" t="s">
        <v>277</v>
      </c>
      <c r="EM36" s="307" t="s">
        <v>277</v>
      </c>
      <c r="EN36" s="307" t="s">
        <v>277</v>
      </c>
      <c r="EO36" s="307" t="s">
        <v>277</v>
      </c>
      <c r="EP36" s="307" t="s">
        <v>277</v>
      </c>
      <c r="EQ36" s="307" t="s">
        <v>277</v>
      </c>
      <c r="ER36" s="307" t="s">
        <v>277</v>
      </c>
      <c r="ES36" s="307" t="s">
        <v>277</v>
      </c>
      <c r="ET36" s="307" t="s">
        <v>277</v>
      </c>
      <c r="EU36" s="307" t="s">
        <v>277</v>
      </c>
    </row>
    <row r="37" spans="1:151" s="311" customFormat="1" ht="19.95" customHeight="1">
      <c r="A37" s="434"/>
      <c r="B37" s="434"/>
      <c r="C37" s="434"/>
      <c r="D37" s="450"/>
      <c r="E37" s="443"/>
      <c r="F37" s="434"/>
      <c r="G37" s="450"/>
      <c r="H37" s="450"/>
      <c r="I37" s="434"/>
      <c r="J37" s="434"/>
      <c r="K37" s="434"/>
      <c r="L37" s="443"/>
      <c r="M37" s="434"/>
      <c r="N37" s="443"/>
      <c r="O37" s="434"/>
      <c r="P37" s="440"/>
      <c r="Q37" s="461"/>
      <c r="R37" s="304" t="s">
        <v>277</v>
      </c>
      <c r="S37" s="304" t="s">
        <v>277</v>
      </c>
      <c r="T37" s="304" t="s">
        <v>277</v>
      </c>
      <c r="U37" s="304" t="s">
        <v>277</v>
      </c>
      <c r="V37" s="304" t="s">
        <v>277</v>
      </c>
      <c r="W37" s="304" t="s">
        <v>277</v>
      </c>
      <c r="X37" s="453"/>
      <c r="Y37" s="304" t="s">
        <v>277</v>
      </c>
      <c r="Z37" s="453"/>
      <c r="AA37" s="304" t="s">
        <v>277</v>
      </c>
      <c r="AB37" s="459"/>
      <c r="AC37" s="304" t="s">
        <v>277</v>
      </c>
      <c r="AD37" s="453"/>
      <c r="AE37" s="304" t="s">
        <v>277</v>
      </c>
      <c r="AF37" s="304" t="s">
        <v>277</v>
      </c>
      <c r="AG37" s="304" t="s">
        <v>277</v>
      </c>
      <c r="AH37" s="304" t="s">
        <v>277</v>
      </c>
      <c r="AI37" s="304" t="s">
        <v>277</v>
      </c>
      <c r="AJ37" s="448"/>
      <c r="AK37" s="448"/>
      <c r="AL37" s="448"/>
      <c r="AM37" s="448"/>
      <c r="AN37" s="448"/>
      <c r="AO37" s="448"/>
      <c r="AP37" s="307" t="s">
        <v>277</v>
      </c>
      <c r="AQ37" s="434"/>
      <c r="AR37" s="307" t="s">
        <v>277</v>
      </c>
      <c r="AS37" s="308" t="s">
        <v>277</v>
      </c>
      <c r="AT37" s="308" t="s">
        <v>277</v>
      </c>
      <c r="AU37" s="307" t="s">
        <v>277</v>
      </c>
      <c r="AV37" s="307" t="s">
        <v>277</v>
      </c>
      <c r="AW37" s="307" t="s">
        <v>277</v>
      </c>
      <c r="AX37" s="307" t="s">
        <v>277</v>
      </c>
      <c r="AY37" s="309" t="s">
        <v>277</v>
      </c>
      <c r="AZ37" s="387" t="s">
        <v>277</v>
      </c>
      <c r="BA37" s="453"/>
      <c r="BB37" s="387" t="s">
        <v>277</v>
      </c>
      <c r="BC37" s="455"/>
      <c r="BD37" s="387" t="s">
        <v>277</v>
      </c>
      <c r="BE37" s="387" t="s">
        <v>277</v>
      </c>
      <c r="BF37" s="387" t="s">
        <v>277</v>
      </c>
      <c r="BG37" s="307" t="s">
        <v>277</v>
      </c>
      <c r="BH37" s="307" t="s">
        <v>277</v>
      </c>
      <c r="BI37" s="307" t="s">
        <v>277</v>
      </c>
      <c r="BJ37" s="307" t="s">
        <v>277</v>
      </c>
      <c r="BK37" s="448"/>
      <c r="BL37" s="307" t="s">
        <v>277</v>
      </c>
      <c r="BM37" s="307" t="s">
        <v>277</v>
      </c>
      <c r="BN37" s="307" t="s">
        <v>277</v>
      </c>
      <c r="BO37" s="307" t="s">
        <v>277</v>
      </c>
      <c r="BP37" s="307" t="s">
        <v>277</v>
      </c>
      <c r="BQ37" s="307" t="s">
        <v>277</v>
      </c>
      <c r="BR37" s="307" t="s">
        <v>277</v>
      </c>
      <c r="BS37" s="307" t="s">
        <v>277</v>
      </c>
      <c r="BT37" s="307" t="s">
        <v>277</v>
      </c>
      <c r="BU37" s="306" t="s">
        <v>277</v>
      </c>
      <c r="BV37" s="307" t="s">
        <v>277</v>
      </c>
      <c r="BW37" s="307" t="s">
        <v>277</v>
      </c>
      <c r="BX37" s="307" t="s">
        <v>277</v>
      </c>
      <c r="BY37" s="307" t="s">
        <v>277</v>
      </c>
      <c r="BZ37" s="307" t="s">
        <v>277</v>
      </c>
      <c r="CA37" s="307" t="s">
        <v>277</v>
      </c>
      <c r="CB37" s="307" t="s">
        <v>277</v>
      </c>
      <c r="CC37" s="307" t="s">
        <v>277</v>
      </c>
      <c r="CD37" s="307" t="s">
        <v>277</v>
      </c>
      <c r="CE37" s="306" t="s">
        <v>277</v>
      </c>
      <c r="CF37" s="307" t="s">
        <v>277</v>
      </c>
      <c r="CG37" s="307" t="s">
        <v>277</v>
      </c>
      <c r="CH37" s="307" t="s">
        <v>277</v>
      </c>
      <c r="CI37" s="306" t="s">
        <v>277</v>
      </c>
      <c r="CJ37" s="307" t="s">
        <v>277</v>
      </c>
      <c r="CK37" s="307" t="s">
        <v>277</v>
      </c>
      <c r="CL37" s="307" t="s">
        <v>277</v>
      </c>
      <c r="CM37" s="434"/>
      <c r="CN37" s="437"/>
      <c r="CO37" s="450"/>
      <c r="CP37" s="450"/>
      <c r="CQ37" s="434"/>
      <c r="CR37" s="450"/>
      <c r="CS37" s="450"/>
      <c r="CT37" s="434"/>
      <c r="CU37" s="434"/>
      <c r="CV37" s="434"/>
      <c r="CW37" s="434"/>
      <c r="CX37" s="434"/>
      <c r="CY37" s="434"/>
      <c r="CZ37" s="434"/>
      <c r="DA37" s="434"/>
      <c r="DB37" s="443"/>
      <c r="DC37" s="434"/>
      <c r="DD37" s="434"/>
      <c r="DE37" s="434"/>
      <c r="DF37" s="434"/>
      <c r="DG37" s="434"/>
      <c r="DH37" s="434"/>
      <c r="DI37" s="434"/>
      <c r="DJ37" s="434"/>
      <c r="DK37" s="434"/>
      <c r="DL37" s="434"/>
      <c r="DM37" s="307" t="s">
        <v>277</v>
      </c>
      <c r="DN37" s="434"/>
      <c r="DO37" s="307" t="s">
        <v>277</v>
      </c>
      <c r="DP37" s="307" t="s">
        <v>277</v>
      </c>
      <c r="DQ37" s="307" t="s">
        <v>277</v>
      </c>
      <c r="DR37" s="307" t="s">
        <v>277</v>
      </c>
      <c r="DS37" s="307" t="s">
        <v>277</v>
      </c>
      <c r="DT37" s="307" t="s">
        <v>277</v>
      </c>
      <c r="DU37" s="307" t="s">
        <v>277</v>
      </c>
      <c r="DV37" s="307" t="s">
        <v>277</v>
      </c>
      <c r="DW37" s="307" t="s">
        <v>277</v>
      </c>
      <c r="DX37" s="434"/>
      <c r="DY37" s="307" t="s">
        <v>277</v>
      </c>
      <c r="DZ37" s="434"/>
      <c r="EA37" s="307" t="s">
        <v>277</v>
      </c>
      <c r="EB37" s="307" t="s">
        <v>277</v>
      </c>
      <c r="EC37" s="307" t="s">
        <v>277</v>
      </c>
      <c r="ED37" s="307" t="s">
        <v>277</v>
      </c>
      <c r="EE37" s="307" t="s">
        <v>277</v>
      </c>
      <c r="EF37" s="307" t="s">
        <v>277</v>
      </c>
      <c r="EG37" s="307" t="s">
        <v>277</v>
      </c>
      <c r="EH37" s="307" t="s">
        <v>277</v>
      </c>
      <c r="EI37" s="307" t="s">
        <v>277</v>
      </c>
      <c r="EJ37" s="307" t="s">
        <v>277</v>
      </c>
      <c r="EK37" s="307" t="s">
        <v>277</v>
      </c>
      <c r="EL37" s="307" t="s">
        <v>277</v>
      </c>
      <c r="EM37" s="307" t="s">
        <v>277</v>
      </c>
      <c r="EN37" s="307" t="s">
        <v>277</v>
      </c>
      <c r="EO37" s="307" t="s">
        <v>277</v>
      </c>
      <c r="EP37" s="307" t="s">
        <v>277</v>
      </c>
      <c r="EQ37" s="307" t="s">
        <v>277</v>
      </c>
      <c r="ER37" s="307" t="s">
        <v>277</v>
      </c>
      <c r="ES37" s="307" t="s">
        <v>277</v>
      </c>
      <c r="ET37" s="307" t="s">
        <v>277</v>
      </c>
      <c r="EU37" s="307" t="s">
        <v>277</v>
      </c>
    </row>
    <row r="38" spans="1:151" s="311" customFormat="1" ht="19.95" customHeight="1">
      <c r="A38" s="432">
        <v>37</v>
      </c>
      <c r="B38" s="432">
        <v>37</v>
      </c>
      <c r="C38" s="432" t="s">
        <v>263</v>
      </c>
      <c r="D38" s="432" t="s">
        <v>346</v>
      </c>
      <c r="E38" s="441" t="s">
        <v>265</v>
      </c>
      <c r="F38" s="432" t="s">
        <v>347</v>
      </c>
      <c r="G38" s="432" t="s">
        <v>348</v>
      </c>
      <c r="H38" s="432" t="s">
        <v>349</v>
      </c>
      <c r="I38" s="432" t="s">
        <v>350</v>
      </c>
      <c r="J38" s="432" t="s">
        <v>288</v>
      </c>
      <c r="K38" s="456" t="s">
        <v>351</v>
      </c>
      <c r="L38" s="441" t="s">
        <v>272</v>
      </c>
      <c r="M38" s="432" t="s">
        <v>343</v>
      </c>
      <c r="N38" s="441" t="s">
        <v>272</v>
      </c>
      <c r="O38" s="432" t="s">
        <v>344</v>
      </c>
      <c r="P38" s="438" t="s">
        <v>291</v>
      </c>
      <c r="Q38" s="441">
        <v>2</v>
      </c>
      <c r="R38" s="304" t="s">
        <v>292</v>
      </c>
      <c r="S38" s="304" t="s">
        <v>270</v>
      </c>
      <c r="T38" s="304" t="s">
        <v>270</v>
      </c>
      <c r="U38" s="304" t="s">
        <v>270</v>
      </c>
      <c r="V38" s="304" t="s">
        <v>270</v>
      </c>
      <c r="W38" s="304" t="s">
        <v>270</v>
      </c>
      <c r="X38" s="451">
        <v>421</v>
      </c>
      <c r="Y38" s="304" t="s">
        <v>270</v>
      </c>
      <c r="Z38" s="451" t="s">
        <v>270</v>
      </c>
      <c r="AA38" s="304" t="s">
        <v>270</v>
      </c>
      <c r="AB38" s="457">
        <v>421</v>
      </c>
      <c r="AC38" s="304" t="s">
        <v>270</v>
      </c>
      <c r="AD38" s="451" t="s">
        <v>270</v>
      </c>
      <c r="AE38" s="304" t="s">
        <v>270</v>
      </c>
      <c r="AF38" s="304" t="s">
        <v>270</v>
      </c>
      <c r="AG38" s="304" t="s">
        <v>270</v>
      </c>
      <c r="AH38" s="304" t="s">
        <v>270</v>
      </c>
      <c r="AI38" s="304" t="s">
        <v>270</v>
      </c>
      <c r="AJ38" s="446" t="s">
        <v>277</v>
      </c>
      <c r="AK38" s="446" t="s">
        <v>277</v>
      </c>
      <c r="AL38" s="446" t="s">
        <v>277</v>
      </c>
      <c r="AM38" s="446" t="s">
        <v>277</v>
      </c>
      <c r="AN38" s="446" t="s">
        <v>277</v>
      </c>
      <c r="AO38" s="446" t="s">
        <v>277</v>
      </c>
      <c r="AP38" s="307" t="s">
        <v>277</v>
      </c>
      <c r="AQ38" s="432" t="s">
        <v>277</v>
      </c>
      <c r="AR38" s="307" t="s">
        <v>277</v>
      </c>
      <c r="AS38" s="308" t="s">
        <v>277</v>
      </c>
      <c r="AT38" s="308" t="s">
        <v>277</v>
      </c>
      <c r="AU38" s="307" t="s">
        <v>277</v>
      </c>
      <c r="AV38" s="307" t="s">
        <v>277</v>
      </c>
      <c r="AW38" s="307" t="s">
        <v>277</v>
      </c>
      <c r="AX38" s="307" t="s">
        <v>277</v>
      </c>
      <c r="AY38" s="309" t="s">
        <v>277</v>
      </c>
      <c r="AZ38" s="387" t="s">
        <v>277</v>
      </c>
      <c r="BA38" s="451" t="s">
        <v>277</v>
      </c>
      <c r="BB38" s="387" t="s">
        <v>277</v>
      </c>
      <c r="BC38" s="454" t="s">
        <v>277</v>
      </c>
      <c r="BD38" s="387" t="s">
        <v>277</v>
      </c>
      <c r="BE38" s="387" t="s">
        <v>277</v>
      </c>
      <c r="BF38" s="387" t="s">
        <v>277</v>
      </c>
      <c r="BG38" s="307" t="s">
        <v>277</v>
      </c>
      <c r="BH38" s="307" t="s">
        <v>277</v>
      </c>
      <c r="BI38" s="307" t="s">
        <v>277</v>
      </c>
      <c r="BJ38" s="307" t="s">
        <v>277</v>
      </c>
      <c r="BK38" s="446" t="s">
        <v>277</v>
      </c>
      <c r="BL38" s="307" t="s">
        <v>277</v>
      </c>
      <c r="BM38" s="307" t="s">
        <v>277</v>
      </c>
      <c r="BN38" s="307" t="s">
        <v>277</v>
      </c>
      <c r="BO38" s="307" t="s">
        <v>277</v>
      </c>
      <c r="BP38" s="307" t="s">
        <v>277</v>
      </c>
      <c r="BQ38" s="307" t="s">
        <v>277</v>
      </c>
      <c r="BR38" s="307" t="s">
        <v>277</v>
      </c>
      <c r="BS38" s="307" t="s">
        <v>277</v>
      </c>
      <c r="BT38" s="307" t="s">
        <v>277</v>
      </c>
      <c r="BU38" s="306" t="s">
        <v>277</v>
      </c>
      <c r="BV38" s="307" t="s">
        <v>277</v>
      </c>
      <c r="BW38" s="307" t="s">
        <v>277</v>
      </c>
      <c r="BX38" s="307" t="s">
        <v>277</v>
      </c>
      <c r="BY38" s="307" t="s">
        <v>277</v>
      </c>
      <c r="BZ38" s="307" t="s">
        <v>277</v>
      </c>
      <c r="CA38" s="307" t="s">
        <v>277</v>
      </c>
      <c r="CB38" s="307" t="s">
        <v>277</v>
      </c>
      <c r="CC38" s="307" t="s">
        <v>277</v>
      </c>
      <c r="CD38" s="307" t="s">
        <v>277</v>
      </c>
      <c r="CE38" s="306" t="s">
        <v>277</v>
      </c>
      <c r="CF38" s="307" t="s">
        <v>277</v>
      </c>
      <c r="CG38" s="307" t="s">
        <v>277</v>
      </c>
      <c r="CH38" s="307" t="s">
        <v>277</v>
      </c>
      <c r="CI38" s="306" t="s">
        <v>277</v>
      </c>
      <c r="CJ38" s="307" t="s">
        <v>277</v>
      </c>
      <c r="CK38" s="307" t="s">
        <v>277</v>
      </c>
      <c r="CL38" s="307" t="s">
        <v>277</v>
      </c>
      <c r="CM38" s="432" t="s">
        <v>278</v>
      </c>
      <c r="CN38" s="435" t="s">
        <v>294</v>
      </c>
      <c r="CO38" s="432" t="s">
        <v>280</v>
      </c>
      <c r="CP38" s="432" t="s">
        <v>352</v>
      </c>
      <c r="CQ38" s="432" t="s">
        <v>353</v>
      </c>
      <c r="CR38" s="432" t="s">
        <v>354</v>
      </c>
      <c r="CS38" s="432" t="s">
        <v>355</v>
      </c>
      <c r="CT38" s="432" t="s">
        <v>277</v>
      </c>
      <c r="CU38" s="432" t="s">
        <v>277</v>
      </c>
      <c r="CV38" s="432" t="s">
        <v>277</v>
      </c>
      <c r="CW38" s="432" t="s">
        <v>277</v>
      </c>
      <c r="CX38" s="432" t="s">
        <v>277</v>
      </c>
      <c r="CY38" s="432" t="s">
        <v>277</v>
      </c>
      <c r="CZ38" s="432" t="s">
        <v>277</v>
      </c>
      <c r="DA38" s="432" t="s">
        <v>277</v>
      </c>
      <c r="DB38" s="441" t="s">
        <v>277</v>
      </c>
      <c r="DC38" s="432" t="s">
        <v>277</v>
      </c>
      <c r="DD38" s="432" t="s">
        <v>277</v>
      </c>
      <c r="DE38" s="432" t="s">
        <v>277</v>
      </c>
      <c r="DF38" s="432" t="s">
        <v>277</v>
      </c>
      <c r="DG38" s="432" t="s">
        <v>277</v>
      </c>
      <c r="DH38" s="432" t="s">
        <v>277</v>
      </c>
      <c r="DI38" s="432" t="s">
        <v>277</v>
      </c>
      <c r="DJ38" s="432" t="s">
        <v>277</v>
      </c>
      <c r="DK38" s="432" t="s">
        <v>277</v>
      </c>
      <c r="DL38" s="432" t="s">
        <v>277</v>
      </c>
      <c r="DM38" s="307" t="s">
        <v>277</v>
      </c>
      <c r="DN38" s="432" t="s">
        <v>277</v>
      </c>
      <c r="DO38" s="307" t="s">
        <v>277</v>
      </c>
      <c r="DP38" s="307" t="s">
        <v>277</v>
      </c>
      <c r="DQ38" s="307" t="s">
        <v>277</v>
      </c>
      <c r="DR38" s="307" t="s">
        <v>277</v>
      </c>
      <c r="DS38" s="307" t="s">
        <v>277</v>
      </c>
      <c r="DT38" s="307" t="s">
        <v>277</v>
      </c>
      <c r="DU38" s="307" t="s">
        <v>277</v>
      </c>
      <c r="DV38" s="307" t="s">
        <v>277</v>
      </c>
      <c r="DW38" s="307" t="s">
        <v>277</v>
      </c>
      <c r="DX38" s="432" t="s">
        <v>277</v>
      </c>
      <c r="DY38" s="307" t="s">
        <v>277</v>
      </c>
      <c r="DZ38" s="432" t="s">
        <v>277</v>
      </c>
      <c r="EA38" s="307" t="s">
        <v>277</v>
      </c>
      <c r="EB38" s="307" t="s">
        <v>277</v>
      </c>
      <c r="EC38" s="307" t="s">
        <v>277</v>
      </c>
      <c r="ED38" s="307" t="s">
        <v>277</v>
      </c>
      <c r="EE38" s="307" t="s">
        <v>277</v>
      </c>
      <c r="EF38" s="307" t="s">
        <v>277</v>
      </c>
      <c r="EG38" s="307" t="s">
        <v>277</v>
      </c>
      <c r="EH38" s="307" t="s">
        <v>277</v>
      </c>
      <c r="EI38" s="307" t="s">
        <v>277</v>
      </c>
      <c r="EJ38" s="307" t="s">
        <v>277</v>
      </c>
      <c r="EK38" s="307" t="s">
        <v>277</v>
      </c>
      <c r="EL38" s="307" t="s">
        <v>277</v>
      </c>
      <c r="EM38" s="307" t="s">
        <v>277</v>
      </c>
      <c r="EN38" s="307" t="s">
        <v>277</v>
      </c>
      <c r="EO38" s="307" t="s">
        <v>277</v>
      </c>
      <c r="EP38" s="307" t="s">
        <v>277</v>
      </c>
      <c r="EQ38" s="307" t="s">
        <v>277</v>
      </c>
      <c r="ER38" s="307" t="s">
        <v>277</v>
      </c>
      <c r="ES38" s="307" t="s">
        <v>277</v>
      </c>
      <c r="ET38" s="307" t="s">
        <v>277</v>
      </c>
      <c r="EU38" s="307" t="s">
        <v>277</v>
      </c>
    </row>
    <row r="39" spans="1:151" s="311" customFormat="1" ht="19.95" customHeight="1">
      <c r="A39" s="433"/>
      <c r="B39" s="433"/>
      <c r="C39" s="433"/>
      <c r="D39" s="449"/>
      <c r="E39" s="442"/>
      <c r="F39" s="433"/>
      <c r="G39" s="449"/>
      <c r="H39" s="449"/>
      <c r="I39" s="433"/>
      <c r="J39" s="433"/>
      <c r="K39" s="433"/>
      <c r="L39" s="442"/>
      <c r="M39" s="433"/>
      <c r="N39" s="442"/>
      <c r="O39" s="433"/>
      <c r="P39" s="439"/>
      <c r="Q39" s="460"/>
      <c r="R39" s="304" t="s">
        <v>297</v>
      </c>
      <c r="S39" s="304" t="s">
        <v>270</v>
      </c>
      <c r="T39" s="304" t="s">
        <v>270</v>
      </c>
      <c r="U39" s="304" t="s">
        <v>270</v>
      </c>
      <c r="V39" s="304" t="s">
        <v>270</v>
      </c>
      <c r="W39" s="304" t="s">
        <v>270</v>
      </c>
      <c r="X39" s="452"/>
      <c r="Y39" s="304" t="s">
        <v>270</v>
      </c>
      <c r="Z39" s="452"/>
      <c r="AA39" s="304" t="s">
        <v>270</v>
      </c>
      <c r="AB39" s="458"/>
      <c r="AC39" s="304" t="s">
        <v>270</v>
      </c>
      <c r="AD39" s="452"/>
      <c r="AE39" s="304" t="s">
        <v>270</v>
      </c>
      <c r="AF39" s="304" t="s">
        <v>270</v>
      </c>
      <c r="AG39" s="304" t="s">
        <v>270</v>
      </c>
      <c r="AH39" s="304" t="s">
        <v>270</v>
      </c>
      <c r="AI39" s="304" t="s">
        <v>270</v>
      </c>
      <c r="AJ39" s="447"/>
      <c r="AK39" s="447"/>
      <c r="AL39" s="447"/>
      <c r="AM39" s="447"/>
      <c r="AN39" s="447"/>
      <c r="AO39" s="447"/>
      <c r="AP39" s="307" t="s">
        <v>277</v>
      </c>
      <c r="AQ39" s="433"/>
      <c r="AR39" s="307" t="s">
        <v>277</v>
      </c>
      <c r="AS39" s="308" t="s">
        <v>277</v>
      </c>
      <c r="AT39" s="308" t="s">
        <v>277</v>
      </c>
      <c r="AU39" s="307" t="s">
        <v>277</v>
      </c>
      <c r="AV39" s="307" t="s">
        <v>277</v>
      </c>
      <c r="AW39" s="307" t="s">
        <v>277</v>
      </c>
      <c r="AX39" s="307" t="s">
        <v>277</v>
      </c>
      <c r="AY39" s="309" t="s">
        <v>277</v>
      </c>
      <c r="AZ39" s="387" t="s">
        <v>277</v>
      </c>
      <c r="BA39" s="452"/>
      <c r="BB39" s="387" t="s">
        <v>277</v>
      </c>
      <c r="BC39" s="452"/>
      <c r="BD39" s="387" t="s">
        <v>277</v>
      </c>
      <c r="BE39" s="387" t="s">
        <v>277</v>
      </c>
      <c r="BF39" s="387" t="s">
        <v>277</v>
      </c>
      <c r="BG39" s="307" t="s">
        <v>277</v>
      </c>
      <c r="BH39" s="307" t="s">
        <v>277</v>
      </c>
      <c r="BI39" s="307" t="s">
        <v>277</v>
      </c>
      <c r="BJ39" s="307" t="s">
        <v>277</v>
      </c>
      <c r="BK39" s="447"/>
      <c r="BL39" s="307" t="s">
        <v>277</v>
      </c>
      <c r="BM39" s="307" t="s">
        <v>277</v>
      </c>
      <c r="BN39" s="307" t="s">
        <v>277</v>
      </c>
      <c r="BO39" s="307" t="s">
        <v>277</v>
      </c>
      <c r="BP39" s="307" t="s">
        <v>277</v>
      </c>
      <c r="BQ39" s="307" t="s">
        <v>277</v>
      </c>
      <c r="BR39" s="307" t="s">
        <v>277</v>
      </c>
      <c r="BS39" s="307" t="s">
        <v>277</v>
      </c>
      <c r="BT39" s="307" t="s">
        <v>277</v>
      </c>
      <c r="BU39" s="306" t="s">
        <v>277</v>
      </c>
      <c r="BV39" s="307" t="s">
        <v>277</v>
      </c>
      <c r="BW39" s="307" t="s">
        <v>277</v>
      </c>
      <c r="BX39" s="307" t="s">
        <v>277</v>
      </c>
      <c r="BY39" s="307" t="s">
        <v>277</v>
      </c>
      <c r="BZ39" s="307" t="s">
        <v>277</v>
      </c>
      <c r="CA39" s="307" t="s">
        <v>277</v>
      </c>
      <c r="CB39" s="307" t="s">
        <v>277</v>
      </c>
      <c r="CC39" s="307" t="s">
        <v>277</v>
      </c>
      <c r="CD39" s="307" t="s">
        <v>277</v>
      </c>
      <c r="CE39" s="306" t="s">
        <v>277</v>
      </c>
      <c r="CF39" s="307" t="s">
        <v>277</v>
      </c>
      <c r="CG39" s="307" t="s">
        <v>277</v>
      </c>
      <c r="CH39" s="307" t="s">
        <v>277</v>
      </c>
      <c r="CI39" s="306" t="s">
        <v>277</v>
      </c>
      <c r="CJ39" s="307" t="s">
        <v>277</v>
      </c>
      <c r="CK39" s="307" t="s">
        <v>277</v>
      </c>
      <c r="CL39" s="307" t="s">
        <v>277</v>
      </c>
      <c r="CM39" s="433"/>
      <c r="CN39" s="436"/>
      <c r="CO39" s="449"/>
      <c r="CP39" s="449"/>
      <c r="CQ39" s="449"/>
      <c r="CR39" s="449"/>
      <c r="CS39" s="449"/>
      <c r="CT39" s="433"/>
      <c r="CU39" s="433"/>
      <c r="CV39" s="433"/>
      <c r="CW39" s="433"/>
      <c r="CX39" s="433"/>
      <c r="CY39" s="433"/>
      <c r="CZ39" s="433"/>
      <c r="DA39" s="433"/>
      <c r="DB39" s="442"/>
      <c r="DC39" s="433"/>
      <c r="DD39" s="433"/>
      <c r="DE39" s="433"/>
      <c r="DF39" s="433"/>
      <c r="DG39" s="433"/>
      <c r="DH39" s="433"/>
      <c r="DI39" s="433"/>
      <c r="DJ39" s="433"/>
      <c r="DK39" s="433"/>
      <c r="DL39" s="433"/>
      <c r="DM39" s="307" t="s">
        <v>277</v>
      </c>
      <c r="DN39" s="433"/>
      <c r="DO39" s="307" t="s">
        <v>277</v>
      </c>
      <c r="DP39" s="307" t="s">
        <v>277</v>
      </c>
      <c r="DQ39" s="307" t="s">
        <v>277</v>
      </c>
      <c r="DR39" s="307" t="s">
        <v>277</v>
      </c>
      <c r="DS39" s="307" t="s">
        <v>277</v>
      </c>
      <c r="DT39" s="307" t="s">
        <v>277</v>
      </c>
      <c r="DU39" s="307" t="s">
        <v>277</v>
      </c>
      <c r="DV39" s="307" t="s">
        <v>277</v>
      </c>
      <c r="DW39" s="307" t="s">
        <v>277</v>
      </c>
      <c r="DX39" s="433"/>
      <c r="DY39" s="307" t="s">
        <v>277</v>
      </c>
      <c r="DZ39" s="433"/>
      <c r="EA39" s="307" t="s">
        <v>277</v>
      </c>
      <c r="EB39" s="307" t="s">
        <v>277</v>
      </c>
      <c r="EC39" s="307" t="s">
        <v>277</v>
      </c>
      <c r="ED39" s="307" t="s">
        <v>277</v>
      </c>
      <c r="EE39" s="307" t="s">
        <v>277</v>
      </c>
      <c r="EF39" s="307" t="s">
        <v>277</v>
      </c>
      <c r="EG39" s="307" t="s">
        <v>277</v>
      </c>
      <c r="EH39" s="307" t="s">
        <v>277</v>
      </c>
      <c r="EI39" s="307" t="s">
        <v>277</v>
      </c>
      <c r="EJ39" s="307" t="s">
        <v>277</v>
      </c>
      <c r="EK39" s="307" t="s">
        <v>277</v>
      </c>
      <c r="EL39" s="307" t="s">
        <v>277</v>
      </c>
      <c r="EM39" s="307" t="s">
        <v>277</v>
      </c>
      <c r="EN39" s="307" t="s">
        <v>277</v>
      </c>
      <c r="EO39" s="307" t="s">
        <v>277</v>
      </c>
      <c r="EP39" s="307" t="s">
        <v>277</v>
      </c>
      <c r="EQ39" s="307" t="s">
        <v>277</v>
      </c>
      <c r="ER39" s="307" t="s">
        <v>277</v>
      </c>
      <c r="ES39" s="307" t="s">
        <v>277</v>
      </c>
      <c r="ET39" s="307" t="s">
        <v>277</v>
      </c>
      <c r="EU39" s="307" t="s">
        <v>277</v>
      </c>
    </row>
    <row r="40" spans="1:151" s="311" customFormat="1" ht="19.95" customHeight="1">
      <c r="A40" s="433"/>
      <c r="B40" s="433"/>
      <c r="C40" s="433"/>
      <c r="D40" s="449"/>
      <c r="E40" s="442"/>
      <c r="F40" s="433"/>
      <c r="G40" s="449"/>
      <c r="H40" s="449"/>
      <c r="I40" s="433"/>
      <c r="J40" s="433"/>
      <c r="K40" s="433"/>
      <c r="L40" s="442"/>
      <c r="M40" s="433"/>
      <c r="N40" s="442"/>
      <c r="O40" s="433"/>
      <c r="P40" s="439"/>
      <c r="Q40" s="460"/>
      <c r="R40" s="304" t="s">
        <v>277</v>
      </c>
      <c r="S40" s="304" t="s">
        <v>277</v>
      </c>
      <c r="T40" s="304" t="s">
        <v>277</v>
      </c>
      <c r="U40" s="304" t="s">
        <v>277</v>
      </c>
      <c r="V40" s="304" t="s">
        <v>277</v>
      </c>
      <c r="W40" s="304" t="s">
        <v>277</v>
      </c>
      <c r="X40" s="452"/>
      <c r="Y40" s="304" t="s">
        <v>277</v>
      </c>
      <c r="Z40" s="452"/>
      <c r="AA40" s="304" t="s">
        <v>277</v>
      </c>
      <c r="AB40" s="458"/>
      <c r="AC40" s="304" t="s">
        <v>277</v>
      </c>
      <c r="AD40" s="452"/>
      <c r="AE40" s="304" t="s">
        <v>277</v>
      </c>
      <c r="AF40" s="304" t="s">
        <v>277</v>
      </c>
      <c r="AG40" s="304" t="s">
        <v>277</v>
      </c>
      <c r="AH40" s="304" t="s">
        <v>277</v>
      </c>
      <c r="AI40" s="304" t="s">
        <v>277</v>
      </c>
      <c r="AJ40" s="447"/>
      <c r="AK40" s="447"/>
      <c r="AL40" s="447"/>
      <c r="AM40" s="447"/>
      <c r="AN40" s="447"/>
      <c r="AO40" s="447"/>
      <c r="AP40" s="307" t="s">
        <v>277</v>
      </c>
      <c r="AQ40" s="433"/>
      <c r="AR40" s="307" t="s">
        <v>277</v>
      </c>
      <c r="AS40" s="308" t="s">
        <v>277</v>
      </c>
      <c r="AT40" s="308" t="s">
        <v>277</v>
      </c>
      <c r="AU40" s="307" t="s">
        <v>277</v>
      </c>
      <c r="AV40" s="307" t="s">
        <v>277</v>
      </c>
      <c r="AW40" s="307" t="s">
        <v>277</v>
      </c>
      <c r="AX40" s="307" t="s">
        <v>277</v>
      </c>
      <c r="AY40" s="309" t="s">
        <v>277</v>
      </c>
      <c r="AZ40" s="387" t="s">
        <v>277</v>
      </c>
      <c r="BA40" s="452"/>
      <c r="BB40" s="387" t="s">
        <v>277</v>
      </c>
      <c r="BC40" s="452"/>
      <c r="BD40" s="387" t="s">
        <v>277</v>
      </c>
      <c r="BE40" s="387" t="s">
        <v>277</v>
      </c>
      <c r="BF40" s="387" t="s">
        <v>277</v>
      </c>
      <c r="BG40" s="307" t="s">
        <v>277</v>
      </c>
      <c r="BH40" s="307" t="s">
        <v>277</v>
      </c>
      <c r="BI40" s="307" t="s">
        <v>277</v>
      </c>
      <c r="BJ40" s="307" t="s">
        <v>277</v>
      </c>
      <c r="BK40" s="447"/>
      <c r="BL40" s="307" t="s">
        <v>277</v>
      </c>
      <c r="BM40" s="307" t="s">
        <v>277</v>
      </c>
      <c r="BN40" s="307" t="s">
        <v>277</v>
      </c>
      <c r="BO40" s="307" t="s">
        <v>277</v>
      </c>
      <c r="BP40" s="307" t="s">
        <v>277</v>
      </c>
      <c r="BQ40" s="307" t="s">
        <v>277</v>
      </c>
      <c r="BR40" s="307" t="s">
        <v>277</v>
      </c>
      <c r="BS40" s="307" t="s">
        <v>277</v>
      </c>
      <c r="BT40" s="307" t="s">
        <v>277</v>
      </c>
      <c r="BU40" s="306" t="s">
        <v>277</v>
      </c>
      <c r="BV40" s="307" t="s">
        <v>277</v>
      </c>
      <c r="BW40" s="307" t="s">
        <v>277</v>
      </c>
      <c r="BX40" s="307" t="s">
        <v>277</v>
      </c>
      <c r="BY40" s="307" t="s">
        <v>277</v>
      </c>
      <c r="BZ40" s="307" t="s">
        <v>277</v>
      </c>
      <c r="CA40" s="307" t="s">
        <v>277</v>
      </c>
      <c r="CB40" s="307" t="s">
        <v>277</v>
      </c>
      <c r="CC40" s="307" t="s">
        <v>277</v>
      </c>
      <c r="CD40" s="307" t="s">
        <v>277</v>
      </c>
      <c r="CE40" s="306" t="s">
        <v>277</v>
      </c>
      <c r="CF40" s="307" t="s">
        <v>277</v>
      </c>
      <c r="CG40" s="307" t="s">
        <v>277</v>
      </c>
      <c r="CH40" s="307" t="s">
        <v>277</v>
      </c>
      <c r="CI40" s="306" t="s">
        <v>277</v>
      </c>
      <c r="CJ40" s="307" t="s">
        <v>277</v>
      </c>
      <c r="CK40" s="307" t="s">
        <v>277</v>
      </c>
      <c r="CL40" s="307" t="s">
        <v>277</v>
      </c>
      <c r="CM40" s="433"/>
      <c r="CN40" s="436"/>
      <c r="CO40" s="449"/>
      <c r="CP40" s="449"/>
      <c r="CQ40" s="449"/>
      <c r="CR40" s="449"/>
      <c r="CS40" s="449"/>
      <c r="CT40" s="433"/>
      <c r="CU40" s="433"/>
      <c r="CV40" s="433"/>
      <c r="CW40" s="433"/>
      <c r="CX40" s="433"/>
      <c r="CY40" s="433"/>
      <c r="CZ40" s="433"/>
      <c r="DA40" s="433"/>
      <c r="DB40" s="442"/>
      <c r="DC40" s="433"/>
      <c r="DD40" s="433"/>
      <c r="DE40" s="433"/>
      <c r="DF40" s="433"/>
      <c r="DG40" s="433"/>
      <c r="DH40" s="433"/>
      <c r="DI40" s="433"/>
      <c r="DJ40" s="433"/>
      <c r="DK40" s="433"/>
      <c r="DL40" s="433"/>
      <c r="DM40" s="307" t="s">
        <v>277</v>
      </c>
      <c r="DN40" s="433"/>
      <c r="DO40" s="307" t="s">
        <v>277</v>
      </c>
      <c r="DP40" s="307" t="s">
        <v>277</v>
      </c>
      <c r="DQ40" s="307" t="s">
        <v>277</v>
      </c>
      <c r="DR40" s="307" t="s">
        <v>277</v>
      </c>
      <c r="DS40" s="307" t="s">
        <v>277</v>
      </c>
      <c r="DT40" s="307" t="s">
        <v>277</v>
      </c>
      <c r="DU40" s="307" t="s">
        <v>277</v>
      </c>
      <c r="DV40" s="307" t="s">
        <v>277</v>
      </c>
      <c r="DW40" s="307" t="s">
        <v>277</v>
      </c>
      <c r="DX40" s="433"/>
      <c r="DY40" s="307" t="s">
        <v>277</v>
      </c>
      <c r="DZ40" s="433"/>
      <c r="EA40" s="307" t="s">
        <v>277</v>
      </c>
      <c r="EB40" s="307" t="s">
        <v>277</v>
      </c>
      <c r="EC40" s="307" t="s">
        <v>277</v>
      </c>
      <c r="ED40" s="307" t="s">
        <v>277</v>
      </c>
      <c r="EE40" s="307" t="s">
        <v>277</v>
      </c>
      <c r="EF40" s="307" t="s">
        <v>277</v>
      </c>
      <c r="EG40" s="307" t="s">
        <v>277</v>
      </c>
      <c r="EH40" s="307" t="s">
        <v>277</v>
      </c>
      <c r="EI40" s="307" t="s">
        <v>277</v>
      </c>
      <c r="EJ40" s="307" t="s">
        <v>277</v>
      </c>
      <c r="EK40" s="307" t="s">
        <v>277</v>
      </c>
      <c r="EL40" s="307" t="s">
        <v>277</v>
      </c>
      <c r="EM40" s="307" t="s">
        <v>277</v>
      </c>
      <c r="EN40" s="307" t="s">
        <v>277</v>
      </c>
      <c r="EO40" s="307" t="s">
        <v>277</v>
      </c>
      <c r="EP40" s="307" t="s">
        <v>277</v>
      </c>
      <c r="EQ40" s="307" t="s">
        <v>277</v>
      </c>
      <c r="ER40" s="307" t="s">
        <v>277</v>
      </c>
      <c r="ES40" s="307" t="s">
        <v>277</v>
      </c>
      <c r="ET40" s="307" t="s">
        <v>277</v>
      </c>
      <c r="EU40" s="307" t="s">
        <v>277</v>
      </c>
    </row>
    <row r="41" spans="1:151" s="311" customFormat="1" ht="19.95" customHeight="1">
      <c r="A41" s="434"/>
      <c r="B41" s="434"/>
      <c r="C41" s="434"/>
      <c r="D41" s="450"/>
      <c r="E41" s="443"/>
      <c r="F41" s="434"/>
      <c r="G41" s="450"/>
      <c r="H41" s="450"/>
      <c r="I41" s="434"/>
      <c r="J41" s="434"/>
      <c r="K41" s="434"/>
      <c r="L41" s="443"/>
      <c r="M41" s="434"/>
      <c r="N41" s="443"/>
      <c r="O41" s="434"/>
      <c r="P41" s="440"/>
      <c r="Q41" s="461"/>
      <c r="R41" s="304" t="s">
        <v>277</v>
      </c>
      <c r="S41" s="304" t="s">
        <v>277</v>
      </c>
      <c r="T41" s="304" t="s">
        <v>277</v>
      </c>
      <c r="U41" s="304" t="s">
        <v>277</v>
      </c>
      <c r="V41" s="304" t="s">
        <v>277</v>
      </c>
      <c r="W41" s="304" t="s">
        <v>277</v>
      </c>
      <c r="X41" s="453"/>
      <c r="Y41" s="304" t="s">
        <v>277</v>
      </c>
      <c r="Z41" s="453"/>
      <c r="AA41" s="304" t="s">
        <v>277</v>
      </c>
      <c r="AB41" s="459"/>
      <c r="AC41" s="304" t="s">
        <v>277</v>
      </c>
      <c r="AD41" s="453"/>
      <c r="AE41" s="304" t="s">
        <v>277</v>
      </c>
      <c r="AF41" s="304" t="s">
        <v>277</v>
      </c>
      <c r="AG41" s="304" t="s">
        <v>277</v>
      </c>
      <c r="AH41" s="304" t="s">
        <v>277</v>
      </c>
      <c r="AI41" s="304" t="s">
        <v>277</v>
      </c>
      <c r="AJ41" s="448"/>
      <c r="AK41" s="448"/>
      <c r="AL41" s="448"/>
      <c r="AM41" s="448"/>
      <c r="AN41" s="448"/>
      <c r="AO41" s="448"/>
      <c r="AP41" s="307" t="s">
        <v>277</v>
      </c>
      <c r="AQ41" s="434"/>
      <c r="AR41" s="307" t="s">
        <v>277</v>
      </c>
      <c r="AS41" s="308" t="s">
        <v>277</v>
      </c>
      <c r="AT41" s="308" t="s">
        <v>277</v>
      </c>
      <c r="AU41" s="307" t="s">
        <v>277</v>
      </c>
      <c r="AV41" s="307" t="s">
        <v>277</v>
      </c>
      <c r="AW41" s="307" t="s">
        <v>277</v>
      </c>
      <c r="AX41" s="307" t="s">
        <v>277</v>
      </c>
      <c r="AY41" s="309" t="s">
        <v>277</v>
      </c>
      <c r="AZ41" s="387" t="s">
        <v>277</v>
      </c>
      <c r="BA41" s="453"/>
      <c r="BB41" s="387" t="s">
        <v>277</v>
      </c>
      <c r="BC41" s="455"/>
      <c r="BD41" s="387" t="s">
        <v>277</v>
      </c>
      <c r="BE41" s="387" t="s">
        <v>277</v>
      </c>
      <c r="BF41" s="387" t="s">
        <v>277</v>
      </c>
      <c r="BG41" s="307" t="s">
        <v>277</v>
      </c>
      <c r="BH41" s="307" t="s">
        <v>277</v>
      </c>
      <c r="BI41" s="307" t="s">
        <v>277</v>
      </c>
      <c r="BJ41" s="307" t="s">
        <v>277</v>
      </c>
      <c r="BK41" s="448"/>
      <c r="BL41" s="307" t="s">
        <v>277</v>
      </c>
      <c r="BM41" s="307" t="s">
        <v>277</v>
      </c>
      <c r="BN41" s="307" t="s">
        <v>277</v>
      </c>
      <c r="BO41" s="307" t="s">
        <v>277</v>
      </c>
      <c r="BP41" s="307" t="s">
        <v>277</v>
      </c>
      <c r="BQ41" s="307" t="s">
        <v>277</v>
      </c>
      <c r="BR41" s="307" t="s">
        <v>277</v>
      </c>
      <c r="BS41" s="307" t="s">
        <v>277</v>
      </c>
      <c r="BT41" s="307" t="s">
        <v>277</v>
      </c>
      <c r="BU41" s="306" t="s">
        <v>277</v>
      </c>
      <c r="BV41" s="307" t="s">
        <v>277</v>
      </c>
      <c r="BW41" s="307" t="s">
        <v>277</v>
      </c>
      <c r="BX41" s="307" t="s">
        <v>277</v>
      </c>
      <c r="BY41" s="307" t="s">
        <v>277</v>
      </c>
      <c r="BZ41" s="307" t="s">
        <v>277</v>
      </c>
      <c r="CA41" s="307" t="s">
        <v>277</v>
      </c>
      <c r="CB41" s="307" t="s">
        <v>277</v>
      </c>
      <c r="CC41" s="307" t="s">
        <v>277</v>
      </c>
      <c r="CD41" s="307" t="s">
        <v>277</v>
      </c>
      <c r="CE41" s="306" t="s">
        <v>277</v>
      </c>
      <c r="CF41" s="307" t="s">
        <v>277</v>
      </c>
      <c r="CG41" s="307" t="s">
        <v>277</v>
      </c>
      <c r="CH41" s="307" t="s">
        <v>277</v>
      </c>
      <c r="CI41" s="306" t="s">
        <v>277</v>
      </c>
      <c r="CJ41" s="307" t="s">
        <v>277</v>
      </c>
      <c r="CK41" s="307" t="s">
        <v>277</v>
      </c>
      <c r="CL41" s="307" t="s">
        <v>277</v>
      </c>
      <c r="CM41" s="434"/>
      <c r="CN41" s="437"/>
      <c r="CO41" s="450"/>
      <c r="CP41" s="450"/>
      <c r="CQ41" s="450"/>
      <c r="CR41" s="450"/>
      <c r="CS41" s="450"/>
      <c r="CT41" s="434"/>
      <c r="CU41" s="434"/>
      <c r="CV41" s="434"/>
      <c r="CW41" s="434"/>
      <c r="CX41" s="434"/>
      <c r="CY41" s="434"/>
      <c r="CZ41" s="434"/>
      <c r="DA41" s="434"/>
      <c r="DB41" s="443"/>
      <c r="DC41" s="434"/>
      <c r="DD41" s="434"/>
      <c r="DE41" s="434"/>
      <c r="DF41" s="434"/>
      <c r="DG41" s="434"/>
      <c r="DH41" s="434"/>
      <c r="DI41" s="434"/>
      <c r="DJ41" s="434"/>
      <c r="DK41" s="434"/>
      <c r="DL41" s="434"/>
      <c r="DM41" s="307" t="s">
        <v>277</v>
      </c>
      <c r="DN41" s="434"/>
      <c r="DO41" s="307" t="s">
        <v>277</v>
      </c>
      <c r="DP41" s="307" t="s">
        <v>277</v>
      </c>
      <c r="DQ41" s="307" t="s">
        <v>277</v>
      </c>
      <c r="DR41" s="307" t="s">
        <v>277</v>
      </c>
      <c r="DS41" s="307" t="s">
        <v>277</v>
      </c>
      <c r="DT41" s="307" t="s">
        <v>277</v>
      </c>
      <c r="DU41" s="307" t="s">
        <v>277</v>
      </c>
      <c r="DV41" s="307" t="s">
        <v>277</v>
      </c>
      <c r="DW41" s="307" t="s">
        <v>277</v>
      </c>
      <c r="DX41" s="434"/>
      <c r="DY41" s="307" t="s">
        <v>277</v>
      </c>
      <c r="DZ41" s="434"/>
      <c r="EA41" s="307" t="s">
        <v>277</v>
      </c>
      <c r="EB41" s="307" t="s">
        <v>277</v>
      </c>
      <c r="EC41" s="307" t="s">
        <v>277</v>
      </c>
      <c r="ED41" s="307" t="s">
        <v>277</v>
      </c>
      <c r="EE41" s="307" t="s">
        <v>277</v>
      </c>
      <c r="EF41" s="307" t="s">
        <v>277</v>
      </c>
      <c r="EG41" s="307" t="s">
        <v>277</v>
      </c>
      <c r="EH41" s="307" t="s">
        <v>277</v>
      </c>
      <c r="EI41" s="307" t="s">
        <v>277</v>
      </c>
      <c r="EJ41" s="307" t="s">
        <v>277</v>
      </c>
      <c r="EK41" s="307" t="s">
        <v>277</v>
      </c>
      <c r="EL41" s="307" t="s">
        <v>277</v>
      </c>
      <c r="EM41" s="307" t="s">
        <v>277</v>
      </c>
      <c r="EN41" s="307" t="s">
        <v>277</v>
      </c>
      <c r="EO41" s="307" t="s">
        <v>277</v>
      </c>
      <c r="EP41" s="307" t="s">
        <v>277</v>
      </c>
      <c r="EQ41" s="307" t="s">
        <v>277</v>
      </c>
      <c r="ER41" s="307" t="s">
        <v>277</v>
      </c>
      <c r="ES41" s="307" t="s">
        <v>277</v>
      </c>
      <c r="ET41" s="307" t="s">
        <v>277</v>
      </c>
      <c r="EU41" s="307" t="s">
        <v>277</v>
      </c>
    </row>
    <row r="42" spans="1:151" s="311" customFormat="1" ht="19.95" customHeight="1">
      <c r="A42" s="432">
        <v>38</v>
      </c>
      <c r="B42" s="432">
        <v>38</v>
      </c>
      <c r="C42" s="432" t="s">
        <v>263</v>
      </c>
      <c r="D42" s="432" t="s">
        <v>356</v>
      </c>
      <c r="E42" s="441" t="s">
        <v>265</v>
      </c>
      <c r="F42" s="432" t="s">
        <v>357</v>
      </c>
      <c r="G42" s="432" t="s">
        <v>358</v>
      </c>
      <c r="H42" s="432" t="s">
        <v>359</v>
      </c>
      <c r="I42" s="432" t="s">
        <v>360</v>
      </c>
      <c r="J42" s="432" t="s">
        <v>361</v>
      </c>
      <c r="K42" s="456" t="s">
        <v>362</v>
      </c>
      <c r="L42" s="441" t="s">
        <v>272</v>
      </c>
      <c r="M42" s="432" t="s">
        <v>363</v>
      </c>
      <c r="N42" s="441" t="s">
        <v>272</v>
      </c>
      <c r="O42" s="432" t="s">
        <v>364</v>
      </c>
      <c r="P42" s="438" t="s">
        <v>270</v>
      </c>
      <c r="Q42" s="441">
        <v>2</v>
      </c>
      <c r="R42" s="304" t="s">
        <v>365</v>
      </c>
      <c r="S42" s="304" t="s">
        <v>270</v>
      </c>
      <c r="T42" s="304" t="s">
        <v>270</v>
      </c>
      <c r="U42" s="304" t="s">
        <v>270</v>
      </c>
      <c r="V42" s="304" t="s">
        <v>270</v>
      </c>
      <c r="W42" s="304" t="s">
        <v>270</v>
      </c>
      <c r="X42" s="451" t="s">
        <v>270</v>
      </c>
      <c r="Y42" s="304" t="s">
        <v>270</v>
      </c>
      <c r="Z42" s="451" t="s">
        <v>270</v>
      </c>
      <c r="AA42" s="304" t="s">
        <v>270</v>
      </c>
      <c r="AB42" s="457" t="s">
        <v>270</v>
      </c>
      <c r="AC42" s="304" t="s">
        <v>270</v>
      </c>
      <c r="AD42" s="451" t="s">
        <v>270</v>
      </c>
      <c r="AE42" s="304" t="s">
        <v>270</v>
      </c>
      <c r="AF42" s="304" t="s">
        <v>270</v>
      </c>
      <c r="AG42" s="304" t="s">
        <v>270</v>
      </c>
      <c r="AH42" s="304" t="s">
        <v>270</v>
      </c>
      <c r="AI42" s="304" t="s">
        <v>270</v>
      </c>
      <c r="AJ42" s="446" t="s">
        <v>277</v>
      </c>
      <c r="AK42" s="446" t="s">
        <v>277</v>
      </c>
      <c r="AL42" s="446" t="s">
        <v>277</v>
      </c>
      <c r="AM42" s="446" t="s">
        <v>277</v>
      </c>
      <c r="AN42" s="446" t="s">
        <v>277</v>
      </c>
      <c r="AO42" s="446" t="s">
        <v>277</v>
      </c>
      <c r="AP42" s="307" t="s">
        <v>277</v>
      </c>
      <c r="AQ42" s="432" t="s">
        <v>277</v>
      </c>
      <c r="AR42" s="307" t="s">
        <v>277</v>
      </c>
      <c r="AS42" s="308" t="s">
        <v>277</v>
      </c>
      <c r="AT42" s="308" t="s">
        <v>277</v>
      </c>
      <c r="AU42" s="307" t="s">
        <v>277</v>
      </c>
      <c r="AV42" s="307" t="s">
        <v>277</v>
      </c>
      <c r="AW42" s="307" t="s">
        <v>277</v>
      </c>
      <c r="AX42" s="307" t="s">
        <v>277</v>
      </c>
      <c r="AY42" s="309" t="s">
        <v>277</v>
      </c>
      <c r="AZ42" s="387" t="s">
        <v>277</v>
      </c>
      <c r="BA42" s="451" t="s">
        <v>277</v>
      </c>
      <c r="BB42" s="387" t="s">
        <v>277</v>
      </c>
      <c r="BC42" s="454" t="s">
        <v>277</v>
      </c>
      <c r="BD42" s="387" t="s">
        <v>277</v>
      </c>
      <c r="BE42" s="387" t="s">
        <v>277</v>
      </c>
      <c r="BF42" s="387" t="s">
        <v>277</v>
      </c>
      <c r="BG42" s="307" t="s">
        <v>277</v>
      </c>
      <c r="BH42" s="307" t="s">
        <v>277</v>
      </c>
      <c r="BI42" s="307" t="s">
        <v>277</v>
      </c>
      <c r="BJ42" s="307" t="s">
        <v>277</v>
      </c>
      <c r="BK42" s="446" t="s">
        <v>277</v>
      </c>
      <c r="BL42" s="307" t="s">
        <v>277</v>
      </c>
      <c r="BM42" s="307" t="s">
        <v>277</v>
      </c>
      <c r="BN42" s="307" t="s">
        <v>277</v>
      </c>
      <c r="BO42" s="307" t="s">
        <v>277</v>
      </c>
      <c r="BP42" s="307" t="s">
        <v>277</v>
      </c>
      <c r="BQ42" s="307" t="s">
        <v>277</v>
      </c>
      <c r="BR42" s="307" t="s">
        <v>277</v>
      </c>
      <c r="BS42" s="307" t="s">
        <v>277</v>
      </c>
      <c r="BT42" s="307" t="s">
        <v>277</v>
      </c>
      <c r="BU42" s="306" t="s">
        <v>277</v>
      </c>
      <c r="BV42" s="307" t="s">
        <v>277</v>
      </c>
      <c r="BW42" s="307" t="s">
        <v>277</v>
      </c>
      <c r="BX42" s="307" t="s">
        <v>277</v>
      </c>
      <c r="BY42" s="307" t="s">
        <v>277</v>
      </c>
      <c r="BZ42" s="307" t="s">
        <v>277</v>
      </c>
      <c r="CA42" s="307" t="s">
        <v>277</v>
      </c>
      <c r="CB42" s="307" t="s">
        <v>277</v>
      </c>
      <c r="CC42" s="307" t="s">
        <v>277</v>
      </c>
      <c r="CD42" s="307" t="s">
        <v>277</v>
      </c>
      <c r="CE42" s="306" t="s">
        <v>277</v>
      </c>
      <c r="CF42" s="307" t="s">
        <v>277</v>
      </c>
      <c r="CG42" s="307" t="s">
        <v>277</v>
      </c>
      <c r="CH42" s="307" t="s">
        <v>277</v>
      </c>
      <c r="CI42" s="306" t="s">
        <v>277</v>
      </c>
      <c r="CJ42" s="307" t="s">
        <v>277</v>
      </c>
      <c r="CK42" s="307" t="s">
        <v>277</v>
      </c>
      <c r="CL42" s="307" t="s">
        <v>277</v>
      </c>
      <c r="CM42" s="432" t="s">
        <v>278</v>
      </c>
      <c r="CN42" s="435" t="s">
        <v>366</v>
      </c>
      <c r="CO42" s="432" t="s">
        <v>280</v>
      </c>
      <c r="CP42" s="432" t="s">
        <v>352</v>
      </c>
      <c r="CQ42" s="432" t="s">
        <v>367</v>
      </c>
      <c r="CR42" s="432" t="s">
        <v>368</v>
      </c>
      <c r="CS42" s="432" t="s">
        <v>369</v>
      </c>
      <c r="CT42" s="432" t="s">
        <v>277</v>
      </c>
      <c r="CU42" s="432" t="s">
        <v>277</v>
      </c>
      <c r="CV42" s="432" t="s">
        <v>277</v>
      </c>
      <c r="CW42" s="432" t="s">
        <v>277</v>
      </c>
      <c r="CX42" s="432" t="s">
        <v>277</v>
      </c>
      <c r="CY42" s="432" t="s">
        <v>277</v>
      </c>
      <c r="CZ42" s="432" t="s">
        <v>277</v>
      </c>
      <c r="DA42" s="432" t="s">
        <v>277</v>
      </c>
      <c r="DB42" s="441" t="s">
        <v>277</v>
      </c>
      <c r="DC42" s="432" t="s">
        <v>277</v>
      </c>
      <c r="DD42" s="432" t="s">
        <v>277</v>
      </c>
      <c r="DE42" s="432" t="s">
        <v>277</v>
      </c>
      <c r="DF42" s="432" t="s">
        <v>277</v>
      </c>
      <c r="DG42" s="432" t="s">
        <v>277</v>
      </c>
      <c r="DH42" s="432" t="s">
        <v>277</v>
      </c>
      <c r="DI42" s="432" t="s">
        <v>277</v>
      </c>
      <c r="DJ42" s="432" t="s">
        <v>277</v>
      </c>
      <c r="DK42" s="432" t="s">
        <v>277</v>
      </c>
      <c r="DL42" s="432" t="s">
        <v>277</v>
      </c>
      <c r="DM42" s="307" t="s">
        <v>277</v>
      </c>
      <c r="DN42" s="432" t="s">
        <v>277</v>
      </c>
      <c r="DO42" s="307" t="s">
        <v>277</v>
      </c>
      <c r="DP42" s="307" t="s">
        <v>277</v>
      </c>
      <c r="DQ42" s="307" t="s">
        <v>277</v>
      </c>
      <c r="DR42" s="307" t="s">
        <v>277</v>
      </c>
      <c r="DS42" s="307" t="s">
        <v>277</v>
      </c>
      <c r="DT42" s="307" t="s">
        <v>277</v>
      </c>
      <c r="DU42" s="307" t="s">
        <v>277</v>
      </c>
      <c r="DV42" s="307" t="s">
        <v>277</v>
      </c>
      <c r="DW42" s="307" t="s">
        <v>277</v>
      </c>
      <c r="DX42" s="432" t="s">
        <v>277</v>
      </c>
      <c r="DY42" s="307" t="s">
        <v>277</v>
      </c>
      <c r="DZ42" s="432" t="s">
        <v>277</v>
      </c>
      <c r="EA42" s="307" t="s">
        <v>277</v>
      </c>
      <c r="EB42" s="307" t="s">
        <v>277</v>
      </c>
      <c r="EC42" s="307" t="s">
        <v>277</v>
      </c>
      <c r="ED42" s="307" t="s">
        <v>277</v>
      </c>
      <c r="EE42" s="307" t="s">
        <v>277</v>
      </c>
      <c r="EF42" s="307" t="s">
        <v>277</v>
      </c>
      <c r="EG42" s="307" t="s">
        <v>277</v>
      </c>
      <c r="EH42" s="307" t="s">
        <v>277</v>
      </c>
      <c r="EI42" s="307" t="s">
        <v>277</v>
      </c>
      <c r="EJ42" s="307" t="s">
        <v>277</v>
      </c>
      <c r="EK42" s="307" t="s">
        <v>277</v>
      </c>
      <c r="EL42" s="307" t="s">
        <v>277</v>
      </c>
      <c r="EM42" s="307" t="s">
        <v>277</v>
      </c>
      <c r="EN42" s="307" t="s">
        <v>277</v>
      </c>
      <c r="EO42" s="307" t="s">
        <v>277</v>
      </c>
      <c r="EP42" s="307" t="s">
        <v>277</v>
      </c>
      <c r="EQ42" s="307" t="s">
        <v>277</v>
      </c>
      <c r="ER42" s="307" t="s">
        <v>277</v>
      </c>
      <c r="ES42" s="307" t="s">
        <v>277</v>
      </c>
      <c r="ET42" s="307" t="s">
        <v>277</v>
      </c>
      <c r="EU42" s="307" t="s">
        <v>277</v>
      </c>
    </row>
    <row r="43" spans="1:151" s="311" customFormat="1" ht="19.95" customHeight="1">
      <c r="A43" s="433"/>
      <c r="B43" s="433"/>
      <c r="C43" s="433"/>
      <c r="D43" s="449"/>
      <c r="E43" s="442"/>
      <c r="F43" s="433"/>
      <c r="G43" s="449"/>
      <c r="H43" s="449"/>
      <c r="I43" s="433"/>
      <c r="J43" s="433"/>
      <c r="K43" s="433"/>
      <c r="L43" s="442"/>
      <c r="M43" s="433"/>
      <c r="N43" s="442"/>
      <c r="O43" s="433"/>
      <c r="P43" s="439"/>
      <c r="Q43" s="460"/>
      <c r="R43" s="304" t="s">
        <v>297</v>
      </c>
      <c r="S43" s="304" t="s">
        <v>270</v>
      </c>
      <c r="T43" s="304" t="s">
        <v>270</v>
      </c>
      <c r="U43" s="304" t="s">
        <v>270</v>
      </c>
      <c r="V43" s="304" t="s">
        <v>270</v>
      </c>
      <c r="W43" s="304" t="s">
        <v>270</v>
      </c>
      <c r="X43" s="452"/>
      <c r="Y43" s="304" t="s">
        <v>270</v>
      </c>
      <c r="Z43" s="452"/>
      <c r="AA43" s="304" t="s">
        <v>270</v>
      </c>
      <c r="AB43" s="458"/>
      <c r="AC43" s="304" t="s">
        <v>270</v>
      </c>
      <c r="AD43" s="452"/>
      <c r="AE43" s="304" t="s">
        <v>270</v>
      </c>
      <c r="AF43" s="304" t="s">
        <v>270</v>
      </c>
      <c r="AG43" s="304" t="s">
        <v>270</v>
      </c>
      <c r="AH43" s="304" t="s">
        <v>270</v>
      </c>
      <c r="AI43" s="304" t="s">
        <v>270</v>
      </c>
      <c r="AJ43" s="447"/>
      <c r="AK43" s="447"/>
      <c r="AL43" s="447"/>
      <c r="AM43" s="447"/>
      <c r="AN43" s="447"/>
      <c r="AO43" s="447"/>
      <c r="AP43" s="307" t="s">
        <v>277</v>
      </c>
      <c r="AQ43" s="433"/>
      <c r="AR43" s="307" t="s">
        <v>277</v>
      </c>
      <c r="AS43" s="308" t="s">
        <v>277</v>
      </c>
      <c r="AT43" s="308" t="s">
        <v>277</v>
      </c>
      <c r="AU43" s="307" t="s">
        <v>277</v>
      </c>
      <c r="AV43" s="307" t="s">
        <v>277</v>
      </c>
      <c r="AW43" s="307" t="s">
        <v>277</v>
      </c>
      <c r="AX43" s="307" t="s">
        <v>277</v>
      </c>
      <c r="AY43" s="309" t="s">
        <v>277</v>
      </c>
      <c r="AZ43" s="387" t="s">
        <v>277</v>
      </c>
      <c r="BA43" s="452"/>
      <c r="BB43" s="387" t="s">
        <v>277</v>
      </c>
      <c r="BC43" s="452"/>
      <c r="BD43" s="387" t="s">
        <v>277</v>
      </c>
      <c r="BE43" s="387" t="s">
        <v>277</v>
      </c>
      <c r="BF43" s="387" t="s">
        <v>277</v>
      </c>
      <c r="BG43" s="307" t="s">
        <v>277</v>
      </c>
      <c r="BH43" s="307" t="s">
        <v>277</v>
      </c>
      <c r="BI43" s="307" t="s">
        <v>277</v>
      </c>
      <c r="BJ43" s="307" t="s">
        <v>277</v>
      </c>
      <c r="BK43" s="447"/>
      <c r="BL43" s="307" t="s">
        <v>277</v>
      </c>
      <c r="BM43" s="307" t="s">
        <v>277</v>
      </c>
      <c r="BN43" s="307" t="s">
        <v>277</v>
      </c>
      <c r="BO43" s="307" t="s">
        <v>277</v>
      </c>
      <c r="BP43" s="307" t="s">
        <v>277</v>
      </c>
      <c r="BQ43" s="307" t="s">
        <v>277</v>
      </c>
      <c r="BR43" s="307" t="s">
        <v>277</v>
      </c>
      <c r="BS43" s="307" t="s">
        <v>277</v>
      </c>
      <c r="BT43" s="307" t="s">
        <v>277</v>
      </c>
      <c r="BU43" s="306" t="s">
        <v>277</v>
      </c>
      <c r="BV43" s="307" t="s">
        <v>277</v>
      </c>
      <c r="BW43" s="307" t="s">
        <v>277</v>
      </c>
      <c r="BX43" s="307" t="s">
        <v>277</v>
      </c>
      <c r="BY43" s="307" t="s">
        <v>277</v>
      </c>
      <c r="BZ43" s="307" t="s">
        <v>277</v>
      </c>
      <c r="CA43" s="307" t="s">
        <v>277</v>
      </c>
      <c r="CB43" s="307" t="s">
        <v>277</v>
      </c>
      <c r="CC43" s="307" t="s">
        <v>277</v>
      </c>
      <c r="CD43" s="307" t="s">
        <v>277</v>
      </c>
      <c r="CE43" s="306" t="s">
        <v>277</v>
      </c>
      <c r="CF43" s="307" t="s">
        <v>277</v>
      </c>
      <c r="CG43" s="307" t="s">
        <v>277</v>
      </c>
      <c r="CH43" s="307" t="s">
        <v>277</v>
      </c>
      <c r="CI43" s="306" t="s">
        <v>277</v>
      </c>
      <c r="CJ43" s="307" t="s">
        <v>277</v>
      </c>
      <c r="CK43" s="307" t="s">
        <v>277</v>
      </c>
      <c r="CL43" s="307" t="s">
        <v>277</v>
      </c>
      <c r="CM43" s="433"/>
      <c r="CN43" s="436"/>
      <c r="CO43" s="449"/>
      <c r="CP43" s="449"/>
      <c r="CQ43" s="433"/>
      <c r="CR43" s="449"/>
      <c r="CS43" s="449"/>
      <c r="CT43" s="433"/>
      <c r="CU43" s="433"/>
      <c r="CV43" s="433"/>
      <c r="CW43" s="433"/>
      <c r="CX43" s="433"/>
      <c r="CY43" s="433"/>
      <c r="CZ43" s="433"/>
      <c r="DA43" s="433"/>
      <c r="DB43" s="442"/>
      <c r="DC43" s="433"/>
      <c r="DD43" s="433"/>
      <c r="DE43" s="433"/>
      <c r="DF43" s="433"/>
      <c r="DG43" s="433"/>
      <c r="DH43" s="433"/>
      <c r="DI43" s="433"/>
      <c r="DJ43" s="433"/>
      <c r="DK43" s="433"/>
      <c r="DL43" s="433"/>
      <c r="DM43" s="307" t="s">
        <v>277</v>
      </c>
      <c r="DN43" s="433"/>
      <c r="DO43" s="307" t="s">
        <v>277</v>
      </c>
      <c r="DP43" s="307" t="s">
        <v>277</v>
      </c>
      <c r="DQ43" s="307" t="s">
        <v>277</v>
      </c>
      <c r="DR43" s="307" t="s">
        <v>277</v>
      </c>
      <c r="DS43" s="307" t="s">
        <v>277</v>
      </c>
      <c r="DT43" s="307" t="s">
        <v>277</v>
      </c>
      <c r="DU43" s="307" t="s">
        <v>277</v>
      </c>
      <c r="DV43" s="307" t="s">
        <v>277</v>
      </c>
      <c r="DW43" s="307" t="s">
        <v>277</v>
      </c>
      <c r="DX43" s="433"/>
      <c r="DY43" s="307" t="s">
        <v>277</v>
      </c>
      <c r="DZ43" s="433"/>
      <c r="EA43" s="307" t="s">
        <v>277</v>
      </c>
      <c r="EB43" s="307" t="s">
        <v>277</v>
      </c>
      <c r="EC43" s="307" t="s">
        <v>277</v>
      </c>
      <c r="ED43" s="307" t="s">
        <v>277</v>
      </c>
      <c r="EE43" s="307" t="s">
        <v>277</v>
      </c>
      <c r="EF43" s="307" t="s">
        <v>277</v>
      </c>
      <c r="EG43" s="307" t="s">
        <v>277</v>
      </c>
      <c r="EH43" s="307" t="s">
        <v>277</v>
      </c>
      <c r="EI43" s="307" t="s">
        <v>277</v>
      </c>
      <c r="EJ43" s="307" t="s">
        <v>277</v>
      </c>
      <c r="EK43" s="307" t="s">
        <v>277</v>
      </c>
      <c r="EL43" s="307" t="s">
        <v>277</v>
      </c>
      <c r="EM43" s="307" t="s">
        <v>277</v>
      </c>
      <c r="EN43" s="307" t="s">
        <v>277</v>
      </c>
      <c r="EO43" s="307" t="s">
        <v>277</v>
      </c>
      <c r="EP43" s="307" t="s">
        <v>277</v>
      </c>
      <c r="EQ43" s="307" t="s">
        <v>277</v>
      </c>
      <c r="ER43" s="307" t="s">
        <v>277</v>
      </c>
      <c r="ES43" s="307" t="s">
        <v>277</v>
      </c>
      <c r="ET43" s="307" t="s">
        <v>277</v>
      </c>
      <c r="EU43" s="307" t="s">
        <v>277</v>
      </c>
    </row>
    <row r="44" spans="1:151" s="311" customFormat="1" ht="19.95" customHeight="1">
      <c r="A44" s="433"/>
      <c r="B44" s="433"/>
      <c r="C44" s="433"/>
      <c r="D44" s="449"/>
      <c r="E44" s="442"/>
      <c r="F44" s="433"/>
      <c r="G44" s="449"/>
      <c r="H44" s="449"/>
      <c r="I44" s="433"/>
      <c r="J44" s="433"/>
      <c r="K44" s="433"/>
      <c r="L44" s="442"/>
      <c r="M44" s="433"/>
      <c r="N44" s="442"/>
      <c r="O44" s="433"/>
      <c r="P44" s="439"/>
      <c r="Q44" s="460"/>
      <c r="R44" s="304" t="s">
        <v>277</v>
      </c>
      <c r="S44" s="304" t="s">
        <v>277</v>
      </c>
      <c r="T44" s="304" t="s">
        <v>277</v>
      </c>
      <c r="U44" s="304" t="s">
        <v>277</v>
      </c>
      <c r="V44" s="304" t="s">
        <v>277</v>
      </c>
      <c r="W44" s="304" t="s">
        <v>277</v>
      </c>
      <c r="X44" s="452"/>
      <c r="Y44" s="304" t="s">
        <v>277</v>
      </c>
      <c r="Z44" s="452"/>
      <c r="AA44" s="304" t="s">
        <v>277</v>
      </c>
      <c r="AB44" s="458"/>
      <c r="AC44" s="304" t="s">
        <v>277</v>
      </c>
      <c r="AD44" s="452"/>
      <c r="AE44" s="304" t="s">
        <v>277</v>
      </c>
      <c r="AF44" s="304" t="s">
        <v>277</v>
      </c>
      <c r="AG44" s="304" t="s">
        <v>277</v>
      </c>
      <c r="AH44" s="304" t="s">
        <v>277</v>
      </c>
      <c r="AI44" s="304" t="s">
        <v>277</v>
      </c>
      <c r="AJ44" s="447"/>
      <c r="AK44" s="447"/>
      <c r="AL44" s="447"/>
      <c r="AM44" s="447"/>
      <c r="AN44" s="447"/>
      <c r="AO44" s="447"/>
      <c r="AP44" s="307" t="s">
        <v>277</v>
      </c>
      <c r="AQ44" s="433"/>
      <c r="AR44" s="307" t="s">
        <v>277</v>
      </c>
      <c r="AS44" s="308" t="s">
        <v>277</v>
      </c>
      <c r="AT44" s="308" t="s">
        <v>277</v>
      </c>
      <c r="AU44" s="307" t="s">
        <v>277</v>
      </c>
      <c r="AV44" s="307" t="s">
        <v>277</v>
      </c>
      <c r="AW44" s="307" t="s">
        <v>277</v>
      </c>
      <c r="AX44" s="307" t="s">
        <v>277</v>
      </c>
      <c r="AY44" s="309" t="s">
        <v>277</v>
      </c>
      <c r="AZ44" s="387" t="s">
        <v>277</v>
      </c>
      <c r="BA44" s="452"/>
      <c r="BB44" s="387" t="s">
        <v>277</v>
      </c>
      <c r="BC44" s="452"/>
      <c r="BD44" s="387" t="s">
        <v>277</v>
      </c>
      <c r="BE44" s="387" t="s">
        <v>277</v>
      </c>
      <c r="BF44" s="387" t="s">
        <v>277</v>
      </c>
      <c r="BG44" s="307" t="s">
        <v>277</v>
      </c>
      <c r="BH44" s="307" t="s">
        <v>277</v>
      </c>
      <c r="BI44" s="307" t="s">
        <v>277</v>
      </c>
      <c r="BJ44" s="307" t="s">
        <v>277</v>
      </c>
      <c r="BK44" s="447"/>
      <c r="BL44" s="307" t="s">
        <v>277</v>
      </c>
      <c r="BM44" s="307" t="s">
        <v>277</v>
      </c>
      <c r="BN44" s="307" t="s">
        <v>277</v>
      </c>
      <c r="BO44" s="307" t="s">
        <v>277</v>
      </c>
      <c r="BP44" s="307" t="s">
        <v>277</v>
      </c>
      <c r="BQ44" s="307" t="s">
        <v>277</v>
      </c>
      <c r="BR44" s="307" t="s">
        <v>277</v>
      </c>
      <c r="BS44" s="307" t="s">
        <v>277</v>
      </c>
      <c r="BT44" s="307" t="s">
        <v>277</v>
      </c>
      <c r="BU44" s="306" t="s">
        <v>277</v>
      </c>
      <c r="BV44" s="307" t="s">
        <v>277</v>
      </c>
      <c r="BW44" s="307" t="s">
        <v>277</v>
      </c>
      <c r="BX44" s="307" t="s">
        <v>277</v>
      </c>
      <c r="BY44" s="307" t="s">
        <v>277</v>
      </c>
      <c r="BZ44" s="307" t="s">
        <v>277</v>
      </c>
      <c r="CA44" s="307" t="s">
        <v>277</v>
      </c>
      <c r="CB44" s="307" t="s">
        <v>277</v>
      </c>
      <c r="CC44" s="307" t="s">
        <v>277</v>
      </c>
      <c r="CD44" s="307" t="s">
        <v>277</v>
      </c>
      <c r="CE44" s="306" t="s">
        <v>277</v>
      </c>
      <c r="CF44" s="307" t="s">
        <v>277</v>
      </c>
      <c r="CG44" s="307" t="s">
        <v>277</v>
      </c>
      <c r="CH44" s="307" t="s">
        <v>277</v>
      </c>
      <c r="CI44" s="306" t="s">
        <v>277</v>
      </c>
      <c r="CJ44" s="307" t="s">
        <v>277</v>
      </c>
      <c r="CK44" s="307" t="s">
        <v>277</v>
      </c>
      <c r="CL44" s="307" t="s">
        <v>277</v>
      </c>
      <c r="CM44" s="433"/>
      <c r="CN44" s="436"/>
      <c r="CO44" s="449"/>
      <c r="CP44" s="449"/>
      <c r="CQ44" s="433"/>
      <c r="CR44" s="449"/>
      <c r="CS44" s="449"/>
      <c r="CT44" s="433"/>
      <c r="CU44" s="433"/>
      <c r="CV44" s="433"/>
      <c r="CW44" s="433"/>
      <c r="CX44" s="433"/>
      <c r="CY44" s="433"/>
      <c r="CZ44" s="433"/>
      <c r="DA44" s="433"/>
      <c r="DB44" s="442"/>
      <c r="DC44" s="433"/>
      <c r="DD44" s="433"/>
      <c r="DE44" s="433"/>
      <c r="DF44" s="433"/>
      <c r="DG44" s="433"/>
      <c r="DH44" s="433"/>
      <c r="DI44" s="433"/>
      <c r="DJ44" s="433"/>
      <c r="DK44" s="433"/>
      <c r="DL44" s="433"/>
      <c r="DM44" s="307" t="s">
        <v>277</v>
      </c>
      <c r="DN44" s="433"/>
      <c r="DO44" s="307" t="s">
        <v>277</v>
      </c>
      <c r="DP44" s="307" t="s">
        <v>277</v>
      </c>
      <c r="DQ44" s="307" t="s">
        <v>277</v>
      </c>
      <c r="DR44" s="307" t="s">
        <v>277</v>
      </c>
      <c r="DS44" s="307" t="s">
        <v>277</v>
      </c>
      <c r="DT44" s="307" t="s">
        <v>277</v>
      </c>
      <c r="DU44" s="307" t="s">
        <v>277</v>
      </c>
      <c r="DV44" s="307" t="s">
        <v>277</v>
      </c>
      <c r="DW44" s="307" t="s">
        <v>277</v>
      </c>
      <c r="DX44" s="433"/>
      <c r="DY44" s="307" t="s">
        <v>277</v>
      </c>
      <c r="DZ44" s="433"/>
      <c r="EA44" s="307" t="s">
        <v>277</v>
      </c>
      <c r="EB44" s="307" t="s">
        <v>277</v>
      </c>
      <c r="EC44" s="307" t="s">
        <v>277</v>
      </c>
      <c r="ED44" s="307" t="s">
        <v>277</v>
      </c>
      <c r="EE44" s="307" t="s">
        <v>277</v>
      </c>
      <c r="EF44" s="307" t="s">
        <v>277</v>
      </c>
      <c r="EG44" s="307" t="s">
        <v>277</v>
      </c>
      <c r="EH44" s="307" t="s">
        <v>277</v>
      </c>
      <c r="EI44" s="307" t="s">
        <v>277</v>
      </c>
      <c r="EJ44" s="307" t="s">
        <v>277</v>
      </c>
      <c r="EK44" s="307" t="s">
        <v>277</v>
      </c>
      <c r="EL44" s="307" t="s">
        <v>277</v>
      </c>
      <c r="EM44" s="307" t="s">
        <v>277</v>
      </c>
      <c r="EN44" s="307" t="s">
        <v>277</v>
      </c>
      <c r="EO44" s="307" t="s">
        <v>277</v>
      </c>
      <c r="EP44" s="307" t="s">
        <v>277</v>
      </c>
      <c r="EQ44" s="307" t="s">
        <v>277</v>
      </c>
      <c r="ER44" s="307" t="s">
        <v>277</v>
      </c>
      <c r="ES44" s="307" t="s">
        <v>277</v>
      </c>
      <c r="ET44" s="307" t="s">
        <v>277</v>
      </c>
      <c r="EU44" s="307" t="s">
        <v>277</v>
      </c>
    </row>
    <row r="45" spans="1:151" s="311" customFormat="1" ht="19.95" customHeight="1">
      <c r="A45" s="434"/>
      <c r="B45" s="434"/>
      <c r="C45" s="434"/>
      <c r="D45" s="450"/>
      <c r="E45" s="443"/>
      <c r="F45" s="434"/>
      <c r="G45" s="450"/>
      <c r="H45" s="450"/>
      <c r="I45" s="434"/>
      <c r="J45" s="434"/>
      <c r="K45" s="434"/>
      <c r="L45" s="443"/>
      <c r="M45" s="434"/>
      <c r="N45" s="443"/>
      <c r="O45" s="434"/>
      <c r="P45" s="440"/>
      <c r="Q45" s="461"/>
      <c r="R45" s="304" t="s">
        <v>277</v>
      </c>
      <c r="S45" s="304" t="s">
        <v>277</v>
      </c>
      <c r="T45" s="304" t="s">
        <v>277</v>
      </c>
      <c r="U45" s="304" t="s">
        <v>277</v>
      </c>
      <c r="V45" s="304" t="s">
        <v>277</v>
      </c>
      <c r="W45" s="304" t="s">
        <v>277</v>
      </c>
      <c r="X45" s="453"/>
      <c r="Y45" s="304" t="s">
        <v>277</v>
      </c>
      <c r="Z45" s="453"/>
      <c r="AA45" s="304" t="s">
        <v>277</v>
      </c>
      <c r="AB45" s="459"/>
      <c r="AC45" s="304" t="s">
        <v>277</v>
      </c>
      <c r="AD45" s="453"/>
      <c r="AE45" s="304" t="s">
        <v>277</v>
      </c>
      <c r="AF45" s="304" t="s">
        <v>277</v>
      </c>
      <c r="AG45" s="304" t="s">
        <v>277</v>
      </c>
      <c r="AH45" s="304" t="s">
        <v>277</v>
      </c>
      <c r="AI45" s="304" t="s">
        <v>277</v>
      </c>
      <c r="AJ45" s="448"/>
      <c r="AK45" s="448"/>
      <c r="AL45" s="448"/>
      <c r="AM45" s="448"/>
      <c r="AN45" s="448"/>
      <c r="AO45" s="448"/>
      <c r="AP45" s="307" t="s">
        <v>277</v>
      </c>
      <c r="AQ45" s="434"/>
      <c r="AR45" s="307" t="s">
        <v>277</v>
      </c>
      <c r="AS45" s="308" t="s">
        <v>277</v>
      </c>
      <c r="AT45" s="308" t="s">
        <v>277</v>
      </c>
      <c r="AU45" s="307" t="s">
        <v>277</v>
      </c>
      <c r="AV45" s="307" t="s">
        <v>277</v>
      </c>
      <c r="AW45" s="307" t="s">
        <v>277</v>
      </c>
      <c r="AX45" s="307" t="s">
        <v>277</v>
      </c>
      <c r="AY45" s="309" t="s">
        <v>277</v>
      </c>
      <c r="AZ45" s="387" t="s">
        <v>277</v>
      </c>
      <c r="BA45" s="453"/>
      <c r="BB45" s="387" t="s">
        <v>277</v>
      </c>
      <c r="BC45" s="455"/>
      <c r="BD45" s="387" t="s">
        <v>277</v>
      </c>
      <c r="BE45" s="387" t="s">
        <v>277</v>
      </c>
      <c r="BF45" s="387" t="s">
        <v>277</v>
      </c>
      <c r="BG45" s="307" t="s">
        <v>277</v>
      </c>
      <c r="BH45" s="307" t="s">
        <v>277</v>
      </c>
      <c r="BI45" s="307" t="s">
        <v>277</v>
      </c>
      <c r="BJ45" s="307" t="s">
        <v>277</v>
      </c>
      <c r="BK45" s="448"/>
      <c r="BL45" s="307" t="s">
        <v>277</v>
      </c>
      <c r="BM45" s="307" t="s">
        <v>277</v>
      </c>
      <c r="BN45" s="307" t="s">
        <v>277</v>
      </c>
      <c r="BO45" s="307" t="s">
        <v>277</v>
      </c>
      <c r="BP45" s="307" t="s">
        <v>277</v>
      </c>
      <c r="BQ45" s="307" t="s">
        <v>277</v>
      </c>
      <c r="BR45" s="307" t="s">
        <v>277</v>
      </c>
      <c r="BS45" s="307" t="s">
        <v>277</v>
      </c>
      <c r="BT45" s="307" t="s">
        <v>277</v>
      </c>
      <c r="BU45" s="306" t="s">
        <v>277</v>
      </c>
      <c r="BV45" s="307" t="s">
        <v>277</v>
      </c>
      <c r="BW45" s="307" t="s">
        <v>277</v>
      </c>
      <c r="BX45" s="307" t="s">
        <v>277</v>
      </c>
      <c r="BY45" s="307" t="s">
        <v>277</v>
      </c>
      <c r="BZ45" s="307" t="s">
        <v>277</v>
      </c>
      <c r="CA45" s="307" t="s">
        <v>277</v>
      </c>
      <c r="CB45" s="307" t="s">
        <v>277</v>
      </c>
      <c r="CC45" s="307" t="s">
        <v>277</v>
      </c>
      <c r="CD45" s="307" t="s">
        <v>277</v>
      </c>
      <c r="CE45" s="306" t="s">
        <v>277</v>
      </c>
      <c r="CF45" s="307" t="s">
        <v>277</v>
      </c>
      <c r="CG45" s="307" t="s">
        <v>277</v>
      </c>
      <c r="CH45" s="307" t="s">
        <v>277</v>
      </c>
      <c r="CI45" s="306" t="s">
        <v>277</v>
      </c>
      <c r="CJ45" s="307" t="s">
        <v>277</v>
      </c>
      <c r="CK45" s="307" t="s">
        <v>277</v>
      </c>
      <c r="CL45" s="307" t="s">
        <v>277</v>
      </c>
      <c r="CM45" s="434"/>
      <c r="CN45" s="437"/>
      <c r="CO45" s="450"/>
      <c r="CP45" s="450"/>
      <c r="CQ45" s="434"/>
      <c r="CR45" s="450"/>
      <c r="CS45" s="450"/>
      <c r="CT45" s="434"/>
      <c r="CU45" s="434"/>
      <c r="CV45" s="434"/>
      <c r="CW45" s="434"/>
      <c r="CX45" s="434"/>
      <c r="CY45" s="434"/>
      <c r="CZ45" s="434"/>
      <c r="DA45" s="434"/>
      <c r="DB45" s="443"/>
      <c r="DC45" s="434"/>
      <c r="DD45" s="434"/>
      <c r="DE45" s="434"/>
      <c r="DF45" s="434"/>
      <c r="DG45" s="434"/>
      <c r="DH45" s="434"/>
      <c r="DI45" s="434"/>
      <c r="DJ45" s="434"/>
      <c r="DK45" s="434"/>
      <c r="DL45" s="434"/>
      <c r="DM45" s="307" t="s">
        <v>277</v>
      </c>
      <c r="DN45" s="434"/>
      <c r="DO45" s="307" t="s">
        <v>277</v>
      </c>
      <c r="DP45" s="307" t="s">
        <v>277</v>
      </c>
      <c r="DQ45" s="307" t="s">
        <v>277</v>
      </c>
      <c r="DR45" s="307" t="s">
        <v>277</v>
      </c>
      <c r="DS45" s="307" t="s">
        <v>277</v>
      </c>
      <c r="DT45" s="307" t="s">
        <v>277</v>
      </c>
      <c r="DU45" s="307" t="s">
        <v>277</v>
      </c>
      <c r="DV45" s="307" t="s">
        <v>277</v>
      </c>
      <c r="DW45" s="307" t="s">
        <v>277</v>
      </c>
      <c r="DX45" s="434"/>
      <c r="DY45" s="307" t="s">
        <v>277</v>
      </c>
      <c r="DZ45" s="434"/>
      <c r="EA45" s="307" t="s">
        <v>277</v>
      </c>
      <c r="EB45" s="307" t="s">
        <v>277</v>
      </c>
      <c r="EC45" s="307" t="s">
        <v>277</v>
      </c>
      <c r="ED45" s="307" t="s">
        <v>277</v>
      </c>
      <c r="EE45" s="307" t="s">
        <v>277</v>
      </c>
      <c r="EF45" s="307" t="s">
        <v>277</v>
      </c>
      <c r="EG45" s="307" t="s">
        <v>277</v>
      </c>
      <c r="EH45" s="307" t="s">
        <v>277</v>
      </c>
      <c r="EI45" s="307" t="s">
        <v>277</v>
      </c>
      <c r="EJ45" s="307" t="s">
        <v>277</v>
      </c>
      <c r="EK45" s="307" t="s">
        <v>277</v>
      </c>
      <c r="EL45" s="307" t="s">
        <v>277</v>
      </c>
      <c r="EM45" s="307" t="s">
        <v>277</v>
      </c>
      <c r="EN45" s="307" t="s">
        <v>277</v>
      </c>
      <c r="EO45" s="307" t="s">
        <v>277</v>
      </c>
      <c r="EP45" s="307" t="s">
        <v>277</v>
      </c>
      <c r="EQ45" s="307" t="s">
        <v>277</v>
      </c>
      <c r="ER45" s="307" t="s">
        <v>277</v>
      </c>
      <c r="ES45" s="307" t="s">
        <v>277</v>
      </c>
      <c r="ET45" s="307" t="s">
        <v>277</v>
      </c>
      <c r="EU45" s="307" t="s">
        <v>277</v>
      </c>
    </row>
    <row r="46" spans="1:151" s="311" customFormat="1" ht="19.95" customHeight="1">
      <c r="A46" s="432">
        <v>39</v>
      </c>
      <c r="B46" s="432">
        <v>39</v>
      </c>
      <c r="C46" s="432" t="s">
        <v>263</v>
      </c>
      <c r="D46" s="432" t="s">
        <v>370</v>
      </c>
      <c r="E46" s="441" t="s">
        <v>265</v>
      </c>
      <c r="F46" s="432" t="s">
        <v>371</v>
      </c>
      <c r="G46" s="432" t="s">
        <v>372</v>
      </c>
      <c r="H46" s="432" t="s">
        <v>373</v>
      </c>
      <c r="I46" s="432" t="s">
        <v>374</v>
      </c>
      <c r="J46" s="432" t="s">
        <v>361</v>
      </c>
      <c r="K46" s="456" t="s">
        <v>375</v>
      </c>
      <c r="L46" s="441" t="s">
        <v>272</v>
      </c>
      <c r="M46" s="432" t="s">
        <v>376</v>
      </c>
      <c r="N46" s="441" t="s">
        <v>272</v>
      </c>
      <c r="O46" s="432" t="s">
        <v>377</v>
      </c>
      <c r="P46" s="438" t="s">
        <v>270</v>
      </c>
      <c r="Q46" s="441">
        <v>2</v>
      </c>
      <c r="R46" s="304" t="s">
        <v>365</v>
      </c>
      <c r="S46" s="304" t="s">
        <v>270</v>
      </c>
      <c r="T46" s="304" t="s">
        <v>270</v>
      </c>
      <c r="U46" s="304" t="s">
        <v>270</v>
      </c>
      <c r="V46" s="304" t="s">
        <v>270</v>
      </c>
      <c r="W46" s="304" t="s">
        <v>270</v>
      </c>
      <c r="X46" s="451" t="s">
        <v>270</v>
      </c>
      <c r="Y46" s="304" t="s">
        <v>270</v>
      </c>
      <c r="Z46" s="451" t="s">
        <v>270</v>
      </c>
      <c r="AA46" s="304" t="s">
        <v>270</v>
      </c>
      <c r="AB46" s="457" t="s">
        <v>270</v>
      </c>
      <c r="AC46" s="304" t="s">
        <v>270</v>
      </c>
      <c r="AD46" s="451" t="s">
        <v>270</v>
      </c>
      <c r="AE46" s="304" t="s">
        <v>270</v>
      </c>
      <c r="AF46" s="304" t="s">
        <v>270</v>
      </c>
      <c r="AG46" s="304" t="s">
        <v>270</v>
      </c>
      <c r="AH46" s="304" t="s">
        <v>270</v>
      </c>
      <c r="AI46" s="304" t="s">
        <v>270</v>
      </c>
      <c r="AJ46" s="446" t="s">
        <v>277</v>
      </c>
      <c r="AK46" s="446" t="s">
        <v>277</v>
      </c>
      <c r="AL46" s="446" t="s">
        <v>277</v>
      </c>
      <c r="AM46" s="446" t="s">
        <v>277</v>
      </c>
      <c r="AN46" s="446" t="s">
        <v>277</v>
      </c>
      <c r="AO46" s="446" t="s">
        <v>277</v>
      </c>
      <c r="AP46" s="307" t="s">
        <v>277</v>
      </c>
      <c r="AQ46" s="432" t="s">
        <v>277</v>
      </c>
      <c r="AR46" s="307" t="s">
        <v>277</v>
      </c>
      <c r="AS46" s="308" t="s">
        <v>277</v>
      </c>
      <c r="AT46" s="308" t="s">
        <v>277</v>
      </c>
      <c r="AU46" s="307" t="s">
        <v>277</v>
      </c>
      <c r="AV46" s="307" t="s">
        <v>277</v>
      </c>
      <c r="AW46" s="307" t="s">
        <v>277</v>
      </c>
      <c r="AX46" s="307" t="s">
        <v>277</v>
      </c>
      <c r="AY46" s="309" t="s">
        <v>277</v>
      </c>
      <c r="AZ46" s="387" t="s">
        <v>277</v>
      </c>
      <c r="BA46" s="451" t="s">
        <v>277</v>
      </c>
      <c r="BB46" s="387" t="s">
        <v>277</v>
      </c>
      <c r="BC46" s="454" t="s">
        <v>277</v>
      </c>
      <c r="BD46" s="387" t="s">
        <v>277</v>
      </c>
      <c r="BE46" s="387" t="s">
        <v>277</v>
      </c>
      <c r="BF46" s="387" t="s">
        <v>277</v>
      </c>
      <c r="BG46" s="307" t="s">
        <v>277</v>
      </c>
      <c r="BH46" s="307" t="s">
        <v>277</v>
      </c>
      <c r="BI46" s="307" t="s">
        <v>277</v>
      </c>
      <c r="BJ46" s="307" t="s">
        <v>277</v>
      </c>
      <c r="BK46" s="446" t="s">
        <v>277</v>
      </c>
      <c r="BL46" s="307" t="s">
        <v>277</v>
      </c>
      <c r="BM46" s="307" t="s">
        <v>277</v>
      </c>
      <c r="BN46" s="307" t="s">
        <v>277</v>
      </c>
      <c r="BO46" s="307" t="s">
        <v>277</v>
      </c>
      <c r="BP46" s="307" t="s">
        <v>277</v>
      </c>
      <c r="BQ46" s="307" t="s">
        <v>277</v>
      </c>
      <c r="BR46" s="307" t="s">
        <v>277</v>
      </c>
      <c r="BS46" s="307" t="s">
        <v>277</v>
      </c>
      <c r="BT46" s="307" t="s">
        <v>277</v>
      </c>
      <c r="BU46" s="306" t="s">
        <v>277</v>
      </c>
      <c r="BV46" s="307" t="s">
        <v>277</v>
      </c>
      <c r="BW46" s="307" t="s">
        <v>277</v>
      </c>
      <c r="BX46" s="307" t="s">
        <v>277</v>
      </c>
      <c r="BY46" s="307" t="s">
        <v>277</v>
      </c>
      <c r="BZ46" s="307" t="s">
        <v>277</v>
      </c>
      <c r="CA46" s="307" t="s">
        <v>277</v>
      </c>
      <c r="CB46" s="307" t="s">
        <v>277</v>
      </c>
      <c r="CC46" s="307" t="s">
        <v>277</v>
      </c>
      <c r="CD46" s="307" t="s">
        <v>277</v>
      </c>
      <c r="CE46" s="306" t="s">
        <v>277</v>
      </c>
      <c r="CF46" s="307" t="s">
        <v>277</v>
      </c>
      <c r="CG46" s="307" t="s">
        <v>277</v>
      </c>
      <c r="CH46" s="307" t="s">
        <v>277</v>
      </c>
      <c r="CI46" s="306" t="s">
        <v>277</v>
      </c>
      <c r="CJ46" s="307" t="s">
        <v>277</v>
      </c>
      <c r="CK46" s="307" t="s">
        <v>277</v>
      </c>
      <c r="CL46" s="307" t="s">
        <v>277</v>
      </c>
      <c r="CM46" s="432" t="s">
        <v>278</v>
      </c>
      <c r="CN46" s="435" t="s">
        <v>366</v>
      </c>
      <c r="CO46" s="432" t="s">
        <v>280</v>
      </c>
      <c r="CP46" s="432" t="s">
        <v>280</v>
      </c>
      <c r="CQ46" s="432" t="s">
        <v>295</v>
      </c>
      <c r="CR46" s="432" t="s">
        <v>378</v>
      </c>
      <c r="CS46" s="432" t="s">
        <v>270</v>
      </c>
      <c r="CT46" s="432" t="s">
        <v>277</v>
      </c>
      <c r="CU46" s="432" t="s">
        <v>277</v>
      </c>
      <c r="CV46" s="432" t="s">
        <v>277</v>
      </c>
      <c r="CW46" s="432" t="s">
        <v>277</v>
      </c>
      <c r="CX46" s="432" t="s">
        <v>277</v>
      </c>
      <c r="CY46" s="432" t="s">
        <v>277</v>
      </c>
      <c r="CZ46" s="432" t="s">
        <v>277</v>
      </c>
      <c r="DA46" s="432" t="s">
        <v>277</v>
      </c>
      <c r="DB46" s="441" t="s">
        <v>277</v>
      </c>
      <c r="DC46" s="432" t="s">
        <v>277</v>
      </c>
      <c r="DD46" s="432" t="s">
        <v>277</v>
      </c>
      <c r="DE46" s="432" t="s">
        <v>277</v>
      </c>
      <c r="DF46" s="432" t="s">
        <v>277</v>
      </c>
      <c r="DG46" s="432" t="s">
        <v>277</v>
      </c>
      <c r="DH46" s="432" t="s">
        <v>277</v>
      </c>
      <c r="DI46" s="432" t="s">
        <v>277</v>
      </c>
      <c r="DJ46" s="432" t="s">
        <v>277</v>
      </c>
      <c r="DK46" s="432" t="s">
        <v>277</v>
      </c>
      <c r="DL46" s="432" t="s">
        <v>277</v>
      </c>
      <c r="DM46" s="307" t="s">
        <v>277</v>
      </c>
      <c r="DN46" s="432" t="s">
        <v>277</v>
      </c>
      <c r="DO46" s="307" t="s">
        <v>277</v>
      </c>
      <c r="DP46" s="307" t="s">
        <v>277</v>
      </c>
      <c r="DQ46" s="307" t="s">
        <v>277</v>
      </c>
      <c r="DR46" s="307" t="s">
        <v>277</v>
      </c>
      <c r="DS46" s="307" t="s">
        <v>277</v>
      </c>
      <c r="DT46" s="307" t="s">
        <v>277</v>
      </c>
      <c r="DU46" s="307" t="s">
        <v>277</v>
      </c>
      <c r="DV46" s="307" t="s">
        <v>277</v>
      </c>
      <c r="DW46" s="307" t="s">
        <v>277</v>
      </c>
      <c r="DX46" s="432" t="s">
        <v>277</v>
      </c>
      <c r="DY46" s="307" t="s">
        <v>277</v>
      </c>
      <c r="DZ46" s="432" t="s">
        <v>277</v>
      </c>
      <c r="EA46" s="307" t="s">
        <v>277</v>
      </c>
      <c r="EB46" s="307" t="s">
        <v>277</v>
      </c>
      <c r="EC46" s="307" t="s">
        <v>277</v>
      </c>
      <c r="ED46" s="307" t="s">
        <v>277</v>
      </c>
      <c r="EE46" s="307" t="s">
        <v>277</v>
      </c>
      <c r="EF46" s="307" t="s">
        <v>277</v>
      </c>
      <c r="EG46" s="307" t="s">
        <v>277</v>
      </c>
      <c r="EH46" s="307" t="s">
        <v>277</v>
      </c>
      <c r="EI46" s="307" t="s">
        <v>277</v>
      </c>
      <c r="EJ46" s="307" t="s">
        <v>277</v>
      </c>
      <c r="EK46" s="307" t="s">
        <v>277</v>
      </c>
      <c r="EL46" s="307" t="s">
        <v>277</v>
      </c>
      <c r="EM46" s="307" t="s">
        <v>277</v>
      </c>
      <c r="EN46" s="307" t="s">
        <v>277</v>
      </c>
      <c r="EO46" s="307" t="s">
        <v>277</v>
      </c>
      <c r="EP46" s="307" t="s">
        <v>277</v>
      </c>
      <c r="EQ46" s="307" t="s">
        <v>277</v>
      </c>
      <c r="ER46" s="307" t="s">
        <v>277</v>
      </c>
      <c r="ES46" s="307" t="s">
        <v>277</v>
      </c>
      <c r="ET46" s="307" t="s">
        <v>277</v>
      </c>
      <c r="EU46" s="307" t="s">
        <v>277</v>
      </c>
    </row>
    <row r="47" spans="1:151" s="311" customFormat="1" ht="19.95" customHeight="1">
      <c r="A47" s="433"/>
      <c r="B47" s="433"/>
      <c r="C47" s="433"/>
      <c r="D47" s="449"/>
      <c r="E47" s="442"/>
      <c r="F47" s="433"/>
      <c r="G47" s="449"/>
      <c r="H47" s="449"/>
      <c r="I47" s="433"/>
      <c r="J47" s="433"/>
      <c r="K47" s="433"/>
      <c r="L47" s="442"/>
      <c r="M47" s="433"/>
      <c r="N47" s="442"/>
      <c r="O47" s="433"/>
      <c r="P47" s="439"/>
      <c r="Q47" s="460"/>
      <c r="R47" s="304" t="s">
        <v>297</v>
      </c>
      <c r="S47" s="304" t="s">
        <v>270</v>
      </c>
      <c r="T47" s="304" t="s">
        <v>270</v>
      </c>
      <c r="U47" s="304" t="s">
        <v>270</v>
      </c>
      <c r="V47" s="304" t="s">
        <v>270</v>
      </c>
      <c r="W47" s="304" t="s">
        <v>270</v>
      </c>
      <c r="X47" s="452"/>
      <c r="Y47" s="304" t="s">
        <v>270</v>
      </c>
      <c r="Z47" s="452"/>
      <c r="AA47" s="304" t="s">
        <v>270</v>
      </c>
      <c r="AB47" s="458"/>
      <c r="AC47" s="304" t="s">
        <v>270</v>
      </c>
      <c r="AD47" s="452"/>
      <c r="AE47" s="304" t="s">
        <v>270</v>
      </c>
      <c r="AF47" s="304" t="s">
        <v>270</v>
      </c>
      <c r="AG47" s="304" t="s">
        <v>270</v>
      </c>
      <c r="AH47" s="304" t="s">
        <v>270</v>
      </c>
      <c r="AI47" s="304" t="s">
        <v>270</v>
      </c>
      <c r="AJ47" s="447"/>
      <c r="AK47" s="447"/>
      <c r="AL47" s="447"/>
      <c r="AM47" s="447"/>
      <c r="AN47" s="447"/>
      <c r="AO47" s="447"/>
      <c r="AP47" s="307" t="s">
        <v>277</v>
      </c>
      <c r="AQ47" s="433"/>
      <c r="AR47" s="307" t="s">
        <v>277</v>
      </c>
      <c r="AS47" s="308" t="s">
        <v>277</v>
      </c>
      <c r="AT47" s="308" t="s">
        <v>277</v>
      </c>
      <c r="AU47" s="307" t="s">
        <v>277</v>
      </c>
      <c r="AV47" s="307" t="s">
        <v>277</v>
      </c>
      <c r="AW47" s="307" t="s">
        <v>277</v>
      </c>
      <c r="AX47" s="307" t="s">
        <v>277</v>
      </c>
      <c r="AY47" s="309" t="s">
        <v>277</v>
      </c>
      <c r="AZ47" s="387" t="s">
        <v>277</v>
      </c>
      <c r="BA47" s="452"/>
      <c r="BB47" s="387" t="s">
        <v>277</v>
      </c>
      <c r="BC47" s="452"/>
      <c r="BD47" s="387" t="s">
        <v>277</v>
      </c>
      <c r="BE47" s="387" t="s">
        <v>277</v>
      </c>
      <c r="BF47" s="387" t="s">
        <v>277</v>
      </c>
      <c r="BG47" s="307" t="s">
        <v>277</v>
      </c>
      <c r="BH47" s="307" t="s">
        <v>277</v>
      </c>
      <c r="BI47" s="307" t="s">
        <v>277</v>
      </c>
      <c r="BJ47" s="307" t="s">
        <v>277</v>
      </c>
      <c r="BK47" s="447"/>
      <c r="BL47" s="307" t="s">
        <v>277</v>
      </c>
      <c r="BM47" s="307" t="s">
        <v>277</v>
      </c>
      <c r="BN47" s="307" t="s">
        <v>277</v>
      </c>
      <c r="BO47" s="307" t="s">
        <v>277</v>
      </c>
      <c r="BP47" s="307" t="s">
        <v>277</v>
      </c>
      <c r="BQ47" s="307" t="s">
        <v>277</v>
      </c>
      <c r="BR47" s="307" t="s">
        <v>277</v>
      </c>
      <c r="BS47" s="307" t="s">
        <v>277</v>
      </c>
      <c r="BT47" s="307" t="s">
        <v>277</v>
      </c>
      <c r="BU47" s="306" t="s">
        <v>277</v>
      </c>
      <c r="BV47" s="307" t="s">
        <v>277</v>
      </c>
      <c r="BW47" s="307" t="s">
        <v>277</v>
      </c>
      <c r="BX47" s="307" t="s">
        <v>277</v>
      </c>
      <c r="BY47" s="307" t="s">
        <v>277</v>
      </c>
      <c r="BZ47" s="307" t="s">
        <v>277</v>
      </c>
      <c r="CA47" s="307" t="s">
        <v>277</v>
      </c>
      <c r="CB47" s="307" t="s">
        <v>277</v>
      </c>
      <c r="CC47" s="307" t="s">
        <v>277</v>
      </c>
      <c r="CD47" s="307" t="s">
        <v>277</v>
      </c>
      <c r="CE47" s="306" t="s">
        <v>277</v>
      </c>
      <c r="CF47" s="307" t="s">
        <v>277</v>
      </c>
      <c r="CG47" s="307" t="s">
        <v>277</v>
      </c>
      <c r="CH47" s="307" t="s">
        <v>277</v>
      </c>
      <c r="CI47" s="306" t="s">
        <v>277</v>
      </c>
      <c r="CJ47" s="307" t="s">
        <v>277</v>
      </c>
      <c r="CK47" s="307" t="s">
        <v>277</v>
      </c>
      <c r="CL47" s="307" t="s">
        <v>277</v>
      </c>
      <c r="CM47" s="433"/>
      <c r="CN47" s="436"/>
      <c r="CO47" s="449"/>
      <c r="CP47" s="449"/>
      <c r="CQ47" s="433"/>
      <c r="CR47" s="449"/>
      <c r="CS47" s="449"/>
      <c r="CT47" s="433"/>
      <c r="CU47" s="433"/>
      <c r="CV47" s="433"/>
      <c r="CW47" s="433"/>
      <c r="CX47" s="433"/>
      <c r="CY47" s="433"/>
      <c r="CZ47" s="433"/>
      <c r="DA47" s="433"/>
      <c r="DB47" s="442"/>
      <c r="DC47" s="433"/>
      <c r="DD47" s="433"/>
      <c r="DE47" s="433"/>
      <c r="DF47" s="433"/>
      <c r="DG47" s="433"/>
      <c r="DH47" s="433"/>
      <c r="DI47" s="433"/>
      <c r="DJ47" s="433"/>
      <c r="DK47" s="433"/>
      <c r="DL47" s="433"/>
      <c r="DM47" s="307" t="s">
        <v>277</v>
      </c>
      <c r="DN47" s="433"/>
      <c r="DO47" s="307" t="s">
        <v>277</v>
      </c>
      <c r="DP47" s="307" t="s">
        <v>277</v>
      </c>
      <c r="DQ47" s="307" t="s">
        <v>277</v>
      </c>
      <c r="DR47" s="307" t="s">
        <v>277</v>
      </c>
      <c r="DS47" s="307" t="s">
        <v>277</v>
      </c>
      <c r="DT47" s="307" t="s">
        <v>277</v>
      </c>
      <c r="DU47" s="307" t="s">
        <v>277</v>
      </c>
      <c r="DV47" s="307" t="s">
        <v>277</v>
      </c>
      <c r="DW47" s="307" t="s">
        <v>277</v>
      </c>
      <c r="DX47" s="433"/>
      <c r="DY47" s="307" t="s">
        <v>277</v>
      </c>
      <c r="DZ47" s="433"/>
      <c r="EA47" s="307" t="s">
        <v>277</v>
      </c>
      <c r="EB47" s="307" t="s">
        <v>277</v>
      </c>
      <c r="EC47" s="307" t="s">
        <v>277</v>
      </c>
      <c r="ED47" s="307" t="s">
        <v>277</v>
      </c>
      <c r="EE47" s="307" t="s">
        <v>277</v>
      </c>
      <c r="EF47" s="307" t="s">
        <v>277</v>
      </c>
      <c r="EG47" s="307" t="s">
        <v>277</v>
      </c>
      <c r="EH47" s="307" t="s">
        <v>277</v>
      </c>
      <c r="EI47" s="307" t="s">
        <v>277</v>
      </c>
      <c r="EJ47" s="307" t="s">
        <v>277</v>
      </c>
      <c r="EK47" s="307" t="s">
        <v>277</v>
      </c>
      <c r="EL47" s="307" t="s">
        <v>277</v>
      </c>
      <c r="EM47" s="307" t="s">
        <v>277</v>
      </c>
      <c r="EN47" s="307" t="s">
        <v>277</v>
      </c>
      <c r="EO47" s="307" t="s">
        <v>277</v>
      </c>
      <c r="EP47" s="307" t="s">
        <v>277</v>
      </c>
      <c r="EQ47" s="307" t="s">
        <v>277</v>
      </c>
      <c r="ER47" s="307" t="s">
        <v>277</v>
      </c>
      <c r="ES47" s="307" t="s">
        <v>277</v>
      </c>
      <c r="ET47" s="307" t="s">
        <v>277</v>
      </c>
      <c r="EU47" s="307" t="s">
        <v>277</v>
      </c>
    </row>
    <row r="48" spans="1:151" s="311" customFormat="1" ht="19.95" customHeight="1">
      <c r="A48" s="433"/>
      <c r="B48" s="433"/>
      <c r="C48" s="433"/>
      <c r="D48" s="449"/>
      <c r="E48" s="442"/>
      <c r="F48" s="433"/>
      <c r="G48" s="449"/>
      <c r="H48" s="449"/>
      <c r="I48" s="433"/>
      <c r="J48" s="433"/>
      <c r="K48" s="433"/>
      <c r="L48" s="442"/>
      <c r="M48" s="433"/>
      <c r="N48" s="442"/>
      <c r="O48" s="433"/>
      <c r="P48" s="439"/>
      <c r="Q48" s="460"/>
      <c r="R48" s="304" t="s">
        <v>277</v>
      </c>
      <c r="S48" s="304" t="s">
        <v>277</v>
      </c>
      <c r="T48" s="304" t="s">
        <v>277</v>
      </c>
      <c r="U48" s="304" t="s">
        <v>277</v>
      </c>
      <c r="V48" s="304" t="s">
        <v>277</v>
      </c>
      <c r="W48" s="304" t="s">
        <v>277</v>
      </c>
      <c r="X48" s="452"/>
      <c r="Y48" s="304" t="s">
        <v>277</v>
      </c>
      <c r="Z48" s="452"/>
      <c r="AA48" s="304" t="s">
        <v>277</v>
      </c>
      <c r="AB48" s="458"/>
      <c r="AC48" s="304" t="s">
        <v>277</v>
      </c>
      <c r="AD48" s="452"/>
      <c r="AE48" s="304" t="s">
        <v>277</v>
      </c>
      <c r="AF48" s="304" t="s">
        <v>277</v>
      </c>
      <c r="AG48" s="304" t="s">
        <v>277</v>
      </c>
      <c r="AH48" s="304" t="s">
        <v>277</v>
      </c>
      <c r="AI48" s="304" t="s">
        <v>277</v>
      </c>
      <c r="AJ48" s="447"/>
      <c r="AK48" s="447"/>
      <c r="AL48" s="447"/>
      <c r="AM48" s="447"/>
      <c r="AN48" s="447"/>
      <c r="AO48" s="447"/>
      <c r="AP48" s="307" t="s">
        <v>277</v>
      </c>
      <c r="AQ48" s="433"/>
      <c r="AR48" s="307" t="s">
        <v>277</v>
      </c>
      <c r="AS48" s="308" t="s">
        <v>277</v>
      </c>
      <c r="AT48" s="308" t="s">
        <v>277</v>
      </c>
      <c r="AU48" s="307" t="s">
        <v>277</v>
      </c>
      <c r="AV48" s="307" t="s">
        <v>277</v>
      </c>
      <c r="AW48" s="307" t="s">
        <v>277</v>
      </c>
      <c r="AX48" s="307" t="s">
        <v>277</v>
      </c>
      <c r="AY48" s="309" t="s">
        <v>277</v>
      </c>
      <c r="AZ48" s="387" t="s">
        <v>277</v>
      </c>
      <c r="BA48" s="452"/>
      <c r="BB48" s="387" t="s">
        <v>277</v>
      </c>
      <c r="BC48" s="452"/>
      <c r="BD48" s="387" t="s">
        <v>277</v>
      </c>
      <c r="BE48" s="387" t="s">
        <v>277</v>
      </c>
      <c r="BF48" s="387" t="s">
        <v>277</v>
      </c>
      <c r="BG48" s="307" t="s">
        <v>277</v>
      </c>
      <c r="BH48" s="307" t="s">
        <v>277</v>
      </c>
      <c r="BI48" s="307" t="s">
        <v>277</v>
      </c>
      <c r="BJ48" s="307" t="s">
        <v>277</v>
      </c>
      <c r="BK48" s="447"/>
      <c r="BL48" s="307" t="s">
        <v>277</v>
      </c>
      <c r="BM48" s="307" t="s">
        <v>277</v>
      </c>
      <c r="BN48" s="307" t="s">
        <v>277</v>
      </c>
      <c r="BO48" s="307" t="s">
        <v>277</v>
      </c>
      <c r="BP48" s="307" t="s">
        <v>277</v>
      </c>
      <c r="BQ48" s="307" t="s">
        <v>277</v>
      </c>
      <c r="BR48" s="307" t="s">
        <v>277</v>
      </c>
      <c r="BS48" s="307" t="s">
        <v>277</v>
      </c>
      <c r="BT48" s="307" t="s">
        <v>277</v>
      </c>
      <c r="BU48" s="306" t="s">
        <v>277</v>
      </c>
      <c r="BV48" s="307" t="s">
        <v>277</v>
      </c>
      <c r="BW48" s="307" t="s">
        <v>277</v>
      </c>
      <c r="BX48" s="307" t="s">
        <v>277</v>
      </c>
      <c r="BY48" s="307" t="s">
        <v>277</v>
      </c>
      <c r="BZ48" s="307" t="s">
        <v>277</v>
      </c>
      <c r="CA48" s="307" t="s">
        <v>277</v>
      </c>
      <c r="CB48" s="307" t="s">
        <v>277</v>
      </c>
      <c r="CC48" s="307" t="s">
        <v>277</v>
      </c>
      <c r="CD48" s="307" t="s">
        <v>277</v>
      </c>
      <c r="CE48" s="306" t="s">
        <v>277</v>
      </c>
      <c r="CF48" s="307" t="s">
        <v>277</v>
      </c>
      <c r="CG48" s="307" t="s">
        <v>277</v>
      </c>
      <c r="CH48" s="307" t="s">
        <v>277</v>
      </c>
      <c r="CI48" s="306" t="s">
        <v>277</v>
      </c>
      <c r="CJ48" s="307" t="s">
        <v>277</v>
      </c>
      <c r="CK48" s="307" t="s">
        <v>277</v>
      </c>
      <c r="CL48" s="307" t="s">
        <v>277</v>
      </c>
      <c r="CM48" s="433"/>
      <c r="CN48" s="436"/>
      <c r="CO48" s="449"/>
      <c r="CP48" s="449"/>
      <c r="CQ48" s="433"/>
      <c r="CR48" s="449"/>
      <c r="CS48" s="449"/>
      <c r="CT48" s="433"/>
      <c r="CU48" s="433"/>
      <c r="CV48" s="433"/>
      <c r="CW48" s="433"/>
      <c r="CX48" s="433"/>
      <c r="CY48" s="433"/>
      <c r="CZ48" s="433"/>
      <c r="DA48" s="433"/>
      <c r="DB48" s="442"/>
      <c r="DC48" s="433"/>
      <c r="DD48" s="433"/>
      <c r="DE48" s="433"/>
      <c r="DF48" s="433"/>
      <c r="DG48" s="433"/>
      <c r="DH48" s="433"/>
      <c r="DI48" s="433"/>
      <c r="DJ48" s="433"/>
      <c r="DK48" s="433"/>
      <c r="DL48" s="433"/>
      <c r="DM48" s="307" t="s">
        <v>277</v>
      </c>
      <c r="DN48" s="433"/>
      <c r="DO48" s="307" t="s">
        <v>277</v>
      </c>
      <c r="DP48" s="307" t="s">
        <v>277</v>
      </c>
      <c r="DQ48" s="307" t="s">
        <v>277</v>
      </c>
      <c r="DR48" s="307" t="s">
        <v>277</v>
      </c>
      <c r="DS48" s="307" t="s">
        <v>277</v>
      </c>
      <c r="DT48" s="307" t="s">
        <v>277</v>
      </c>
      <c r="DU48" s="307" t="s">
        <v>277</v>
      </c>
      <c r="DV48" s="307" t="s">
        <v>277</v>
      </c>
      <c r="DW48" s="307" t="s">
        <v>277</v>
      </c>
      <c r="DX48" s="433"/>
      <c r="DY48" s="307" t="s">
        <v>277</v>
      </c>
      <c r="DZ48" s="433"/>
      <c r="EA48" s="307" t="s">
        <v>277</v>
      </c>
      <c r="EB48" s="307" t="s">
        <v>277</v>
      </c>
      <c r="EC48" s="307" t="s">
        <v>277</v>
      </c>
      <c r="ED48" s="307" t="s">
        <v>277</v>
      </c>
      <c r="EE48" s="307" t="s">
        <v>277</v>
      </c>
      <c r="EF48" s="307" t="s">
        <v>277</v>
      </c>
      <c r="EG48" s="307" t="s">
        <v>277</v>
      </c>
      <c r="EH48" s="307" t="s">
        <v>277</v>
      </c>
      <c r="EI48" s="307" t="s">
        <v>277</v>
      </c>
      <c r="EJ48" s="307" t="s">
        <v>277</v>
      </c>
      <c r="EK48" s="307" t="s">
        <v>277</v>
      </c>
      <c r="EL48" s="307" t="s">
        <v>277</v>
      </c>
      <c r="EM48" s="307" t="s">
        <v>277</v>
      </c>
      <c r="EN48" s="307" t="s">
        <v>277</v>
      </c>
      <c r="EO48" s="307" t="s">
        <v>277</v>
      </c>
      <c r="EP48" s="307" t="s">
        <v>277</v>
      </c>
      <c r="EQ48" s="307" t="s">
        <v>277</v>
      </c>
      <c r="ER48" s="307" t="s">
        <v>277</v>
      </c>
      <c r="ES48" s="307" t="s">
        <v>277</v>
      </c>
      <c r="ET48" s="307" t="s">
        <v>277</v>
      </c>
      <c r="EU48" s="307" t="s">
        <v>277</v>
      </c>
    </row>
    <row r="49" spans="1:151" s="311" customFormat="1" ht="19.95" customHeight="1">
      <c r="A49" s="434"/>
      <c r="B49" s="434"/>
      <c r="C49" s="434"/>
      <c r="D49" s="450"/>
      <c r="E49" s="443"/>
      <c r="F49" s="434"/>
      <c r="G49" s="450"/>
      <c r="H49" s="450"/>
      <c r="I49" s="434"/>
      <c r="J49" s="434"/>
      <c r="K49" s="434"/>
      <c r="L49" s="443"/>
      <c r="M49" s="434"/>
      <c r="N49" s="443"/>
      <c r="O49" s="434"/>
      <c r="P49" s="440"/>
      <c r="Q49" s="461"/>
      <c r="R49" s="304" t="s">
        <v>277</v>
      </c>
      <c r="S49" s="304" t="s">
        <v>277</v>
      </c>
      <c r="T49" s="304" t="s">
        <v>277</v>
      </c>
      <c r="U49" s="304" t="s">
        <v>277</v>
      </c>
      <c r="V49" s="304" t="s">
        <v>277</v>
      </c>
      <c r="W49" s="304" t="s">
        <v>277</v>
      </c>
      <c r="X49" s="453"/>
      <c r="Y49" s="304" t="s">
        <v>277</v>
      </c>
      <c r="Z49" s="453"/>
      <c r="AA49" s="304" t="s">
        <v>277</v>
      </c>
      <c r="AB49" s="459"/>
      <c r="AC49" s="304" t="s">
        <v>277</v>
      </c>
      <c r="AD49" s="453"/>
      <c r="AE49" s="304" t="s">
        <v>277</v>
      </c>
      <c r="AF49" s="304" t="s">
        <v>277</v>
      </c>
      <c r="AG49" s="304" t="s">
        <v>277</v>
      </c>
      <c r="AH49" s="304" t="s">
        <v>277</v>
      </c>
      <c r="AI49" s="304" t="s">
        <v>277</v>
      </c>
      <c r="AJ49" s="448"/>
      <c r="AK49" s="448"/>
      <c r="AL49" s="448"/>
      <c r="AM49" s="448"/>
      <c r="AN49" s="448"/>
      <c r="AO49" s="448"/>
      <c r="AP49" s="307" t="s">
        <v>277</v>
      </c>
      <c r="AQ49" s="434"/>
      <c r="AR49" s="307" t="s">
        <v>277</v>
      </c>
      <c r="AS49" s="308" t="s">
        <v>277</v>
      </c>
      <c r="AT49" s="308" t="s">
        <v>277</v>
      </c>
      <c r="AU49" s="307" t="s">
        <v>277</v>
      </c>
      <c r="AV49" s="307" t="s">
        <v>277</v>
      </c>
      <c r="AW49" s="307" t="s">
        <v>277</v>
      </c>
      <c r="AX49" s="307" t="s">
        <v>277</v>
      </c>
      <c r="AY49" s="309" t="s">
        <v>277</v>
      </c>
      <c r="AZ49" s="387" t="s">
        <v>277</v>
      </c>
      <c r="BA49" s="453"/>
      <c r="BB49" s="387" t="s">
        <v>277</v>
      </c>
      <c r="BC49" s="455"/>
      <c r="BD49" s="387" t="s">
        <v>277</v>
      </c>
      <c r="BE49" s="387" t="s">
        <v>277</v>
      </c>
      <c r="BF49" s="387" t="s">
        <v>277</v>
      </c>
      <c r="BG49" s="307" t="s">
        <v>277</v>
      </c>
      <c r="BH49" s="307" t="s">
        <v>277</v>
      </c>
      <c r="BI49" s="307" t="s">
        <v>277</v>
      </c>
      <c r="BJ49" s="307" t="s">
        <v>277</v>
      </c>
      <c r="BK49" s="448"/>
      <c r="BL49" s="307" t="s">
        <v>277</v>
      </c>
      <c r="BM49" s="307" t="s">
        <v>277</v>
      </c>
      <c r="BN49" s="307" t="s">
        <v>277</v>
      </c>
      <c r="BO49" s="307" t="s">
        <v>277</v>
      </c>
      <c r="BP49" s="307" t="s">
        <v>277</v>
      </c>
      <c r="BQ49" s="307" t="s">
        <v>277</v>
      </c>
      <c r="BR49" s="307" t="s">
        <v>277</v>
      </c>
      <c r="BS49" s="307" t="s">
        <v>277</v>
      </c>
      <c r="BT49" s="307" t="s">
        <v>277</v>
      </c>
      <c r="BU49" s="306" t="s">
        <v>277</v>
      </c>
      <c r="BV49" s="307" t="s">
        <v>277</v>
      </c>
      <c r="BW49" s="307" t="s">
        <v>277</v>
      </c>
      <c r="BX49" s="307" t="s">
        <v>277</v>
      </c>
      <c r="BY49" s="307" t="s">
        <v>277</v>
      </c>
      <c r="BZ49" s="307" t="s">
        <v>277</v>
      </c>
      <c r="CA49" s="307" t="s">
        <v>277</v>
      </c>
      <c r="CB49" s="307" t="s">
        <v>277</v>
      </c>
      <c r="CC49" s="307" t="s">
        <v>277</v>
      </c>
      <c r="CD49" s="307" t="s">
        <v>277</v>
      </c>
      <c r="CE49" s="306" t="s">
        <v>277</v>
      </c>
      <c r="CF49" s="307" t="s">
        <v>277</v>
      </c>
      <c r="CG49" s="307" t="s">
        <v>277</v>
      </c>
      <c r="CH49" s="307" t="s">
        <v>277</v>
      </c>
      <c r="CI49" s="306" t="s">
        <v>277</v>
      </c>
      <c r="CJ49" s="307" t="s">
        <v>277</v>
      </c>
      <c r="CK49" s="307" t="s">
        <v>277</v>
      </c>
      <c r="CL49" s="307" t="s">
        <v>277</v>
      </c>
      <c r="CM49" s="434"/>
      <c r="CN49" s="437"/>
      <c r="CO49" s="450"/>
      <c r="CP49" s="450"/>
      <c r="CQ49" s="434"/>
      <c r="CR49" s="450"/>
      <c r="CS49" s="450"/>
      <c r="CT49" s="434"/>
      <c r="CU49" s="434"/>
      <c r="CV49" s="434"/>
      <c r="CW49" s="434"/>
      <c r="CX49" s="434"/>
      <c r="CY49" s="434"/>
      <c r="CZ49" s="434"/>
      <c r="DA49" s="434"/>
      <c r="DB49" s="443"/>
      <c r="DC49" s="434"/>
      <c r="DD49" s="434"/>
      <c r="DE49" s="434"/>
      <c r="DF49" s="434"/>
      <c r="DG49" s="434"/>
      <c r="DH49" s="434"/>
      <c r="DI49" s="434"/>
      <c r="DJ49" s="434"/>
      <c r="DK49" s="434"/>
      <c r="DL49" s="434"/>
      <c r="DM49" s="307" t="s">
        <v>277</v>
      </c>
      <c r="DN49" s="434"/>
      <c r="DO49" s="307" t="s">
        <v>277</v>
      </c>
      <c r="DP49" s="307" t="s">
        <v>277</v>
      </c>
      <c r="DQ49" s="307" t="s">
        <v>277</v>
      </c>
      <c r="DR49" s="307" t="s">
        <v>277</v>
      </c>
      <c r="DS49" s="307" t="s">
        <v>277</v>
      </c>
      <c r="DT49" s="307" t="s">
        <v>277</v>
      </c>
      <c r="DU49" s="307" t="s">
        <v>277</v>
      </c>
      <c r="DV49" s="307" t="s">
        <v>277</v>
      </c>
      <c r="DW49" s="307" t="s">
        <v>277</v>
      </c>
      <c r="DX49" s="434"/>
      <c r="DY49" s="307" t="s">
        <v>277</v>
      </c>
      <c r="DZ49" s="434"/>
      <c r="EA49" s="307" t="s">
        <v>277</v>
      </c>
      <c r="EB49" s="307" t="s">
        <v>277</v>
      </c>
      <c r="EC49" s="307" t="s">
        <v>277</v>
      </c>
      <c r="ED49" s="307" t="s">
        <v>277</v>
      </c>
      <c r="EE49" s="307" t="s">
        <v>277</v>
      </c>
      <c r="EF49" s="307" t="s">
        <v>277</v>
      </c>
      <c r="EG49" s="307" t="s">
        <v>277</v>
      </c>
      <c r="EH49" s="307" t="s">
        <v>277</v>
      </c>
      <c r="EI49" s="307" t="s">
        <v>277</v>
      </c>
      <c r="EJ49" s="307" t="s">
        <v>277</v>
      </c>
      <c r="EK49" s="307" t="s">
        <v>277</v>
      </c>
      <c r="EL49" s="307" t="s">
        <v>277</v>
      </c>
      <c r="EM49" s="307" t="s">
        <v>277</v>
      </c>
      <c r="EN49" s="307" t="s">
        <v>277</v>
      </c>
      <c r="EO49" s="307" t="s">
        <v>277</v>
      </c>
      <c r="EP49" s="307" t="s">
        <v>277</v>
      </c>
      <c r="EQ49" s="307" t="s">
        <v>277</v>
      </c>
      <c r="ER49" s="307" t="s">
        <v>277</v>
      </c>
      <c r="ES49" s="307" t="s">
        <v>277</v>
      </c>
      <c r="ET49" s="307" t="s">
        <v>277</v>
      </c>
      <c r="EU49" s="307" t="s">
        <v>277</v>
      </c>
    </row>
    <row r="50" spans="1:151" s="311" customFormat="1" ht="19.95" customHeight="1">
      <c r="A50" s="432">
        <v>40</v>
      </c>
      <c r="B50" s="432">
        <v>40</v>
      </c>
      <c r="C50" s="432" t="s">
        <v>263</v>
      </c>
      <c r="D50" s="432" t="s">
        <v>379</v>
      </c>
      <c r="E50" s="441" t="s">
        <v>265</v>
      </c>
      <c r="F50" s="432" t="s">
        <v>380</v>
      </c>
      <c r="G50" s="432" t="s">
        <v>381</v>
      </c>
      <c r="H50" s="432" t="s">
        <v>382</v>
      </c>
      <c r="I50" s="432" t="s">
        <v>383</v>
      </c>
      <c r="J50" s="432" t="s">
        <v>361</v>
      </c>
      <c r="K50" s="456" t="s">
        <v>384</v>
      </c>
      <c r="L50" s="441" t="s">
        <v>272</v>
      </c>
      <c r="M50" s="432" t="s">
        <v>385</v>
      </c>
      <c r="N50" s="441" t="s">
        <v>272</v>
      </c>
      <c r="O50" s="432" t="s">
        <v>386</v>
      </c>
      <c r="P50" s="438" t="s">
        <v>270</v>
      </c>
      <c r="Q50" s="441">
        <v>2</v>
      </c>
      <c r="R50" s="304" t="s">
        <v>365</v>
      </c>
      <c r="S50" s="304" t="s">
        <v>270</v>
      </c>
      <c r="T50" s="304" t="s">
        <v>270</v>
      </c>
      <c r="U50" s="304" t="s">
        <v>270</v>
      </c>
      <c r="V50" s="304" t="s">
        <v>270</v>
      </c>
      <c r="W50" s="304">
        <v>614</v>
      </c>
      <c r="X50" s="451">
        <f>W50+W51</f>
        <v>921</v>
      </c>
      <c r="Y50" s="304" t="s">
        <v>270</v>
      </c>
      <c r="Z50" s="451" t="s">
        <v>270</v>
      </c>
      <c r="AA50" s="304">
        <v>614</v>
      </c>
      <c r="AB50" s="457">
        <v>921</v>
      </c>
      <c r="AC50" s="304" t="s">
        <v>270</v>
      </c>
      <c r="AD50" s="451" t="s">
        <v>270</v>
      </c>
      <c r="AE50" s="304" t="s">
        <v>270</v>
      </c>
      <c r="AF50" s="304" t="s">
        <v>270</v>
      </c>
      <c r="AG50" s="304" t="s">
        <v>270</v>
      </c>
      <c r="AH50" s="304" t="s">
        <v>270</v>
      </c>
      <c r="AI50" s="304" t="s">
        <v>270</v>
      </c>
      <c r="AJ50" s="446" t="s">
        <v>277</v>
      </c>
      <c r="AK50" s="446" t="s">
        <v>277</v>
      </c>
      <c r="AL50" s="446" t="s">
        <v>277</v>
      </c>
      <c r="AM50" s="446" t="s">
        <v>277</v>
      </c>
      <c r="AN50" s="446" t="s">
        <v>277</v>
      </c>
      <c r="AO50" s="446" t="s">
        <v>277</v>
      </c>
      <c r="AP50" s="307" t="s">
        <v>277</v>
      </c>
      <c r="AQ50" s="432" t="s">
        <v>277</v>
      </c>
      <c r="AR50" s="307" t="s">
        <v>277</v>
      </c>
      <c r="AS50" s="308" t="s">
        <v>277</v>
      </c>
      <c r="AT50" s="308" t="s">
        <v>277</v>
      </c>
      <c r="AU50" s="307" t="s">
        <v>277</v>
      </c>
      <c r="AV50" s="307" t="s">
        <v>277</v>
      </c>
      <c r="AW50" s="307" t="s">
        <v>277</v>
      </c>
      <c r="AX50" s="307" t="s">
        <v>277</v>
      </c>
      <c r="AY50" s="309" t="s">
        <v>277</v>
      </c>
      <c r="AZ50" s="387" t="s">
        <v>277</v>
      </c>
      <c r="BA50" s="451" t="s">
        <v>277</v>
      </c>
      <c r="BB50" s="387" t="s">
        <v>277</v>
      </c>
      <c r="BC50" s="454" t="s">
        <v>277</v>
      </c>
      <c r="BD50" s="387" t="s">
        <v>277</v>
      </c>
      <c r="BE50" s="387" t="s">
        <v>277</v>
      </c>
      <c r="BF50" s="387" t="s">
        <v>277</v>
      </c>
      <c r="BG50" s="307" t="s">
        <v>277</v>
      </c>
      <c r="BH50" s="307" t="s">
        <v>277</v>
      </c>
      <c r="BI50" s="307" t="s">
        <v>277</v>
      </c>
      <c r="BJ50" s="307" t="s">
        <v>277</v>
      </c>
      <c r="BK50" s="446" t="s">
        <v>277</v>
      </c>
      <c r="BL50" s="307" t="s">
        <v>277</v>
      </c>
      <c r="BM50" s="307" t="s">
        <v>277</v>
      </c>
      <c r="BN50" s="307" t="s">
        <v>277</v>
      </c>
      <c r="BO50" s="307" t="s">
        <v>277</v>
      </c>
      <c r="BP50" s="307" t="s">
        <v>277</v>
      </c>
      <c r="BQ50" s="307" t="s">
        <v>277</v>
      </c>
      <c r="BR50" s="307" t="s">
        <v>277</v>
      </c>
      <c r="BS50" s="307" t="s">
        <v>277</v>
      </c>
      <c r="BT50" s="307" t="s">
        <v>277</v>
      </c>
      <c r="BU50" s="306" t="s">
        <v>277</v>
      </c>
      <c r="BV50" s="307" t="s">
        <v>277</v>
      </c>
      <c r="BW50" s="307" t="s">
        <v>277</v>
      </c>
      <c r="BX50" s="307" t="s">
        <v>277</v>
      </c>
      <c r="BY50" s="307" t="s">
        <v>277</v>
      </c>
      <c r="BZ50" s="307" t="s">
        <v>277</v>
      </c>
      <c r="CA50" s="307" t="s">
        <v>277</v>
      </c>
      <c r="CB50" s="307" t="s">
        <v>277</v>
      </c>
      <c r="CC50" s="307" t="s">
        <v>277</v>
      </c>
      <c r="CD50" s="307" t="s">
        <v>277</v>
      </c>
      <c r="CE50" s="306" t="s">
        <v>277</v>
      </c>
      <c r="CF50" s="307" t="s">
        <v>277</v>
      </c>
      <c r="CG50" s="307" t="s">
        <v>277</v>
      </c>
      <c r="CH50" s="307" t="s">
        <v>277</v>
      </c>
      <c r="CI50" s="306" t="s">
        <v>277</v>
      </c>
      <c r="CJ50" s="307" t="s">
        <v>277</v>
      </c>
      <c r="CK50" s="307" t="s">
        <v>277</v>
      </c>
      <c r="CL50" s="307" t="s">
        <v>277</v>
      </c>
      <c r="CM50" s="432" t="s">
        <v>293</v>
      </c>
      <c r="CN50" s="435" t="s">
        <v>366</v>
      </c>
      <c r="CO50" s="432" t="s">
        <v>280</v>
      </c>
      <c r="CP50" s="432" t="s">
        <v>352</v>
      </c>
      <c r="CQ50" s="432" t="s">
        <v>367</v>
      </c>
      <c r="CR50" s="432" t="s">
        <v>387</v>
      </c>
      <c r="CS50" s="432" t="s">
        <v>388</v>
      </c>
      <c r="CT50" s="432" t="s">
        <v>277</v>
      </c>
      <c r="CU50" s="432" t="s">
        <v>277</v>
      </c>
      <c r="CV50" s="432" t="s">
        <v>277</v>
      </c>
      <c r="CW50" s="432" t="s">
        <v>277</v>
      </c>
      <c r="CX50" s="432" t="s">
        <v>277</v>
      </c>
      <c r="CY50" s="432" t="s">
        <v>277</v>
      </c>
      <c r="CZ50" s="432" t="s">
        <v>277</v>
      </c>
      <c r="DA50" s="432" t="s">
        <v>277</v>
      </c>
      <c r="DB50" s="441" t="s">
        <v>277</v>
      </c>
      <c r="DC50" s="432" t="s">
        <v>277</v>
      </c>
      <c r="DD50" s="432" t="s">
        <v>277</v>
      </c>
      <c r="DE50" s="432" t="s">
        <v>277</v>
      </c>
      <c r="DF50" s="432" t="s">
        <v>277</v>
      </c>
      <c r="DG50" s="432" t="s">
        <v>277</v>
      </c>
      <c r="DH50" s="432" t="s">
        <v>277</v>
      </c>
      <c r="DI50" s="432" t="s">
        <v>277</v>
      </c>
      <c r="DJ50" s="432" t="s">
        <v>277</v>
      </c>
      <c r="DK50" s="432" t="s">
        <v>277</v>
      </c>
      <c r="DL50" s="432" t="s">
        <v>277</v>
      </c>
      <c r="DM50" s="307" t="s">
        <v>277</v>
      </c>
      <c r="DN50" s="432" t="s">
        <v>277</v>
      </c>
      <c r="DO50" s="307" t="s">
        <v>277</v>
      </c>
      <c r="DP50" s="307" t="s">
        <v>277</v>
      </c>
      <c r="DQ50" s="307" t="s">
        <v>277</v>
      </c>
      <c r="DR50" s="307" t="s">
        <v>277</v>
      </c>
      <c r="DS50" s="307" t="s">
        <v>277</v>
      </c>
      <c r="DT50" s="307" t="s">
        <v>277</v>
      </c>
      <c r="DU50" s="307" t="s">
        <v>277</v>
      </c>
      <c r="DV50" s="307" t="s">
        <v>277</v>
      </c>
      <c r="DW50" s="307" t="s">
        <v>277</v>
      </c>
      <c r="DX50" s="432" t="s">
        <v>277</v>
      </c>
      <c r="DY50" s="307" t="s">
        <v>277</v>
      </c>
      <c r="DZ50" s="432" t="s">
        <v>277</v>
      </c>
      <c r="EA50" s="307" t="s">
        <v>277</v>
      </c>
      <c r="EB50" s="307" t="s">
        <v>277</v>
      </c>
      <c r="EC50" s="307" t="s">
        <v>277</v>
      </c>
      <c r="ED50" s="307" t="s">
        <v>277</v>
      </c>
      <c r="EE50" s="307" t="s">
        <v>277</v>
      </c>
      <c r="EF50" s="307" t="s">
        <v>277</v>
      </c>
      <c r="EG50" s="307" t="s">
        <v>277</v>
      </c>
      <c r="EH50" s="307" t="s">
        <v>277</v>
      </c>
      <c r="EI50" s="307" t="s">
        <v>277</v>
      </c>
      <c r="EJ50" s="307" t="s">
        <v>277</v>
      </c>
      <c r="EK50" s="307" t="s">
        <v>277</v>
      </c>
      <c r="EL50" s="307" t="s">
        <v>277</v>
      </c>
      <c r="EM50" s="307" t="s">
        <v>277</v>
      </c>
      <c r="EN50" s="307" t="s">
        <v>277</v>
      </c>
      <c r="EO50" s="307" t="s">
        <v>277</v>
      </c>
      <c r="EP50" s="307" t="s">
        <v>277</v>
      </c>
      <c r="EQ50" s="307" t="s">
        <v>277</v>
      </c>
      <c r="ER50" s="307" t="s">
        <v>277</v>
      </c>
      <c r="ES50" s="307" t="s">
        <v>277</v>
      </c>
      <c r="ET50" s="307" t="s">
        <v>277</v>
      </c>
      <c r="EU50" s="307" t="s">
        <v>277</v>
      </c>
    </row>
    <row r="51" spans="1:151" s="311" customFormat="1" ht="19.95" customHeight="1">
      <c r="A51" s="433"/>
      <c r="B51" s="433"/>
      <c r="C51" s="433"/>
      <c r="D51" s="449"/>
      <c r="E51" s="442"/>
      <c r="F51" s="433"/>
      <c r="G51" s="449"/>
      <c r="H51" s="449"/>
      <c r="I51" s="433"/>
      <c r="J51" s="433"/>
      <c r="K51" s="449"/>
      <c r="L51" s="442"/>
      <c r="M51" s="433"/>
      <c r="N51" s="442"/>
      <c r="O51" s="433"/>
      <c r="P51" s="439"/>
      <c r="Q51" s="460"/>
      <c r="R51" s="304" t="s">
        <v>297</v>
      </c>
      <c r="S51" s="304" t="s">
        <v>270</v>
      </c>
      <c r="T51" s="304" t="s">
        <v>270</v>
      </c>
      <c r="U51" s="304" t="s">
        <v>270</v>
      </c>
      <c r="V51" s="304" t="s">
        <v>270</v>
      </c>
      <c r="W51" s="304">
        <v>307</v>
      </c>
      <c r="X51" s="452"/>
      <c r="Y51" s="304" t="s">
        <v>270</v>
      </c>
      <c r="Z51" s="452"/>
      <c r="AA51" s="304">
        <v>307</v>
      </c>
      <c r="AB51" s="458"/>
      <c r="AC51" s="304" t="s">
        <v>270</v>
      </c>
      <c r="AD51" s="452"/>
      <c r="AE51" s="304" t="s">
        <v>270</v>
      </c>
      <c r="AF51" s="304" t="s">
        <v>270</v>
      </c>
      <c r="AG51" s="304" t="s">
        <v>270</v>
      </c>
      <c r="AH51" s="304" t="s">
        <v>270</v>
      </c>
      <c r="AI51" s="304" t="s">
        <v>270</v>
      </c>
      <c r="AJ51" s="447"/>
      <c r="AK51" s="447"/>
      <c r="AL51" s="447"/>
      <c r="AM51" s="447"/>
      <c r="AN51" s="447"/>
      <c r="AO51" s="447"/>
      <c r="AP51" s="307" t="s">
        <v>277</v>
      </c>
      <c r="AQ51" s="433"/>
      <c r="AR51" s="307" t="s">
        <v>277</v>
      </c>
      <c r="AS51" s="308" t="s">
        <v>277</v>
      </c>
      <c r="AT51" s="308" t="s">
        <v>277</v>
      </c>
      <c r="AU51" s="307" t="s">
        <v>277</v>
      </c>
      <c r="AV51" s="307" t="s">
        <v>277</v>
      </c>
      <c r="AW51" s="307" t="s">
        <v>277</v>
      </c>
      <c r="AX51" s="307" t="s">
        <v>277</v>
      </c>
      <c r="AY51" s="309" t="s">
        <v>277</v>
      </c>
      <c r="AZ51" s="387" t="s">
        <v>277</v>
      </c>
      <c r="BA51" s="452"/>
      <c r="BB51" s="387" t="s">
        <v>277</v>
      </c>
      <c r="BC51" s="452"/>
      <c r="BD51" s="387" t="s">
        <v>277</v>
      </c>
      <c r="BE51" s="387" t="s">
        <v>277</v>
      </c>
      <c r="BF51" s="387" t="s">
        <v>277</v>
      </c>
      <c r="BG51" s="307" t="s">
        <v>277</v>
      </c>
      <c r="BH51" s="307" t="s">
        <v>277</v>
      </c>
      <c r="BI51" s="307" t="s">
        <v>277</v>
      </c>
      <c r="BJ51" s="307" t="s">
        <v>277</v>
      </c>
      <c r="BK51" s="447"/>
      <c r="BL51" s="307" t="s">
        <v>277</v>
      </c>
      <c r="BM51" s="307" t="s">
        <v>277</v>
      </c>
      <c r="BN51" s="307" t="s">
        <v>277</v>
      </c>
      <c r="BO51" s="307" t="s">
        <v>277</v>
      </c>
      <c r="BP51" s="307" t="s">
        <v>277</v>
      </c>
      <c r="BQ51" s="307" t="s">
        <v>277</v>
      </c>
      <c r="BR51" s="307" t="s">
        <v>277</v>
      </c>
      <c r="BS51" s="307" t="s">
        <v>277</v>
      </c>
      <c r="BT51" s="307" t="s">
        <v>277</v>
      </c>
      <c r="BU51" s="306" t="s">
        <v>277</v>
      </c>
      <c r="BV51" s="307" t="s">
        <v>277</v>
      </c>
      <c r="BW51" s="307" t="s">
        <v>277</v>
      </c>
      <c r="BX51" s="307" t="s">
        <v>277</v>
      </c>
      <c r="BY51" s="307" t="s">
        <v>277</v>
      </c>
      <c r="BZ51" s="307" t="s">
        <v>277</v>
      </c>
      <c r="CA51" s="307" t="s">
        <v>277</v>
      </c>
      <c r="CB51" s="307" t="s">
        <v>277</v>
      </c>
      <c r="CC51" s="307" t="s">
        <v>277</v>
      </c>
      <c r="CD51" s="307" t="s">
        <v>277</v>
      </c>
      <c r="CE51" s="306" t="s">
        <v>277</v>
      </c>
      <c r="CF51" s="307" t="s">
        <v>277</v>
      </c>
      <c r="CG51" s="307" t="s">
        <v>277</v>
      </c>
      <c r="CH51" s="307" t="s">
        <v>277</v>
      </c>
      <c r="CI51" s="306" t="s">
        <v>277</v>
      </c>
      <c r="CJ51" s="307" t="s">
        <v>277</v>
      </c>
      <c r="CK51" s="307" t="s">
        <v>277</v>
      </c>
      <c r="CL51" s="307" t="s">
        <v>277</v>
      </c>
      <c r="CM51" s="433"/>
      <c r="CN51" s="436"/>
      <c r="CO51" s="449"/>
      <c r="CP51" s="449"/>
      <c r="CQ51" s="433"/>
      <c r="CR51" s="449"/>
      <c r="CS51" s="449"/>
      <c r="CT51" s="433"/>
      <c r="CU51" s="433"/>
      <c r="CV51" s="433"/>
      <c r="CW51" s="433"/>
      <c r="CX51" s="433"/>
      <c r="CY51" s="433"/>
      <c r="CZ51" s="433"/>
      <c r="DA51" s="433"/>
      <c r="DB51" s="442"/>
      <c r="DC51" s="433"/>
      <c r="DD51" s="433"/>
      <c r="DE51" s="433"/>
      <c r="DF51" s="433"/>
      <c r="DG51" s="433"/>
      <c r="DH51" s="433"/>
      <c r="DI51" s="433"/>
      <c r="DJ51" s="433"/>
      <c r="DK51" s="433"/>
      <c r="DL51" s="433"/>
      <c r="DM51" s="307" t="s">
        <v>277</v>
      </c>
      <c r="DN51" s="433"/>
      <c r="DO51" s="307" t="s">
        <v>277</v>
      </c>
      <c r="DP51" s="307" t="s">
        <v>277</v>
      </c>
      <c r="DQ51" s="307" t="s">
        <v>277</v>
      </c>
      <c r="DR51" s="307" t="s">
        <v>277</v>
      </c>
      <c r="DS51" s="307" t="s">
        <v>277</v>
      </c>
      <c r="DT51" s="307" t="s">
        <v>277</v>
      </c>
      <c r="DU51" s="307" t="s">
        <v>277</v>
      </c>
      <c r="DV51" s="307" t="s">
        <v>277</v>
      </c>
      <c r="DW51" s="307" t="s">
        <v>277</v>
      </c>
      <c r="DX51" s="433"/>
      <c r="DY51" s="307" t="s">
        <v>277</v>
      </c>
      <c r="DZ51" s="433"/>
      <c r="EA51" s="307" t="s">
        <v>277</v>
      </c>
      <c r="EB51" s="307" t="s">
        <v>277</v>
      </c>
      <c r="EC51" s="307" t="s">
        <v>277</v>
      </c>
      <c r="ED51" s="307" t="s">
        <v>277</v>
      </c>
      <c r="EE51" s="307" t="s">
        <v>277</v>
      </c>
      <c r="EF51" s="307" t="s">
        <v>277</v>
      </c>
      <c r="EG51" s="307" t="s">
        <v>277</v>
      </c>
      <c r="EH51" s="307" t="s">
        <v>277</v>
      </c>
      <c r="EI51" s="307" t="s">
        <v>277</v>
      </c>
      <c r="EJ51" s="307" t="s">
        <v>277</v>
      </c>
      <c r="EK51" s="307" t="s">
        <v>277</v>
      </c>
      <c r="EL51" s="307" t="s">
        <v>277</v>
      </c>
      <c r="EM51" s="307" t="s">
        <v>277</v>
      </c>
      <c r="EN51" s="307" t="s">
        <v>277</v>
      </c>
      <c r="EO51" s="307" t="s">
        <v>277</v>
      </c>
      <c r="EP51" s="307" t="s">
        <v>277</v>
      </c>
      <c r="EQ51" s="307" t="s">
        <v>277</v>
      </c>
      <c r="ER51" s="307" t="s">
        <v>277</v>
      </c>
      <c r="ES51" s="307" t="s">
        <v>277</v>
      </c>
      <c r="ET51" s="307" t="s">
        <v>277</v>
      </c>
      <c r="EU51" s="307" t="s">
        <v>277</v>
      </c>
    </row>
    <row r="52" spans="1:151" s="311" customFormat="1" ht="19.95" customHeight="1">
      <c r="A52" s="433"/>
      <c r="B52" s="433"/>
      <c r="C52" s="433"/>
      <c r="D52" s="449"/>
      <c r="E52" s="442"/>
      <c r="F52" s="433"/>
      <c r="G52" s="449"/>
      <c r="H52" s="449"/>
      <c r="I52" s="433"/>
      <c r="J52" s="433"/>
      <c r="K52" s="449"/>
      <c r="L52" s="442"/>
      <c r="M52" s="433"/>
      <c r="N52" s="442"/>
      <c r="O52" s="433"/>
      <c r="P52" s="439"/>
      <c r="Q52" s="460"/>
      <c r="R52" s="304" t="s">
        <v>277</v>
      </c>
      <c r="S52" s="304" t="s">
        <v>277</v>
      </c>
      <c r="T52" s="304" t="s">
        <v>277</v>
      </c>
      <c r="U52" s="304" t="s">
        <v>277</v>
      </c>
      <c r="V52" s="304" t="s">
        <v>277</v>
      </c>
      <c r="W52" s="304" t="s">
        <v>277</v>
      </c>
      <c r="X52" s="452"/>
      <c r="Y52" s="304" t="s">
        <v>277</v>
      </c>
      <c r="Z52" s="452"/>
      <c r="AA52" s="304" t="s">
        <v>277</v>
      </c>
      <c r="AB52" s="458"/>
      <c r="AC52" s="304" t="s">
        <v>277</v>
      </c>
      <c r="AD52" s="452"/>
      <c r="AE52" s="304" t="s">
        <v>277</v>
      </c>
      <c r="AF52" s="304" t="s">
        <v>277</v>
      </c>
      <c r="AG52" s="304" t="s">
        <v>277</v>
      </c>
      <c r="AH52" s="304" t="s">
        <v>277</v>
      </c>
      <c r="AI52" s="304" t="s">
        <v>277</v>
      </c>
      <c r="AJ52" s="447"/>
      <c r="AK52" s="447"/>
      <c r="AL52" s="447"/>
      <c r="AM52" s="447"/>
      <c r="AN52" s="447"/>
      <c r="AO52" s="447"/>
      <c r="AP52" s="307" t="s">
        <v>277</v>
      </c>
      <c r="AQ52" s="433"/>
      <c r="AR52" s="307" t="s">
        <v>277</v>
      </c>
      <c r="AS52" s="308" t="s">
        <v>277</v>
      </c>
      <c r="AT52" s="308" t="s">
        <v>277</v>
      </c>
      <c r="AU52" s="307" t="s">
        <v>277</v>
      </c>
      <c r="AV52" s="307" t="s">
        <v>277</v>
      </c>
      <c r="AW52" s="307" t="s">
        <v>277</v>
      </c>
      <c r="AX52" s="307" t="s">
        <v>277</v>
      </c>
      <c r="AY52" s="309" t="s">
        <v>277</v>
      </c>
      <c r="AZ52" s="387" t="s">
        <v>277</v>
      </c>
      <c r="BA52" s="452"/>
      <c r="BB52" s="387" t="s">
        <v>277</v>
      </c>
      <c r="BC52" s="452"/>
      <c r="BD52" s="387" t="s">
        <v>277</v>
      </c>
      <c r="BE52" s="387" t="s">
        <v>277</v>
      </c>
      <c r="BF52" s="387" t="s">
        <v>277</v>
      </c>
      <c r="BG52" s="307" t="s">
        <v>277</v>
      </c>
      <c r="BH52" s="307" t="s">
        <v>277</v>
      </c>
      <c r="BI52" s="307" t="s">
        <v>277</v>
      </c>
      <c r="BJ52" s="307" t="s">
        <v>277</v>
      </c>
      <c r="BK52" s="447"/>
      <c r="BL52" s="307" t="s">
        <v>277</v>
      </c>
      <c r="BM52" s="307" t="s">
        <v>277</v>
      </c>
      <c r="BN52" s="307" t="s">
        <v>277</v>
      </c>
      <c r="BO52" s="307" t="s">
        <v>277</v>
      </c>
      <c r="BP52" s="307" t="s">
        <v>277</v>
      </c>
      <c r="BQ52" s="307" t="s">
        <v>277</v>
      </c>
      <c r="BR52" s="307" t="s">
        <v>277</v>
      </c>
      <c r="BS52" s="307" t="s">
        <v>277</v>
      </c>
      <c r="BT52" s="307" t="s">
        <v>277</v>
      </c>
      <c r="BU52" s="306" t="s">
        <v>277</v>
      </c>
      <c r="BV52" s="307" t="s">
        <v>277</v>
      </c>
      <c r="BW52" s="307" t="s">
        <v>277</v>
      </c>
      <c r="BX52" s="307" t="s">
        <v>277</v>
      </c>
      <c r="BY52" s="307" t="s">
        <v>277</v>
      </c>
      <c r="BZ52" s="307" t="s">
        <v>277</v>
      </c>
      <c r="CA52" s="307" t="s">
        <v>277</v>
      </c>
      <c r="CB52" s="307" t="s">
        <v>277</v>
      </c>
      <c r="CC52" s="307" t="s">
        <v>277</v>
      </c>
      <c r="CD52" s="307" t="s">
        <v>277</v>
      </c>
      <c r="CE52" s="306" t="s">
        <v>277</v>
      </c>
      <c r="CF52" s="307" t="s">
        <v>277</v>
      </c>
      <c r="CG52" s="307" t="s">
        <v>277</v>
      </c>
      <c r="CH52" s="307" t="s">
        <v>277</v>
      </c>
      <c r="CI52" s="306" t="s">
        <v>277</v>
      </c>
      <c r="CJ52" s="307" t="s">
        <v>277</v>
      </c>
      <c r="CK52" s="307" t="s">
        <v>277</v>
      </c>
      <c r="CL52" s="307" t="s">
        <v>277</v>
      </c>
      <c r="CM52" s="433"/>
      <c r="CN52" s="436"/>
      <c r="CO52" s="449"/>
      <c r="CP52" s="449"/>
      <c r="CQ52" s="433"/>
      <c r="CR52" s="449"/>
      <c r="CS52" s="449"/>
      <c r="CT52" s="433"/>
      <c r="CU52" s="433"/>
      <c r="CV52" s="433"/>
      <c r="CW52" s="433"/>
      <c r="CX52" s="433"/>
      <c r="CY52" s="433"/>
      <c r="CZ52" s="433"/>
      <c r="DA52" s="433"/>
      <c r="DB52" s="442"/>
      <c r="DC52" s="433"/>
      <c r="DD52" s="433"/>
      <c r="DE52" s="433"/>
      <c r="DF52" s="433"/>
      <c r="DG52" s="433"/>
      <c r="DH52" s="433"/>
      <c r="DI52" s="433"/>
      <c r="DJ52" s="433"/>
      <c r="DK52" s="433"/>
      <c r="DL52" s="433"/>
      <c r="DM52" s="307" t="s">
        <v>277</v>
      </c>
      <c r="DN52" s="433"/>
      <c r="DO52" s="307" t="s">
        <v>277</v>
      </c>
      <c r="DP52" s="307" t="s">
        <v>277</v>
      </c>
      <c r="DQ52" s="307" t="s">
        <v>277</v>
      </c>
      <c r="DR52" s="307" t="s">
        <v>277</v>
      </c>
      <c r="DS52" s="307" t="s">
        <v>277</v>
      </c>
      <c r="DT52" s="307" t="s">
        <v>277</v>
      </c>
      <c r="DU52" s="307" t="s">
        <v>277</v>
      </c>
      <c r="DV52" s="307" t="s">
        <v>277</v>
      </c>
      <c r="DW52" s="307" t="s">
        <v>277</v>
      </c>
      <c r="DX52" s="433"/>
      <c r="DY52" s="307" t="s">
        <v>277</v>
      </c>
      <c r="DZ52" s="433"/>
      <c r="EA52" s="307" t="s">
        <v>277</v>
      </c>
      <c r="EB52" s="307" t="s">
        <v>277</v>
      </c>
      <c r="EC52" s="307" t="s">
        <v>277</v>
      </c>
      <c r="ED52" s="307" t="s">
        <v>277</v>
      </c>
      <c r="EE52" s="307" t="s">
        <v>277</v>
      </c>
      <c r="EF52" s="307" t="s">
        <v>277</v>
      </c>
      <c r="EG52" s="307" t="s">
        <v>277</v>
      </c>
      <c r="EH52" s="307" t="s">
        <v>277</v>
      </c>
      <c r="EI52" s="307" t="s">
        <v>277</v>
      </c>
      <c r="EJ52" s="307" t="s">
        <v>277</v>
      </c>
      <c r="EK52" s="307" t="s">
        <v>277</v>
      </c>
      <c r="EL52" s="307" t="s">
        <v>277</v>
      </c>
      <c r="EM52" s="307" t="s">
        <v>277</v>
      </c>
      <c r="EN52" s="307" t="s">
        <v>277</v>
      </c>
      <c r="EO52" s="307" t="s">
        <v>277</v>
      </c>
      <c r="EP52" s="307" t="s">
        <v>277</v>
      </c>
      <c r="EQ52" s="307" t="s">
        <v>277</v>
      </c>
      <c r="ER52" s="307" t="s">
        <v>277</v>
      </c>
      <c r="ES52" s="307" t="s">
        <v>277</v>
      </c>
      <c r="ET52" s="307" t="s">
        <v>277</v>
      </c>
      <c r="EU52" s="307" t="s">
        <v>277</v>
      </c>
    </row>
    <row r="53" spans="1:151" s="311" customFormat="1" ht="19.95" customHeight="1">
      <c r="A53" s="434"/>
      <c r="B53" s="434"/>
      <c r="C53" s="434"/>
      <c r="D53" s="450"/>
      <c r="E53" s="443"/>
      <c r="F53" s="434"/>
      <c r="G53" s="450"/>
      <c r="H53" s="450"/>
      <c r="I53" s="434"/>
      <c r="J53" s="434"/>
      <c r="K53" s="450"/>
      <c r="L53" s="443"/>
      <c r="M53" s="434"/>
      <c r="N53" s="443"/>
      <c r="O53" s="434"/>
      <c r="P53" s="440"/>
      <c r="Q53" s="461"/>
      <c r="R53" s="304" t="s">
        <v>277</v>
      </c>
      <c r="S53" s="304" t="s">
        <v>277</v>
      </c>
      <c r="T53" s="304" t="s">
        <v>277</v>
      </c>
      <c r="U53" s="304" t="s">
        <v>277</v>
      </c>
      <c r="V53" s="304" t="s">
        <v>277</v>
      </c>
      <c r="W53" s="304" t="s">
        <v>277</v>
      </c>
      <c r="X53" s="453"/>
      <c r="Y53" s="304" t="s">
        <v>277</v>
      </c>
      <c r="Z53" s="453"/>
      <c r="AA53" s="304" t="s">
        <v>277</v>
      </c>
      <c r="AB53" s="459"/>
      <c r="AC53" s="304" t="s">
        <v>277</v>
      </c>
      <c r="AD53" s="453"/>
      <c r="AE53" s="304" t="s">
        <v>277</v>
      </c>
      <c r="AF53" s="304" t="s">
        <v>277</v>
      </c>
      <c r="AG53" s="304" t="s">
        <v>277</v>
      </c>
      <c r="AH53" s="304" t="s">
        <v>277</v>
      </c>
      <c r="AI53" s="304" t="s">
        <v>277</v>
      </c>
      <c r="AJ53" s="448"/>
      <c r="AK53" s="448"/>
      <c r="AL53" s="448"/>
      <c r="AM53" s="448"/>
      <c r="AN53" s="448"/>
      <c r="AO53" s="448"/>
      <c r="AP53" s="307" t="s">
        <v>277</v>
      </c>
      <c r="AQ53" s="434"/>
      <c r="AR53" s="307" t="s">
        <v>277</v>
      </c>
      <c r="AS53" s="308" t="s">
        <v>277</v>
      </c>
      <c r="AT53" s="308" t="s">
        <v>277</v>
      </c>
      <c r="AU53" s="307" t="s">
        <v>277</v>
      </c>
      <c r="AV53" s="307" t="s">
        <v>277</v>
      </c>
      <c r="AW53" s="307" t="s">
        <v>277</v>
      </c>
      <c r="AX53" s="307" t="s">
        <v>277</v>
      </c>
      <c r="AY53" s="309" t="s">
        <v>277</v>
      </c>
      <c r="AZ53" s="387" t="s">
        <v>277</v>
      </c>
      <c r="BA53" s="453"/>
      <c r="BB53" s="387" t="s">
        <v>277</v>
      </c>
      <c r="BC53" s="455"/>
      <c r="BD53" s="387" t="s">
        <v>277</v>
      </c>
      <c r="BE53" s="387" t="s">
        <v>277</v>
      </c>
      <c r="BF53" s="387" t="s">
        <v>277</v>
      </c>
      <c r="BG53" s="307" t="s">
        <v>277</v>
      </c>
      <c r="BH53" s="307" t="s">
        <v>277</v>
      </c>
      <c r="BI53" s="307" t="s">
        <v>277</v>
      </c>
      <c r="BJ53" s="307" t="s">
        <v>277</v>
      </c>
      <c r="BK53" s="448"/>
      <c r="BL53" s="307" t="s">
        <v>277</v>
      </c>
      <c r="BM53" s="307" t="s">
        <v>277</v>
      </c>
      <c r="BN53" s="307" t="s">
        <v>277</v>
      </c>
      <c r="BO53" s="307" t="s">
        <v>277</v>
      </c>
      <c r="BP53" s="307" t="s">
        <v>277</v>
      </c>
      <c r="BQ53" s="307" t="s">
        <v>277</v>
      </c>
      <c r="BR53" s="307" t="s">
        <v>277</v>
      </c>
      <c r="BS53" s="307" t="s">
        <v>277</v>
      </c>
      <c r="BT53" s="307" t="s">
        <v>277</v>
      </c>
      <c r="BU53" s="306" t="s">
        <v>277</v>
      </c>
      <c r="BV53" s="307" t="s">
        <v>277</v>
      </c>
      <c r="BW53" s="307" t="s">
        <v>277</v>
      </c>
      <c r="BX53" s="307" t="s">
        <v>277</v>
      </c>
      <c r="BY53" s="307" t="s">
        <v>277</v>
      </c>
      <c r="BZ53" s="307" t="s">
        <v>277</v>
      </c>
      <c r="CA53" s="307" t="s">
        <v>277</v>
      </c>
      <c r="CB53" s="307" t="s">
        <v>277</v>
      </c>
      <c r="CC53" s="307" t="s">
        <v>277</v>
      </c>
      <c r="CD53" s="307" t="s">
        <v>277</v>
      </c>
      <c r="CE53" s="306" t="s">
        <v>277</v>
      </c>
      <c r="CF53" s="307" t="s">
        <v>277</v>
      </c>
      <c r="CG53" s="307" t="s">
        <v>277</v>
      </c>
      <c r="CH53" s="307" t="s">
        <v>277</v>
      </c>
      <c r="CI53" s="306" t="s">
        <v>277</v>
      </c>
      <c r="CJ53" s="307" t="s">
        <v>277</v>
      </c>
      <c r="CK53" s="307" t="s">
        <v>277</v>
      </c>
      <c r="CL53" s="307" t="s">
        <v>277</v>
      </c>
      <c r="CM53" s="434"/>
      <c r="CN53" s="437"/>
      <c r="CO53" s="450"/>
      <c r="CP53" s="450"/>
      <c r="CQ53" s="434"/>
      <c r="CR53" s="450"/>
      <c r="CS53" s="450"/>
      <c r="CT53" s="434"/>
      <c r="CU53" s="434"/>
      <c r="CV53" s="434"/>
      <c r="CW53" s="434"/>
      <c r="CX53" s="434"/>
      <c r="CY53" s="434"/>
      <c r="CZ53" s="434"/>
      <c r="DA53" s="434"/>
      <c r="DB53" s="443"/>
      <c r="DC53" s="434"/>
      <c r="DD53" s="434"/>
      <c r="DE53" s="434"/>
      <c r="DF53" s="434"/>
      <c r="DG53" s="434"/>
      <c r="DH53" s="434"/>
      <c r="DI53" s="434"/>
      <c r="DJ53" s="434"/>
      <c r="DK53" s="434"/>
      <c r="DL53" s="434"/>
      <c r="DM53" s="307" t="s">
        <v>277</v>
      </c>
      <c r="DN53" s="434"/>
      <c r="DO53" s="307" t="s">
        <v>277</v>
      </c>
      <c r="DP53" s="307" t="s">
        <v>277</v>
      </c>
      <c r="DQ53" s="307" t="s">
        <v>277</v>
      </c>
      <c r="DR53" s="307" t="s">
        <v>277</v>
      </c>
      <c r="DS53" s="307" t="s">
        <v>277</v>
      </c>
      <c r="DT53" s="307" t="s">
        <v>277</v>
      </c>
      <c r="DU53" s="307" t="s">
        <v>277</v>
      </c>
      <c r="DV53" s="307" t="s">
        <v>277</v>
      </c>
      <c r="DW53" s="307" t="s">
        <v>277</v>
      </c>
      <c r="DX53" s="434"/>
      <c r="DY53" s="307" t="s">
        <v>277</v>
      </c>
      <c r="DZ53" s="434"/>
      <c r="EA53" s="307" t="s">
        <v>277</v>
      </c>
      <c r="EB53" s="307" t="s">
        <v>277</v>
      </c>
      <c r="EC53" s="307" t="s">
        <v>277</v>
      </c>
      <c r="ED53" s="307" t="s">
        <v>277</v>
      </c>
      <c r="EE53" s="307" t="s">
        <v>277</v>
      </c>
      <c r="EF53" s="307" t="s">
        <v>277</v>
      </c>
      <c r="EG53" s="307" t="s">
        <v>277</v>
      </c>
      <c r="EH53" s="307" t="s">
        <v>277</v>
      </c>
      <c r="EI53" s="307" t="s">
        <v>277</v>
      </c>
      <c r="EJ53" s="307" t="s">
        <v>277</v>
      </c>
      <c r="EK53" s="307" t="s">
        <v>277</v>
      </c>
      <c r="EL53" s="307" t="s">
        <v>277</v>
      </c>
      <c r="EM53" s="307" t="s">
        <v>277</v>
      </c>
      <c r="EN53" s="307" t="s">
        <v>277</v>
      </c>
      <c r="EO53" s="307" t="s">
        <v>277</v>
      </c>
      <c r="EP53" s="307" t="s">
        <v>277</v>
      </c>
      <c r="EQ53" s="307" t="s">
        <v>277</v>
      </c>
      <c r="ER53" s="307" t="s">
        <v>277</v>
      </c>
      <c r="ES53" s="307" t="s">
        <v>277</v>
      </c>
      <c r="ET53" s="307" t="s">
        <v>277</v>
      </c>
      <c r="EU53" s="307" t="s">
        <v>277</v>
      </c>
    </row>
    <row r="54" spans="1:151" s="311" customFormat="1" ht="19.95" customHeight="1">
      <c r="A54" s="432">
        <v>41</v>
      </c>
      <c r="B54" s="432">
        <v>41</v>
      </c>
      <c r="C54" s="432" t="s">
        <v>263</v>
      </c>
      <c r="D54" s="432" t="s">
        <v>389</v>
      </c>
      <c r="E54" s="441" t="s">
        <v>265</v>
      </c>
      <c r="F54" s="432" t="s">
        <v>390</v>
      </c>
      <c r="G54" s="432" t="s">
        <v>391</v>
      </c>
      <c r="H54" s="432" t="s">
        <v>392</v>
      </c>
      <c r="I54" s="432" t="s">
        <v>393</v>
      </c>
      <c r="J54" s="432" t="s">
        <v>361</v>
      </c>
      <c r="K54" s="456" t="s">
        <v>394</v>
      </c>
      <c r="L54" s="441" t="s">
        <v>272</v>
      </c>
      <c r="M54" s="432" t="s">
        <v>395</v>
      </c>
      <c r="N54" s="441" t="s">
        <v>272</v>
      </c>
      <c r="O54" s="432" t="s">
        <v>386</v>
      </c>
      <c r="P54" s="438" t="s">
        <v>270</v>
      </c>
      <c r="Q54" s="441">
        <v>2</v>
      </c>
      <c r="R54" s="304" t="s">
        <v>365</v>
      </c>
      <c r="S54" s="304" t="s">
        <v>270</v>
      </c>
      <c r="T54" s="304" t="s">
        <v>270</v>
      </c>
      <c r="U54" s="304" t="s">
        <v>270</v>
      </c>
      <c r="V54" s="304" t="s">
        <v>270</v>
      </c>
      <c r="W54" s="304">
        <v>614</v>
      </c>
      <c r="X54" s="451">
        <f>W54+W55</f>
        <v>921</v>
      </c>
      <c r="Y54" s="304" t="s">
        <v>270</v>
      </c>
      <c r="Z54" s="451" t="s">
        <v>270</v>
      </c>
      <c r="AA54" s="304">
        <v>614</v>
      </c>
      <c r="AB54" s="457">
        <v>921</v>
      </c>
      <c r="AC54" s="304" t="s">
        <v>270</v>
      </c>
      <c r="AD54" s="451" t="s">
        <v>270</v>
      </c>
      <c r="AE54" s="304" t="s">
        <v>270</v>
      </c>
      <c r="AF54" s="304" t="s">
        <v>270</v>
      </c>
      <c r="AG54" s="304" t="s">
        <v>270</v>
      </c>
      <c r="AH54" s="304" t="s">
        <v>270</v>
      </c>
      <c r="AI54" s="304" t="s">
        <v>270</v>
      </c>
      <c r="AJ54" s="446" t="s">
        <v>277</v>
      </c>
      <c r="AK54" s="446" t="s">
        <v>277</v>
      </c>
      <c r="AL54" s="446" t="s">
        <v>277</v>
      </c>
      <c r="AM54" s="446" t="s">
        <v>277</v>
      </c>
      <c r="AN54" s="446" t="s">
        <v>277</v>
      </c>
      <c r="AO54" s="446" t="s">
        <v>277</v>
      </c>
      <c r="AP54" s="307" t="s">
        <v>277</v>
      </c>
      <c r="AQ54" s="432" t="s">
        <v>277</v>
      </c>
      <c r="AR54" s="307" t="s">
        <v>277</v>
      </c>
      <c r="AS54" s="308" t="s">
        <v>277</v>
      </c>
      <c r="AT54" s="308" t="s">
        <v>277</v>
      </c>
      <c r="AU54" s="307" t="s">
        <v>277</v>
      </c>
      <c r="AV54" s="307" t="s">
        <v>277</v>
      </c>
      <c r="AW54" s="307" t="s">
        <v>277</v>
      </c>
      <c r="AX54" s="307" t="s">
        <v>277</v>
      </c>
      <c r="AY54" s="309" t="s">
        <v>277</v>
      </c>
      <c r="AZ54" s="387" t="s">
        <v>277</v>
      </c>
      <c r="BA54" s="451" t="s">
        <v>277</v>
      </c>
      <c r="BB54" s="387" t="s">
        <v>277</v>
      </c>
      <c r="BC54" s="454" t="s">
        <v>277</v>
      </c>
      <c r="BD54" s="387" t="s">
        <v>277</v>
      </c>
      <c r="BE54" s="387" t="s">
        <v>277</v>
      </c>
      <c r="BF54" s="387" t="s">
        <v>277</v>
      </c>
      <c r="BG54" s="307" t="s">
        <v>277</v>
      </c>
      <c r="BH54" s="307" t="s">
        <v>277</v>
      </c>
      <c r="BI54" s="307" t="s">
        <v>277</v>
      </c>
      <c r="BJ54" s="307" t="s">
        <v>277</v>
      </c>
      <c r="BK54" s="446" t="s">
        <v>277</v>
      </c>
      <c r="BL54" s="307" t="s">
        <v>277</v>
      </c>
      <c r="BM54" s="307" t="s">
        <v>277</v>
      </c>
      <c r="BN54" s="307" t="s">
        <v>277</v>
      </c>
      <c r="BO54" s="307" t="s">
        <v>277</v>
      </c>
      <c r="BP54" s="307" t="s">
        <v>277</v>
      </c>
      <c r="BQ54" s="307" t="s">
        <v>277</v>
      </c>
      <c r="BR54" s="307" t="s">
        <v>277</v>
      </c>
      <c r="BS54" s="307" t="s">
        <v>277</v>
      </c>
      <c r="BT54" s="307" t="s">
        <v>277</v>
      </c>
      <c r="BU54" s="306" t="s">
        <v>277</v>
      </c>
      <c r="BV54" s="307" t="s">
        <v>277</v>
      </c>
      <c r="BW54" s="307" t="s">
        <v>277</v>
      </c>
      <c r="BX54" s="307" t="s">
        <v>277</v>
      </c>
      <c r="BY54" s="307" t="s">
        <v>277</v>
      </c>
      <c r="BZ54" s="307" t="s">
        <v>277</v>
      </c>
      <c r="CA54" s="307" t="s">
        <v>277</v>
      </c>
      <c r="CB54" s="307" t="s">
        <v>277</v>
      </c>
      <c r="CC54" s="307" t="s">
        <v>277</v>
      </c>
      <c r="CD54" s="307" t="s">
        <v>277</v>
      </c>
      <c r="CE54" s="306" t="s">
        <v>277</v>
      </c>
      <c r="CF54" s="307" t="s">
        <v>277</v>
      </c>
      <c r="CG54" s="307" t="s">
        <v>277</v>
      </c>
      <c r="CH54" s="307" t="s">
        <v>277</v>
      </c>
      <c r="CI54" s="306" t="s">
        <v>277</v>
      </c>
      <c r="CJ54" s="307" t="s">
        <v>277</v>
      </c>
      <c r="CK54" s="307" t="s">
        <v>277</v>
      </c>
      <c r="CL54" s="307" t="s">
        <v>277</v>
      </c>
      <c r="CM54" s="432" t="s">
        <v>293</v>
      </c>
      <c r="CN54" s="435" t="s">
        <v>366</v>
      </c>
      <c r="CO54" s="432" t="s">
        <v>280</v>
      </c>
      <c r="CP54" s="432" t="s">
        <v>280</v>
      </c>
      <c r="CQ54" s="432" t="s">
        <v>295</v>
      </c>
      <c r="CR54" s="432" t="s">
        <v>396</v>
      </c>
      <c r="CS54" s="432" t="s">
        <v>270</v>
      </c>
      <c r="CT54" s="432" t="s">
        <v>277</v>
      </c>
      <c r="CU54" s="432" t="s">
        <v>277</v>
      </c>
      <c r="CV54" s="432" t="s">
        <v>277</v>
      </c>
      <c r="CW54" s="432" t="s">
        <v>277</v>
      </c>
      <c r="CX54" s="432" t="s">
        <v>277</v>
      </c>
      <c r="CY54" s="432" t="s">
        <v>277</v>
      </c>
      <c r="CZ54" s="432" t="s">
        <v>277</v>
      </c>
      <c r="DA54" s="432" t="s">
        <v>277</v>
      </c>
      <c r="DB54" s="441" t="s">
        <v>277</v>
      </c>
      <c r="DC54" s="432" t="s">
        <v>277</v>
      </c>
      <c r="DD54" s="432" t="s">
        <v>277</v>
      </c>
      <c r="DE54" s="432" t="s">
        <v>277</v>
      </c>
      <c r="DF54" s="432" t="s">
        <v>277</v>
      </c>
      <c r="DG54" s="432" t="s">
        <v>277</v>
      </c>
      <c r="DH54" s="432" t="s">
        <v>277</v>
      </c>
      <c r="DI54" s="432" t="s">
        <v>277</v>
      </c>
      <c r="DJ54" s="432" t="s">
        <v>277</v>
      </c>
      <c r="DK54" s="432" t="s">
        <v>277</v>
      </c>
      <c r="DL54" s="432" t="s">
        <v>277</v>
      </c>
      <c r="DM54" s="307" t="s">
        <v>277</v>
      </c>
      <c r="DN54" s="432" t="s">
        <v>277</v>
      </c>
      <c r="DO54" s="307" t="s">
        <v>277</v>
      </c>
      <c r="DP54" s="307" t="s">
        <v>277</v>
      </c>
      <c r="DQ54" s="307" t="s">
        <v>277</v>
      </c>
      <c r="DR54" s="307" t="s">
        <v>277</v>
      </c>
      <c r="DS54" s="307" t="s">
        <v>277</v>
      </c>
      <c r="DT54" s="307" t="s">
        <v>277</v>
      </c>
      <c r="DU54" s="307" t="s">
        <v>277</v>
      </c>
      <c r="DV54" s="307" t="s">
        <v>277</v>
      </c>
      <c r="DW54" s="307" t="s">
        <v>277</v>
      </c>
      <c r="DX54" s="432" t="s">
        <v>277</v>
      </c>
      <c r="DY54" s="307" t="s">
        <v>277</v>
      </c>
      <c r="DZ54" s="432" t="s">
        <v>277</v>
      </c>
      <c r="EA54" s="307" t="s">
        <v>277</v>
      </c>
      <c r="EB54" s="307" t="s">
        <v>277</v>
      </c>
      <c r="EC54" s="307" t="s">
        <v>277</v>
      </c>
      <c r="ED54" s="307" t="s">
        <v>277</v>
      </c>
      <c r="EE54" s="307" t="s">
        <v>277</v>
      </c>
      <c r="EF54" s="307" t="s">
        <v>277</v>
      </c>
      <c r="EG54" s="307" t="s">
        <v>277</v>
      </c>
      <c r="EH54" s="307" t="s">
        <v>277</v>
      </c>
      <c r="EI54" s="307" t="s">
        <v>277</v>
      </c>
      <c r="EJ54" s="307" t="s">
        <v>277</v>
      </c>
      <c r="EK54" s="307" t="s">
        <v>277</v>
      </c>
      <c r="EL54" s="307" t="s">
        <v>277</v>
      </c>
      <c r="EM54" s="307" t="s">
        <v>277</v>
      </c>
      <c r="EN54" s="307" t="s">
        <v>277</v>
      </c>
      <c r="EO54" s="307" t="s">
        <v>277</v>
      </c>
      <c r="EP54" s="307" t="s">
        <v>277</v>
      </c>
      <c r="EQ54" s="307" t="s">
        <v>277</v>
      </c>
      <c r="ER54" s="307" t="s">
        <v>277</v>
      </c>
      <c r="ES54" s="307" t="s">
        <v>277</v>
      </c>
      <c r="ET54" s="307" t="s">
        <v>277</v>
      </c>
      <c r="EU54" s="307" t="s">
        <v>277</v>
      </c>
    </row>
    <row r="55" spans="1:151" s="311" customFormat="1" ht="19.95" customHeight="1">
      <c r="A55" s="433"/>
      <c r="B55" s="433"/>
      <c r="C55" s="433"/>
      <c r="D55" s="449"/>
      <c r="E55" s="442"/>
      <c r="F55" s="433"/>
      <c r="G55" s="449"/>
      <c r="H55" s="449"/>
      <c r="I55" s="433"/>
      <c r="J55" s="433"/>
      <c r="K55" s="449"/>
      <c r="L55" s="442"/>
      <c r="M55" s="433"/>
      <c r="N55" s="442"/>
      <c r="O55" s="433"/>
      <c r="P55" s="439"/>
      <c r="Q55" s="460"/>
      <c r="R55" s="304" t="s">
        <v>297</v>
      </c>
      <c r="S55" s="304" t="s">
        <v>270</v>
      </c>
      <c r="T55" s="304" t="s">
        <v>270</v>
      </c>
      <c r="U55" s="304" t="s">
        <v>270</v>
      </c>
      <c r="V55" s="304" t="s">
        <v>270</v>
      </c>
      <c r="W55" s="304">
        <v>307</v>
      </c>
      <c r="X55" s="452"/>
      <c r="Y55" s="304" t="s">
        <v>270</v>
      </c>
      <c r="Z55" s="452"/>
      <c r="AA55" s="304">
        <v>307</v>
      </c>
      <c r="AB55" s="458"/>
      <c r="AC55" s="304" t="s">
        <v>270</v>
      </c>
      <c r="AD55" s="452"/>
      <c r="AE55" s="304" t="s">
        <v>270</v>
      </c>
      <c r="AF55" s="304" t="s">
        <v>270</v>
      </c>
      <c r="AG55" s="304" t="s">
        <v>270</v>
      </c>
      <c r="AH55" s="304" t="s">
        <v>270</v>
      </c>
      <c r="AI55" s="304" t="s">
        <v>270</v>
      </c>
      <c r="AJ55" s="447"/>
      <c r="AK55" s="447"/>
      <c r="AL55" s="447"/>
      <c r="AM55" s="447"/>
      <c r="AN55" s="447"/>
      <c r="AO55" s="447"/>
      <c r="AP55" s="307" t="s">
        <v>277</v>
      </c>
      <c r="AQ55" s="433"/>
      <c r="AR55" s="307" t="s">
        <v>277</v>
      </c>
      <c r="AS55" s="308" t="s">
        <v>277</v>
      </c>
      <c r="AT55" s="308" t="s">
        <v>277</v>
      </c>
      <c r="AU55" s="307" t="s">
        <v>277</v>
      </c>
      <c r="AV55" s="307" t="s">
        <v>277</v>
      </c>
      <c r="AW55" s="307" t="s">
        <v>277</v>
      </c>
      <c r="AX55" s="307" t="s">
        <v>277</v>
      </c>
      <c r="AY55" s="309" t="s">
        <v>277</v>
      </c>
      <c r="AZ55" s="387" t="s">
        <v>277</v>
      </c>
      <c r="BA55" s="452"/>
      <c r="BB55" s="387" t="s">
        <v>277</v>
      </c>
      <c r="BC55" s="452"/>
      <c r="BD55" s="387" t="s">
        <v>277</v>
      </c>
      <c r="BE55" s="387" t="s">
        <v>277</v>
      </c>
      <c r="BF55" s="387" t="s">
        <v>277</v>
      </c>
      <c r="BG55" s="307" t="s">
        <v>277</v>
      </c>
      <c r="BH55" s="307" t="s">
        <v>277</v>
      </c>
      <c r="BI55" s="307" t="s">
        <v>277</v>
      </c>
      <c r="BJ55" s="307" t="s">
        <v>277</v>
      </c>
      <c r="BK55" s="447"/>
      <c r="BL55" s="307" t="s">
        <v>277</v>
      </c>
      <c r="BM55" s="307" t="s">
        <v>277</v>
      </c>
      <c r="BN55" s="307" t="s">
        <v>277</v>
      </c>
      <c r="BO55" s="307" t="s">
        <v>277</v>
      </c>
      <c r="BP55" s="307" t="s">
        <v>277</v>
      </c>
      <c r="BQ55" s="307" t="s">
        <v>277</v>
      </c>
      <c r="BR55" s="307" t="s">
        <v>277</v>
      </c>
      <c r="BS55" s="307" t="s">
        <v>277</v>
      </c>
      <c r="BT55" s="307" t="s">
        <v>277</v>
      </c>
      <c r="BU55" s="306" t="s">
        <v>277</v>
      </c>
      <c r="BV55" s="307" t="s">
        <v>277</v>
      </c>
      <c r="BW55" s="307" t="s">
        <v>277</v>
      </c>
      <c r="BX55" s="307" t="s">
        <v>277</v>
      </c>
      <c r="BY55" s="307" t="s">
        <v>277</v>
      </c>
      <c r="BZ55" s="307" t="s">
        <v>277</v>
      </c>
      <c r="CA55" s="307" t="s">
        <v>277</v>
      </c>
      <c r="CB55" s="307" t="s">
        <v>277</v>
      </c>
      <c r="CC55" s="307" t="s">
        <v>277</v>
      </c>
      <c r="CD55" s="307" t="s">
        <v>277</v>
      </c>
      <c r="CE55" s="306" t="s">
        <v>277</v>
      </c>
      <c r="CF55" s="307" t="s">
        <v>277</v>
      </c>
      <c r="CG55" s="307" t="s">
        <v>277</v>
      </c>
      <c r="CH55" s="307" t="s">
        <v>277</v>
      </c>
      <c r="CI55" s="306" t="s">
        <v>277</v>
      </c>
      <c r="CJ55" s="307" t="s">
        <v>277</v>
      </c>
      <c r="CK55" s="307" t="s">
        <v>277</v>
      </c>
      <c r="CL55" s="307" t="s">
        <v>277</v>
      </c>
      <c r="CM55" s="433"/>
      <c r="CN55" s="436"/>
      <c r="CO55" s="449"/>
      <c r="CP55" s="449"/>
      <c r="CQ55" s="433"/>
      <c r="CR55" s="449"/>
      <c r="CS55" s="449"/>
      <c r="CT55" s="433"/>
      <c r="CU55" s="433"/>
      <c r="CV55" s="433"/>
      <c r="CW55" s="433"/>
      <c r="CX55" s="433"/>
      <c r="CY55" s="433"/>
      <c r="CZ55" s="433"/>
      <c r="DA55" s="433"/>
      <c r="DB55" s="442"/>
      <c r="DC55" s="433"/>
      <c r="DD55" s="433"/>
      <c r="DE55" s="433"/>
      <c r="DF55" s="433"/>
      <c r="DG55" s="433"/>
      <c r="DH55" s="433"/>
      <c r="DI55" s="433"/>
      <c r="DJ55" s="433"/>
      <c r="DK55" s="433"/>
      <c r="DL55" s="433"/>
      <c r="DM55" s="307" t="s">
        <v>277</v>
      </c>
      <c r="DN55" s="433"/>
      <c r="DO55" s="307" t="s">
        <v>277</v>
      </c>
      <c r="DP55" s="307" t="s">
        <v>277</v>
      </c>
      <c r="DQ55" s="307" t="s">
        <v>277</v>
      </c>
      <c r="DR55" s="307" t="s">
        <v>277</v>
      </c>
      <c r="DS55" s="307" t="s">
        <v>277</v>
      </c>
      <c r="DT55" s="307" t="s">
        <v>277</v>
      </c>
      <c r="DU55" s="307" t="s">
        <v>277</v>
      </c>
      <c r="DV55" s="307" t="s">
        <v>277</v>
      </c>
      <c r="DW55" s="307" t="s">
        <v>277</v>
      </c>
      <c r="DX55" s="433"/>
      <c r="DY55" s="307" t="s">
        <v>277</v>
      </c>
      <c r="DZ55" s="433"/>
      <c r="EA55" s="307" t="s">
        <v>277</v>
      </c>
      <c r="EB55" s="307" t="s">
        <v>277</v>
      </c>
      <c r="EC55" s="307" t="s">
        <v>277</v>
      </c>
      <c r="ED55" s="307" t="s">
        <v>277</v>
      </c>
      <c r="EE55" s="307" t="s">
        <v>277</v>
      </c>
      <c r="EF55" s="307" t="s">
        <v>277</v>
      </c>
      <c r="EG55" s="307" t="s">
        <v>277</v>
      </c>
      <c r="EH55" s="307" t="s">
        <v>277</v>
      </c>
      <c r="EI55" s="307" t="s">
        <v>277</v>
      </c>
      <c r="EJ55" s="307" t="s">
        <v>277</v>
      </c>
      <c r="EK55" s="307" t="s">
        <v>277</v>
      </c>
      <c r="EL55" s="307" t="s">
        <v>277</v>
      </c>
      <c r="EM55" s="307" t="s">
        <v>277</v>
      </c>
      <c r="EN55" s="307" t="s">
        <v>277</v>
      </c>
      <c r="EO55" s="307" t="s">
        <v>277</v>
      </c>
      <c r="EP55" s="307" t="s">
        <v>277</v>
      </c>
      <c r="EQ55" s="307" t="s">
        <v>277</v>
      </c>
      <c r="ER55" s="307" t="s">
        <v>277</v>
      </c>
      <c r="ES55" s="307" t="s">
        <v>277</v>
      </c>
      <c r="ET55" s="307" t="s">
        <v>277</v>
      </c>
      <c r="EU55" s="307" t="s">
        <v>277</v>
      </c>
    </row>
    <row r="56" spans="1:151" s="311" customFormat="1" ht="19.95" customHeight="1">
      <c r="A56" s="433"/>
      <c r="B56" s="433"/>
      <c r="C56" s="433"/>
      <c r="D56" s="449"/>
      <c r="E56" s="442"/>
      <c r="F56" s="433"/>
      <c r="G56" s="449"/>
      <c r="H56" s="449"/>
      <c r="I56" s="433"/>
      <c r="J56" s="433"/>
      <c r="K56" s="449"/>
      <c r="L56" s="442"/>
      <c r="M56" s="433"/>
      <c r="N56" s="442"/>
      <c r="O56" s="433"/>
      <c r="P56" s="439"/>
      <c r="Q56" s="460"/>
      <c r="R56" s="304" t="s">
        <v>277</v>
      </c>
      <c r="S56" s="304" t="s">
        <v>277</v>
      </c>
      <c r="T56" s="304" t="s">
        <v>277</v>
      </c>
      <c r="U56" s="304" t="s">
        <v>277</v>
      </c>
      <c r="V56" s="304" t="s">
        <v>277</v>
      </c>
      <c r="W56" s="304" t="s">
        <v>277</v>
      </c>
      <c r="X56" s="452"/>
      <c r="Y56" s="304" t="s">
        <v>277</v>
      </c>
      <c r="Z56" s="452"/>
      <c r="AA56" s="304" t="s">
        <v>277</v>
      </c>
      <c r="AB56" s="458"/>
      <c r="AC56" s="304" t="s">
        <v>277</v>
      </c>
      <c r="AD56" s="452"/>
      <c r="AE56" s="304" t="s">
        <v>277</v>
      </c>
      <c r="AF56" s="304" t="s">
        <v>277</v>
      </c>
      <c r="AG56" s="304" t="s">
        <v>277</v>
      </c>
      <c r="AH56" s="304" t="s">
        <v>277</v>
      </c>
      <c r="AI56" s="304" t="s">
        <v>277</v>
      </c>
      <c r="AJ56" s="447"/>
      <c r="AK56" s="447"/>
      <c r="AL56" s="447"/>
      <c r="AM56" s="447"/>
      <c r="AN56" s="447"/>
      <c r="AO56" s="447"/>
      <c r="AP56" s="307" t="s">
        <v>277</v>
      </c>
      <c r="AQ56" s="433"/>
      <c r="AR56" s="307" t="s">
        <v>277</v>
      </c>
      <c r="AS56" s="308" t="s">
        <v>277</v>
      </c>
      <c r="AT56" s="308" t="s">
        <v>277</v>
      </c>
      <c r="AU56" s="307" t="s">
        <v>277</v>
      </c>
      <c r="AV56" s="307" t="s">
        <v>277</v>
      </c>
      <c r="AW56" s="307" t="s">
        <v>277</v>
      </c>
      <c r="AX56" s="307" t="s">
        <v>277</v>
      </c>
      <c r="AY56" s="309" t="s">
        <v>277</v>
      </c>
      <c r="AZ56" s="387" t="s">
        <v>277</v>
      </c>
      <c r="BA56" s="452"/>
      <c r="BB56" s="387" t="s">
        <v>277</v>
      </c>
      <c r="BC56" s="452"/>
      <c r="BD56" s="387" t="s">
        <v>277</v>
      </c>
      <c r="BE56" s="387" t="s">
        <v>277</v>
      </c>
      <c r="BF56" s="387" t="s">
        <v>277</v>
      </c>
      <c r="BG56" s="307" t="s">
        <v>277</v>
      </c>
      <c r="BH56" s="307" t="s">
        <v>277</v>
      </c>
      <c r="BI56" s="307" t="s">
        <v>277</v>
      </c>
      <c r="BJ56" s="307" t="s">
        <v>277</v>
      </c>
      <c r="BK56" s="447"/>
      <c r="BL56" s="307" t="s">
        <v>277</v>
      </c>
      <c r="BM56" s="307" t="s">
        <v>277</v>
      </c>
      <c r="BN56" s="307" t="s">
        <v>277</v>
      </c>
      <c r="BO56" s="307" t="s">
        <v>277</v>
      </c>
      <c r="BP56" s="307" t="s">
        <v>277</v>
      </c>
      <c r="BQ56" s="307" t="s">
        <v>277</v>
      </c>
      <c r="BR56" s="307" t="s">
        <v>277</v>
      </c>
      <c r="BS56" s="307" t="s">
        <v>277</v>
      </c>
      <c r="BT56" s="307" t="s">
        <v>277</v>
      </c>
      <c r="BU56" s="306" t="s">
        <v>277</v>
      </c>
      <c r="BV56" s="307" t="s">
        <v>277</v>
      </c>
      <c r="BW56" s="307" t="s">
        <v>277</v>
      </c>
      <c r="BX56" s="307" t="s">
        <v>277</v>
      </c>
      <c r="BY56" s="307" t="s">
        <v>277</v>
      </c>
      <c r="BZ56" s="307" t="s">
        <v>277</v>
      </c>
      <c r="CA56" s="307" t="s">
        <v>277</v>
      </c>
      <c r="CB56" s="307" t="s">
        <v>277</v>
      </c>
      <c r="CC56" s="307" t="s">
        <v>277</v>
      </c>
      <c r="CD56" s="307" t="s">
        <v>277</v>
      </c>
      <c r="CE56" s="306" t="s">
        <v>277</v>
      </c>
      <c r="CF56" s="307" t="s">
        <v>277</v>
      </c>
      <c r="CG56" s="307" t="s">
        <v>277</v>
      </c>
      <c r="CH56" s="307" t="s">
        <v>277</v>
      </c>
      <c r="CI56" s="306" t="s">
        <v>277</v>
      </c>
      <c r="CJ56" s="307" t="s">
        <v>277</v>
      </c>
      <c r="CK56" s="307" t="s">
        <v>277</v>
      </c>
      <c r="CL56" s="307" t="s">
        <v>277</v>
      </c>
      <c r="CM56" s="433"/>
      <c r="CN56" s="436"/>
      <c r="CO56" s="449"/>
      <c r="CP56" s="449"/>
      <c r="CQ56" s="433"/>
      <c r="CR56" s="449"/>
      <c r="CS56" s="449"/>
      <c r="CT56" s="433"/>
      <c r="CU56" s="433"/>
      <c r="CV56" s="433"/>
      <c r="CW56" s="433"/>
      <c r="CX56" s="433"/>
      <c r="CY56" s="433"/>
      <c r="CZ56" s="433"/>
      <c r="DA56" s="433"/>
      <c r="DB56" s="442"/>
      <c r="DC56" s="433"/>
      <c r="DD56" s="433"/>
      <c r="DE56" s="433"/>
      <c r="DF56" s="433"/>
      <c r="DG56" s="433"/>
      <c r="DH56" s="433"/>
      <c r="DI56" s="433"/>
      <c r="DJ56" s="433"/>
      <c r="DK56" s="433"/>
      <c r="DL56" s="433"/>
      <c r="DM56" s="307" t="s">
        <v>277</v>
      </c>
      <c r="DN56" s="433"/>
      <c r="DO56" s="307" t="s">
        <v>277</v>
      </c>
      <c r="DP56" s="307" t="s">
        <v>277</v>
      </c>
      <c r="DQ56" s="307" t="s">
        <v>277</v>
      </c>
      <c r="DR56" s="307" t="s">
        <v>277</v>
      </c>
      <c r="DS56" s="307" t="s">
        <v>277</v>
      </c>
      <c r="DT56" s="307" t="s">
        <v>277</v>
      </c>
      <c r="DU56" s="307" t="s">
        <v>277</v>
      </c>
      <c r="DV56" s="307" t="s">
        <v>277</v>
      </c>
      <c r="DW56" s="307" t="s">
        <v>277</v>
      </c>
      <c r="DX56" s="433"/>
      <c r="DY56" s="307" t="s">
        <v>277</v>
      </c>
      <c r="DZ56" s="433"/>
      <c r="EA56" s="307" t="s">
        <v>277</v>
      </c>
      <c r="EB56" s="307" t="s">
        <v>277</v>
      </c>
      <c r="EC56" s="307" t="s">
        <v>277</v>
      </c>
      <c r="ED56" s="307" t="s">
        <v>277</v>
      </c>
      <c r="EE56" s="307" t="s">
        <v>277</v>
      </c>
      <c r="EF56" s="307" t="s">
        <v>277</v>
      </c>
      <c r="EG56" s="307" t="s">
        <v>277</v>
      </c>
      <c r="EH56" s="307" t="s">
        <v>277</v>
      </c>
      <c r="EI56" s="307" t="s">
        <v>277</v>
      </c>
      <c r="EJ56" s="307" t="s">
        <v>277</v>
      </c>
      <c r="EK56" s="307" t="s">
        <v>277</v>
      </c>
      <c r="EL56" s="307" t="s">
        <v>277</v>
      </c>
      <c r="EM56" s="307" t="s">
        <v>277</v>
      </c>
      <c r="EN56" s="307" t="s">
        <v>277</v>
      </c>
      <c r="EO56" s="307" t="s">
        <v>277</v>
      </c>
      <c r="EP56" s="307" t="s">
        <v>277</v>
      </c>
      <c r="EQ56" s="307" t="s">
        <v>277</v>
      </c>
      <c r="ER56" s="307" t="s">
        <v>277</v>
      </c>
      <c r="ES56" s="307" t="s">
        <v>277</v>
      </c>
      <c r="ET56" s="307" t="s">
        <v>277</v>
      </c>
      <c r="EU56" s="307" t="s">
        <v>277</v>
      </c>
    </row>
    <row r="57" spans="1:151" s="311" customFormat="1" ht="19.95" customHeight="1">
      <c r="A57" s="434"/>
      <c r="B57" s="434"/>
      <c r="C57" s="434"/>
      <c r="D57" s="450"/>
      <c r="E57" s="443"/>
      <c r="F57" s="434"/>
      <c r="G57" s="450"/>
      <c r="H57" s="450"/>
      <c r="I57" s="434"/>
      <c r="J57" s="434"/>
      <c r="K57" s="450"/>
      <c r="L57" s="443"/>
      <c r="M57" s="434"/>
      <c r="N57" s="443"/>
      <c r="O57" s="434"/>
      <c r="P57" s="440"/>
      <c r="Q57" s="461"/>
      <c r="R57" s="304" t="s">
        <v>277</v>
      </c>
      <c r="S57" s="304" t="s">
        <v>277</v>
      </c>
      <c r="T57" s="304" t="s">
        <v>277</v>
      </c>
      <c r="U57" s="304" t="s">
        <v>277</v>
      </c>
      <c r="V57" s="304" t="s">
        <v>277</v>
      </c>
      <c r="W57" s="304" t="s">
        <v>277</v>
      </c>
      <c r="X57" s="453"/>
      <c r="Y57" s="304" t="s">
        <v>277</v>
      </c>
      <c r="Z57" s="453"/>
      <c r="AA57" s="304" t="s">
        <v>277</v>
      </c>
      <c r="AB57" s="459"/>
      <c r="AC57" s="304" t="s">
        <v>277</v>
      </c>
      <c r="AD57" s="453"/>
      <c r="AE57" s="304" t="s">
        <v>277</v>
      </c>
      <c r="AF57" s="304" t="s">
        <v>277</v>
      </c>
      <c r="AG57" s="304" t="s">
        <v>277</v>
      </c>
      <c r="AH57" s="304" t="s">
        <v>277</v>
      </c>
      <c r="AI57" s="304" t="s">
        <v>277</v>
      </c>
      <c r="AJ57" s="448"/>
      <c r="AK57" s="448"/>
      <c r="AL57" s="448"/>
      <c r="AM57" s="448"/>
      <c r="AN57" s="448"/>
      <c r="AO57" s="448"/>
      <c r="AP57" s="307" t="s">
        <v>277</v>
      </c>
      <c r="AQ57" s="434"/>
      <c r="AR57" s="307" t="s">
        <v>277</v>
      </c>
      <c r="AS57" s="308" t="s">
        <v>277</v>
      </c>
      <c r="AT57" s="308" t="s">
        <v>277</v>
      </c>
      <c r="AU57" s="307" t="s">
        <v>277</v>
      </c>
      <c r="AV57" s="307" t="s">
        <v>277</v>
      </c>
      <c r="AW57" s="307" t="s">
        <v>277</v>
      </c>
      <c r="AX57" s="307" t="s">
        <v>277</v>
      </c>
      <c r="AY57" s="309" t="s">
        <v>277</v>
      </c>
      <c r="AZ57" s="387" t="s">
        <v>277</v>
      </c>
      <c r="BA57" s="453"/>
      <c r="BB57" s="387" t="s">
        <v>277</v>
      </c>
      <c r="BC57" s="455"/>
      <c r="BD57" s="387" t="s">
        <v>277</v>
      </c>
      <c r="BE57" s="387" t="s">
        <v>277</v>
      </c>
      <c r="BF57" s="387" t="s">
        <v>277</v>
      </c>
      <c r="BG57" s="307" t="s">
        <v>277</v>
      </c>
      <c r="BH57" s="307" t="s">
        <v>277</v>
      </c>
      <c r="BI57" s="307" t="s">
        <v>277</v>
      </c>
      <c r="BJ57" s="307" t="s">
        <v>277</v>
      </c>
      <c r="BK57" s="448"/>
      <c r="BL57" s="307" t="s">
        <v>277</v>
      </c>
      <c r="BM57" s="307" t="s">
        <v>277</v>
      </c>
      <c r="BN57" s="307" t="s">
        <v>277</v>
      </c>
      <c r="BO57" s="307" t="s">
        <v>277</v>
      </c>
      <c r="BP57" s="307" t="s">
        <v>277</v>
      </c>
      <c r="BQ57" s="307" t="s">
        <v>277</v>
      </c>
      <c r="BR57" s="307" t="s">
        <v>277</v>
      </c>
      <c r="BS57" s="307" t="s">
        <v>277</v>
      </c>
      <c r="BT57" s="307" t="s">
        <v>277</v>
      </c>
      <c r="BU57" s="306" t="s">
        <v>277</v>
      </c>
      <c r="BV57" s="307" t="s">
        <v>277</v>
      </c>
      <c r="BW57" s="307" t="s">
        <v>277</v>
      </c>
      <c r="BX57" s="307" t="s">
        <v>277</v>
      </c>
      <c r="BY57" s="307" t="s">
        <v>277</v>
      </c>
      <c r="BZ57" s="307" t="s">
        <v>277</v>
      </c>
      <c r="CA57" s="307" t="s">
        <v>277</v>
      </c>
      <c r="CB57" s="307" t="s">
        <v>277</v>
      </c>
      <c r="CC57" s="307" t="s">
        <v>277</v>
      </c>
      <c r="CD57" s="307" t="s">
        <v>277</v>
      </c>
      <c r="CE57" s="306" t="s">
        <v>277</v>
      </c>
      <c r="CF57" s="307" t="s">
        <v>277</v>
      </c>
      <c r="CG57" s="307" t="s">
        <v>277</v>
      </c>
      <c r="CH57" s="307" t="s">
        <v>277</v>
      </c>
      <c r="CI57" s="306" t="s">
        <v>277</v>
      </c>
      <c r="CJ57" s="307" t="s">
        <v>277</v>
      </c>
      <c r="CK57" s="307" t="s">
        <v>277</v>
      </c>
      <c r="CL57" s="307" t="s">
        <v>277</v>
      </c>
      <c r="CM57" s="434"/>
      <c r="CN57" s="437"/>
      <c r="CO57" s="450"/>
      <c r="CP57" s="450"/>
      <c r="CQ57" s="434"/>
      <c r="CR57" s="450"/>
      <c r="CS57" s="450"/>
      <c r="CT57" s="434"/>
      <c r="CU57" s="434"/>
      <c r="CV57" s="434"/>
      <c r="CW57" s="434"/>
      <c r="CX57" s="434"/>
      <c r="CY57" s="434"/>
      <c r="CZ57" s="434"/>
      <c r="DA57" s="434"/>
      <c r="DB57" s="443"/>
      <c r="DC57" s="434"/>
      <c r="DD57" s="434"/>
      <c r="DE57" s="434"/>
      <c r="DF57" s="434"/>
      <c r="DG57" s="434"/>
      <c r="DH57" s="434"/>
      <c r="DI57" s="434"/>
      <c r="DJ57" s="434"/>
      <c r="DK57" s="434"/>
      <c r="DL57" s="434"/>
      <c r="DM57" s="307" t="s">
        <v>277</v>
      </c>
      <c r="DN57" s="434"/>
      <c r="DO57" s="307" t="s">
        <v>277</v>
      </c>
      <c r="DP57" s="307" t="s">
        <v>277</v>
      </c>
      <c r="DQ57" s="307" t="s">
        <v>277</v>
      </c>
      <c r="DR57" s="307" t="s">
        <v>277</v>
      </c>
      <c r="DS57" s="307" t="s">
        <v>277</v>
      </c>
      <c r="DT57" s="307" t="s">
        <v>277</v>
      </c>
      <c r="DU57" s="307" t="s">
        <v>277</v>
      </c>
      <c r="DV57" s="307" t="s">
        <v>277</v>
      </c>
      <c r="DW57" s="307" t="s">
        <v>277</v>
      </c>
      <c r="DX57" s="434"/>
      <c r="DY57" s="307" t="s">
        <v>277</v>
      </c>
      <c r="DZ57" s="434"/>
      <c r="EA57" s="307" t="s">
        <v>277</v>
      </c>
      <c r="EB57" s="307" t="s">
        <v>277</v>
      </c>
      <c r="EC57" s="307" t="s">
        <v>277</v>
      </c>
      <c r="ED57" s="307" t="s">
        <v>277</v>
      </c>
      <c r="EE57" s="307" t="s">
        <v>277</v>
      </c>
      <c r="EF57" s="307" t="s">
        <v>277</v>
      </c>
      <c r="EG57" s="307" t="s">
        <v>277</v>
      </c>
      <c r="EH57" s="307" t="s">
        <v>277</v>
      </c>
      <c r="EI57" s="307" t="s">
        <v>277</v>
      </c>
      <c r="EJ57" s="307" t="s">
        <v>277</v>
      </c>
      <c r="EK57" s="307" t="s">
        <v>277</v>
      </c>
      <c r="EL57" s="307" t="s">
        <v>277</v>
      </c>
      <c r="EM57" s="307" t="s">
        <v>277</v>
      </c>
      <c r="EN57" s="307" t="s">
        <v>277</v>
      </c>
      <c r="EO57" s="307" t="s">
        <v>277</v>
      </c>
      <c r="EP57" s="307" t="s">
        <v>277</v>
      </c>
      <c r="EQ57" s="307" t="s">
        <v>277</v>
      </c>
      <c r="ER57" s="307" t="s">
        <v>277</v>
      </c>
      <c r="ES57" s="307" t="s">
        <v>277</v>
      </c>
      <c r="ET57" s="307" t="s">
        <v>277</v>
      </c>
      <c r="EU57" s="307" t="s">
        <v>277</v>
      </c>
    </row>
    <row r="58" spans="1:151" s="311" customFormat="1" ht="19.95" customHeight="1">
      <c r="A58" s="432">
        <v>42</v>
      </c>
      <c r="B58" s="432">
        <v>42</v>
      </c>
      <c r="C58" s="432" t="s">
        <v>263</v>
      </c>
      <c r="D58" s="432" t="s">
        <v>397</v>
      </c>
      <c r="E58" s="441" t="s">
        <v>265</v>
      </c>
      <c r="F58" s="432" t="s">
        <v>398</v>
      </c>
      <c r="G58" s="432" t="s">
        <v>399</v>
      </c>
      <c r="H58" s="432" t="s">
        <v>400</v>
      </c>
      <c r="I58" s="432" t="s">
        <v>401</v>
      </c>
      <c r="J58" s="432" t="s">
        <v>361</v>
      </c>
      <c r="K58" s="456" t="s">
        <v>402</v>
      </c>
      <c r="L58" s="441" t="s">
        <v>272</v>
      </c>
      <c r="M58" s="432" t="s">
        <v>395</v>
      </c>
      <c r="N58" s="441" t="s">
        <v>272</v>
      </c>
      <c r="O58" s="432" t="s">
        <v>386</v>
      </c>
      <c r="P58" s="438" t="s">
        <v>270</v>
      </c>
      <c r="Q58" s="441">
        <v>2</v>
      </c>
      <c r="R58" s="304" t="s">
        <v>403</v>
      </c>
      <c r="S58" s="304" t="s">
        <v>270</v>
      </c>
      <c r="T58" s="304" t="s">
        <v>270</v>
      </c>
      <c r="U58" s="304" t="s">
        <v>270</v>
      </c>
      <c r="V58" s="304" t="s">
        <v>270</v>
      </c>
      <c r="W58" s="304">
        <v>614</v>
      </c>
      <c r="X58" s="451">
        <f>W58+W59</f>
        <v>921</v>
      </c>
      <c r="Y58" s="304" t="s">
        <v>270</v>
      </c>
      <c r="Z58" s="451" t="s">
        <v>270</v>
      </c>
      <c r="AA58" s="304">
        <v>614</v>
      </c>
      <c r="AB58" s="457">
        <v>921</v>
      </c>
      <c r="AC58" s="304" t="s">
        <v>270</v>
      </c>
      <c r="AD58" s="451" t="s">
        <v>270</v>
      </c>
      <c r="AE58" s="304" t="s">
        <v>270</v>
      </c>
      <c r="AF58" s="304" t="s">
        <v>270</v>
      </c>
      <c r="AG58" s="304" t="s">
        <v>270</v>
      </c>
      <c r="AH58" s="304" t="s">
        <v>270</v>
      </c>
      <c r="AI58" s="304" t="s">
        <v>270</v>
      </c>
      <c r="AJ58" s="446" t="s">
        <v>277</v>
      </c>
      <c r="AK58" s="446" t="s">
        <v>277</v>
      </c>
      <c r="AL58" s="446" t="s">
        <v>277</v>
      </c>
      <c r="AM58" s="446" t="s">
        <v>277</v>
      </c>
      <c r="AN58" s="446" t="s">
        <v>277</v>
      </c>
      <c r="AO58" s="446" t="s">
        <v>277</v>
      </c>
      <c r="AP58" s="307" t="s">
        <v>277</v>
      </c>
      <c r="AQ58" s="432" t="s">
        <v>277</v>
      </c>
      <c r="AR58" s="307" t="s">
        <v>277</v>
      </c>
      <c r="AS58" s="308" t="s">
        <v>277</v>
      </c>
      <c r="AT58" s="308" t="s">
        <v>277</v>
      </c>
      <c r="AU58" s="307" t="s">
        <v>277</v>
      </c>
      <c r="AV58" s="307" t="s">
        <v>277</v>
      </c>
      <c r="AW58" s="307" t="s">
        <v>277</v>
      </c>
      <c r="AX58" s="307" t="s">
        <v>277</v>
      </c>
      <c r="AY58" s="309" t="s">
        <v>277</v>
      </c>
      <c r="AZ58" s="387" t="s">
        <v>277</v>
      </c>
      <c r="BA58" s="451" t="s">
        <v>277</v>
      </c>
      <c r="BB58" s="387" t="s">
        <v>277</v>
      </c>
      <c r="BC58" s="454" t="s">
        <v>277</v>
      </c>
      <c r="BD58" s="387" t="s">
        <v>277</v>
      </c>
      <c r="BE58" s="387" t="s">
        <v>277</v>
      </c>
      <c r="BF58" s="387" t="s">
        <v>277</v>
      </c>
      <c r="BG58" s="307" t="s">
        <v>277</v>
      </c>
      <c r="BH58" s="307" t="s">
        <v>277</v>
      </c>
      <c r="BI58" s="307" t="s">
        <v>277</v>
      </c>
      <c r="BJ58" s="307" t="s">
        <v>277</v>
      </c>
      <c r="BK58" s="446" t="s">
        <v>277</v>
      </c>
      <c r="BL58" s="307" t="s">
        <v>277</v>
      </c>
      <c r="BM58" s="307" t="s">
        <v>277</v>
      </c>
      <c r="BN58" s="307" t="s">
        <v>277</v>
      </c>
      <c r="BO58" s="307" t="s">
        <v>277</v>
      </c>
      <c r="BP58" s="307" t="s">
        <v>277</v>
      </c>
      <c r="BQ58" s="307" t="s">
        <v>277</v>
      </c>
      <c r="BR58" s="307" t="s">
        <v>277</v>
      </c>
      <c r="BS58" s="307" t="s">
        <v>277</v>
      </c>
      <c r="BT58" s="307" t="s">
        <v>277</v>
      </c>
      <c r="BU58" s="306" t="s">
        <v>277</v>
      </c>
      <c r="BV58" s="307" t="s">
        <v>277</v>
      </c>
      <c r="BW58" s="307" t="s">
        <v>277</v>
      </c>
      <c r="BX58" s="307" t="s">
        <v>277</v>
      </c>
      <c r="BY58" s="307" t="s">
        <v>277</v>
      </c>
      <c r="BZ58" s="307" t="s">
        <v>277</v>
      </c>
      <c r="CA58" s="307" t="s">
        <v>277</v>
      </c>
      <c r="CB58" s="307" t="s">
        <v>277</v>
      </c>
      <c r="CC58" s="307" t="s">
        <v>277</v>
      </c>
      <c r="CD58" s="307" t="s">
        <v>277</v>
      </c>
      <c r="CE58" s="306" t="s">
        <v>277</v>
      </c>
      <c r="CF58" s="307" t="s">
        <v>277</v>
      </c>
      <c r="CG58" s="307" t="s">
        <v>277</v>
      </c>
      <c r="CH58" s="307" t="s">
        <v>277</v>
      </c>
      <c r="CI58" s="306" t="s">
        <v>277</v>
      </c>
      <c r="CJ58" s="307" t="s">
        <v>277</v>
      </c>
      <c r="CK58" s="307" t="s">
        <v>277</v>
      </c>
      <c r="CL58" s="307" t="s">
        <v>277</v>
      </c>
      <c r="CM58" s="432" t="s">
        <v>293</v>
      </c>
      <c r="CN58" s="435" t="s">
        <v>366</v>
      </c>
      <c r="CO58" s="432" t="s">
        <v>280</v>
      </c>
      <c r="CP58" s="432" t="s">
        <v>352</v>
      </c>
      <c r="CQ58" s="432" t="s">
        <v>404</v>
      </c>
      <c r="CR58" s="432" t="s">
        <v>405</v>
      </c>
      <c r="CS58" s="432" t="s">
        <v>406</v>
      </c>
      <c r="CT58" s="432" t="s">
        <v>277</v>
      </c>
      <c r="CU58" s="432" t="s">
        <v>277</v>
      </c>
      <c r="CV58" s="432" t="s">
        <v>277</v>
      </c>
      <c r="CW58" s="432" t="s">
        <v>277</v>
      </c>
      <c r="CX58" s="432" t="s">
        <v>277</v>
      </c>
      <c r="CY58" s="432" t="s">
        <v>277</v>
      </c>
      <c r="CZ58" s="432" t="s">
        <v>277</v>
      </c>
      <c r="DA58" s="432" t="s">
        <v>277</v>
      </c>
      <c r="DB58" s="441" t="s">
        <v>277</v>
      </c>
      <c r="DC58" s="432" t="s">
        <v>277</v>
      </c>
      <c r="DD58" s="432" t="s">
        <v>277</v>
      </c>
      <c r="DE58" s="432" t="s">
        <v>277</v>
      </c>
      <c r="DF58" s="432" t="s">
        <v>277</v>
      </c>
      <c r="DG58" s="432" t="s">
        <v>277</v>
      </c>
      <c r="DH58" s="432" t="s">
        <v>277</v>
      </c>
      <c r="DI58" s="432" t="s">
        <v>277</v>
      </c>
      <c r="DJ58" s="432" t="s">
        <v>277</v>
      </c>
      <c r="DK58" s="432" t="s">
        <v>277</v>
      </c>
      <c r="DL58" s="432" t="s">
        <v>277</v>
      </c>
      <c r="DM58" s="307" t="s">
        <v>277</v>
      </c>
      <c r="DN58" s="432" t="s">
        <v>277</v>
      </c>
      <c r="DO58" s="307" t="s">
        <v>277</v>
      </c>
      <c r="DP58" s="307" t="s">
        <v>277</v>
      </c>
      <c r="DQ58" s="307" t="s">
        <v>277</v>
      </c>
      <c r="DR58" s="307" t="s">
        <v>277</v>
      </c>
      <c r="DS58" s="307" t="s">
        <v>277</v>
      </c>
      <c r="DT58" s="307" t="s">
        <v>277</v>
      </c>
      <c r="DU58" s="307" t="s">
        <v>277</v>
      </c>
      <c r="DV58" s="307" t="s">
        <v>277</v>
      </c>
      <c r="DW58" s="307" t="s">
        <v>277</v>
      </c>
      <c r="DX58" s="432" t="s">
        <v>277</v>
      </c>
      <c r="DY58" s="307" t="s">
        <v>277</v>
      </c>
      <c r="DZ58" s="432" t="s">
        <v>277</v>
      </c>
      <c r="EA58" s="307" t="s">
        <v>277</v>
      </c>
      <c r="EB58" s="307" t="s">
        <v>277</v>
      </c>
      <c r="EC58" s="307" t="s">
        <v>277</v>
      </c>
      <c r="ED58" s="307" t="s">
        <v>277</v>
      </c>
      <c r="EE58" s="307" t="s">
        <v>277</v>
      </c>
      <c r="EF58" s="307" t="s">
        <v>277</v>
      </c>
      <c r="EG58" s="307" t="s">
        <v>277</v>
      </c>
      <c r="EH58" s="307" t="s">
        <v>277</v>
      </c>
      <c r="EI58" s="307" t="s">
        <v>277</v>
      </c>
      <c r="EJ58" s="307" t="s">
        <v>277</v>
      </c>
      <c r="EK58" s="307" t="s">
        <v>277</v>
      </c>
      <c r="EL58" s="307" t="s">
        <v>277</v>
      </c>
      <c r="EM58" s="307" t="s">
        <v>277</v>
      </c>
      <c r="EN58" s="307" t="s">
        <v>277</v>
      </c>
      <c r="EO58" s="307" t="s">
        <v>277</v>
      </c>
      <c r="EP58" s="307" t="s">
        <v>277</v>
      </c>
      <c r="EQ58" s="307" t="s">
        <v>277</v>
      </c>
      <c r="ER58" s="307" t="s">
        <v>277</v>
      </c>
      <c r="ES58" s="307" t="s">
        <v>277</v>
      </c>
      <c r="ET58" s="307" t="s">
        <v>277</v>
      </c>
      <c r="EU58" s="307" t="s">
        <v>277</v>
      </c>
    </row>
    <row r="59" spans="1:151" s="311" customFormat="1" ht="19.95" customHeight="1">
      <c r="A59" s="433"/>
      <c r="B59" s="433"/>
      <c r="C59" s="433"/>
      <c r="D59" s="449"/>
      <c r="E59" s="442"/>
      <c r="F59" s="433"/>
      <c r="G59" s="449"/>
      <c r="H59" s="449"/>
      <c r="I59" s="433"/>
      <c r="J59" s="433"/>
      <c r="K59" s="433"/>
      <c r="L59" s="442"/>
      <c r="M59" s="433"/>
      <c r="N59" s="442"/>
      <c r="O59" s="433"/>
      <c r="P59" s="439"/>
      <c r="Q59" s="460"/>
      <c r="R59" s="304" t="s">
        <v>407</v>
      </c>
      <c r="S59" s="304" t="s">
        <v>270</v>
      </c>
      <c r="T59" s="304" t="s">
        <v>270</v>
      </c>
      <c r="U59" s="304" t="s">
        <v>270</v>
      </c>
      <c r="V59" s="304" t="s">
        <v>270</v>
      </c>
      <c r="W59" s="304">
        <v>307</v>
      </c>
      <c r="X59" s="452"/>
      <c r="Y59" s="304" t="s">
        <v>270</v>
      </c>
      <c r="Z59" s="452"/>
      <c r="AA59" s="304">
        <v>307</v>
      </c>
      <c r="AB59" s="458"/>
      <c r="AC59" s="304" t="s">
        <v>270</v>
      </c>
      <c r="AD59" s="452"/>
      <c r="AE59" s="304" t="s">
        <v>270</v>
      </c>
      <c r="AF59" s="304" t="s">
        <v>270</v>
      </c>
      <c r="AG59" s="304" t="s">
        <v>270</v>
      </c>
      <c r="AH59" s="304" t="s">
        <v>270</v>
      </c>
      <c r="AI59" s="304" t="s">
        <v>270</v>
      </c>
      <c r="AJ59" s="447"/>
      <c r="AK59" s="447"/>
      <c r="AL59" s="447"/>
      <c r="AM59" s="447"/>
      <c r="AN59" s="447"/>
      <c r="AO59" s="447"/>
      <c r="AP59" s="307" t="s">
        <v>277</v>
      </c>
      <c r="AQ59" s="433"/>
      <c r="AR59" s="307" t="s">
        <v>277</v>
      </c>
      <c r="AS59" s="308" t="s">
        <v>277</v>
      </c>
      <c r="AT59" s="308" t="s">
        <v>277</v>
      </c>
      <c r="AU59" s="307" t="s">
        <v>277</v>
      </c>
      <c r="AV59" s="307" t="s">
        <v>277</v>
      </c>
      <c r="AW59" s="307" t="s">
        <v>277</v>
      </c>
      <c r="AX59" s="307" t="s">
        <v>277</v>
      </c>
      <c r="AY59" s="309" t="s">
        <v>277</v>
      </c>
      <c r="AZ59" s="387" t="s">
        <v>277</v>
      </c>
      <c r="BA59" s="452"/>
      <c r="BB59" s="387" t="s">
        <v>277</v>
      </c>
      <c r="BC59" s="452"/>
      <c r="BD59" s="387" t="s">
        <v>277</v>
      </c>
      <c r="BE59" s="387" t="s">
        <v>277</v>
      </c>
      <c r="BF59" s="387" t="s">
        <v>277</v>
      </c>
      <c r="BG59" s="307" t="s">
        <v>277</v>
      </c>
      <c r="BH59" s="307" t="s">
        <v>277</v>
      </c>
      <c r="BI59" s="307" t="s">
        <v>277</v>
      </c>
      <c r="BJ59" s="307" t="s">
        <v>277</v>
      </c>
      <c r="BK59" s="447"/>
      <c r="BL59" s="307" t="s">
        <v>277</v>
      </c>
      <c r="BM59" s="307" t="s">
        <v>277</v>
      </c>
      <c r="BN59" s="307" t="s">
        <v>277</v>
      </c>
      <c r="BO59" s="307" t="s">
        <v>277</v>
      </c>
      <c r="BP59" s="307" t="s">
        <v>277</v>
      </c>
      <c r="BQ59" s="307" t="s">
        <v>277</v>
      </c>
      <c r="BR59" s="307" t="s">
        <v>277</v>
      </c>
      <c r="BS59" s="307" t="s">
        <v>277</v>
      </c>
      <c r="BT59" s="307" t="s">
        <v>277</v>
      </c>
      <c r="BU59" s="306" t="s">
        <v>277</v>
      </c>
      <c r="BV59" s="307" t="s">
        <v>277</v>
      </c>
      <c r="BW59" s="307" t="s">
        <v>277</v>
      </c>
      <c r="BX59" s="307" t="s">
        <v>277</v>
      </c>
      <c r="BY59" s="307" t="s">
        <v>277</v>
      </c>
      <c r="BZ59" s="307" t="s">
        <v>277</v>
      </c>
      <c r="CA59" s="307" t="s">
        <v>277</v>
      </c>
      <c r="CB59" s="307" t="s">
        <v>277</v>
      </c>
      <c r="CC59" s="307" t="s">
        <v>277</v>
      </c>
      <c r="CD59" s="307" t="s">
        <v>277</v>
      </c>
      <c r="CE59" s="306" t="s">
        <v>277</v>
      </c>
      <c r="CF59" s="307" t="s">
        <v>277</v>
      </c>
      <c r="CG59" s="307" t="s">
        <v>277</v>
      </c>
      <c r="CH59" s="307" t="s">
        <v>277</v>
      </c>
      <c r="CI59" s="306" t="s">
        <v>277</v>
      </c>
      <c r="CJ59" s="307" t="s">
        <v>277</v>
      </c>
      <c r="CK59" s="307" t="s">
        <v>277</v>
      </c>
      <c r="CL59" s="307" t="s">
        <v>277</v>
      </c>
      <c r="CM59" s="433"/>
      <c r="CN59" s="436"/>
      <c r="CO59" s="449"/>
      <c r="CP59" s="449"/>
      <c r="CQ59" s="433"/>
      <c r="CR59" s="433"/>
      <c r="CS59" s="449"/>
      <c r="CT59" s="433"/>
      <c r="CU59" s="433"/>
      <c r="CV59" s="433"/>
      <c r="CW59" s="433"/>
      <c r="CX59" s="433"/>
      <c r="CY59" s="433"/>
      <c r="CZ59" s="433"/>
      <c r="DA59" s="433"/>
      <c r="DB59" s="442"/>
      <c r="DC59" s="433"/>
      <c r="DD59" s="433"/>
      <c r="DE59" s="433"/>
      <c r="DF59" s="433"/>
      <c r="DG59" s="433"/>
      <c r="DH59" s="433"/>
      <c r="DI59" s="433"/>
      <c r="DJ59" s="433"/>
      <c r="DK59" s="433"/>
      <c r="DL59" s="433"/>
      <c r="DM59" s="307" t="s">
        <v>277</v>
      </c>
      <c r="DN59" s="433"/>
      <c r="DO59" s="307" t="s">
        <v>277</v>
      </c>
      <c r="DP59" s="307" t="s">
        <v>277</v>
      </c>
      <c r="DQ59" s="307" t="s">
        <v>277</v>
      </c>
      <c r="DR59" s="307" t="s">
        <v>277</v>
      </c>
      <c r="DS59" s="307" t="s">
        <v>277</v>
      </c>
      <c r="DT59" s="307" t="s">
        <v>277</v>
      </c>
      <c r="DU59" s="307" t="s">
        <v>277</v>
      </c>
      <c r="DV59" s="307" t="s">
        <v>277</v>
      </c>
      <c r="DW59" s="307" t="s">
        <v>277</v>
      </c>
      <c r="DX59" s="433"/>
      <c r="DY59" s="307" t="s">
        <v>277</v>
      </c>
      <c r="DZ59" s="433"/>
      <c r="EA59" s="307" t="s">
        <v>277</v>
      </c>
      <c r="EB59" s="307" t="s">
        <v>277</v>
      </c>
      <c r="EC59" s="307" t="s">
        <v>277</v>
      </c>
      <c r="ED59" s="307" t="s">
        <v>277</v>
      </c>
      <c r="EE59" s="307" t="s">
        <v>277</v>
      </c>
      <c r="EF59" s="307" t="s">
        <v>277</v>
      </c>
      <c r="EG59" s="307" t="s">
        <v>277</v>
      </c>
      <c r="EH59" s="307" t="s">
        <v>277</v>
      </c>
      <c r="EI59" s="307" t="s">
        <v>277</v>
      </c>
      <c r="EJ59" s="307" t="s">
        <v>277</v>
      </c>
      <c r="EK59" s="307" t="s">
        <v>277</v>
      </c>
      <c r="EL59" s="307" t="s">
        <v>277</v>
      </c>
      <c r="EM59" s="307" t="s">
        <v>277</v>
      </c>
      <c r="EN59" s="307" t="s">
        <v>277</v>
      </c>
      <c r="EO59" s="307" t="s">
        <v>277</v>
      </c>
      <c r="EP59" s="307" t="s">
        <v>277</v>
      </c>
      <c r="EQ59" s="307" t="s">
        <v>277</v>
      </c>
      <c r="ER59" s="307" t="s">
        <v>277</v>
      </c>
      <c r="ES59" s="307" t="s">
        <v>277</v>
      </c>
      <c r="ET59" s="307" t="s">
        <v>277</v>
      </c>
      <c r="EU59" s="307" t="s">
        <v>277</v>
      </c>
    </row>
    <row r="60" spans="1:151" s="311" customFormat="1" ht="19.95" customHeight="1">
      <c r="A60" s="433"/>
      <c r="B60" s="433"/>
      <c r="C60" s="433"/>
      <c r="D60" s="449"/>
      <c r="E60" s="442"/>
      <c r="F60" s="433"/>
      <c r="G60" s="449"/>
      <c r="H60" s="449"/>
      <c r="I60" s="433"/>
      <c r="J60" s="433"/>
      <c r="K60" s="433"/>
      <c r="L60" s="442"/>
      <c r="M60" s="433"/>
      <c r="N60" s="442"/>
      <c r="O60" s="433"/>
      <c r="P60" s="439"/>
      <c r="Q60" s="460"/>
      <c r="R60" s="304" t="s">
        <v>277</v>
      </c>
      <c r="S60" s="304" t="s">
        <v>277</v>
      </c>
      <c r="T60" s="304" t="s">
        <v>277</v>
      </c>
      <c r="U60" s="304" t="s">
        <v>277</v>
      </c>
      <c r="V60" s="304" t="s">
        <v>277</v>
      </c>
      <c r="W60" s="304" t="s">
        <v>277</v>
      </c>
      <c r="X60" s="452"/>
      <c r="Y60" s="304" t="s">
        <v>277</v>
      </c>
      <c r="Z60" s="452"/>
      <c r="AA60" s="304" t="s">
        <v>277</v>
      </c>
      <c r="AB60" s="458"/>
      <c r="AC60" s="304" t="s">
        <v>277</v>
      </c>
      <c r="AD60" s="452"/>
      <c r="AE60" s="304" t="s">
        <v>277</v>
      </c>
      <c r="AF60" s="304" t="s">
        <v>277</v>
      </c>
      <c r="AG60" s="304" t="s">
        <v>277</v>
      </c>
      <c r="AH60" s="304" t="s">
        <v>277</v>
      </c>
      <c r="AI60" s="304" t="s">
        <v>277</v>
      </c>
      <c r="AJ60" s="447"/>
      <c r="AK60" s="447"/>
      <c r="AL60" s="447"/>
      <c r="AM60" s="447"/>
      <c r="AN60" s="447"/>
      <c r="AO60" s="447"/>
      <c r="AP60" s="307" t="s">
        <v>277</v>
      </c>
      <c r="AQ60" s="433"/>
      <c r="AR60" s="307" t="s">
        <v>277</v>
      </c>
      <c r="AS60" s="308" t="s">
        <v>277</v>
      </c>
      <c r="AT60" s="308" t="s">
        <v>277</v>
      </c>
      <c r="AU60" s="307" t="s">
        <v>277</v>
      </c>
      <c r="AV60" s="307" t="s">
        <v>277</v>
      </c>
      <c r="AW60" s="307" t="s">
        <v>277</v>
      </c>
      <c r="AX60" s="307" t="s">
        <v>277</v>
      </c>
      <c r="AY60" s="309" t="s">
        <v>277</v>
      </c>
      <c r="AZ60" s="387" t="s">
        <v>277</v>
      </c>
      <c r="BA60" s="452"/>
      <c r="BB60" s="387" t="s">
        <v>277</v>
      </c>
      <c r="BC60" s="452"/>
      <c r="BD60" s="387" t="s">
        <v>277</v>
      </c>
      <c r="BE60" s="387" t="s">
        <v>277</v>
      </c>
      <c r="BF60" s="387" t="s">
        <v>277</v>
      </c>
      <c r="BG60" s="307" t="s">
        <v>277</v>
      </c>
      <c r="BH60" s="307" t="s">
        <v>277</v>
      </c>
      <c r="BI60" s="307" t="s">
        <v>277</v>
      </c>
      <c r="BJ60" s="307" t="s">
        <v>277</v>
      </c>
      <c r="BK60" s="447"/>
      <c r="BL60" s="307" t="s">
        <v>277</v>
      </c>
      <c r="BM60" s="307" t="s">
        <v>277</v>
      </c>
      <c r="BN60" s="307" t="s">
        <v>277</v>
      </c>
      <c r="BO60" s="307" t="s">
        <v>277</v>
      </c>
      <c r="BP60" s="307" t="s">
        <v>277</v>
      </c>
      <c r="BQ60" s="307" t="s">
        <v>277</v>
      </c>
      <c r="BR60" s="307" t="s">
        <v>277</v>
      </c>
      <c r="BS60" s="307" t="s">
        <v>277</v>
      </c>
      <c r="BT60" s="307" t="s">
        <v>277</v>
      </c>
      <c r="BU60" s="306" t="s">
        <v>277</v>
      </c>
      <c r="BV60" s="307" t="s">
        <v>277</v>
      </c>
      <c r="BW60" s="307" t="s">
        <v>277</v>
      </c>
      <c r="BX60" s="307" t="s">
        <v>277</v>
      </c>
      <c r="BY60" s="307" t="s">
        <v>277</v>
      </c>
      <c r="BZ60" s="307" t="s">
        <v>277</v>
      </c>
      <c r="CA60" s="307" t="s">
        <v>277</v>
      </c>
      <c r="CB60" s="307" t="s">
        <v>277</v>
      </c>
      <c r="CC60" s="307" t="s">
        <v>277</v>
      </c>
      <c r="CD60" s="307" t="s">
        <v>277</v>
      </c>
      <c r="CE60" s="306" t="s">
        <v>277</v>
      </c>
      <c r="CF60" s="307" t="s">
        <v>277</v>
      </c>
      <c r="CG60" s="307" t="s">
        <v>277</v>
      </c>
      <c r="CH60" s="307" t="s">
        <v>277</v>
      </c>
      <c r="CI60" s="306" t="s">
        <v>277</v>
      </c>
      <c r="CJ60" s="307" t="s">
        <v>277</v>
      </c>
      <c r="CK60" s="307" t="s">
        <v>277</v>
      </c>
      <c r="CL60" s="307" t="s">
        <v>277</v>
      </c>
      <c r="CM60" s="433"/>
      <c r="CN60" s="436"/>
      <c r="CO60" s="449"/>
      <c r="CP60" s="449"/>
      <c r="CQ60" s="433"/>
      <c r="CR60" s="433"/>
      <c r="CS60" s="449"/>
      <c r="CT60" s="433"/>
      <c r="CU60" s="433"/>
      <c r="CV60" s="433"/>
      <c r="CW60" s="433"/>
      <c r="CX60" s="433"/>
      <c r="CY60" s="433"/>
      <c r="CZ60" s="433"/>
      <c r="DA60" s="433"/>
      <c r="DB60" s="442"/>
      <c r="DC60" s="433"/>
      <c r="DD60" s="433"/>
      <c r="DE60" s="433"/>
      <c r="DF60" s="433"/>
      <c r="DG60" s="433"/>
      <c r="DH60" s="433"/>
      <c r="DI60" s="433"/>
      <c r="DJ60" s="433"/>
      <c r="DK60" s="433"/>
      <c r="DL60" s="433"/>
      <c r="DM60" s="307" t="s">
        <v>277</v>
      </c>
      <c r="DN60" s="433"/>
      <c r="DO60" s="307" t="s">
        <v>277</v>
      </c>
      <c r="DP60" s="307" t="s">
        <v>277</v>
      </c>
      <c r="DQ60" s="307" t="s">
        <v>277</v>
      </c>
      <c r="DR60" s="307" t="s">
        <v>277</v>
      </c>
      <c r="DS60" s="307" t="s">
        <v>277</v>
      </c>
      <c r="DT60" s="307" t="s">
        <v>277</v>
      </c>
      <c r="DU60" s="307" t="s">
        <v>277</v>
      </c>
      <c r="DV60" s="307" t="s">
        <v>277</v>
      </c>
      <c r="DW60" s="307" t="s">
        <v>277</v>
      </c>
      <c r="DX60" s="433"/>
      <c r="DY60" s="307" t="s">
        <v>277</v>
      </c>
      <c r="DZ60" s="433"/>
      <c r="EA60" s="307" t="s">
        <v>277</v>
      </c>
      <c r="EB60" s="307" t="s">
        <v>277</v>
      </c>
      <c r="EC60" s="307" t="s">
        <v>277</v>
      </c>
      <c r="ED60" s="307" t="s">
        <v>277</v>
      </c>
      <c r="EE60" s="307" t="s">
        <v>277</v>
      </c>
      <c r="EF60" s="307" t="s">
        <v>277</v>
      </c>
      <c r="EG60" s="307" t="s">
        <v>277</v>
      </c>
      <c r="EH60" s="307" t="s">
        <v>277</v>
      </c>
      <c r="EI60" s="307" t="s">
        <v>277</v>
      </c>
      <c r="EJ60" s="307" t="s">
        <v>277</v>
      </c>
      <c r="EK60" s="307" t="s">
        <v>277</v>
      </c>
      <c r="EL60" s="307" t="s">
        <v>277</v>
      </c>
      <c r="EM60" s="307" t="s">
        <v>277</v>
      </c>
      <c r="EN60" s="307" t="s">
        <v>277</v>
      </c>
      <c r="EO60" s="307" t="s">
        <v>277</v>
      </c>
      <c r="EP60" s="307" t="s">
        <v>277</v>
      </c>
      <c r="EQ60" s="307" t="s">
        <v>277</v>
      </c>
      <c r="ER60" s="307" t="s">
        <v>277</v>
      </c>
      <c r="ES60" s="307" t="s">
        <v>277</v>
      </c>
      <c r="ET60" s="307" t="s">
        <v>277</v>
      </c>
      <c r="EU60" s="307" t="s">
        <v>277</v>
      </c>
    </row>
    <row r="61" spans="1:151" s="311" customFormat="1" ht="19.95" customHeight="1">
      <c r="A61" s="434"/>
      <c r="B61" s="434"/>
      <c r="C61" s="434"/>
      <c r="D61" s="450"/>
      <c r="E61" s="443"/>
      <c r="F61" s="434"/>
      <c r="G61" s="450"/>
      <c r="H61" s="450"/>
      <c r="I61" s="434"/>
      <c r="J61" s="434"/>
      <c r="K61" s="434"/>
      <c r="L61" s="443"/>
      <c r="M61" s="434"/>
      <c r="N61" s="443"/>
      <c r="O61" s="434"/>
      <c r="P61" s="440"/>
      <c r="Q61" s="461"/>
      <c r="R61" s="304" t="s">
        <v>277</v>
      </c>
      <c r="S61" s="304" t="s">
        <v>277</v>
      </c>
      <c r="T61" s="304" t="s">
        <v>277</v>
      </c>
      <c r="U61" s="304" t="s">
        <v>277</v>
      </c>
      <c r="V61" s="304" t="s">
        <v>277</v>
      </c>
      <c r="W61" s="304" t="s">
        <v>277</v>
      </c>
      <c r="X61" s="453"/>
      <c r="Y61" s="304" t="s">
        <v>277</v>
      </c>
      <c r="Z61" s="453"/>
      <c r="AA61" s="304" t="s">
        <v>277</v>
      </c>
      <c r="AB61" s="459"/>
      <c r="AC61" s="304" t="s">
        <v>277</v>
      </c>
      <c r="AD61" s="453"/>
      <c r="AE61" s="304" t="s">
        <v>277</v>
      </c>
      <c r="AF61" s="304" t="s">
        <v>277</v>
      </c>
      <c r="AG61" s="304" t="s">
        <v>277</v>
      </c>
      <c r="AH61" s="304" t="s">
        <v>277</v>
      </c>
      <c r="AI61" s="304" t="s">
        <v>277</v>
      </c>
      <c r="AJ61" s="448"/>
      <c r="AK61" s="448"/>
      <c r="AL61" s="448"/>
      <c r="AM61" s="448"/>
      <c r="AN61" s="448"/>
      <c r="AO61" s="448"/>
      <c r="AP61" s="307" t="s">
        <v>277</v>
      </c>
      <c r="AQ61" s="434"/>
      <c r="AR61" s="307" t="s">
        <v>277</v>
      </c>
      <c r="AS61" s="308" t="s">
        <v>277</v>
      </c>
      <c r="AT61" s="308" t="s">
        <v>277</v>
      </c>
      <c r="AU61" s="307" t="s">
        <v>277</v>
      </c>
      <c r="AV61" s="307" t="s">
        <v>277</v>
      </c>
      <c r="AW61" s="307" t="s">
        <v>277</v>
      </c>
      <c r="AX61" s="307" t="s">
        <v>277</v>
      </c>
      <c r="AY61" s="309" t="s">
        <v>277</v>
      </c>
      <c r="AZ61" s="387" t="s">
        <v>277</v>
      </c>
      <c r="BA61" s="453"/>
      <c r="BB61" s="387" t="s">
        <v>277</v>
      </c>
      <c r="BC61" s="455"/>
      <c r="BD61" s="387" t="s">
        <v>277</v>
      </c>
      <c r="BE61" s="387" t="s">
        <v>277</v>
      </c>
      <c r="BF61" s="387" t="s">
        <v>277</v>
      </c>
      <c r="BG61" s="307" t="s">
        <v>277</v>
      </c>
      <c r="BH61" s="307" t="s">
        <v>277</v>
      </c>
      <c r="BI61" s="307" t="s">
        <v>277</v>
      </c>
      <c r="BJ61" s="307" t="s">
        <v>277</v>
      </c>
      <c r="BK61" s="448"/>
      <c r="BL61" s="307" t="s">
        <v>277</v>
      </c>
      <c r="BM61" s="307" t="s">
        <v>277</v>
      </c>
      <c r="BN61" s="307" t="s">
        <v>277</v>
      </c>
      <c r="BO61" s="307" t="s">
        <v>277</v>
      </c>
      <c r="BP61" s="307" t="s">
        <v>277</v>
      </c>
      <c r="BQ61" s="307" t="s">
        <v>277</v>
      </c>
      <c r="BR61" s="307" t="s">
        <v>277</v>
      </c>
      <c r="BS61" s="307" t="s">
        <v>277</v>
      </c>
      <c r="BT61" s="307" t="s">
        <v>277</v>
      </c>
      <c r="BU61" s="306" t="s">
        <v>277</v>
      </c>
      <c r="BV61" s="307" t="s">
        <v>277</v>
      </c>
      <c r="BW61" s="307" t="s">
        <v>277</v>
      </c>
      <c r="BX61" s="307" t="s">
        <v>277</v>
      </c>
      <c r="BY61" s="307" t="s">
        <v>277</v>
      </c>
      <c r="BZ61" s="307" t="s">
        <v>277</v>
      </c>
      <c r="CA61" s="307" t="s">
        <v>277</v>
      </c>
      <c r="CB61" s="307" t="s">
        <v>277</v>
      </c>
      <c r="CC61" s="307" t="s">
        <v>277</v>
      </c>
      <c r="CD61" s="307" t="s">
        <v>277</v>
      </c>
      <c r="CE61" s="306" t="s">
        <v>277</v>
      </c>
      <c r="CF61" s="307" t="s">
        <v>277</v>
      </c>
      <c r="CG61" s="307" t="s">
        <v>277</v>
      </c>
      <c r="CH61" s="307" t="s">
        <v>277</v>
      </c>
      <c r="CI61" s="306" t="s">
        <v>277</v>
      </c>
      <c r="CJ61" s="307" t="s">
        <v>277</v>
      </c>
      <c r="CK61" s="307" t="s">
        <v>277</v>
      </c>
      <c r="CL61" s="307" t="s">
        <v>277</v>
      </c>
      <c r="CM61" s="434"/>
      <c r="CN61" s="437"/>
      <c r="CO61" s="450"/>
      <c r="CP61" s="450"/>
      <c r="CQ61" s="434"/>
      <c r="CR61" s="434"/>
      <c r="CS61" s="450"/>
      <c r="CT61" s="434"/>
      <c r="CU61" s="434"/>
      <c r="CV61" s="434"/>
      <c r="CW61" s="434"/>
      <c r="CX61" s="434"/>
      <c r="CY61" s="434"/>
      <c r="CZ61" s="434"/>
      <c r="DA61" s="434"/>
      <c r="DB61" s="443"/>
      <c r="DC61" s="434"/>
      <c r="DD61" s="434"/>
      <c r="DE61" s="434"/>
      <c r="DF61" s="434"/>
      <c r="DG61" s="434"/>
      <c r="DH61" s="434"/>
      <c r="DI61" s="434"/>
      <c r="DJ61" s="434"/>
      <c r="DK61" s="434"/>
      <c r="DL61" s="434"/>
      <c r="DM61" s="307" t="s">
        <v>277</v>
      </c>
      <c r="DN61" s="434"/>
      <c r="DO61" s="307" t="s">
        <v>277</v>
      </c>
      <c r="DP61" s="307" t="s">
        <v>277</v>
      </c>
      <c r="DQ61" s="307" t="s">
        <v>277</v>
      </c>
      <c r="DR61" s="307" t="s">
        <v>277</v>
      </c>
      <c r="DS61" s="307" t="s">
        <v>277</v>
      </c>
      <c r="DT61" s="307" t="s">
        <v>277</v>
      </c>
      <c r="DU61" s="307" t="s">
        <v>277</v>
      </c>
      <c r="DV61" s="307" t="s">
        <v>277</v>
      </c>
      <c r="DW61" s="307" t="s">
        <v>277</v>
      </c>
      <c r="DX61" s="434"/>
      <c r="DY61" s="307" t="s">
        <v>277</v>
      </c>
      <c r="DZ61" s="434"/>
      <c r="EA61" s="307" t="s">
        <v>277</v>
      </c>
      <c r="EB61" s="307" t="s">
        <v>277</v>
      </c>
      <c r="EC61" s="307" t="s">
        <v>277</v>
      </c>
      <c r="ED61" s="307" t="s">
        <v>277</v>
      </c>
      <c r="EE61" s="307" t="s">
        <v>277</v>
      </c>
      <c r="EF61" s="307" t="s">
        <v>277</v>
      </c>
      <c r="EG61" s="307" t="s">
        <v>277</v>
      </c>
      <c r="EH61" s="307" t="s">
        <v>277</v>
      </c>
      <c r="EI61" s="307" t="s">
        <v>277</v>
      </c>
      <c r="EJ61" s="307" t="s">
        <v>277</v>
      </c>
      <c r="EK61" s="307" t="s">
        <v>277</v>
      </c>
      <c r="EL61" s="307" t="s">
        <v>277</v>
      </c>
      <c r="EM61" s="307" t="s">
        <v>277</v>
      </c>
      <c r="EN61" s="307" t="s">
        <v>277</v>
      </c>
      <c r="EO61" s="307" t="s">
        <v>277</v>
      </c>
      <c r="EP61" s="307" t="s">
        <v>277</v>
      </c>
      <c r="EQ61" s="307" t="s">
        <v>277</v>
      </c>
      <c r="ER61" s="307" t="s">
        <v>277</v>
      </c>
      <c r="ES61" s="307" t="s">
        <v>277</v>
      </c>
      <c r="ET61" s="307" t="s">
        <v>277</v>
      </c>
      <c r="EU61" s="307" t="s">
        <v>277</v>
      </c>
    </row>
    <row r="62" spans="1:151" s="311" customFormat="1" ht="19.95" customHeight="1">
      <c r="A62" s="432">
        <v>43</v>
      </c>
      <c r="B62" s="432">
        <v>43</v>
      </c>
      <c r="C62" s="432" t="s">
        <v>263</v>
      </c>
      <c r="D62" s="432" t="s">
        <v>408</v>
      </c>
      <c r="E62" s="441" t="s">
        <v>265</v>
      </c>
      <c r="F62" s="432" t="s">
        <v>409</v>
      </c>
      <c r="G62" s="432" t="s">
        <v>410</v>
      </c>
      <c r="H62" s="432" t="s">
        <v>411</v>
      </c>
      <c r="I62" s="432" t="s">
        <v>412</v>
      </c>
      <c r="J62" s="432" t="s">
        <v>361</v>
      </c>
      <c r="K62" s="456" t="s">
        <v>413</v>
      </c>
      <c r="L62" s="441" t="s">
        <v>272</v>
      </c>
      <c r="M62" s="432" t="s">
        <v>414</v>
      </c>
      <c r="N62" s="441" t="s">
        <v>272</v>
      </c>
      <c r="O62" s="432" t="s">
        <v>386</v>
      </c>
      <c r="P62" s="438" t="s">
        <v>270</v>
      </c>
      <c r="Q62" s="441">
        <v>2</v>
      </c>
      <c r="R62" s="304" t="s">
        <v>415</v>
      </c>
      <c r="S62" s="304" t="s">
        <v>270</v>
      </c>
      <c r="T62" s="304" t="s">
        <v>270</v>
      </c>
      <c r="U62" s="304" t="s">
        <v>270</v>
      </c>
      <c r="V62" s="304" t="s">
        <v>270</v>
      </c>
      <c r="W62" s="304">
        <v>614</v>
      </c>
      <c r="X62" s="451">
        <f>W62+W63</f>
        <v>921</v>
      </c>
      <c r="Y62" s="304" t="s">
        <v>270</v>
      </c>
      <c r="Z62" s="451" t="s">
        <v>270</v>
      </c>
      <c r="AA62" s="304">
        <v>614</v>
      </c>
      <c r="AB62" s="457">
        <v>921</v>
      </c>
      <c r="AC62" s="304" t="s">
        <v>270</v>
      </c>
      <c r="AD62" s="451" t="s">
        <v>270</v>
      </c>
      <c r="AE62" s="304" t="s">
        <v>270</v>
      </c>
      <c r="AF62" s="304" t="s">
        <v>270</v>
      </c>
      <c r="AG62" s="304" t="s">
        <v>270</v>
      </c>
      <c r="AH62" s="304" t="s">
        <v>270</v>
      </c>
      <c r="AI62" s="304" t="s">
        <v>270</v>
      </c>
      <c r="AJ62" s="446" t="s">
        <v>277</v>
      </c>
      <c r="AK62" s="446" t="s">
        <v>277</v>
      </c>
      <c r="AL62" s="446" t="s">
        <v>277</v>
      </c>
      <c r="AM62" s="446" t="s">
        <v>277</v>
      </c>
      <c r="AN62" s="446" t="s">
        <v>277</v>
      </c>
      <c r="AO62" s="446" t="s">
        <v>277</v>
      </c>
      <c r="AP62" s="307" t="s">
        <v>277</v>
      </c>
      <c r="AQ62" s="432" t="s">
        <v>277</v>
      </c>
      <c r="AR62" s="307" t="s">
        <v>277</v>
      </c>
      <c r="AS62" s="308" t="s">
        <v>277</v>
      </c>
      <c r="AT62" s="308" t="s">
        <v>277</v>
      </c>
      <c r="AU62" s="307" t="s">
        <v>277</v>
      </c>
      <c r="AV62" s="307" t="s">
        <v>277</v>
      </c>
      <c r="AW62" s="307" t="s">
        <v>277</v>
      </c>
      <c r="AX62" s="307" t="s">
        <v>277</v>
      </c>
      <c r="AY62" s="309" t="s">
        <v>277</v>
      </c>
      <c r="AZ62" s="387" t="s">
        <v>277</v>
      </c>
      <c r="BA62" s="451" t="s">
        <v>277</v>
      </c>
      <c r="BB62" s="387" t="s">
        <v>277</v>
      </c>
      <c r="BC62" s="454" t="s">
        <v>277</v>
      </c>
      <c r="BD62" s="387" t="s">
        <v>277</v>
      </c>
      <c r="BE62" s="387" t="s">
        <v>277</v>
      </c>
      <c r="BF62" s="387" t="s">
        <v>277</v>
      </c>
      <c r="BG62" s="307" t="s">
        <v>277</v>
      </c>
      <c r="BH62" s="307" t="s">
        <v>277</v>
      </c>
      <c r="BI62" s="307" t="s">
        <v>277</v>
      </c>
      <c r="BJ62" s="307" t="s">
        <v>277</v>
      </c>
      <c r="BK62" s="446" t="s">
        <v>277</v>
      </c>
      <c r="BL62" s="307" t="s">
        <v>277</v>
      </c>
      <c r="BM62" s="307" t="s">
        <v>277</v>
      </c>
      <c r="BN62" s="307" t="s">
        <v>277</v>
      </c>
      <c r="BO62" s="307" t="s">
        <v>277</v>
      </c>
      <c r="BP62" s="307" t="s">
        <v>277</v>
      </c>
      <c r="BQ62" s="307" t="s">
        <v>277</v>
      </c>
      <c r="BR62" s="307" t="s">
        <v>277</v>
      </c>
      <c r="BS62" s="307" t="s">
        <v>277</v>
      </c>
      <c r="BT62" s="307" t="s">
        <v>277</v>
      </c>
      <c r="BU62" s="306" t="s">
        <v>277</v>
      </c>
      <c r="BV62" s="307" t="s">
        <v>277</v>
      </c>
      <c r="BW62" s="307" t="s">
        <v>277</v>
      </c>
      <c r="BX62" s="307" t="s">
        <v>277</v>
      </c>
      <c r="BY62" s="307" t="s">
        <v>277</v>
      </c>
      <c r="BZ62" s="307" t="s">
        <v>277</v>
      </c>
      <c r="CA62" s="307" t="s">
        <v>277</v>
      </c>
      <c r="CB62" s="307" t="s">
        <v>277</v>
      </c>
      <c r="CC62" s="307" t="s">
        <v>277</v>
      </c>
      <c r="CD62" s="307" t="s">
        <v>277</v>
      </c>
      <c r="CE62" s="306" t="s">
        <v>277</v>
      </c>
      <c r="CF62" s="307" t="s">
        <v>277</v>
      </c>
      <c r="CG62" s="307" t="s">
        <v>277</v>
      </c>
      <c r="CH62" s="307" t="s">
        <v>277</v>
      </c>
      <c r="CI62" s="306" t="s">
        <v>277</v>
      </c>
      <c r="CJ62" s="307" t="s">
        <v>277</v>
      </c>
      <c r="CK62" s="307" t="s">
        <v>277</v>
      </c>
      <c r="CL62" s="307" t="s">
        <v>277</v>
      </c>
      <c r="CM62" s="432" t="s">
        <v>293</v>
      </c>
      <c r="CN62" s="435" t="s">
        <v>366</v>
      </c>
      <c r="CO62" s="432" t="s">
        <v>280</v>
      </c>
      <c r="CP62" s="432" t="s">
        <v>352</v>
      </c>
      <c r="CQ62" s="432" t="s">
        <v>404</v>
      </c>
      <c r="CR62" s="432" t="s">
        <v>416</v>
      </c>
      <c r="CS62" s="432" t="s">
        <v>417</v>
      </c>
      <c r="CT62" s="432" t="s">
        <v>277</v>
      </c>
      <c r="CU62" s="432" t="s">
        <v>277</v>
      </c>
      <c r="CV62" s="432" t="s">
        <v>277</v>
      </c>
      <c r="CW62" s="432" t="s">
        <v>277</v>
      </c>
      <c r="CX62" s="432" t="s">
        <v>277</v>
      </c>
      <c r="CY62" s="432" t="s">
        <v>277</v>
      </c>
      <c r="CZ62" s="432" t="s">
        <v>277</v>
      </c>
      <c r="DA62" s="432" t="s">
        <v>277</v>
      </c>
      <c r="DB62" s="441" t="s">
        <v>277</v>
      </c>
      <c r="DC62" s="432" t="s">
        <v>277</v>
      </c>
      <c r="DD62" s="432" t="s">
        <v>277</v>
      </c>
      <c r="DE62" s="432" t="s">
        <v>277</v>
      </c>
      <c r="DF62" s="432" t="s">
        <v>277</v>
      </c>
      <c r="DG62" s="432" t="s">
        <v>277</v>
      </c>
      <c r="DH62" s="432" t="s">
        <v>277</v>
      </c>
      <c r="DI62" s="432" t="s">
        <v>277</v>
      </c>
      <c r="DJ62" s="432" t="s">
        <v>277</v>
      </c>
      <c r="DK62" s="432" t="s">
        <v>277</v>
      </c>
      <c r="DL62" s="432" t="s">
        <v>277</v>
      </c>
      <c r="DM62" s="307" t="s">
        <v>277</v>
      </c>
      <c r="DN62" s="432" t="s">
        <v>277</v>
      </c>
      <c r="DO62" s="307" t="s">
        <v>277</v>
      </c>
      <c r="DP62" s="307" t="s">
        <v>277</v>
      </c>
      <c r="DQ62" s="307" t="s">
        <v>277</v>
      </c>
      <c r="DR62" s="307" t="s">
        <v>277</v>
      </c>
      <c r="DS62" s="307" t="s">
        <v>277</v>
      </c>
      <c r="DT62" s="307" t="s">
        <v>277</v>
      </c>
      <c r="DU62" s="307" t="s">
        <v>277</v>
      </c>
      <c r="DV62" s="307" t="s">
        <v>277</v>
      </c>
      <c r="DW62" s="307" t="s">
        <v>277</v>
      </c>
      <c r="DX62" s="432" t="s">
        <v>277</v>
      </c>
      <c r="DY62" s="307" t="s">
        <v>277</v>
      </c>
      <c r="DZ62" s="432" t="s">
        <v>277</v>
      </c>
      <c r="EA62" s="307" t="s">
        <v>277</v>
      </c>
      <c r="EB62" s="307" t="s">
        <v>277</v>
      </c>
      <c r="EC62" s="307" t="s">
        <v>277</v>
      </c>
      <c r="ED62" s="307" t="s">
        <v>277</v>
      </c>
      <c r="EE62" s="307" t="s">
        <v>277</v>
      </c>
      <c r="EF62" s="307" t="s">
        <v>277</v>
      </c>
      <c r="EG62" s="307" t="s">
        <v>277</v>
      </c>
      <c r="EH62" s="307" t="s">
        <v>277</v>
      </c>
      <c r="EI62" s="307" t="s">
        <v>277</v>
      </c>
      <c r="EJ62" s="307" t="s">
        <v>277</v>
      </c>
      <c r="EK62" s="307" t="s">
        <v>277</v>
      </c>
      <c r="EL62" s="307" t="s">
        <v>277</v>
      </c>
      <c r="EM62" s="307" t="s">
        <v>277</v>
      </c>
      <c r="EN62" s="307" t="s">
        <v>277</v>
      </c>
      <c r="EO62" s="307" t="s">
        <v>277</v>
      </c>
      <c r="EP62" s="307" t="s">
        <v>277</v>
      </c>
      <c r="EQ62" s="307" t="s">
        <v>277</v>
      </c>
      <c r="ER62" s="307" t="s">
        <v>277</v>
      </c>
      <c r="ES62" s="307" t="s">
        <v>277</v>
      </c>
      <c r="ET62" s="307" t="s">
        <v>277</v>
      </c>
      <c r="EU62" s="307" t="s">
        <v>277</v>
      </c>
    </row>
    <row r="63" spans="1:151" s="311" customFormat="1" ht="19.95" customHeight="1">
      <c r="A63" s="433"/>
      <c r="B63" s="433"/>
      <c r="C63" s="433"/>
      <c r="D63" s="449"/>
      <c r="E63" s="442"/>
      <c r="F63" s="433"/>
      <c r="G63" s="449"/>
      <c r="H63" s="449"/>
      <c r="I63" s="433"/>
      <c r="J63" s="433"/>
      <c r="K63" s="449"/>
      <c r="L63" s="442"/>
      <c r="M63" s="433"/>
      <c r="N63" s="442"/>
      <c r="O63" s="433"/>
      <c r="P63" s="439"/>
      <c r="Q63" s="460"/>
      <c r="R63" s="304" t="s">
        <v>418</v>
      </c>
      <c r="S63" s="304" t="s">
        <v>270</v>
      </c>
      <c r="T63" s="304" t="s">
        <v>270</v>
      </c>
      <c r="U63" s="304" t="s">
        <v>270</v>
      </c>
      <c r="V63" s="304" t="s">
        <v>270</v>
      </c>
      <c r="W63" s="304">
        <v>307</v>
      </c>
      <c r="X63" s="452"/>
      <c r="Y63" s="304" t="s">
        <v>270</v>
      </c>
      <c r="Z63" s="452"/>
      <c r="AA63" s="304">
        <v>307</v>
      </c>
      <c r="AB63" s="458"/>
      <c r="AC63" s="304" t="s">
        <v>270</v>
      </c>
      <c r="AD63" s="452"/>
      <c r="AE63" s="304" t="s">
        <v>270</v>
      </c>
      <c r="AF63" s="304" t="s">
        <v>270</v>
      </c>
      <c r="AG63" s="304" t="s">
        <v>270</v>
      </c>
      <c r="AH63" s="304" t="s">
        <v>270</v>
      </c>
      <c r="AI63" s="304" t="s">
        <v>270</v>
      </c>
      <c r="AJ63" s="447"/>
      <c r="AK63" s="447"/>
      <c r="AL63" s="447"/>
      <c r="AM63" s="447"/>
      <c r="AN63" s="447"/>
      <c r="AO63" s="447"/>
      <c r="AP63" s="307" t="s">
        <v>277</v>
      </c>
      <c r="AQ63" s="433"/>
      <c r="AR63" s="307" t="s">
        <v>277</v>
      </c>
      <c r="AS63" s="308" t="s">
        <v>277</v>
      </c>
      <c r="AT63" s="308" t="s">
        <v>277</v>
      </c>
      <c r="AU63" s="307" t="s">
        <v>277</v>
      </c>
      <c r="AV63" s="307" t="s">
        <v>277</v>
      </c>
      <c r="AW63" s="307" t="s">
        <v>277</v>
      </c>
      <c r="AX63" s="307" t="s">
        <v>277</v>
      </c>
      <c r="AY63" s="309" t="s">
        <v>277</v>
      </c>
      <c r="AZ63" s="387" t="s">
        <v>277</v>
      </c>
      <c r="BA63" s="452"/>
      <c r="BB63" s="387" t="s">
        <v>277</v>
      </c>
      <c r="BC63" s="452"/>
      <c r="BD63" s="387" t="s">
        <v>277</v>
      </c>
      <c r="BE63" s="387" t="s">
        <v>277</v>
      </c>
      <c r="BF63" s="387" t="s">
        <v>277</v>
      </c>
      <c r="BG63" s="307" t="s">
        <v>277</v>
      </c>
      <c r="BH63" s="307" t="s">
        <v>277</v>
      </c>
      <c r="BI63" s="307" t="s">
        <v>277</v>
      </c>
      <c r="BJ63" s="307" t="s">
        <v>277</v>
      </c>
      <c r="BK63" s="447"/>
      <c r="BL63" s="307" t="s">
        <v>277</v>
      </c>
      <c r="BM63" s="307" t="s">
        <v>277</v>
      </c>
      <c r="BN63" s="307" t="s">
        <v>277</v>
      </c>
      <c r="BO63" s="307" t="s">
        <v>277</v>
      </c>
      <c r="BP63" s="307" t="s">
        <v>277</v>
      </c>
      <c r="BQ63" s="307" t="s">
        <v>277</v>
      </c>
      <c r="BR63" s="307" t="s">
        <v>277</v>
      </c>
      <c r="BS63" s="307" t="s">
        <v>277</v>
      </c>
      <c r="BT63" s="307" t="s">
        <v>277</v>
      </c>
      <c r="BU63" s="306" t="s">
        <v>277</v>
      </c>
      <c r="BV63" s="307" t="s">
        <v>277</v>
      </c>
      <c r="BW63" s="307" t="s">
        <v>277</v>
      </c>
      <c r="BX63" s="307" t="s">
        <v>277</v>
      </c>
      <c r="BY63" s="307" t="s">
        <v>277</v>
      </c>
      <c r="BZ63" s="307" t="s">
        <v>277</v>
      </c>
      <c r="CA63" s="307" t="s">
        <v>277</v>
      </c>
      <c r="CB63" s="307" t="s">
        <v>277</v>
      </c>
      <c r="CC63" s="307" t="s">
        <v>277</v>
      </c>
      <c r="CD63" s="307" t="s">
        <v>277</v>
      </c>
      <c r="CE63" s="306" t="s">
        <v>277</v>
      </c>
      <c r="CF63" s="307" t="s">
        <v>277</v>
      </c>
      <c r="CG63" s="307" t="s">
        <v>277</v>
      </c>
      <c r="CH63" s="307" t="s">
        <v>277</v>
      </c>
      <c r="CI63" s="306" t="s">
        <v>277</v>
      </c>
      <c r="CJ63" s="307" t="s">
        <v>277</v>
      </c>
      <c r="CK63" s="307" t="s">
        <v>277</v>
      </c>
      <c r="CL63" s="307" t="s">
        <v>277</v>
      </c>
      <c r="CM63" s="433"/>
      <c r="CN63" s="436"/>
      <c r="CO63" s="449"/>
      <c r="CP63" s="449"/>
      <c r="CQ63" s="433"/>
      <c r="CR63" s="449"/>
      <c r="CS63" s="449"/>
      <c r="CT63" s="433"/>
      <c r="CU63" s="433"/>
      <c r="CV63" s="433"/>
      <c r="CW63" s="433"/>
      <c r="CX63" s="433"/>
      <c r="CY63" s="433"/>
      <c r="CZ63" s="433"/>
      <c r="DA63" s="433"/>
      <c r="DB63" s="442"/>
      <c r="DC63" s="433"/>
      <c r="DD63" s="433"/>
      <c r="DE63" s="433"/>
      <c r="DF63" s="433"/>
      <c r="DG63" s="433"/>
      <c r="DH63" s="433"/>
      <c r="DI63" s="433"/>
      <c r="DJ63" s="433"/>
      <c r="DK63" s="433"/>
      <c r="DL63" s="433"/>
      <c r="DM63" s="307" t="s">
        <v>277</v>
      </c>
      <c r="DN63" s="433"/>
      <c r="DO63" s="307" t="s">
        <v>277</v>
      </c>
      <c r="DP63" s="307" t="s">
        <v>277</v>
      </c>
      <c r="DQ63" s="307" t="s">
        <v>277</v>
      </c>
      <c r="DR63" s="307" t="s">
        <v>277</v>
      </c>
      <c r="DS63" s="307" t="s">
        <v>277</v>
      </c>
      <c r="DT63" s="307" t="s">
        <v>277</v>
      </c>
      <c r="DU63" s="307" t="s">
        <v>277</v>
      </c>
      <c r="DV63" s="307" t="s">
        <v>277</v>
      </c>
      <c r="DW63" s="307" t="s">
        <v>277</v>
      </c>
      <c r="DX63" s="433"/>
      <c r="DY63" s="307" t="s">
        <v>277</v>
      </c>
      <c r="DZ63" s="433"/>
      <c r="EA63" s="307" t="s">
        <v>277</v>
      </c>
      <c r="EB63" s="307" t="s">
        <v>277</v>
      </c>
      <c r="EC63" s="307" t="s">
        <v>277</v>
      </c>
      <c r="ED63" s="307" t="s">
        <v>277</v>
      </c>
      <c r="EE63" s="307" t="s">
        <v>277</v>
      </c>
      <c r="EF63" s="307" t="s">
        <v>277</v>
      </c>
      <c r="EG63" s="307" t="s">
        <v>277</v>
      </c>
      <c r="EH63" s="307" t="s">
        <v>277</v>
      </c>
      <c r="EI63" s="307" t="s">
        <v>277</v>
      </c>
      <c r="EJ63" s="307" t="s">
        <v>277</v>
      </c>
      <c r="EK63" s="307" t="s">
        <v>277</v>
      </c>
      <c r="EL63" s="307" t="s">
        <v>277</v>
      </c>
      <c r="EM63" s="307" t="s">
        <v>277</v>
      </c>
      <c r="EN63" s="307" t="s">
        <v>277</v>
      </c>
      <c r="EO63" s="307" t="s">
        <v>277</v>
      </c>
      <c r="EP63" s="307" t="s">
        <v>277</v>
      </c>
      <c r="EQ63" s="307" t="s">
        <v>277</v>
      </c>
      <c r="ER63" s="307" t="s">
        <v>277</v>
      </c>
      <c r="ES63" s="307" t="s">
        <v>277</v>
      </c>
      <c r="ET63" s="307" t="s">
        <v>277</v>
      </c>
      <c r="EU63" s="307" t="s">
        <v>277</v>
      </c>
    </row>
    <row r="64" spans="1:151" s="311" customFormat="1" ht="19.95" customHeight="1">
      <c r="A64" s="433"/>
      <c r="B64" s="433"/>
      <c r="C64" s="433"/>
      <c r="D64" s="449"/>
      <c r="E64" s="442"/>
      <c r="F64" s="433"/>
      <c r="G64" s="449"/>
      <c r="H64" s="449"/>
      <c r="I64" s="433"/>
      <c r="J64" s="433"/>
      <c r="K64" s="449"/>
      <c r="L64" s="442"/>
      <c r="M64" s="433"/>
      <c r="N64" s="442"/>
      <c r="O64" s="433"/>
      <c r="P64" s="439"/>
      <c r="Q64" s="460"/>
      <c r="R64" s="304" t="s">
        <v>277</v>
      </c>
      <c r="S64" s="304" t="s">
        <v>277</v>
      </c>
      <c r="T64" s="304" t="s">
        <v>277</v>
      </c>
      <c r="U64" s="304" t="s">
        <v>277</v>
      </c>
      <c r="V64" s="304" t="s">
        <v>277</v>
      </c>
      <c r="W64" s="304" t="s">
        <v>277</v>
      </c>
      <c r="X64" s="452"/>
      <c r="Y64" s="304" t="s">
        <v>277</v>
      </c>
      <c r="Z64" s="452"/>
      <c r="AA64" s="304" t="s">
        <v>277</v>
      </c>
      <c r="AB64" s="458"/>
      <c r="AC64" s="304" t="s">
        <v>277</v>
      </c>
      <c r="AD64" s="452"/>
      <c r="AE64" s="304" t="s">
        <v>277</v>
      </c>
      <c r="AF64" s="304" t="s">
        <v>277</v>
      </c>
      <c r="AG64" s="304" t="s">
        <v>277</v>
      </c>
      <c r="AH64" s="304" t="s">
        <v>277</v>
      </c>
      <c r="AI64" s="304" t="s">
        <v>277</v>
      </c>
      <c r="AJ64" s="447"/>
      <c r="AK64" s="447"/>
      <c r="AL64" s="447"/>
      <c r="AM64" s="447"/>
      <c r="AN64" s="447"/>
      <c r="AO64" s="447"/>
      <c r="AP64" s="307" t="s">
        <v>277</v>
      </c>
      <c r="AQ64" s="433"/>
      <c r="AR64" s="307" t="s">
        <v>277</v>
      </c>
      <c r="AS64" s="308" t="s">
        <v>277</v>
      </c>
      <c r="AT64" s="308" t="s">
        <v>277</v>
      </c>
      <c r="AU64" s="307" t="s">
        <v>277</v>
      </c>
      <c r="AV64" s="307" t="s">
        <v>277</v>
      </c>
      <c r="AW64" s="307" t="s">
        <v>277</v>
      </c>
      <c r="AX64" s="307" t="s">
        <v>277</v>
      </c>
      <c r="AY64" s="309" t="s">
        <v>277</v>
      </c>
      <c r="AZ64" s="387" t="s">
        <v>277</v>
      </c>
      <c r="BA64" s="452"/>
      <c r="BB64" s="387" t="s">
        <v>277</v>
      </c>
      <c r="BC64" s="452"/>
      <c r="BD64" s="387" t="s">
        <v>277</v>
      </c>
      <c r="BE64" s="387" t="s">
        <v>277</v>
      </c>
      <c r="BF64" s="387" t="s">
        <v>277</v>
      </c>
      <c r="BG64" s="307" t="s">
        <v>277</v>
      </c>
      <c r="BH64" s="307" t="s">
        <v>277</v>
      </c>
      <c r="BI64" s="307" t="s">
        <v>277</v>
      </c>
      <c r="BJ64" s="307" t="s">
        <v>277</v>
      </c>
      <c r="BK64" s="447"/>
      <c r="BL64" s="307" t="s">
        <v>277</v>
      </c>
      <c r="BM64" s="307" t="s">
        <v>277</v>
      </c>
      <c r="BN64" s="307" t="s">
        <v>277</v>
      </c>
      <c r="BO64" s="307" t="s">
        <v>277</v>
      </c>
      <c r="BP64" s="307" t="s">
        <v>277</v>
      </c>
      <c r="BQ64" s="307" t="s">
        <v>277</v>
      </c>
      <c r="BR64" s="307" t="s">
        <v>277</v>
      </c>
      <c r="BS64" s="307" t="s">
        <v>277</v>
      </c>
      <c r="BT64" s="307" t="s">
        <v>277</v>
      </c>
      <c r="BU64" s="306" t="s">
        <v>277</v>
      </c>
      <c r="BV64" s="307" t="s">
        <v>277</v>
      </c>
      <c r="BW64" s="307" t="s">
        <v>277</v>
      </c>
      <c r="BX64" s="307" t="s">
        <v>277</v>
      </c>
      <c r="BY64" s="307" t="s">
        <v>277</v>
      </c>
      <c r="BZ64" s="307" t="s">
        <v>277</v>
      </c>
      <c r="CA64" s="307" t="s">
        <v>277</v>
      </c>
      <c r="CB64" s="307" t="s">
        <v>277</v>
      </c>
      <c r="CC64" s="307" t="s">
        <v>277</v>
      </c>
      <c r="CD64" s="307" t="s">
        <v>277</v>
      </c>
      <c r="CE64" s="306" t="s">
        <v>277</v>
      </c>
      <c r="CF64" s="307" t="s">
        <v>277</v>
      </c>
      <c r="CG64" s="307" t="s">
        <v>277</v>
      </c>
      <c r="CH64" s="307" t="s">
        <v>277</v>
      </c>
      <c r="CI64" s="306" t="s">
        <v>277</v>
      </c>
      <c r="CJ64" s="307" t="s">
        <v>277</v>
      </c>
      <c r="CK64" s="307" t="s">
        <v>277</v>
      </c>
      <c r="CL64" s="307" t="s">
        <v>277</v>
      </c>
      <c r="CM64" s="433"/>
      <c r="CN64" s="436"/>
      <c r="CO64" s="449"/>
      <c r="CP64" s="449"/>
      <c r="CQ64" s="433"/>
      <c r="CR64" s="449"/>
      <c r="CS64" s="449"/>
      <c r="CT64" s="433"/>
      <c r="CU64" s="433"/>
      <c r="CV64" s="433"/>
      <c r="CW64" s="433"/>
      <c r="CX64" s="433"/>
      <c r="CY64" s="433"/>
      <c r="CZ64" s="433"/>
      <c r="DA64" s="433"/>
      <c r="DB64" s="442"/>
      <c r="DC64" s="433"/>
      <c r="DD64" s="433"/>
      <c r="DE64" s="433"/>
      <c r="DF64" s="433"/>
      <c r="DG64" s="433"/>
      <c r="DH64" s="433"/>
      <c r="DI64" s="433"/>
      <c r="DJ64" s="433"/>
      <c r="DK64" s="433"/>
      <c r="DL64" s="433"/>
      <c r="DM64" s="307" t="s">
        <v>277</v>
      </c>
      <c r="DN64" s="433"/>
      <c r="DO64" s="307" t="s">
        <v>277</v>
      </c>
      <c r="DP64" s="307" t="s">
        <v>277</v>
      </c>
      <c r="DQ64" s="307" t="s">
        <v>277</v>
      </c>
      <c r="DR64" s="307" t="s">
        <v>277</v>
      </c>
      <c r="DS64" s="307" t="s">
        <v>277</v>
      </c>
      <c r="DT64" s="307" t="s">
        <v>277</v>
      </c>
      <c r="DU64" s="307" t="s">
        <v>277</v>
      </c>
      <c r="DV64" s="307" t="s">
        <v>277</v>
      </c>
      <c r="DW64" s="307" t="s">
        <v>277</v>
      </c>
      <c r="DX64" s="433"/>
      <c r="DY64" s="307" t="s">
        <v>277</v>
      </c>
      <c r="DZ64" s="433"/>
      <c r="EA64" s="307" t="s">
        <v>277</v>
      </c>
      <c r="EB64" s="307" t="s">
        <v>277</v>
      </c>
      <c r="EC64" s="307" t="s">
        <v>277</v>
      </c>
      <c r="ED64" s="307" t="s">
        <v>277</v>
      </c>
      <c r="EE64" s="307" t="s">
        <v>277</v>
      </c>
      <c r="EF64" s="307" t="s">
        <v>277</v>
      </c>
      <c r="EG64" s="307" t="s">
        <v>277</v>
      </c>
      <c r="EH64" s="307" t="s">
        <v>277</v>
      </c>
      <c r="EI64" s="307" t="s">
        <v>277</v>
      </c>
      <c r="EJ64" s="307" t="s">
        <v>277</v>
      </c>
      <c r="EK64" s="307" t="s">
        <v>277</v>
      </c>
      <c r="EL64" s="307" t="s">
        <v>277</v>
      </c>
      <c r="EM64" s="307" t="s">
        <v>277</v>
      </c>
      <c r="EN64" s="307" t="s">
        <v>277</v>
      </c>
      <c r="EO64" s="307" t="s">
        <v>277</v>
      </c>
      <c r="EP64" s="307" t="s">
        <v>277</v>
      </c>
      <c r="EQ64" s="307" t="s">
        <v>277</v>
      </c>
      <c r="ER64" s="307" t="s">
        <v>277</v>
      </c>
      <c r="ES64" s="307" t="s">
        <v>277</v>
      </c>
      <c r="ET64" s="307" t="s">
        <v>277</v>
      </c>
      <c r="EU64" s="307" t="s">
        <v>277</v>
      </c>
    </row>
    <row r="65" spans="1:151" s="311" customFormat="1" ht="19.95" customHeight="1">
      <c r="A65" s="434"/>
      <c r="B65" s="434"/>
      <c r="C65" s="434"/>
      <c r="D65" s="450"/>
      <c r="E65" s="443"/>
      <c r="F65" s="434"/>
      <c r="G65" s="450"/>
      <c r="H65" s="450"/>
      <c r="I65" s="434"/>
      <c r="J65" s="434"/>
      <c r="K65" s="450"/>
      <c r="L65" s="443"/>
      <c r="M65" s="434"/>
      <c r="N65" s="443"/>
      <c r="O65" s="434"/>
      <c r="P65" s="440"/>
      <c r="Q65" s="461"/>
      <c r="R65" s="304" t="s">
        <v>277</v>
      </c>
      <c r="S65" s="304" t="s">
        <v>277</v>
      </c>
      <c r="T65" s="304" t="s">
        <v>277</v>
      </c>
      <c r="U65" s="304" t="s">
        <v>277</v>
      </c>
      <c r="V65" s="304" t="s">
        <v>277</v>
      </c>
      <c r="W65" s="304" t="s">
        <v>277</v>
      </c>
      <c r="X65" s="453"/>
      <c r="Y65" s="304" t="s">
        <v>277</v>
      </c>
      <c r="Z65" s="453"/>
      <c r="AA65" s="304" t="s">
        <v>277</v>
      </c>
      <c r="AB65" s="459"/>
      <c r="AC65" s="304" t="s">
        <v>277</v>
      </c>
      <c r="AD65" s="453"/>
      <c r="AE65" s="304" t="s">
        <v>277</v>
      </c>
      <c r="AF65" s="304" t="s">
        <v>277</v>
      </c>
      <c r="AG65" s="304" t="s">
        <v>277</v>
      </c>
      <c r="AH65" s="304" t="s">
        <v>277</v>
      </c>
      <c r="AI65" s="304" t="s">
        <v>277</v>
      </c>
      <c r="AJ65" s="448"/>
      <c r="AK65" s="448"/>
      <c r="AL65" s="448"/>
      <c r="AM65" s="448"/>
      <c r="AN65" s="448"/>
      <c r="AO65" s="448"/>
      <c r="AP65" s="307" t="s">
        <v>277</v>
      </c>
      <c r="AQ65" s="434"/>
      <c r="AR65" s="307" t="s">
        <v>277</v>
      </c>
      <c r="AS65" s="308" t="s">
        <v>277</v>
      </c>
      <c r="AT65" s="308" t="s">
        <v>277</v>
      </c>
      <c r="AU65" s="307" t="s">
        <v>277</v>
      </c>
      <c r="AV65" s="307" t="s">
        <v>277</v>
      </c>
      <c r="AW65" s="307" t="s">
        <v>277</v>
      </c>
      <c r="AX65" s="307" t="s">
        <v>277</v>
      </c>
      <c r="AY65" s="309" t="s">
        <v>277</v>
      </c>
      <c r="AZ65" s="387" t="s">
        <v>277</v>
      </c>
      <c r="BA65" s="453"/>
      <c r="BB65" s="387" t="s">
        <v>277</v>
      </c>
      <c r="BC65" s="455"/>
      <c r="BD65" s="387" t="s">
        <v>277</v>
      </c>
      <c r="BE65" s="387" t="s">
        <v>277</v>
      </c>
      <c r="BF65" s="387" t="s">
        <v>277</v>
      </c>
      <c r="BG65" s="307" t="s">
        <v>277</v>
      </c>
      <c r="BH65" s="307" t="s">
        <v>277</v>
      </c>
      <c r="BI65" s="307" t="s">
        <v>277</v>
      </c>
      <c r="BJ65" s="307" t="s">
        <v>277</v>
      </c>
      <c r="BK65" s="448"/>
      <c r="BL65" s="307" t="s">
        <v>277</v>
      </c>
      <c r="BM65" s="307" t="s">
        <v>277</v>
      </c>
      <c r="BN65" s="307" t="s">
        <v>277</v>
      </c>
      <c r="BO65" s="307" t="s">
        <v>277</v>
      </c>
      <c r="BP65" s="307" t="s">
        <v>277</v>
      </c>
      <c r="BQ65" s="307" t="s">
        <v>277</v>
      </c>
      <c r="BR65" s="307" t="s">
        <v>277</v>
      </c>
      <c r="BS65" s="307" t="s">
        <v>277</v>
      </c>
      <c r="BT65" s="307" t="s">
        <v>277</v>
      </c>
      <c r="BU65" s="306" t="s">
        <v>277</v>
      </c>
      <c r="BV65" s="307" t="s">
        <v>277</v>
      </c>
      <c r="BW65" s="307" t="s">
        <v>277</v>
      </c>
      <c r="BX65" s="307" t="s">
        <v>277</v>
      </c>
      <c r="BY65" s="307" t="s">
        <v>277</v>
      </c>
      <c r="BZ65" s="307" t="s">
        <v>277</v>
      </c>
      <c r="CA65" s="307" t="s">
        <v>277</v>
      </c>
      <c r="CB65" s="307" t="s">
        <v>277</v>
      </c>
      <c r="CC65" s="307" t="s">
        <v>277</v>
      </c>
      <c r="CD65" s="307" t="s">
        <v>277</v>
      </c>
      <c r="CE65" s="306" t="s">
        <v>277</v>
      </c>
      <c r="CF65" s="307" t="s">
        <v>277</v>
      </c>
      <c r="CG65" s="307" t="s">
        <v>277</v>
      </c>
      <c r="CH65" s="307" t="s">
        <v>277</v>
      </c>
      <c r="CI65" s="306" t="s">
        <v>277</v>
      </c>
      <c r="CJ65" s="307" t="s">
        <v>277</v>
      </c>
      <c r="CK65" s="307" t="s">
        <v>277</v>
      </c>
      <c r="CL65" s="307" t="s">
        <v>277</v>
      </c>
      <c r="CM65" s="434"/>
      <c r="CN65" s="437"/>
      <c r="CO65" s="450"/>
      <c r="CP65" s="450"/>
      <c r="CQ65" s="434"/>
      <c r="CR65" s="450"/>
      <c r="CS65" s="450"/>
      <c r="CT65" s="434"/>
      <c r="CU65" s="434"/>
      <c r="CV65" s="434"/>
      <c r="CW65" s="434"/>
      <c r="CX65" s="434"/>
      <c r="CY65" s="434"/>
      <c r="CZ65" s="434"/>
      <c r="DA65" s="434"/>
      <c r="DB65" s="443"/>
      <c r="DC65" s="434"/>
      <c r="DD65" s="434"/>
      <c r="DE65" s="434"/>
      <c r="DF65" s="434"/>
      <c r="DG65" s="434"/>
      <c r="DH65" s="434"/>
      <c r="DI65" s="434"/>
      <c r="DJ65" s="434"/>
      <c r="DK65" s="434"/>
      <c r="DL65" s="434"/>
      <c r="DM65" s="307" t="s">
        <v>277</v>
      </c>
      <c r="DN65" s="434"/>
      <c r="DO65" s="307" t="s">
        <v>277</v>
      </c>
      <c r="DP65" s="307" t="s">
        <v>277</v>
      </c>
      <c r="DQ65" s="307" t="s">
        <v>277</v>
      </c>
      <c r="DR65" s="307" t="s">
        <v>277</v>
      </c>
      <c r="DS65" s="307" t="s">
        <v>277</v>
      </c>
      <c r="DT65" s="307" t="s">
        <v>277</v>
      </c>
      <c r="DU65" s="307" t="s">
        <v>277</v>
      </c>
      <c r="DV65" s="307" t="s">
        <v>277</v>
      </c>
      <c r="DW65" s="307" t="s">
        <v>277</v>
      </c>
      <c r="DX65" s="434"/>
      <c r="DY65" s="307" t="s">
        <v>277</v>
      </c>
      <c r="DZ65" s="434"/>
      <c r="EA65" s="307" t="s">
        <v>277</v>
      </c>
      <c r="EB65" s="307" t="s">
        <v>277</v>
      </c>
      <c r="EC65" s="307" t="s">
        <v>277</v>
      </c>
      <c r="ED65" s="307" t="s">
        <v>277</v>
      </c>
      <c r="EE65" s="307" t="s">
        <v>277</v>
      </c>
      <c r="EF65" s="307" t="s">
        <v>277</v>
      </c>
      <c r="EG65" s="307" t="s">
        <v>277</v>
      </c>
      <c r="EH65" s="307" t="s">
        <v>277</v>
      </c>
      <c r="EI65" s="307" t="s">
        <v>277</v>
      </c>
      <c r="EJ65" s="307" t="s">
        <v>277</v>
      </c>
      <c r="EK65" s="307" t="s">
        <v>277</v>
      </c>
      <c r="EL65" s="307" t="s">
        <v>277</v>
      </c>
      <c r="EM65" s="307" t="s">
        <v>277</v>
      </c>
      <c r="EN65" s="307" t="s">
        <v>277</v>
      </c>
      <c r="EO65" s="307" t="s">
        <v>277</v>
      </c>
      <c r="EP65" s="307" t="s">
        <v>277</v>
      </c>
      <c r="EQ65" s="307" t="s">
        <v>277</v>
      </c>
      <c r="ER65" s="307" t="s">
        <v>277</v>
      </c>
      <c r="ES65" s="307" t="s">
        <v>277</v>
      </c>
      <c r="ET65" s="307" t="s">
        <v>277</v>
      </c>
      <c r="EU65" s="307" t="s">
        <v>277</v>
      </c>
    </row>
    <row r="66" spans="1:151" s="311" customFormat="1" ht="19.95" customHeight="1">
      <c r="A66" s="432">
        <v>44</v>
      </c>
      <c r="B66" s="432">
        <v>44</v>
      </c>
      <c r="C66" s="432" t="s">
        <v>263</v>
      </c>
      <c r="D66" s="432" t="s">
        <v>419</v>
      </c>
      <c r="E66" s="441" t="s">
        <v>265</v>
      </c>
      <c r="F66" s="432" t="s">
        <v>420</v>
      </c>
      <c r="G66" s="432" t="s">
        <v>421</v>
      </c>
      <c r="H66" s="432" t="s">
        <v>422</v>
      </c>
      <c r="I66" s="432" t="s">
        <v>423</v>
      </c>
      <c r="J66" s="432" t="s">
        <v>424</v>
      </c>
      <c r="K66" s="456" t="s">
        <v>425</v>
      </c>
      <c r="L66" s="441" t="s">
        <v>272</v>
      </c>
      <c r="M66" s="432" t="s">
        <v>426</v>
      </c>
      <c r="N66" s="441" t="s">
        <v>272</v>
      </c>
      <c r="O66" s="432" t="s">
        <v>427</v>
      </c>
      <c r="P66" s="438" t="s">
        <v>270</v>
      </c>
      <c r="Q66" s="441">
        <v>1</v>
      </c>
      <c r="R66" s="304" t="s">
        <v>428</v>
      </c>
      <c r="S66" s="304" t="s">
        <v>270</v>
      </c>
      <c r="T66" s="304" t="s">
        <v>270</v>
      </c>
      <c r="U66" s="304" t="s">
        <v>270</v>
      </c>
      <c r="V66" s="304" t="s">
        <v>270</v>
      </c>
      <c r="W66" s="304">
        <v>104</v>
      </c>
      <c r="X66" s="451">
        <v>104</v>
      </c>
      <c r="Y66" s="304">
        <v>70</v>
      </c>
      <c r="Z66" s="451">
        <v>70</v>
      </c>
      <c r="AA66" s="304">
        <v>104</v>
      </c>
      <c r="AB66" s="457">
        <v>104</v>
      </c>
      <c r="AC66" s="304" t="s">
        <v>270</v>
      </c>
      <c r="AD66" s="451" t="s">
        <v>270</v>
      </c>
      <c r="AE66" s="304" t="s">
        <v>270</v>
      </c>
      <c r="AF66" s="304" t="s">
        <v>270</v>
      </c>
      <c r="AG66" s="304" t="s">
        <v>270</v>
      </c>
      <c r="AH66" s="304" t="s">
        <v>270</v>
      </c>
      <c r="AI66" s="304" t="s">
        <v>270</v>
      </c>
      <c r="AJ66" s="446" t="s">
        <v>277</v>
      </c>
      <c r="AK66" s="446" t="s">
        <v>277</v>
      </c>
      <c r="AL66" s="446" t="s">
        <v>277</v>
      </c>
      <c r="AM66" s="446" t="s">
        <v>277</v>
      </c>
      <c r="AN66" s="446" t="s">
        <v>277</v>
      </c>
      <c r="AO66" s="446" t="s">
        <v>277</v>
      </c>
      <c r="AP66" s="307" t="s">
        <v>277</v>
      </c>
      <c r="AQ66" s="432" t="s">
        <v>277</v>
      </c>
      <c r="AR66" s="307" t="s">
        <v>277</v>
      </c>
      <c r="AS66" s="308" t="s">
        <v>277</v>
      </c>
      <c r="AT66" s="308" t="s">
        <v>277</v>
      </c>
      <c r="AU66" s="307" t="s">
        <v>277</v>
      </c>
      <c r="AV66" s="307" t="s">
        <v>277</v>
      </c>
      <c r="AW66" s="307" t="s">
        <v>277</v>
      </c>
      <c r="AX66" s="307" t="s">
        <v>277</v>
      </c>
      <c r="AY66" s="309" t="s">
        <v>277</v>
      </c>
      <c r="AZ66" s="387" t="s">
        <v>277</v>
      </c>
      <c r="BA66" s="451" t="s">
        <v>277</v>
      </c>
      <c r="BB66" s="387" t="s">
        <v>277</v>
      </c>
      <c r="BC66" s="454" t="s">
        <v>277</v>
      </c>
      <c r="BD66" s="387" t="s">
        <v>277</v>
      </c>
      <c r="BE66" s="387" t="s">
        <v>277</v>
      </c>
      <c r="BF66" s="387" t="s">
        <v>277</v>
      </c>
      <c r="BG66" s="307" t="s">
        <v>277</v>
      </c>
      <c r="BH66" s="307" t="s">
        <v>277</v>
      </c>
      <c r="BI66" s="307" t="s">
        <v>277</v>
      </c>
      <c r="BJ66" s="307" t="s">
        <v>277</v>
      </c>
      <c r="BK66" s="446" t="s">
        <v>277</v>
      </c>
      <c r="BL66" s="307" t="s">
        <v>277</v>
      </c>
      <c r="BM66" s="307" t="s">
        <v>277</v>
      </c>
      <c r="BN66" s="307" t="s">
        <v>277</v>
      </c>
      <c r="BO66" s="307" t="s">
        <v>277</v>
      </c>
      <c r="BP66" s="307" t="s">
        <v>277</v>
      </c>
      <c r="BQ66" s="307" t="s">
        <v>277</v>
      </c>
      <c r="BR66" s="307" t="s">
        <v>277</v>
      </c>
      <c r="BS66" s="307" t="s">
        <v>277</v>
      </c>
      <c r="BT66" s="307" t="s">
        <v>277</v>
      </c>
      <c r="BU66" s="306" t="s">
        <v>277</v>
      </c>
      <c r="BV66" s="307" t="s">
        <v>277</v>
      </c>
      <c r="BW66" s="307" t="s">
        <v>277</v>
      </c>
      <c r="BX66" s="307" t="s">
        <v>277</v>
      </c>
      <c r="BY66" s="307" t="s">
        <v>277</v>
      </c>
      <c r="BZ66" s="307" t="s">
        <v>277</v>
      </c>
      <c r="CA66" s="307" t="s">
        <v>277</v>
      </c>
      <c r="CB66" s="307" t="s">
        <v>277</v>
      </c>
      <c r="CC66" s="307" t="s">
        <v>277</v>
      </c>
      <c r="CD66" s="307" t="s">
        <v>277</v>
      </c>
      <c r="CE66" s="306" t="s">
        <v>277</v>
      </c>
      <c r="CF66" s="307" t="s">
        <v>277</v>
      </c>
      <c r="CG66" s="307" t="s">
        <v>277</v>
      </c>
      <c r="CH66" s="307" t="s">
        <v>277</v>
      </c>
      <c r="CI66" s="306" t="s">
        <v>277</v>
      </c>
      <c r="CJ66" s="307" t="s">
        <v>277</v>
      </c>
      <c r="CK66" s="307" t="s">
        <v>277</v>
      </c>
      <c r="CL66" s="307" t="s">
        <v>277</v>
      </c>
      <c r="CM66" s="432" t="s">
        <v>429</v>
      </c>
      <c r="CN66" s="435" t="s">
        <v>430</v>
      </c>
      <c r="CO66" s="432" t="s">
        <v>280</v>
      </c>
      <c r="CP66" s="432" t="s">
        <v>352</v>
      </c>
      <c r="CQ66" s="432" t="s">
        <v>431</v>
      </c>
      <c r="CR66" s="432" t="s">
        <v>270</v>
      </c>
      <c r="CS66" s="432" t="s">
        <v>432</v>
      </c>
      <c r="CT66" s="432" t="s">
        <v>277</v>
      </c>
      <c r="CU66" s="432" t="s">
        <v>277</v>
      </c>
      <c r="CV66" s="432" t="s">
        <v>277</v>
      </c>
      <c r="CW66" s="432" t="s">
        <v>277</v>
      </c>
      <c r="CX66" s="432" t="s">
        <v>277</v>
      </c>
      <c r="CY66" s="432" t="s">
        <v>277</v>
      </c>
      <c r="CZ66" s="432" t="s">
        <v>277</v>
      </c>
      <c r="DA66" s="432" t="s">
        <v>277</v>
      </c>
      <c r="DB66" s="441" t="s">
        <v>277</v>
      </c>
      <c r="DC66" s="432" t="s">
        <v>277</v>
      </c>
      <c r="DD66" s="432" t="s">
        <v>277</v>
      </c>
      <c r="DE66" s="432" t="s">
        <v>277</v>
      </c>
      <c r="DF66" s="432" t="s">
        <v>277</v>
      </c>
      <c r="DG66" s="432" t="s">
        <v>277</v>
      </c>
      <c r="DH66" s="432" t="s">
        <v>277</v>
      </c>
      <c r="DI66" s="432" t="s">
        <v>277</v>
      </c>
      <c r="DJ66" s="432" t="s">
        <v>277</v>
      </c>
      <c r="DK66" s="432" t="s">
        <v>277</v>
      </c>
      <c r="DL66" s="432" t="s">
        <v>277</v>
      </c>
      <c r="DM66" s="307" t="s">
        <v>277</v>
      </c>
      <c r="DN66" s="432" t="s">
        <v>277</v>
      </c>
      <c r="DO66" s="307" t="s">
        <v>277</v>
      </c>
      <c r="DP66" s="307" t="s">
        <v>277</v>
      </c>
      <c r="DQ66" s="307" t="s">
        <v>277</v>
      </c>
      <c r="DR66" s="307" t="s">
        <v>277</v>
      </c>
      <c r="DS66" s="307" t="s">
        <v>277</v>
      </c>
      <c r="DT66" s="307" t="s">
        <v>277</v>
      </c>
      <c r="DU66" s="307" t="s">
        <v>277</v>
      </c>
      <c r="DV66" s="307" t="s">
        <v>277</v>
      </c>
      <c r="DW66" s="307" t="s">
        <v>277</v>
      </c>
      <c r="DX66" s="432" t="s">
        <v>277</v>
      </c>
      <c r="DY66" s="307" t="s">
        <v>277</v>
      </c>
      <c r="DZ66" s="432" t="s">
        <v>277</v>
      </c>
      <c r="EA66" s="307" t="s">
        <v>277</v>
      </c>
      <c r="EB66" s="307" t="s">
        <v>277</v>
      </c>
      <c r="EC66" s="307" t="s">
        <v>277</v>
      </c>
      <c r="ED66" s="307" t="s">
        <v>277</v>
      </c>
      <c r="EE66" s="307" t="s">
        <v>277</v>
      </c>
      <c r="EF66" s="307" t="s">
        <v>277</v>
      </c>
      <c r="EG66" s="307" t="s">
        <v>277</v>
      </c>
      <c r="EH66" s="307" t="s">
        <v>277</v>
      </c>
      <c r="EI66" s="307" t="s">
        <v>277</v>
      </c>
      <c r="EJ66" s="307" t="s">
        <v>277</v>
      </c>
      <c r="EK66" s="307" t="s">
        <v>277</v>
      </c>
      <c r="EL66" s="307" t="s">
        <v>277</v>
      </c>
      <c r="EM66" s="307" t="s">
        <v>277</v>
      </c>
      <c r="EN66" s="307" t="s">
        <v>277</v>
      </c>
      <c r="EO66" s="307" t="s">
        <v>277</v>
      </c>
      <c r="EP66" s="307" t="s">
        <v>277</v>
      </c>
      <c r="EQ66" s="307" t="s">
        <v>277</v>
      </c>
      <c r="ER66" s="307" t="s">
        <v>277</v>
      </c>
      <c r="ES66" s="307" t="s">
        <v>277</v>
      </c>
      <c r="ET66" s="307" t="s">
        <v>277</v>
      </c>
      <c r="EU66" s="307" t="s">
        <v>277</v>
      </c>
    </row>
    <row r="67" spans="1:151" s="311" customFormat="1" ht="19.95" customHeight="1">
      <c r="A67" s="433"/>
      <c r="B67" s="433"/>
      <c r="C67" s="433"/>
      <c r="D67" s="449"/>
      <c r="E67" s="442"/>
      <c r="F67" s="433"/>
      <c r="G67" s="449"/>
      <c r="H67" s="449"/>
      <c r="I67" s="433"/>
      <c r="J67" s="433"/>
      <c r="K67" s="433"/>
      <c r="L67" s="442"/>
      <c r="M67" s="433"/>
      <c r="N67" s="442"/>
      <c r="O67" s="433"/>
      <c r="P67" s="439"/>
      <c r="Q67" s="460"/>
      <c r="R67" s="304" t="s">
        <v>277</v>
      </c>
      <c r="S67" s="304" t="s">
        <v>277</v>
      </c>
      <c r="T67" s="304" t="s">
        <v>277</v>
      </c>
      <c r="U67" s="304" t="s">
        <v>277</v>
      </c>
      <c r="V67" s="304" t="s">
        <v>277</v>
      </c>
      <c r="W67" s="304" t="s">
        <v>277</v>
      </c>
      <c r="X67" s="452"/>
      <c r="Y67" s="304" t="s">
        <v>277</v>
      </c>
      <c r="Z67" s="452"/>
      <c r="AA67" s="304" t="s">
        <v>277</v>
      </c>
      <c r="AB67" s="458"/>
      <c r="AC67" s="304" t="s">
        <v>277</v>
      </c>
      <c r="AD67" s="452"/>
      <c r="AE67" s="304" t="s">
        <v>277</v>
      </c>
      <c r="AF67" s="304" t="s">
        <v>277</v>
      </c>
      <c r="AG67" s="304" t="s">
        <v>277</v>
      </c>
      <c r="AH67" s="304" t="s">
        <v>277</v>
      </c>
      <c r="AI67" s="304" t="s">
        <v>277</v>
      </c>
      <c r="AJ67" s="447"/>
      <c r="AK67" s="447"/>
      <c r="AL67" s="447"/>
      <c r="AM67" s="447"/>
      <c r="AN67" s="447"/>
      <c r="AO67" s="447"/>
      <c r="AP67" s="307" t="s">
        <v>277</v>
      </c>
      <c r="AQ67" s="433"/>
      <c r="AR67" s="307" t="s">
        <v>277</v>
      </c>
      <c r="AS67" s="308" t="s">
        <v>277</v>
      </c>
      <c r="AT67" s="308" t="s">
        <v>277</v>
      </c>
      <c r="AU67" s="307" t="s">
        <v>277</v>
      </c>
      <c r="AV67" s="307" t="s">
        <v>277</v>
      </c>
      <c r="AW67" s="307" t="s">
        <v>277</v>
      </c>
      <c r="AX67" s="307" t="s">
        <v>277</v>
      </c>
      <c r="AY67" s="309" t="s">
        <v>277</v>
      </c>
      <c r="AZ67" s="387" t="s">
        <v>277</v>
      </c>
      <c r="BA67" s="452"/>
      <c r="BB67" s="387" t="s">
        <v>277</v>
      </c>
      <c r="BC67" s="452"/>
      <c r="BD67" s="387" t="s">
        <v>277</v>
      </c>
      <c r="BE67" s="387" t="s">
        <v>277</v>
      </c>
      <c r="BF67" s="387" t="s">
        <v>277</v>
      </c>
      <c r="BG67" s="307" t="s">
        <v>277</v>
      </c>
      <c r="BH67" s="307" t="s">
        <v>277</v>
      </c>
      <c r="BI67" s="307" t="s">
        <v>277</v>
      </c>
      <c r="BJ67" s="307" t="s">
        <v>277</v>
      </c>
      <c r="BK67" s="447"/>
      <c r="BL67" s="307" t="s">
        <v>277</v>
      </c>
      <c r="BM67" s="307" t="s">
        <v>277</v>
      </c>
      <c r="BN67" s="307" t="s">
        <v>277</v>
      </c>
      <c r="BO67" s="307" t="s">
        <v>277</v>
      </c>
      <c r="BP67" s="307" t="s">
        <v>277</v>
      </c>
      <c r="BQ67" s="307" t="s">
        <v>277</v>
      </c>
      <c r="BR67" s="307" t="s">
        <v>277</v>
      </c>
      <c r="BS67" s="307" t="s">
        <v>277</v>
      </c>
      <c r="BT67" s="307" t="s">
        <v>277</v>
      </c>
      <c r="BU67" s="306" t="s">
        <v>277</v>
      </c>
      <c r="BV67" s="307" t="s">
        <v>277</v>
      </c>
      <c r="BW67" s="307" t="s">
        <v>277</v>
      </c>
      <c r="BX67" s="307" t="s">
        <v>277</v>
      </c>
      <c r="BY67" s="307" t="s">
        <v>277</v>
      </c>
      <c r="BZ67" s="307" t="s">
        <v>277</v>
      </c>
      <c r="CA67" s="307" t="s">
        <v>277</v>
      </c>
      <c r="CB67" s="307" t="s">
        <v>277</v>
      </c>
      <c r="CC67" s="307" t="s">
        <v>277</v>
      </c>
      <c r="CD67" s="307" t="s">
        <v>277</v>
      </c>
      <c r="CE67" s="306" t="s">
        <v>277</v>
      </c>
      <c r="CF67" s="307" t="s">
        <v>277</v>
      </c>
      <c r="CG67" s="307" t="s">
        <v>277</v>
      </c>
      <c r="CH67" s="307" t="s">
        <v>277</v>
      </c>
      <c r="CI67" s="306" t="s">
        <v>277</v>
      </c>
      <c r="CJ67" s="307" t="s">
        <v>277</v>
      </c>
      <c r="CK67" s="307" t="s">
        <v>277</v>
      </c>
      <c r="CL67" s="307" t="s">
        <v>277</v>
      </c>
      <c r="CM67" s="433"/>
      <c r="CN67" s="436"/>
      <c r="CO67" s="449"/>
      <c r="CP67" s="449"/>
      <c r="CQ67" s="433"/>
      <c r="CR67" s="449"/>
      <c r="CS67" s="449"/>
      <c r="CT67" s="433"/>
      <c r="CU67" s="433"/>
      <c r="CV67" s="433"/>
      <c r="CW67" s="433"/>
      <c r="CX67" s="433"/>
      <c r="CY67" s="433"/>
      <c r="CZ67" s="433"/>
      <c r="DA67" s="433"/>
      <c r="DB67" s="442"/>
      <c r="DC67" s="433"/>
      <c r="DD67" s="433"/>
      <c r="DE67" s="433"/>
      <c r="DF67" s="433"/>
      <c r="DG67" s="433"/>
      <c r="DH67" s="433"/>
      <c r="DI67" s="433"/>
      <c r="DJ67" s="433"/>
      <c r="DK67" s="433"/>
      <c r="DL67" s="433"/>
      <c r="DM67" s="307" t="s">
        <v>277</v>
      </c>
      <c r="DN67" s="433"/>
      <c r="DO67" s="307" t="s">
        <v>277</v>
      </c>
      <c r="DP67" s="307" t="s">
        <v>277</v>
      </c>
      <c r="DQ67" s="307" t="s">
        <v>277</v>
      </c>
      <c r="DR67" s="307" t="s">
        <v>277</v>
      </c>
      <c r="DS67" s="307" t="s">
        <v>277</v>
      </c>
      <c r="DT67" s="307" t="s">
        <v>277</v>
      </c>
      <c r="DU67" s="307" t="s">
        <v>277</v>
      </c>
      <c r="DV67" s="307" t="s">
        <v>277</v>
      </c>
      <c r="DW67" s="307" t="s">
        <v>277</v>
      </c>
      <c r="DX67" s="433"/>
      <c r="DY67" s="307" t="s">
        <v>277</v>
      </c>
      <c r="DZ67" s="433"/>
      <c r="EA67" s="307" t="s">
        <v>277</v>
      </c>
      <c r="EB67" s="307" t="s">
        <v>277</v>
      </c>
      <c r="EC67" s="307" t="s">
        <v>277</v>
      </c>
      <c r="ED67" s="307" t="s">
        <v>277</v>
      </c>
      <c r="EE67" s="307" t="s">
        <v>277</v>
      </c>
      <c r="EF67" s="307" t="s">
        <v>277</v>
      </c>
      <c r="EG67" s="307" t="s">
        <v>277</v>
      </c>
      <c r="EH67" s="307" t="s">
        <v>277</v>
      </c>
      <c r="EI67" s="307" t="s">
        <v>277</v>
      </c>
      <c r="EJ67" s="307" t="s">
        <v>277</v>
      </c>
      <c r="EK67" s="307" t="s">
        <v>277</v>
      </c>
      <c r="EL67" s="307" t="s">
        <v>277</v>
      </c>
      <c r="EM67" s="307" t="s">
        <v>277</v>
      </c>
      <c r="EN67" s="307" t="s">
        <v>277</v>
      </c>
      <c r="EO67" s="307" t="s">
        <v>277</v>
      </c>
      <c r="EP67" s="307" t="s">
        <v>277</v>
      </c>
      <c r="EQ67" s="307" t="s">
        <v>277</v>
      </c>
      <c r="ER67" s="307" t="s">
        <v>277</v>
      </c>
      <c r="ES67" s="307" t="s">
        <v>277</v>
      </c>
      <c r="ET67" s="307" t="s">
        <v>277</v>
      </c>
      <c r="EU67" s="307" t="s">
        <v>277</v>
      </c>
    </row>
    <row r="68" spans="1:151" s="311" customFormat="1" ht="19.95" customHeight="1">
      <c r="A68" s="433"/>
      <c r="B68" s="433"/>
      <c r="C68" s="433"/>
      <c r="D68" s="449"/>
      <c r="E68" s="442"/>
      <c r="F68" s="433"/>
      <c r="G68" s="449"/>
      <c r="H68" s="449"/>
      <c r="I68" s="433"/>
      <c r="J68" s="433"/>
      <c r="K68" s="433"/>
      <c r="L68" s="442"/>
      <c r="M68" s="433"/>
      <c r="N68" s="442"/>
      <c r="O68" s="433"/>
      <c r="P68" s="439"/>
      <c r="Q68" s="460"/>
      <c r="R68" s="304" t="s">
        <v>277</v>
      </c>
      <c r="S68" s="304" t="s">
        <v>277</v>
      </c>
      <c r="T68" s="304" t="s">
        <v>277</v>
      </c>
      <c r="U68" s="304" t="s">
        <v>277</v>
      </c>
      <c r="V68" s="304" t="s">
        <v>277</v>
      </c>
      <c r="W68" s="304" t="s">
        <v>277</v>
      </c>
      <c r="X68" s="452"/>
      <c r="Y68" s="304" t="s">
        <v>277</v>
      </c>
      <c r="Z68" s="452"/>
      <c r="AA68" s="304" t="s">
        <v>277</v>
      </c>
      <c r="AB68" s="458"/>
      <c r="AC68" s="304" t="s">
        <v>277</v>
      </c>
      <c r="AD68" s="452"/>
      <c r="AE68" s="304" t="s">
        <v>277</v>
      </c>
      <c r="AF68" s="304" t="s">
        <v>277</v>
      </c>
      <c r="AG68" s="304" t="s">
        <v>277</v>
      </c>
      <c r="AH68" s="304" t="s">
        <v>277</v>
      </c>
      <c r="AI68" s="304" t="s">
        <v>277</v>
      </c>
      <c r="AJ68" s="447"/>
      <c r="AK68" s="447"/>
      <c r="AL68" s="447"/>
      <c r="AM68" s="447"/>
      <c r="AN68" s="447"/>
      <c r="AO68" s="447"/>
      <c r="AP68" s="307" t="s">
        <v>277</v>
      </c>
      <c r="AQ68" s="433"/>
      <c r="AR68" s="307" t="s">
        <v>277</v>
      </c>
      <c r="AS68" s="308" t="s">
        <v>277</v>
      </c>
      <c r="AT68" s="308" t="s">
        <v>277</v>
      </c>
      <c r="AU68" s="307" t="s">
        <v>277</v>
      </c>
      <c r="AV68" s="307" t="s">
        <v>277</v>
      </c>
      <c r="AW68" s="307" t="s">
        <v>277</v>
      </c>
      <c r="AX68" s="307" t="s">
        <v>277</v>
      </c>
      <c r="AY68" s="309" t="s">
        <v>277</v>
      </c>
      <c r="AZ68" s="387" t="s">
        <v>277</v>
      </c>
      <c r="BA68" s="452"/>
      <c r="BB68" s="387" t="s">
        <v>277</v>
      </c>
      <c r="BC68" s="452"/>
      <c r="BD68" s="387" t="s">
        <v>277</v>
      </c>
      <c r="BE68" s="387" t="s">
        <v>277</v>
      </c>
      <c r="BF68" s="387" t="s">
        <v>277</v>
      </c>
      <c r="BG68" s="307" t="s">
        <v>277</v>
      </c>
      <c r="BH68" s="307" t="s">
        <v>277</v>
      </c>
      <c r="BI68" s="307" t="s">
        <v>277</v>
      </c>
      <c r="BJ68" s="307" t="s">
        <v>277</v>
      </c>
      <c r="BK68" s="447"/>
      <c r="BL68" s="307" t="s">
        <v>277</v>
      </c>
      <c r="BM68" s="307" t="s">
        <v>277</v>
      </c>
      <c r="BN68" s="307" t="s">
        <v>277</v>
      </c>
      <c r="BO68" s="307" t="s">
        <v>277</v>
      </c>
      <c r="BP68" s="307" t="s">
        <v>277</v>
      </c>
      <c r="BQ68" s="307" t="s">
        <v>277</v>
      </c>
      <c r="BR68" s="307" t="s">
        <v>277</v>
      </c>
      <c r="BS68" s="307" t="s">
        <v>277</v>
      </c>
      <c r="BT68" s="307" t="s">
        <v>277</v>
      </c>
      <c r="BU68" s="306" t="s">
        <v>277</v>
      </c>
      <c r="BV68" s="307" t="s">
        <v>277</v>
      </c>
      <c r="BW68" s="307" t="s">
        <v>277</v>
      </c>
      <c r="BX68" s="307" t="s">
        <v>277</v>
      </c>
      <c r="BY68" s="307" t="s">
        <v>277</v>
      </c>
      <c r="BZ68" s="307" t="s">
        <v>277</v>
      </c>
      <c r="CA68" s="307" t="s">
        <v>277</v>
      </c>
      <c r="CB68" s="307" t="s">
        <v>277</v>
      </c>
      <c r="CC68" s="307" t="s">
        <v>277</v>
      </c>
      <c r="CD68" s="307" t="s">
        <v>277</v>
      </c>
      <c r="CE68" s="306" t="s">
        <v>277</v>
      </c>
      <c r="CF68" s="307" t="s">
        <v>277</v>
      </c>
      <c r="CG68" s="307" t="s">
        <v>277</v>
      </c>
      <c r="CH68" s="307" t="s">
        <v>277</v>
      </c>
      <c r="CI68" s="306" t="s">
        <v>277</v>
      </c>
      <c r="CJ68" s="307" t="s">
        <v>277</v>
      </c>
      <c r="CK68" s="307" t="s">
        <v>277</v>
      </c>
      <c r="CL68" s="307" t="s">
        <v>277</v>
      </c>
      <c r="CM68" s="433"/>
      <c r="CN68" s="436"/>
      <c r="CO68" s="449"/>
      <c r="CP68" s="449"/>
      <c r="CQ68" s="433"/>
      <c r="CR68" s="449"/>
      <c r="CS68" s="449"/>
      <c r="CT68" s="433"/>
      <c r="CU68" s="433"/>
      <c r="CV68" s="433"/>
      <c r="CW68" s="433"/>
      <c r="CX68" s="433"/>
      <c r="CY68" s="433"/>
      <c r="CZ68" s="433"/>
      <c r="DA68" s="433"/>
      <c r="DB68" s="442"/>
      <c r="DC68" s="433"/>
      <c r="DD68" s="433"/>
      <c r="DE68" s="433"/>
      <c r="DF68" s="433"/>
      <c r="DG68" s="433"/>
      <c r="DH68" s="433"/>
      <c r="DI68" s="433"/>
      <c r="DJ68" s="433"/>
      <c r="DK68" s="433"/>
      <c r="DL68" s="433"/>
      <c r="DM68" s="307" t="s">
        <v>277</v>
      </c>
      <c r="DN68" s="433"/>
      <c r="DO68" s="307" t="s">
        <v>277</v>
      </c>
      <c r="DP68" s="307" t="s">
        <v>277</v>
      </c>
      <c r="DQ68" s="307" t="s">
        <v>277</v>
      </c>
      <c r="DR68" s="307" t="s">
        <v>277</v>
      </c>
      <c r="DS68" s="307" t="s">
        <v>277</v>
      </c>
      <c r="DT68" s="307" t="s">
        <v>277</v>
      </c>
      <c r="DU68" s="307" t="s">
        <v>277</v>
      </c>
      <c r="DV68" s="307" t="s">
        <v>277</v>
      </c>
      <c r="DW68" s="307" t="s">
        <v>277</v>
      </c>
      <c r="DX68" s="433"/>
      <c r="DY68" s="307" t="s">
        <v>277</v>
      </c>
      <c r="DZ68" s="433"/>
      <c r="EA68" s="307" t="s">
        <v>277</v>
      </c>
      <c r="EB68" s="307" t="s">
        <v>277</v>
      </c>
      <c r="EC68" s="307" t="s">
        <v>277</v>
      </c>
      <c r="ED68" s="307" t="s">
        <v>277</v>
      </c>
      <c r="EE68" s="307" t="s">
        <v>277</v>
      </c>
      <c r="EF68" s="307" t="s">
        <v>277</v>
      </c>
      <c r="EG68" s="307" t="s">
        <v>277</v>
      </c>
      <c r="EH68" s="307" t="s">
        <v>277</v>
      </c>
      <c r="EI68" s="307" t="s">
        <v>277</v>
      </c>
      <c r="EJ68" s="307" t="s">
        <v>277</v>
      </c>
      <c r="EK68" s="307" t="s">
        <v>277</v>
      </c>
      <c r="EL68" s="307" t="s">
        <v>277</v>
      </c>
      <c r="EM68" s="307" t="s">
        <v>277</v>
      </c>
      <c r="EN68" s="307" t="s">
        <v>277</v>
      </c>
      <c r="EO68" s="307" t="s">
        <v>277</v>
      </c>
      <c r="EP68" s="307" t="s">
        <v>277</v>
      </c>
      <c r="EQ68" s="307" t="s">
        <v>277</v>
      </c>
      <c r="ER68" s="307" t="s">
        <v>277</v>
      </c>
      <c r="ES68" s="307" t="s">
        <v>277</v>
      </c>
      <c r="ET68" s="307" t="s">
        <v>277</v>
      </c>
      <c r="EU68" s="307" t="s">
        <v>277</v>
      </c>
    </row>
    <row r="69" spans="1:151" s="311" customFormat="1" ht="19.95" customHeight="1">
      <c r="A69" s="434"/>
      <c r="B69" s="434"/>
      <c r="C69" s="434"/>
      <c r="D69" s="450"/>
      <c r="E69" s="443"/>
      <c r="F69" s="434"/>
      <c r="G69" s="450"/>
      <c r="H69" s="450"/>
      <c r="I69" s="434"/>
      <c r="J69" s="434"/>
      <c r="K69" s="434"/>
      <c r="L69" s="443"/>
      <c r="M69" s="434"/>
      <c r="N69" s="443"/>
      <c r="O69" s="434"/>
      <c r="P69" s="440"/>
      <c r="Q69" s="461"/>
      <c r="R69" s="304" t="s">
        <v>277</v>
      </c>
      <c r="S69" s="304" t="s">
        <v>277</v>
      </c>
      <c r="T69" s="304" t="s">
        <v>277</v>
      </c>
      <c r="U69" s="304" t="s">
        <v>277</v>
      </c>
      <c r="V69" s="304" t="s">
        <v>277</v>
      </c>
      <c r="W69" s="304" t="s">
        <v>277</v>
      </c>
      <c r="X69" s="453"/>
      <c r="Y69" s="304" t="s">
        <v>277</v>
      </c>
      <c r="Z69" s="453"/>
      <c r="AA69" s="304" t="s">
        <v>277</v>
      </c>
      <c r="AB69" s="459"/>
      <c r="AC69" s="304" t="s">
        <v>277</v>
      </c>
      <c r="AD69" s="453"/>
      <c r="AE69" s="304" t="s">
        <v>277</v>
      </c>
      <c r="AF69" s="304" t="s">
        <v>277</v>
      </c>
      <c r="AG69" s="304" t="s">
        <v>277</v>
      </c>
      <c r="AH69" s="304" t="s">
        <v>277</v>
      </c>
      <c r="AI69" s="304" t="s">
        <v>277</v>
      </c>
      <c r="AJ69" s="448"/>
      <c r="AK69" s="448"/>
      <c r="AL69" s="448"/>
      <c r="AM69" s="448"/>
      <c r="AN69" s="448"/>
      <c r="AO69" s="448"/>
      <c r="AP69" s="307" t="s">
        <v>277</v>
      </c>
      <c r="AQ69" s="434"/>
      <c r="AR69" s="307" t="s">
        <v>277</v>
      </c>
      <c r="AS69" s="308" t="s">
        <v>277</v>
      </c>
      <c r="AT69" s="308" t="s">
        <v>277</v>
      </c>
      <c r="AU69" s="307" t="s">
        <v>277</v>
      </c>
      <c r="AV69" s="307" t="s">
        <v>277</v>
      </c>
      <c r="AW69" s="307" t="s">
        <v>277</v>
      </c>
      <c r="AX69" s="307" t="s">
        <v>277</v>
      </c>
      <c r="AY69" s="309" t="s">
        <v>277</v>
      </c>
      <c r="AZ69" s="387" t="s">
        <v>277</v>
      </c>
      <c r="BA69" s="453"/>
      <c r="BB69" s="387" t="s">
        <v>277</v>
      </c>
      <c r="BC69" s="455"/>
      <c r="BD69" s="387" t="s">
        <v>277</v>
      </c>
      <c r="BE69" s="387" t="s">
        <v>277</v>
      </c>
      <c r="BF69" s="387" t="s">
        <v>277</v>
      </c>
      <c r="BG69" s="307" t="s">
        <v>277</v>
      </c>
      <c r="BH69" s="307" t="s">
        <v>277</v>
      </c>
      <c r="BI69" s="307" t="s">
        <v>277</v>
      </c>
      <c r="BJ69" s="307" t="s">
        <v>277</v>
      </c>
      <c r="BK69" s="448"/>
      <c r="BL69" s="307" t="s">
        <v>277</v>
      </c>
      <c r="BM69" s="307" t="s">
        <v>277</v>
      </c>
      <c r="BN69" s="307" t="s">
        <v>277</v>
      </c>
      <c r="BO69" s="307" t="s">
        <v>277</v>
      </c>
      <c r="BP69" s="307" t="s">
        <v>277</v>
      </c>
      <c r="BQ69" s="307" t="s">
        <v>277</v>
      </c>
      <c r="BR69" s="307" t="s">
        <v>277</v>
      </c>
      <c r="BS69" s="307" t="s">
        <v>277</v>
      </c>
      <c r="BT69" s="307" t="s">
        <v>277</v>
      </c>
      <c r="BU69" s="306" t="s">
        <v>277</v>
      </c>
      <c r="BV69" s="307" t="s">
        <v>277</v>
      </c>
      <c r="BW69" s="307" t="s">
        <v>277</v>
      </c>
      <c r="BX69" s="307" t="s">
        <v>277</v>
      </c>
      <c r="BY69" s="307" t="s">
        <v>277</v>
      </c>
      <c r="BZ69" s="307" t="s">
        <v>277</v>
      </c>
      <c r="CA69" s="307" t="s">
        <v>277</v>
      </c>
      <c r="CB69" s="307" t="s">
        <v>277</v>
      </c>
      <c r="CC69" s="307" t="s">
        <v>277</v>
      </c>
      <c r="CD69" s="307" t="s">
        <v>277</v>
      </c>
      <c r="CE69" s="306" t="s">
        <v>277</v>
      </c>
      <c r="CF69" s="307" t="s">
        <v>277</v>
      </c>
      <c r="CG69" s="307" t="s">
        <v>277</v>
      </c>
      <c r="CH69" s="307" t="s">
        <v>277</v>
      </c>
      <c r="CI69" s="306" t="s">
        <v>277</v>
      </c>
      <c r="CJ69" s="307" t="s">
        <v>277</v>
      </c>
      <c r="CK69" s="307" t="s">
        <v>277</v>
      </c>
      <c r="CL69" s="307" t="s">
        <v>277</v>
      </c>
      <c r="CM69" s="434"/>
      <c r="CN69" s="437"/>
      <c r="CO69" s="450"/>
      <c r="CP69" s="450"/>
      <c r="CQ69" s="434"/>
      <c r="CR69" s="450"/>
      <c r="CS69" s="450"/>
      <c r="CT69" s="434"/>
      <c r="CU69" s="434"/>
      <c r="CV69" s="434"/>
      <c r="CW69" s="434"/>
      <c r="CX69" s="434"/>
      <c r="CY69" s="434"/>
      <c r="CZ69" s="434"/>
      <c r="DA69" s="434"/>
      <c r="DB69" s="443"/>
      <c r="DC69" s="434"/>
      <c r="DD69" s="434"/>
      <c r="DE69" s="434"/>
      <c r="DF69" s="434"/>
      <c r="DG69" s="434"/>
      <c r="DH69" s="434"/>
      <c r="DI69" s="434"/>
      <c r="DJ69" s="434"/>
      <c r="DK69" s="434"/>
      <c r="DL69" s="434"/>
      <c r="DM69" s="307" t="s">
        <v>277</v>
      </c>
      <c r="DN69" s="434"/>
      <c r="DO69" s="307" t="s">
        <v>277</v>
      </c>
      <c r="DP69" s="307" t="s">
        <v>277</v>
      </c>
      <c r="DQ69" s="307" t="s">
        <v>277</v>
      </c>
      <c r="DR69" s="307" t="s">
        <v>277</v>
      </c>
      <c r="DS69" s="307" t="s">
        <v>277</v>
      </c>
      <c r="DT69" s="307" t="s">
        <v>277</v>
      </c>
      <c r="DU69" s="307" t="s">
        <v>277</v>
      </c>
      <c r="DV69" s="307" t="s">
        <v>277</v>
      </c>
      <c r="DW69" s="307" t="s">
        <v>277</v>
      </c>
      <c r="DX69" s="434"/>
      <c r="DY69" s="307" t="s">
        <v>277</v>
      </c>
      <c r="DZ69" s="434"/>
      <c r="EA69" s="307" t="s">
        <v>277</v>
      </c>
      <c r="EB69" s="307" t="s">
        <v>277</v>
      </c>
      <c r="EC69" s="307" t="s">
        <v>277</v>
      </c>
      <c r="ED69" s="307" t="s">
        <v>277</v>
      </c>
      <c r="EE69" s="307" t="s">
        <v>277</v>
      </c>
      <c r="EF69" s="307" t="s">
        <v>277</v>
      </c>
      <c r="EG69" s="307" t="s">
        <v>277</v>
      </c>
      <c r="EH69" s="307" t="s">
        <v>277</v>
      </c>
      <c r="EI69" s="307" t="s">
        <v>277</v>
      </c>
      <c r="EJ69" s="307" t="s">
        <v>277</v>
      </c>
      <c r="EK69" s="307" t="s">
        <v>277</v>
      </c>
      <c r="EL69" s="307" t="s">
        <v>277</v>
      </c>
      <c r="EM69" s="307" t="s">
        <v>277</v>
      </c>
      <c r="EN69" s="307" t="s">
        <v>277</v>
      </c>
      <c r="EO69" s="307" t="s">
        <v>277</v>
      </c>
      <c r="EP69" s="307" t="s">
        <v>277</v>
      </c>
      <c r="EQ69" s="307" t="s">
        <v>277</v>
      </c>
      <c r="ER69" s="307" t="s">
        <v>277</v>
      </c>
      <c r="ES69" s="307" t="s">
        <v>277</v>
      </c>
      <c r="ET69" s="307" t="s">
        <v>277</v>
      </c>
      <c r="EU69" s="307" t="s">
        <v>277</v>
      </c>
    </row>
    <row r="70" spans="1:151" s="311" customFormat="1" ht="19.95" customHeight="1">
      <c r="A70" s="432">
        <v>45</v>
      </c>
      <c r="B70" s="432">
        <v>45</v>
      </c>
      <c r="C70" s="432" t="s">
        <v>263</v>
      </c>
      <c r="D70" s="432" t="s">
        <v>433</v>
      </c>
      <c r="E70" s="441" t="s">
        <v>265</v>
      </c>
      <c r="F70" s="432" t="s">
        <v>434</v>
      </c>
      <c r="G70" s="432" t="s">
        <v>435</v>
      </c>
      <c r="H70" s="432" t="s">
        <v>436</v>
      </c>
      <c r="I70" s="432" t="s">
        <v>437</v>
      </c>
      <c r="J70" s="432" t="s">
        <v>424</v>
      </c>
      <c r="K70" s="456" t="s">
        <v>438</v>
      </c>
      <c r="L70" s="441" t="s">
        <v>272</v>
      </c>
      <c r="M70" s="432" t="s">
        <v>439</v>
      </c>
      <c r="N70" s="441" t="s">
        <v>272</v>
      </c>
      <c r="O70" s="432" t="s">
        <v>440</v>
      </c>
      <c r="P70" s="438" t="s">
        <v>291</v>
      </c>
      <c r="Q70" s="441">
        <v>1</v>
      </c>
      <c r="R70" s="304" t="s">
        <v>428</v>
      </c>
      <c r="S70" s="304" t="s">
        <v>270</v>
      </c>
      <c r="T70" s="304" t="s">
        <v>270</v>
      </c>
      <c r="U70" s="304" t="s">
        <v>270</v>
      </c>
      <c r="V70" s="304" t="s">
        <v>270</v>
      </c>
      <c r="W70" s="304">
        <v>61</v>
      </c>
      <c r="X70" s="451">
        <v>61</v>
      </c>
      <c r="Y70" s="304">
        <v>65</v>
      </c>
      <c r="Z70" s="451">
        <v>65</v>
      </c>
      <c r="AA70" s="304">
        <v>61</v>
      </c>
      <c r="AB70" s="457">
        <v>61</v>
      </c>
      <c r="AC70" s="304" t="s">
        <v>270</v>
      </c>
      <c r="AD70" s="451" t="s">
        <v>270</v>
      </c>
      <c r="AE70" s="304" t="s">
        <v>270</v>
      </c>
      <c r="AF70" s="304" t="s">
        <v>270</v>
      </c>
      <c r="AG70" s="304" t="s">
        <v>270</v>
      </c>
      <c r="AH70" s="304" t="s">
        <v>270</v>
      </c>
      <c r="AI70" s="304" t="s">
        <v>270</v>
      </c>
      <c r="AJ70" s="446" t="s">
        <v>277</v>
      </c>
      <c r="AK70" s="446" t="s">
        <v>277</v>
      </c>
      <c r="AL70" s="446" t="s">
        <v>277</v>
      </c>
      <c r="AM70" s="446" t="s">
        <v>277</v>
      </c>
      <c r="AN70" s="446" t="s">
        <v>277</v>
      </c>
      <c r="AO70" s="446" t="s">
        <v>277</v>
      </c>
      <c r="AP70" s="307" t="s">
        <v>277</v>
      </c>
      <c r="AQ70" s="432" t="s">
        <v>277</v>
      </c>
      <c r="AR70" s="307" t="s">
        <v>277</v>
      </c>
      <c r="AS70" s="308" t="s">
        <v>277</v>
      </c>
      <c r="AT70" s="308" t="s">
        <v>277</v>
      </c>
      <c r="AU70" s="307" t="s">
        <v>277</v>
      </c>
      <c r="AV70" s="307" t="s">
        <v>277</v>
      </c>
      <c r="AW70" s="307" t="s">
        <v>277</v>
      </c>
      <c r="AX70" s="307" t="s">
        <v>277</v>
      </c>
      <c r="AY70" s="309" t="s">
        <v>277</v>
      </c>
      <c r="AZ70" s="387" t="s">
        <v>277</v>
      </c>
      <c r="BA70" s="451" t="s">
        <v>277</v>
      </c>
      <c r="BB70" s="387" t="s">
        <v>277</v>
      </c>
      <c r="BC70" s="454" t="s">
        <v>277</v>
      </c>
      <c r="BD70" s="387" t="s">
        <v>277</v>
      </c>
      <c r="BE70" s="387" t="s">
        <v>277</v>
      </c>
      <c r="BF70" s="387" t="s">
        <v>277</v>
      </c>
      <c r="BG70" s="307" t="s">
        <v>277</v>
      </c>
      <c r="BH70" s="307" t="s">
        <v>277</v>
      </c>
      <c r="BI70" s="307" t="s">
        <v>277</v>
      </c>
      <c r="BJ70" s="307" t="s">
        <v>277</v>
      </c>
      <c r="BK70" s="446" t="s">
        <v>277</v>
      </c>
      <c r="BL70" s="307" t="s">
        <v>277</v>
      </c>
      <c r="BM70" s="307" t="s">
        <v>277</v>
      </c>
      <c r="BN70" s="307" t="s">
        <v>277</v>
      </c>
      <c r="BO70" s="307" t="s">
        <v>277</v>
      </c>
      <c r="BP70" s="307" t="s">
        <v>277</v>
      </c>
      <c r="BQ70" s="307" t="s">
        <v>277</v>
      </c>
      <c r="BR70" s="307" t="s">
        <v>277</v>
      </c>
      <c r="BS70" s="307" t="s">
        <v>277</v>
      </c>
      <c r="BT70" s="307" t="s">
        <v>277</v>
      </c>
      <c r="BU70" s="306" t="s">
        <v>277</v>
      </c>
      <c r="BV70" s="307" t="s">
        <v>277</v>
      </c>
      <c r="BW70" s="307" t="s">
        <v>277</v>
      </c>
      <c r="BX70" s="307" t="s">
        <v>277</v>
      </c>
      <c r="BY70" s="307" t="s">
        <v>277</v>
      </c>
      <c r="BZ70" s="307" t="s">
        <v>277</v>
      </c>
      <c r="CA70" s="307" t="s">
        <v>277</v>
      </c>
      <c r="CB70" s="307" t="s">
        <v>277</v>
      </c>
      <c r="CC70" s="307" t="s">
        <v>277</v>
      </c>
      <c r="CD70" s="307" t="s">
        <v>277</v>
      </c>
      <c r="CE70" s="306" t="s">
        <v>277</v>
      </c>
      <c r="CF70" s="307" t="s">
        <v>277</v>
      </c>
      <c r="CG70" s="307" t="s">
        <v>277</v>
      </c>
      <c r="CH70" s="307" t="s">
        <v>277</v>
      </c>
      <c r="CI70" s="306" t="s">
        <v>277</v>
      </c>
      <c r="CJ70" s="307" t="s">
        <v>277</v>
      </c>
      <c r="CK70" s="307" t="s">
        <v>277</v>
      </c>
      <c r="CL70" s="307" t="s">
        <v>277</v>
      </c>
      <c r="CM70" s="432" t="s">
        <v>441</v>
      </c>
      <c r="CN70" s="435" t="s">
        <v>442</v>
      </c>
      <c r="CO70" s="432" t="s">
        <v>280</v>
      </c>
      <c r="CP70" s="432" t="s">
        <v>280</v>
      </c>
      <c r="CQ70" s="432" t="s">
        <v>443</v>
      </c>
      <c r="CR70" s="432" t="s">
        <v>444</v>
      </c>
      <c r="CS70" s="432" t="s">
        <v>270</v>
      </c>
      <c r="CT70" s="432" t="s">
        <v>277</v>
      </c>
      <c r="CU70" s="432" t="s">
        <v>277</v>
      </c>
      <c r="CV70" s="432" t="s">
        <v>277</v>
      </c>
      <c r="CW70" s="432" t="s">
        <v>277</v>
      </c>
      <c r="CX70" s="432" t="s">
        <v>277</v>
      </c>
      <c r="CY70" s="432" t="s">
        <v>277</v>
      </c>
      <c r="CZ70" s="432" t="s">
        <v>277</v>
      </c>
      <c r="DA70" s="432" t="s">
        <v>277</v>
      </c>
      <c r="DB70" s="441" t="s">
        <v>277</v>
      </c>
      <c r="DC70" s="432" t="s">
        <v>277</v>
      </c>
      <c r="DD70" s="432" t="s">
        <v>277</v>
      </c>
      <c r="DE70" s="432" t="s">
        <v>277</v>
      </c>
      <c r="DF70" s="432" t="s">
        <v>277</v>
      </c>
      <c r="DG70" s="432" t="s">
        <v>277</v>
      </c>
      <c r="DH70" s="432" t="s">
        <v>277</v>
      </c>
      <c r="DI70" s="432" t="s">
        <v>277</v>
      </c>
      <c r="DJ70" s="432" t="s">
        <v>277</v>
      </c>
      <c r="DK70" s="432" t="s">
        <v>277</v>
      </c>
      <c r="DL70" s="432" t="s">
        <v>277</v>
      </c>
      <c r="DM70" s="307" t="s">
        <v>277</v>
      </c>
      <c r="DN70" s="432" t="s">
        <v>277</v>
      </c>
      <c r="DO70" s="307" t="s">
        <v>277</v>
      </c>
      <c r="DP70" s="307" t="s">
        <v>277</v>
      </c>
      <c r="DQ70" s="307" t="s">
        <v>277</v>
      </c>
      <c r="DR70" s="307" t="s">
        <v>277</v>
      </c>
      <c r="DS70" s="307" t="s">
        <v>277</v>
      </c>
      <c r="DT70" s="307" t="s">
        <v>277</v>
      </c>
      <c r="DU70" s="307" t="s">
        <v>277</v>
      </c>
      <c r="DV70" s="307" t="s">
        <v>277</v>
      </c>
      <c r="DW70" s="307" t="s">
        <v>277</v>
      </c>
      <c r="DX70" s="432" t="s">
        <v>277</v>
      </c>
      <c r="DY70" s="307" t="s">
        <v>277</v>
      </c>
      <c r="DZ70" s="432" t="s">
        <v>277</v>
      </c>
      <c r="EA70" s="307" t="s">
        <v>277</v>
      </c>
      <c r="EB70" s="307" t="s">
        <v>277</v>
      </c>
      <c r="EC70" s="307" t="s">
        <v>277</v>
      </c>
      <c r="ED70" s="307" t="s">
        <v>277</v>
      </c>
      <c r="EE70" s="307" t="s">
        <v>277</v>
      </c>
      <c r="EF70" s="307" t="s">
        <v>277</v>
      </c>
      <c r="EG70" s="307" t="s">
        <v>277</v>
      </c>
      <c r="EH70" s="307" t="s">
        <v>277</v>
      </c>
      <c r="EI70" s="307" t="s">
        <v>277</v>
      </c>
      <c r="EJ70" s="307" t="s">
        <v>277</v>
      </c>
      <c r="EK70" s="307" t="s">
        <v>277</v>
      </c>
      <c r="EL70" s="307" t="s">
        <v>277</v>
      </c>
      <c r="EM70" s="307" t="s">
        <v>277</v>
      </c>
      <c r="EN70" s="307" t="s">
        <v>277</v>
      </c>
      <c r="EO70" s="307" t="s">
        <v>277</v>
      </c>
      <c r="EP70" s="307" t="s">
        <v>277</v>
      </c>
      <c r="EQ70" s="307" t="s">
        <v>277</v>
      </c>
      <c r="ER70" s="307" t="s">
        <v>277</v>
      </c>
      <c r="ES70" s="307" t="s">
        <v>277</v>
      </c>
      <c r="ET70" s="307" t="s">
        <v>277</v>
      </c>
      <c r="EU70" s="307" t="s">
        <v>277</v>
      </c>
    </row>
    <row r="71" spans="1:151" s="311" customFormat="1" ht="19.95" customHeight="1">
      <c r="A71" s="433"/>
      <c r="B71" s="433"/>
      <c r="C71" s="433"/>
      <c r="D71" s="449"/>
      <c r="E71" s="442"/>
      <c r="F71" s="433"/>
      <c r="G71" s="449"/>
      <c r="H71" s="449"/>
      <c r="I71" s="433"/>
      <c r="J71" s="433"/>
      <c r="K71" s="433"/>
      <c r="L71" s="442"/>
      <c r="M71" s="433"/>
      <c r="N71" s="442"/>
      <c r="O71" s="433"/>
      <c r="P71" s="439"/>
      <c r="Q71" s="460"/>
      <c r="R71" s="304" t="s">
        <v>277</v>
      </c>
      <c r="S71" s="304" t="s">
        <v>277</v>
      </c>
      <c r="T71" s="304" t="s">
        <v>277</v>
      </c>
      <c r="U71" s="304" t="s">
        <v>277</v>
      </c>
      <c r="V71" s="304" t="s">
        <v>277</v>
      </c>
      <c r="W71" s="304" t="s">
        <v>277</v>
      </c>
      <c r="X71" s="452"/>
      <c r="Y71" s="304" t="s">
        <v>277</v>
      </c>
      <c r="Z71" s="452"/>
      <c r="AA71" s="304" t="s">
        <v>277</v>
      </c>
      <c r="AB71" s="458"/>
      <c r="AC71" s="304" t="s">
        <v>277</v>
      </c>
      <c r="AD71" s="452"/>
      <c r="AE71" s="304" t="s">
        <v>277</v>
      </c>
      <c r="AF71" s="304" t="s">
        <v>277</v>
      </c>
      <c r="AG71" s="304" t="s">
        <v>277</v>
      </c>
      <c r="AH71" s="304" t="s">
        <v>277</v>
      </c>
      <c r="AI71" s="304" t="s">
        <v>277</v>
      </c>
      <c r="AJ71" s="447"/>
      <c r="AK71" s="447"/>
      <c r="AL71" s="447"/>
      <c r="AM71" s="447"/>
      <c r="AN71" s="447"/>
      <c r="AO71" s="447"/>
      <c r="AP71" s="307" t="s">
        <v>277</v>
      </c>
      <c r="AQ71" s="433"/>
      <c r="AR71" s="307" t="s">
        <v>277</v>
      </c>
      <c r="AS71" s="308" t="s">
        <v>277</v>
      </c>
      <c r="AT71" s="308" t="s">
        <v>277</v>
      </c>
      <c r="AU71" s="307" t="s">
        <v>277</v>
      </c>
      <c r="AV71" s="307" t="s">
        <v>277</v>
      </c>
      <c r="AW71" s="307" t="s">
        <v>277</v>
      </c>
      <c r="AX71" s="307" t="s">
        <v>277</v>
      </c>
      <c r="AY71" s="309" t="s">
        <v>277</v>
      </c>
      <c r="AZ71" s="387" t="s">
        <v>277</v>
      </c>
      <c r="BA71" s="452"/>
      <c r="BB71" s="387" t="s">
        <v>277</v>
      </c>
      <c r="BC71" s="452"/>
      <c r="BD71" s="387" t="s">
        <v>277</v>
      </c>
      <c r="BE71" s="387" t="s">
        <v>277</v>
      </c>
      <c r="BF71" s="387" t="s">
        <v>277</v>
      </c>
      <c r="BG71" s="307" t="s">
        <v>277</v>
      </c>
      <c r="BH71" s="307" t="s">
        <v>277</v>
      </c>
      <c r="BI71" s="307" t="s">
        <v>277</v>
      </c>
      <c r="BJ71" s="307" t="s">
        <v>277</v>
      </c>
      <c r="BK71" s="447"/>
      <c r="BL71" s="307" t="s">
        <v>277</v>
      </c>
      <c r="BM71" s="307" t="s">
        <v>277</v>
      </c>
      <c r="BN71" s="307" t="s">
        <v>277</v>
      </c>
      <c r="BO71" s="307" t="s">
        <v>277</v>
      </c>
      <c r="BP71" s="307" t="s">
        <v>277</v>
      </c>
      <c r="BQ71" s="307" t="s">
        <v>277</v>
      </c>
      <c r="BR71" s="307" t="s">
        <v>277</v>
      </c>
      <c r="BS71" s="307" t="s">
        <v>277</v>
      </c>
      <c r="BT71" s="307" t="s">
        <v>277</v>
      </c>
      <c r="BU71" s="306" t="s">
        <v>277</v>
      </c>
      <c r="BV71" s="307" t="s">
        <v>277</v>
      </c>
      <c r="BW71" s="307" t="s">
        <v>277</v>
      </c>
      <c r="BX71" s="307" t="s">
        <v>277</v>
      </c>
      <c r="BY71" s="307" t="s">
        <v>277</v>
      </c>
      <c r="BZ71" s="307" t="s">
        <v>277</v>
      </c>
      <c r="CA71" s="307" t="s">
        <v>277</v>
      </c>
      <c r="CB71" s="307" t="s">
        <v>277</v>
      </c>
      <c r="CC71" s="307" t="s">
        <v>277</v>
      </c>
      <c r="CD71" s="307" t="s">
        <v>277</v>
      </c>
      <c r="CE71" s="306" t="s">
        <v>277</v>
      </c>
      <c r="CF71" s="307" t="s">
        <v>277</v>
      </c>
      <c r="CG71" s="307" t="s">
        <v>277</v>
      </c>
      <c r="CH71" s="307" t="s">
        <v>277</v>
      </c>
      <c r="CI71" s="306" t="s">
        <v>277</v>
      </c>
      <c r="CJ71" s="307" t="s">
        <v>277</v>
      </c>
      <c r="CK71" s="307" t="s">
        <v>277</v>
      </c>
      <c r="CL71" s="307" t="s">
        <v>277</v>
      </c>
      <c r="CM71" s="433"/>
      <c r="CN71" s="436"/>
      <c r="CO71" s="449"/>
      <c r="CP71" s="449"/>
      <c r="CQ71" s="433"/>
      <c r="CR71" s="449"/>
      <c r="CS71" s="449"/>
      <c r="CT71" s="433"/>
      <c r="CU71" s="433"/>
      <c r="CV71" s="433"/>
      <c r="CW71" s="433"/>
      <c r="CX71" s="433"/>
      <c r="CY71" s="433"/>
      <c r="CZ71" s="433"/>
      <c r="DA71" s="433"/>
      <c r="DB71" s="442"/>
      <c r="DC71" s="433"/>
      <c r="DD71" s="433"/>
      <c r="DE71" s="433"/>
      <c r="DF71" s="433"/>
      <c r="DG71" s="433"/>
      <c r="DH71" s="433"/>
      <c r="DI71" s="433"/>
      <c r="DJ71" s="433"/>
      <c r="DK71" s="433"/>
      <c r="DL71" s="433"/>
      <c r="DM71" s="307" t="s">
        <v>277</v>
      </c>
      <c r="DN71" s="433"/>
      <c r="DO71" s="307" t="s">
        <v>277</v>
      </c>
      <c r="DP71" s="307" t="s">
        <v>277</v>
      </c>
      <c r="DQ71" s="307" t="s">
        <v>277</v>
      </c>
      <c r="DR71" s="307" t="s">
        <v>277</v>
      </c>
      <c r="DS71" s="307" t="s">
        <v>277</v>
      </c>
      <c r="DT71" s="307" t="s">
        <v>277</v>
      </c>
      <c r="DU71" s="307" t="s">
        <v>277</v>
      </c>
      <c r="DV71" s="307" t="s">
        <v>277</v>
      </c>
      <c r="DW71" s="307" t="s">
        <v>277</v>
      </c>
      <c r="DX71" s="433"/>
      <c r="DY71" s="307" t="s">
        <v>277</v>
      </c>
      <c r="DZ71" s="433"/>
      <c r="EA71" s="307" t="s">
        <v>277</v>
      </c>
      <c r="EB71" s="307" t="s">
        <v>277</v>
      </c>
      <c r="EC71" s="307" t="s">
        <v>277</v>
      </c>
      <c r="ED71" s="307" t="s">
        <v>277</v>
      </c>
      <c r="EE71" s="307" t="s">
        <v>277</v>
      </c>
      <c r="EF71" s="307" t="s">
        <v>277</v>
      </c>
      <c r="EG71" s="307" t="s">
        <v>277</v>
      </c>
      <c r="EH71" s="307" t="s">
        <v>277</v>
      </c>
      <c r="EI71" s="307" t="s">
        <v>277</v>
      </c>
      <c r="EJ71" s="307" t="s">
        <v>277</v>
      </c>
      <c r="EK71" s="307" t="s">
        <v>277</v>
      </c>
      <c r="EL71" s="307" t="s">
        <v>277</v>
      </c>
      <c r="EM71" s="307" t="s">
        <v>277</v>
      </c>
      <c r="EN71" s="307" t="s">
        <v>277</v>
      </c>
      <c r="EO71" s="307" t="s">
        <v>277</v>
      </c>
      <c r="EP71" s="307" t="s">
        <v>277</v>
      </c>
      <c r="EQ71" s="307" t="s">
        <v>277</v>
      </c>
      <c r="ER71" s="307" t="s">
        <v>277</v>
      </c>
      <c r="ES71" s="307" t="s">
        <v>277</v>
      </c>
      <c r="ET71" s="307" t="s">
        <v>277</v>
      </c>
      <c r="EU71" s="307" t="s">
        <v>277</v>
      </c>
    </row>
    <row r="72" spans="1:151" s="311" customFormat="1" ht="19.95" customHeight="1">
      <c r="A72" s="433"/>
      <c r="B72" s="433"/>
      <c r="C72" s="433"/>
      <c r="D72" s="449"/>
      <c r="E72" s="442"/>
      <c r="F72" s="433"/>
      <c r="G72" s="449"/>
      <c r="H72" s="449"/>
      <c r="I72" s="433"/>
      <c r="J72" s="433"/>
      <c r="K72" s="433"/>
      <c r="L72" s="442"/>
      <c r="M72" s="433"/>
      <c r="N72" s="442"/>
      <c r="O72" s="433"/>
      <c r="P72" s="439"/>
      <c r="Q72" s="460"/>
      <c r="R72" s="304" t="s">
        <v>277</v>
      </c>
      <c r="S72" s="304" t="s">
        <v>277</v>
      </c>
      <c r="T72" s="304" t="s">
        <v>277</v>
      </c>
      <c r="U72" s="304" t="s">
        <v>277</v>
      </c>
      <c r="V72" s="304" t="s">
        <v>277</v>
      </c>
      <c r="W72" s="304" t="s">
        <v>277</v>
      </c>
      <c r="X72" s="452"/>
      <c r="Y72" s="304" t="s">
        <v>277</v>
      </c>
      <c r="Z72" s="452"/>
      <c r="AA72" s="304" t="s">
        <v>277</v>
      </c>
      <c r="AB72" s="458"/>
      <c r="AC72" s="304" t="s">
        <v>277</v>
      </c>
      <c r="AD72" s="452"/>
      <c r="AE72" s="304" t="s">
        <v>277</v>
      </c>
      <c r="AF72" s="304" t="s">
        <v>277</v>
      </c>
      <c r="AG72" s="304" t="s">
        <v>277</v>
      </c>
      <c r="AH72" s="304" t="s">
        <v>277</v>
      </c>
      <c r="AI72" s="304" t="s">
        <v>277</v>
      </c>
      <c r="AJ72" s="447"/>
      <c r="AK72" s="447"/>
      <c r="AL72" s="447"/>
      <c r="AM72" s="447"/>
      <c r="AN72" s="447"/>
      <c r="AO72" s="447"/>
      <c r="AP72" s="307" t="s">
        <v>277</v>
      </c>
      <c r="AQ72" s="433"/>
      <c r="AR72" s="307" t="s">
        <v>277</v>
      </c>
      <c r="AS72" s="308" t="s">
        <v>277</v>
      </c>
      <c r="AT72" s="308" t="s">
        <v>277</v>
      </c>
      <c r="AU72" s="307" t="s">
        <v>277</v>
      </c>
      <c r="AV72" s="307" t="s">
        <v>277</v>
      </c>
      <c r="AW72" s="307" t="s">
        <v>277</v>
      </c>
      <c r="AX72" s="307" t="s">
        <v>277</v>
      </c>
      <c r="AY72" s="309" t="s">
        <v>277</v>
      </c>
      <c r="AZ72" s="387" t="s">
        <v>277</v>
      </c>
      <c r="BA72" s="452"/>
      <c r="BB72" s="387" t="s">
        <v>277</v>
      </c>
      <c r="BC72" s="452"/>
      <c r="BD72" s="387" t="s">
        <v>277</v>
      </c>
      <c r="BE72" s="387" t="s">
        <v>277</v>
      </c>
      <c r="BF72" s="387" t="s">
        <v>277</v>
      </c>
      <c r="BG72" s="307" t="s">
        <v>277</v>
      </c>
      <c r="BH72" s="307" t="s">
        <v>277</v>
      </c>
      <c r="BI72" s="307" t="s">
        <v>277</v>
      </c>
      <c r="BJ72" s="307" t="s">
        <v>277</v>
      </c>
      <c r="BK72" s="447"/>
      <c r="BL72" s="307" t="s">
        <v>277</v>
      </c>
      <c r="BM72" s="307" t="s">
        <v>277</v>
      </c>
      <c r="BN72" s="307" t="s">
        <v>277</v>
      </c>
      <c r="BO72" s="307" t="s">
        <v>277</v>
      </c>
      <c r="BP72" s="307" t="s">
        <v>277</v>
      </c>
      <c r="BQ72" s="307" t="s">
        <v>277</v>
      </c>
      <c r="BR72" s="307" t="s">
        <v>277</v>
      </c>
      <c r="BS72" s="307" t="s">
        <v>277</v>
      </c>
      <c r="BT72" s="307" t="s">
        <v>277</v>
      </c>
      <c r="BU72" s="306" t="s">
        <v>277</v>
      </c>
      <c r="BV72" s="307" t="s">
        <v>277</v>
      </c>
      <c r="BW72" s="307" t="s">
        <v>277</v>
      </c>
      <c r="BX72" s="307" t="s">
        <v>277</v>
      </c>
      <c r="BY72" s="307" t="s">
        <v>277</v>
      </c>
      <c r="BZ72" s="307" t="s">
        <v>277</v>
      </c>
      <c r="CA72" s="307" t="s">
        <v>277</v>
      </c>
      <c r="CB72" s="307" t="s">
        <v>277</v>
      </c>
      <c r="CC72" s="307" t="s">
        <v>277</v>
      </c>
      <c r="CD72" s="307" t="s">
        <v>277</v>
      </c>
      <c r="CE72" s="306" t="s">
        <v>277</v>
      </c>
      <c r="CF72" s="307" t="s">
        <v>277</v>
      </c>
      <c r="CG72" s="307" t="s">
        <v>277</v>
      </c>
      <c r="CH72" s="307" t="s">
        <v>277</v>
      </c>
      <c r="CI72" s="306" t="s">
        <v>277</v>
      </c>
      <c r="CJ72" s="307" t="s">
        <v>277</v>
      </c>
      <c r="CK72" s="307" t="s">
        <v>277</v>
      </c>
      <c r="CL72" s="307" t="s">
        <v>277</v>
      </c>
      <c r="CM72" s="433"/>
      <c r="CN72" s="436"/>
      <c r="CO72" s="449"/>
      <c r="CP72" s="449"/>
      <c r="CQ72" s="433"/>
      <c r="CR72" s="449"/>
      <c r="CS72" s="449"/>
      <c r="CT72" s="433"/>
      <c r="CU72" s="433"/>
      <c r="CV72" s="433"/>
      <c r="CW72" s="433"/>
      <c r="CX72" s="433"/>
      <c r="CY72" s="433"/>
      <c r="CZ72" s="433"/>
      <c r="DA72" s="433"/>
      <c r="DB72" s="442"/>
      <c r="DC72" s="433"/>
      <c r="DD72" s="433"/>
      <c r="DE72" s="433"/>
      <c r="DF72" s="433"/>
      <c r="DG72" s="433"/>
      <c r="DH72" s="433"/>
      <c r="DI72" s="433"/>
      <c r="DJ72" s="433"/>
      <c r="DK72" s="433"/>
      <c r="DL72" s="433"/>
      <c r="DM72" s="307" t="s">
        <v>277</v>
      </c>
      <c r="DN72" s="433"/>
      <c r="DO72" s="307" t="s">
        <v>277</v>
      </c>
      <c r="DP72" s="307" t="s">
        <v>277</v>
      </c>
      <c r="DQ72" s="307" t="s">
        <v>277</v>
      </c>
      <c r="DR72" s="307" t="s">
        <v>277</v>
      </c>
      <c r="DS72" s="307" t="s">
        <v>277</v>
      </c>
      <c r="DT72" s="307" t="s">
        <v>277</v>
      </c>
      <c r="DU72" s="307" t="s">
        <v>277</v>
      </c>
      <c r="DV72" s="307" t="s">
        <v>277</v>
      </c>
      <c r="DW72" s="307" t="s">
        <v>277</v>
      </c>
      <c r="DX72" s="433"/>
      <c r="DY72" s="307" t="s">
        <v>277</v>
      </c>
      <c r="DZ72" s="433"/>
      <c r="EA72" s="307" t="s">
        <v>277</v>
      </c>
      <c r="EB72" s="307" t="s">
        <v>277</v>
      </c>
      <c r="EC72" s="307" t="s">
        <v>277</v>
      </c>
      <c r="ED72" s="307" t="s">
        <v>277</v>
      </c>
      <c r="EE72" s="307" t="s">
        <v>277</v>
      </c>
      <c r="EF72" s="307" t="s">
        <v>277</v>
      </c>
      <c r="EG72" s="307" t="s">
        <v>277</v>
      </c>
      <c r="EH72" s="307" t="s">
        <v>277</v>
      </c>
      <c r="EI72" s="307" t="s">
        <v>277</v>
      </c>
      <c r="EJ72" s="307" t="s">
        <v>277</v>
      </c>
      <c r="EK72" s="307" t="s">
        <v>277</v>
      </c>
      <c r="EL72" s="307" t="s">
        <v>277</v>
      </c>
      <c r="EM72" s="307" t="s">
        <v>277</v>
      </c>
      <c r="EN72" s="307" t="s">
        <v>277</v>
      </c>
      <c r="EO72" s="307" t="s">
        <v>277</v>
      </c>
      <c r="EP72" s="307" t="s">
        <v>277</v>
      </c>
      <c r="EQ72" s="307" t="s">
        <v>277</v>
      </c>
      <c r="ER72" s="307" t="s">
        <v>277</v>
      </c>
      <c r="ES72" s="307" t="s">
        <v>277</v>
      </c>
      <c r="ET72" s="307" t="s">
        <v>277</v>
      </c>
      <c r="EU72" s="307" t="s">
        <v>277</v>
      </c>
    </row>
    <row r="73" spans="1:151" s="311" customFormat="1" ht="19.95" customHeight="1">
      <c r="A73" s="434"/>
      <c r="B73" s="434"/>
      <c r="C73" s="434"/>
      <c r="D73" s="450"/>
      <c r="E73" s="443"/>
      <c r="F73" s="434"/>
      <c r="G73" s="450"/>
      <c r="H73" s="450"/>
      <c r="I73" s="434"/>
      <c r="J73" s="434"/>
      <c r="K73" s="434"/>
      <c r="L73" s="443"/>
      <c r="M73" s="434"/>
      <c r="N73" s="443"/>
      <c r="O73" s="434"/>
      <c r="P73" s="440"/>
      <c r="Q73" s="461"/>
      <c r="R73" s="304" t="s">
        <v>277</v>
      </c>
      <c r="S73" s="304" t="s">
        <v>277</v>
      </c>
      <c r="T73" s="304" t="s">
        <v>277</v>
      </c>
      <c r="U73" s="304" t="s">
        <v>277</v>
      </c>
      <c r="V73" s="304" t="s">
        <v>277</v>
      </c>
      <c r="W73" s="304" t="s">
        <v>277</v>
      </c>
      <c r="X73" s="453"/>
      <c r="Y73" s="304" t="s">
        <v>277</v>
      </c>
      <c r="Z73" s="453"/>
      <c r="AA73" s="304" t="s">
        <v>277</v>
      </c>
      <c r="AB73" s="459"/>
      <c r="AC73" s="304" t="s">
        <v>277</v>
      </c>
      <c r="AD73" s="453"/>
      <c r="AE73" s="304" t="s">
        <v>277</v>
      </c>
      <c r="AF73" s="304" t="s">
        <v>277</v>
      </c>
      <c r="AG73" s="304" t="s">
        <v>277</v>
      </c>
      <c r="AH73" s="304" t="s">
        <v>277</v>
      </c>
      <c r="AI73" s="304" t="s">
        <v>277</v>
      </c>
      <c r="AJ73" s="448"/>
      <c r="AK73" s="448"/>
      <c r="AL73" s="448"/>
      <c r="AM73" s="448"/>
      <c r="AN73" s="448"/>
      <c r="AO73" s="448"/>
      <c r="AP73" s="307" t="s">
        <v>277</v>
      </c>
      <c r="AQ73" s="434"/>
      <c r="AR73" s="307" t="s">
        <v>277</v>
      </c>
      <c r="AS73" s="308" t="s">
        <v>277</v>
      </c>
      <c r="AT73" s="308" t="s">
        <v>277</v>
      </c>
      <c r="AU73" s="307" t="s">
        <v>277</v>
      </c>
      <c r="AV73" s="307" t="s">
        <v>277</v>
      </c>
      <c r="AW73" s="307" t="s">
        <v>277</v>
      </c>
      <c r="AX73" s="307" t="s">
        <v>277</v>
      </c>
      <c r="AY73" s="309" t="s">
        <v>277</v>
      </c>
      <c r="AZ73" s="387" t="s">
        <v>277</v>
      </c>
      <c r="BA73" s="453"/>
      <c r="BB73" s="387" t="s">
        <v>277</v>
      </c>
      <c r="BC73" s="455"/>
      <c r="BD73" s="387" t="s">
        <v>277</v>
      </c>
      <c r="BE73" s="387" t="s">
        <v>277</v>
      </c>
      <c r="BF73" s="387" t="s">
        <v>277</v>
      </c>
      <c r="BG73" s="307" t="s">
        <v>277</v>
      </c>
      <c r="BH73" s="307" t="s">
        <v>277</v>
      </c>
      <c r="BI73" s="307" t="s">
        <v>277</v>
      </c>
      <c r="BJ73" s="307" t="s">
        <v>277</v>
      </c>
      <c r="BK73" s="448"/>
      <c r="BL73" s="307" t="s">
        <v>277</v>
      </c>
      <c r="BM73" s="307" t="s">
        <v>277</v>
      </c>
      <c r="BN73" s="307" t="s">
        <v>277</v>
      </c>
      <c r="BO73" s="307" t="s">
        <v>277</v>
      </c>
      <c r="BP73" s="307" t="s">
        <v>277</v>
      </c>
      <c r="BQ73" s="307" t="s">
        <v>277</v>
      </c>
      <c r="BR73" s="307" t="s">
        <v>277</v>
      </c>
      <c r="BS73" s="307" t="s">
        <v>277</v>
      </c>
      <c r="BT73" s="307" t="s">
        <v>277</v>
      </c>
      <c r="BU73" s="306" t="s">
        <v>277</v>
      </c>
      <c r="BV73" s="307" t="s">
        <v>277</v>
      </c>
      <c r="BW73" s="307" t="s">
        <v>277</v>
      </c>
      <c r="BX73" s="307" t="s">
        <v>277</v>
      </c>
      <c r="BY73" s="307" t="s">
        <v>277</v>
      </c>
      <c r="BZ73" s="307" t="s">
        <v>277</v>
      </c>
      <c r="CA73" s="307" t="s">
        <v>277</v>
      </c>
      <c r="CB73" s="307" t="s">
        <v>277</v>
      </c>
      <c r="CC73" s="307" t="s">
        <v>277</v>
      </c>
      <c r="CD73" s="307" t="s">
        <v>277</v>
      </c>
      <c r="CE73" s="306" t="s">
        <v>277</v>
      </c>
      <c r="CF73" s="307" t="s">
        <v>277</v>
      </c>
      <c r="CG73" s="307" t="s">
        <v>277</v>
      </c>
      <c r="CH73" s="307" t="s">
        <v>277</v>
      </c>
      <c r="CI73" s="306" t="s">
        <v>277</v>
      </c>
      <c r="CJ73" s="307" t="s">
        <v>277</v>
      </c>
      <c r="CK73" s="307" t="s">
        <v>277</v>
      </c>
      <c r="CL73" s="307" t="s">
        <v>277</v>
      </c>
      <c r="CM73" s="434"/>
      <c r="CN73" s="437"/>
      <c r="CO73" s="450"/>
      <c r="CP73" s="450"/>
      <c r="CQ73" s="434"/>
      <c r="CR73" s="450"/>
      <c r="CS73" s="450"/>
      <c r="CT73" s="434"/>
      <c r="CU73" s="434"/>
      <c r="CV73" s="434"/>
      <c r="CW73" s="434"/>
      <c r="CX73" s="434"/>
      <c r="CY73" s="434"/>
      <c r="CZ73" s="434"/>
      <c r="DA73" s="434"/>
      <c r="DB73" s="443"/>
      <c r="DC73" s="434"/>
      <c r="DD73" s="434"/>
      <c r="DE73" s="434"/>
      <c r="DF73" s="434"/>
      <c r="DG73" s="434"/>
      <c r="DH73" s="434"/>
      <c r="DI73" s="434"/>
      <c r="DJ73" s="434"/>
      <c r="DK73" s="434"/>
      <c r="DL73" s="434"/>
      <c r="DM73" s="307" t="s">
        <v>277</v>
      </c>
      <c r="DN73" s="434"/>
      <c r="DO73" s="307" t="s">
        <v>277</v>
      </c>
      <c r="DP73" s="307" t="s">
        <v>277</v>
      </c>
      <c r="DQ73" s="307" t="s">
        <v>277</v>
      </c>
      <c r="DR73" s="307" t="s">
        <v>277</v>
      </c>
      <c r="DS73" s="307" t="s">
        <v>277</v>
      </c>
      <c r="DT73" s="307" t="s">
        <v>277</v>
      </c>
      <c r="DU73" s="307" t="s">
        <v>277</v>
      </c>
      <c r="DV73" s="307" t="s">
        <v>277</v>
      </c>
      <c r="DW73" s="307" t="s">
        <v>277</v>
      </c>
      <c r="DX73" s="434"/>
      <c r="DY73" s="307" t="s">
        <v>277</v>
      </c>
      <c r="DZ73" s="434"/>
      <c r="EA73" s="307" t="s">
        <v>277</v>
      </c>
      <c r="EB73" s="307" t="s">
        <v>277</v>
      </c>
      <c r="EC73" s="307" t="s">
        <v>277</v>
      </c>
      <c r="ED73" s="307" t="s">
        <v>277</v>
      </c>
      <c r="EE73" s="307" t="s">
        <v>277</v>
      </c>
      <c r="EF73" s="307" t="s">
        <v>277</v>
      </c>
      <c r="EG73" s="307" t="s">
        <v>277</v>
      </c>
      <c r="EH73" s="307" t="s">
        <v>277</v>
      </c>
      <c r="EI73" s="307" t="s">
        <v>277</v>
      </c>
      <c r="EJ73" s="307" t="s">
        <v>277</v>
      </c>
      <c r="EK73" s="307" t="s">
        <v>277</v>
      </c>
      <c r="EL73" s="307" t="s">
        <v>277</v>
      </c>
      <c r="EM73" s="307" t="s">
        <v>277</v>
      </c>
      <c r="EN73" s="307" t="s">
        <v>277</v>
      </c>
      <c r="EO73" s="307" t="s">
        <v>277</v>
      </c>
      <c r="EP73" s="307" t="s">
        <v>277</v>
      </c>
      <c r="EQ73" s="307" t="s">
        <v>277</v>
      </c>
      <c r="ER73" s="307" t="s">
        <v>277</v>
      </c>
      <c r="ES73" s="307" t="s">
        <v>277</v>
      </c>
      <c r="ET73" s="307" t="s">
        <v>277</v>
      </c>
      <c r="EU73" s="307" t="s">
        <v>277</v>
      </c>
    </row>
    <row r="74" spans="1:151" s="311" customFormat="1" ht="19.95" customHeight="1">
      <c r="A74" s="432">
        <v>46</v>
      </c>
      <c r="B74" s="432">
        <v>46</v>
      </c>
      <c r="C74" s="432" t="s">
        <v>263</v>
      </c>
      <c r="D74" s="432" t="s">
        <v>445</v>
      </c>
      <c r="E74" s="441" t="s">
        <v>265</v>
      </c>
      <c r="F74" s="432" t="s">
        <v>446</v>
      </c>
      <c r="G74" s="432" t="s">
        <v>447</v>
      </c>
      <c r="H74" s="432" t="s">
        <v>448</v>
      </c>
      <c r="I74" s="432" t="s">
        <v>449</v>
      </c>
      <c r="J74" s="432" t="s">
        <v>270</v>
      </c>
      <c r="K74" s="456" t="s">
        <v>450</v>
      </c>
      <c r="L74" s="441" t="s">
        <v>272</v>
      </c>
      <c r="M74" s="432" t="s">
        <v>451</v>
      </c>
      <c r="N74" s="441" t="s">
        <v>272</v>
      </c>
      <c r="O74" s="432" t="s">
        <v>452</v>
      </c>
      <c r="P74" s="438" t="s">
        <v>291</v>
      </c>
      <c r="Q74" s="441">
        <v>1</v>
      </c>
      <c r="R74" s="304" t="s">
        <v>453</v>
      </c>
      <c r="S74" s="304" t="s">
        <v>270</v>
      </c>
      <c r="T74" s="304" t="s">
        <v>270</v>
      </c>
      <c r="U74" s="304" t="s">
        <v>270</v>
      </c>
      <c r="V74" s="304" t="s">
        <v>270</v>
      </c>
      <c r="W74" s="304">
        <v>192</v>
      </c>
      <c r="X74" s="451">
        <v>192</v>
      </c>
      <c r="Y74" s="304" t="s">
        <v>270</v>
      </c>
      <c r="Z74" s="451" t="s">
        <v>270</v>
      </c>
      <c r="AA74" s="304">
        <v>192</v>
      </c>
      <c r="AB74" s="457">
        <v>192</v>
      </c>
      <c r="AC74" s="304" t="s">
        <v>270</v>
      </c>
      <c r="AD74" s="451" t="s">
        <v>270</v>
      </c>
      <c r="AE74" s="304" t="s">
        <v>270</v>
      </c>
      <c r="AF74" s="304" t="s">
        <v>270</v>
      </c>
      <c r="AG74" s="304" t="s">
        <v>270</v>
      </c>
      <c r="AH74" s="304" t="s">
        <v>270</v>
      </c>
      <c r="AI74" s="304" t="s">
        <v>270</v>
      </c>
      <c r="AJ74" s="446" t="s">
        <v>277</v>
      </c>
      <c r="AK74" s="446" t="s">
        <v>277</v>
      </c>
      <c r="AL74" s="446" t="s">
        <v>277</v>
      </c>
      <c r="AM74" s="446" t="s">
        <v>277</v>
      </c>
      <c r="AN74" s="446" t="s">
        <v>277</v>
      </c>
      <c r="AO74" s="446" t="s">
        <v>277</v>
      </c>
      <c r="AP74" s="307" t="s">
        <v>277</v>
      </c>
      <c r="AQ74" s="432" t="s">
        <v>277</v>
      </c>
      <c r="AR74" s="307" t="s">
        <v>277</v>
      </c>
      <c r="AS74" s="308" t="s">
        <v>277</v>
      </c>
      <c r="AT74" s="308" t="s">
        <v>277</v>
      </c>
      <c r="AU74" s="307" t="s">
        <v>277</v>
      </c>
      <c r="AV74" s="307" t="s">
        <v>277</v>
      </c>
      <c r="AW74" s="307" t="s">
        <v>277</v>
      </c>
      <c r="AX74" s="307" t="s">
        <v>277</v>
      </c>
      <c r="AY74" s="309" t="s">
        <v>277</v>
      </c>
      <c r="AZ74" s="387" t="s">
        <v>277</v>
      </c>
      <c r="BA74" s="451" t="s">
        <v>277</v>
      </c>
      <c r="BB74" s="387" t="s">
        <v>277</v>
      </c>
      <c r="BC74" s="454" t="s">
        <v>277</v>
      </c>
      <c r="BD74" s="387" t="s">
        <v>277</v>
      </c>
      <c r="BE74" s="387" t="s">
        <v>277</v>
      </c>
      <c r="BF74" s="387" t="s">
        <v>277</v>
      </c>
      <c r="BG74" s="307" t="s">
        <v>277</v>
      </c>
      <c r="BH74" s="307" t="s">
        <v>277</v>
      </c>
      <c r="BI74" s="307" t="s">
        <v>277</v>
      </c>
      <c r="BJ74" s="307" t="s">
        <v>277</v>
      </c>
      <c r="BK74" s="446" t="s">
        <v>277</v>
      </c>
      <c r="BL74" s="307" t="s">
        <v>277</v>
      </c>
      <c r="BM74" s="307" t="s">
        <v>277</v>
      </c>
      <c r="BN74" s="307" t="s">
        <v>277</v>
      </c>
      <c r="BO74" s="307" t="s">
        <v>277</v>
      </c>
      <c r="BP74" s="307" t="s">
        <v>277</v>
      </c>
      <c r="BQ74" s="307" t="s">
        <v>277</v>
      </c>
      <c r="BR74" s="307" t="s">
        <v>277</v>
      </c>
      <c r="BS74" s="307" t="s">
        <v>277</v>
      </c>
      <c r="BT74" s="307" t="s">
        <v>277</v>
      </c>
      <c r="BU74" s="306" t="s">
        <v>277</v>
      </c>
      <c r="BV74" s="307" t="s">
        <v>277</v>
      </c>
      <c r="BW74" s="307" t="s">
        <v>277</v>
      </c>
      <c r="BX74" s="307" t="s">
        <v>277</v>
      </c>
      <c r="BY74" s="307" t="s">
        <v>277</v>
      </c>
      <c r="BZ74" s="307" t="s">
        <v>277</v>
      </c>
      <c r="CA74" s="307" t="s">
        <v>277</v>
      </c>
      <c r="CB74" s="307" t="s">
        <v>277</v>
      </c>
      <c r="CC74" s="307" t="s">
        <v>277</v>
      </c>
      <c r="CD74" s="307" t="s">
        <v>277</v>
      </c>
      <c r="CE74" s="306" t="s">
        <v>277</v>
      </c>
      <c r="CF74" s="307" t="s">
        <v>277</v>
      </c>
      <c r="CG74" s="307" t="s">
        <v>277</v>
      </c>
      <c r="CH74" s="307" t="s">
        <v>277</v>
      </c>
      <c r="CI74" s="306" t="s">
        <v>277</v>
      </c>
      <c r="CJ74" s="307" t="s">
        <v>277</v>
      </c>
      <c r="CK74" s="307" t="s">
        <v>277</v>
      </c>
      <c r="CL74" s="307" t="s">
        <v>277</v>
      </c>
      <c r="CM74" s="432" t="s">
        <v>278</v>
      </c>
      <c r="CN74" s="435" t="s">
        <v>454</v>
      </c>
      <c r="CO74" s="432" t="s">
        <v>280</v>
      </c>
      <c r="CP74" s="432" t="s">
        <v>280</v>
      </c>
      <c r="CQ74" s="432" t="s">
        <v>455</v>
      </c>
      <c r="CR74" s="432" t="s">
        <v>456</v>
      </c>
      <c r="CS74" s="432" t="s">
        <v>457</v>
      </c>
      <c r="CT74" s="432" t="s">
        <v>277</v>
      </c>
      <c r="CU74" s="432" t="s">
        <v>277</v>
      </c>
      <c r="CV74" s="432" t="s">
        <v>277</v>
      </c>
      <c r="CW74" s="432" t="s">
        <v>277</v>
      </c>
      <c r="CX74" s="432" t="s">
        <v>277</v>
      </c>
      <c r="CY74" s="432" t="s">
        <v>277</v>
      </c>
      <c r="CZ74" s="432" t="s">
        <v>277</v>
      </c>
      <c r="DA74" s="432" t="s">
        <v>277</v>
      </c>
      <c r="DB74" s="441" t="s">
        <v>277</v>
      </c>
      <c r="DC74" s="432" t="s">
        <v>277</v>
      </c>
      <c r="DD74" s="432" t="s">
        <v>277</v>
      </c>
      <c r="DE74" s="432" t="s">
        <v>277</v>
      </c>
      <c r="DF74" s="432" t="s">
        <v>277</v>
      </c>
      <c r="DG74" s="432" t="s">
        <v>277</v>
      </c>
      <c r="DH74" s="432" t="s">
        <v>277</v>
      </c>
      <c r="DI74" s="432" t="s">
        <v>277</v>
      </c>
      <c r="DJ74" s="432" t="s">
        <v>277</v>
      </c>
      <c r="DK74" s="432" t="s">
        <v>277</v>
      </c>
      <c r="DL74" s="432" t="s">
        <v>277</v>
      </c>
      <c r="DM74" s="307" t="s">
        <v>277</v>
      </c>
      <c r="DN74" s="432" t="s">
        <v>277</v>
      </c>
      <c r="DO74" s="307" t="s">
        <v>277</v>
      </c>
      <c r="DP74" s="307" t="s">
        <v>277</v>
      </c>
      <c r="DQ74" s="307" t="s">
        <v>277</v>
      </c>
      <c r="DR74" s="307" t="s">
        <v>277</v>
      </c>
      <c r="DS74" s="307" t="s">
        <v>277</v>
      </c>
      <c r="DT74" s="307" t="s">
        <v>277</v>
      </c>
      <c r="DU74" s="307" t="s">
        <v>277</v>
      </c>
      <c r="DV74" s="307" t="s">
        <v>277</v>
      </c>
      <c r="DW74" s="307" t="s">
        <v>277</v>
      </c>
      <c r="DX74" s="432" t="s">
        <v>277</v>
      </c>
      <c r="DY74" s="307" t="s">
        <v>277</v>
      </c>
      <c r="DZ74" s="432" t="s">
        <v>277</v>
      </c>
      <c r="EA74" s="307" t="s">
        <v>277</v>
      </c>
      <c r="EB74" s="307" t="s">
        <v>277</v>
      </c>
      <c r="EC74" s="307" t="s">
        <v>277</v>
      </c>
      <c r="ED74" s="307" t="s">
        <v>277</v>
      </c>
      <c r="EE74" s="307" t="s">
        <v>277</v>
      </c>
      <c r="EF74" s="307" t="s">
        <v>277</v>
      </c>
      <c r="EG74" s="307" t="s">
        <v>277</v>
      </c>
      <c r="EH74" s="307" t="s">
        <v>277</v>
      </c>
      <c r="EI74" s="307" t="s">
        <v>277</v>
      </c>
      <c r="EJ74" s="307" t="s">
        <v>277</v>
      </c>
      <c r="EK74" s="307" t="s">
        <v>277</v>
      </c>
      <c r="EL74" s="307" t="s">
        <v>277</v>
      </c>
      <c r="EM74" s="307" t="s">
        <v>277</v>
      </c>
      <c r="EN74" s="307" t="s">
        <v>277</v>
      </c>
      <c r="EO74" s="307" t="s">
        <v>277</v>
      </c>
      <c r="EP74" s="307" t="s">
        <v>277</v>
      </c>
      <c r="EQ74" s="307" t="s">
        <v>277</v>
      </c>
      <c r="ER74" s="307" t="s">
        <v>277</v>
      </c>
      <c r="ES74" s="307" t="s">
        <v>277</v>
      </c>
      <c r="ET74" s="307" t="s">
        <v>277</v>
      </c>
      <c r="EU74" s="307" t="s">
        <v>277</v>
      </c>
    </row>
    <row r="75" spans="1:151" s="311" customFormat="1" ht="19.95" customHeight="1">
      <c r="A75" s="433"/>
      <c r="B75" s="433"/>
      <c r="C75" s="433"/>
      <c r="D75" s="449"/>
      <c r="E75" s="442"/>
      <c r="F75" s="433"/>
      <c r="G75" s="449"/>
      <c r="H75" s="449"/>
      <c r="I75" s="433"/>
      <c r="J75" s="433"/>
      <c r="K75" s="433"/>
      <c r="L75" s="442"/>
      <c r="M75" s="433"/>
      <c r="N75" s="442"/>
      <c r="O75" s="433"/>
      <c r="P75" s="439"/>
      <c r="Q75" s="460"/>
      <c r="R75" s="304" t="s">
        <v>277</v>
      </c>
      <c r="S75" s="304" t="s">
        <v>277</v>
      </c>
      <c r="T75" s="304" t="s">
        <v>277</v>
      </c>
      <c r="U75" s="304" t="s">
        <v>277</v>
      </c>
      <c r="V75" s="304" t="s">
        <v>277</v>
      </c>
      <c r="W75" s="304" t="s">
        <v>277</v>
      </c>
      <c r="X75" s="452"/>
      <c r="Y75" s="304" t="s">
        <v>277</v>
      </c>
      <c r="Z75" s="452"/>
      <c r="AA75" s="304" t="s">
        <v>277</v>
      </c>
      <c r="AB75" s="458"/>
      <c r="AC75" s="304" t="s">
        <v>277</v>
      </c>
      <c r="AD75" s="452"/>
      <c r="AE75" s="304" t="s">
        <v>277</v>
      </c>
      <c r="AF75" s="304" t="s">
        <v>277</v>
      </c>
      <c r="AG75" s="304" t="s">
        <v>277</v>
      </c>
      <c r="AH75" s="304" t="s">
        <v>277</v>
      </c>
      <c r="AI75" s="304" t="s">
        <v>277</v>
      </c>
      <c r="AJ75" s="447"/>
      <c r="AK75" s="447"/>
      <c r="AL75" s="447"/>
      <c r="AM75" s="447"/>
      <c r="AN75" s="447"/>
      <c r="AO75" s="447"/>
      <c r="AP75" s="307" t="s">
        <v>277</v>
      </c>
      <c r="AQ75" s="433"/>
      <c r="AR75" s="307" t="s">
        <v>277</v>
      </c>
      <c r="AS75" s="308" t="s">
        <v>277</v>
      </c>
      <c r="AT75" s="308" t="s">
        <v>277</v>
      </c>
      <c r="AU75" s="307" t="s">
        <v>277</v>
      </c>
      <c r="AV75" s="307" t="s">
        <v>277</v>
      </c>
      <c r="AW75" s="307" t="s">
        <v>277</v>
      </c>
      <c r="AX75" s="307" t="s">
        <v>277</v>
      </c>
      <c r="AY75" s="309" t="s">
        <v>277</v>
      </c>
      <c r="AZ75" s="387" t="s">
        <v>277</v>
      </c>
      <c r="BA75" s="452"/>
      <c r="BB75" s="387" t="s">
        <v>277</v>
      </c>
      <c r="BC75" s="452"/>
      <c r="BD75" s="387" t="s">
        <v>277</v>
      </c>
      <c r="BE75" s="387" t="s">
        <v>277</v>
      </c>
      <c r="BF75" s="387" t="s">
        <v>277</v>
      </c>
      <c r="BG75" s="307" t="s">
        <v>277</v>
      </c>
      <c r="BH75" s="307" t="s">
        <v>277</v>
      </c>
      <c r="BI75" s="307" t="s">
        <v>277</v>
      </c>
      <c r="BJ75" s="307" t="s">
        <v>277</v>
      </c>
      <c r="BK75" s="447"/>
      <c r="BL75" s="307" t="s">
        <v>277</v>
      </c>
      <c r="BM75" s="307" t="s">
        <v>277</v>
      </c>
      <c r="BN75" s="307" t="s">
        <v>277</v>
      </c>
      <c r="BO75" s="307" t="s">
        <v>277</v>
      </c>
      <c r="BP75" s="307" t="s">
        <v>277</v>
      </c>
      <c r="BQ75" s="307" t="s">
        <v>277</v>
      </c>
      <c r="BR75" s="307" t="s">
        <v>277</v>
      </c>
      <c r="BS75" s="307" t="s">
        <v>277</v>
      </c>
      <c r="BT75" s="307" t="s">
        <v>277</v>
      </c>
      <c r="BU75" s="306" t="s">
        <v>277</v>
      </c>
      <c r="BV75" s="307" t="s">
        <v>277</v>
      </c>
      <c r="BW75" s="307" t="s">
        <v>277</v>
      </c>
      <c r="BX75" s="307" t="s">
        <v>277</v>
      </c>
      <c r="BY75" s="307" t="s">
        <v>277</v>
      </c>
      <c r="BZ75" s="307" t="s">
        <v>277</v>
      </c>
      <c r="CA75" s="307" t="s">
        <v>277</v>
      </c>
      <c r="CB75" s="307" t="s">
        <v>277</v>
      </c>
      <c r="CC75" s="307" t="s">
        <v>277</v>
      </c>
      <c r="CD75" s="307" t="s">
        <v>277</v>
      </c>
      <c r="CE75" s="306" t="s">
        <v>277</v>
      </c>
      <c r="CF75" s="307" t="s">
        <v>277</v>
      </c>
      <c r="CG75" s="307" t="s">
        <v>277</v>
      </c>
      <c r="CH75" s="307" t="s">
        <v>277</v>
      </c>
      <c r="CI75" s="306" t="s">
        <v>277</v>
      </c>
      <c r="CJ75" s="307" t="s">
        <v>277</v>
      </c>
      <c r="CK75" s="307" t="s">
        <v>277</v>
      </c>
      <c r="CL75" s="307" t="s">
        <v>277</v>
      </c>
      <c r="CM75" s="433"/>
      <c r="CN75" s="436"/>
      <c r="CO75" s="449"/>
      <c r="CP75" s="449"/>
      <c r="CQ75" s="433"/>
      <c r="CR75" s="449"/>
      <c r="CS75" s="449"/>
      <c r="CT75" s="433"/>
      <c r="CU75" s="433"/>
      <c r="CV75" s="433"/>
      <c r="CW75" s="433"/>
      <c r="CX75" s="433"/>
      <c r="CY75" s="433"/>
      <c r="CZ75" s="433"/>
      <c r="DA75" s="433"/>
      <c r="DB75" s="442"/>
      <c r="DC75" s="433"/>
      <c r="DD75" s="433"/>
      <c r="DE75" s="433"/>
      <c r="DF75" s="433"/>
      <c r="DG75" s="433"/>
      <c r="DH75" s="433"/>
      <c r="DI75" s="433"/>
      <c r="DJ75" s="433"/>
      <c r="DK75" s="433"/>
      <c r="DL75" s="433"/>
      <c r="DM75" s="307" t="s">
        <v>277</v>
      </c>
      <c r="DN75" s="433"/>
      <c r="DO75" s="307" t="s">
        <v>277</v>
      </c>
      <c r="DP75" s="307" t="s">
        <v>277</v>
      </c>
      <c r="DQ75" s="307" t="s">
        <v>277</v>
      </c>
      <c r="DR75" s="307" t="s">
        <v>277</v>
      </c>
      <c r="DS75" s="307" t="s">
        <v>277</v>
      </c>
      <c r="DT75" s="307" t="s">
        <v>277</v>
      </c>
      <c r="DU75" s="307" t="s">
        <v>277</v>
      </c>
      <c r="DV75" s="307" t="s">
        <v>277</v>
      </c>
      <c r="DW75" s="307" t="s">
        <v>277</v>
      </c>
      <c r="DX75" s="433"/>
      <c r="DY75" s="307" t="s">
        <v>277</v>
      </c>
      <c r="DZ75" s="433"/>
      <c r="EA75" s="307" t="s">
        <v>277</v>
      </c>
      <c r="EB75" s="307" t="s">
        <v>277</v>
      </c>
      <c r="EC75" s="307" t="s">
        <v>277</v>
      </c>
      <c r="ED75" s="307" t="s">
        <v>277</v>
      </c>
      <c r="EE75" s="307" t="s">
        <v>277</v>
      </c>
      <c r="EF75" s="307" t="s">
        <v>277</v>
      </c>
      <c r="EG75" s="307" t="s">
        <v>277</v>
      </c>
      <c r="EH75" s="307" t="s">
        <v>277</v>
      </c>
      <c r="EI75" s="307" t="s">
        <v>277</v>
      </c>
      <c r="EJ75" s="307" t="s">
        <v>277</v>
      </c>
      <c r="EK75" s="307" t="s">
        <v>277</v>
      </c>
      <c r="EL75" s="307" t="s">
        <v>277</v>
      </c>
      <c r="EM75" s="307" t="s">
        <v>277</v>
      </c>
      <c r="EN75" s="307" t="s">
        <v>277</v>
      </c>
      <c r="EO75" s="307" t="s">
        <v>277</v>
      </c>
      <c r="EP75" s="307" t="s">
        <v>277</v>
      </c>
      <c r="EQ75" s="307" t="s">
        <v>277</v>
      </c>
      <c r="ER75" s="307" t="s">
        <v>277</v>
      </c>
      <c r="ES75" s="307" t="s">
        <v>277</v>
      </c>
      <c r="ET75" s="307" t="s">
        <v>277</v>
      </c>
      <c r="EU75" s="307" t="s">
        <v>277</v>
      </c>
    </row>
    <row r="76" spans="1:151" s="311" customFormat="1" ht="19.95" customHeight="1">
      <c r="A76" s="433"/>
      <c r="B76" s="433"/>
      <c r="C76" s="433"/>
      <c r="D76" s="449"/>
      <c r="E76" s="442"/>
      <c r="F76" s="433"/>
      <c r="G76" s="449"/>
      <c r="H76" s="449"/>
      <c r="I76" s="433"/>
      <c r="J76" s="433"/>
      <c r="K76" s="433"/>
      <c r="L76" s="442"/>
      <c r="M76" s="433"/>
      <c r="N76" s="442"/>
      <c r="O76" s="433"/>
      <c r="P76" s="439"/>
      <c r="Q76" s="460"/>
      <c r="R76" s="304" t="s">
        <v>277</v>
      </c>
      <c r="S76" s="304" t="s">
        <v>277</v>
      </c>
      <c r="T76" s="304" t="s">
        <v>277</v>
      </c>
      <c r="U76" s="304" t="s">
        <v>277</v>
      </c>
      <c r="V76" s="304" t="s">
        <v>277</v>
      </c>
      <c r="W76" s="304" t="s">
        <v>277</v>
      </c>
      <c r="X76" s="452"/>
      <c r="Y76" s="304" t="s">
        <v>277</v>
      </c>
      <c r="Z76" s="452"/>
      <c r="AA76" s="304" t="s">
        <v>277</v>
      </c>
      <c r="AB76" s="458"/>
      <c r="AC76" s="304" t="s">
        <v>277</v>
      </c>
      <c r="AD76" s="452"/>
      <c r="AE76" s="304" t="s">
        <v>277</v>
      </c>
      <c r="AF76" s="304" t="s">
        <v>277</v>
      </c>
      <c r="AG76" s="304" t="s">
        <v>277</v>
      </c>
      <c r="AH76" s="304" t="s">
        <v>277</v>
      </c>
      <c r="AI76" s="304" t="s">
        <v>277</v>
      </c>
      <c r="AJ76" s="447"/>
      <c r="AK76" s="447"/>
      <c r="AL76" s="447"/>
      <c r="AM76" s="447"/>
      <c r="AN76" s="447"/>
      <c r="AO76" s="447"/>
      <c r="AP76" s="307" t="s">
        <v>277</v>
      </c>
      <c r="AQ76" s="433"/>
      <c r="AR76" s="307" t="s">
        <v>277</v>
      </c>
      <c r="AS76" s="308" t="s">
        <v>277</v>
      </c>
      <c r="AT76" s="308" t="s">
        <v>277</v>
      </c>
      <c r="AU76" s="307" t="s">
        <v>277</v>
      </c>
      <c r="AV76" s="307" t="s">
        <v>277</v>
      </c>
      <c r="AW76" s="307" t="s">
        <v>277</v>
      </c>
      <c r="AX76" s="307" t="s">
        <v>277</v>
      </c>
      <c r="AY76" s="309" t="s">
        <v>277</v>
      </c>
      <c r="AZ76" s="387" t="s">
        <v>277</v>
      </c>
      <c r="BA76" s="452"/>
      <c r="BB76" s="387" t="s">
        <v>277</v>
      </c>
      <c r="BC76" s="452"/>
      <c r="BD76" s="387" t="s">
        <v>277</v>
      </c>
      <c r="BE76" s="387" t="s">
        <v>277</v>
      </c>
      <c r="BF76" s="387" t="s">
        <v>277</v>
      </c>
      <c r="BG76" s="307" t="s">
        <v>277</v>
      </c>
      <c r="BH76" s="307" t="s">
        <v>277</v>
      </c>
      <c r="BI76" s="307" t="s">
        <v>277</v>
      </c>
      <c r="BJ76" s="307" t="s">
        <v>277</v>
      </c>
      <c r="BK76" s="447"/>
      <c r="BL76" s="307" t="s">
        <v>277</v>
      </c>
      <c r="BM76" s="307" t="s">
        <v>277</v>
      </c>
      <c r="BN76" s="307" t="s">
        <v>277</v>
      </c>
      <c r="BO76" s="307" t="s">
        <v>277</v>
      </c>
      <c r="BP76" s="307" t="s">
        <v>277</v>
      </c>
      <c r="BQ76" s="307" t="s">
        <v>277</v>
      </c>
      <c r="BR76" s="307" t="s">
        <v>277</v>
      </c>
      <c r="BS76" s="307" t="s">
        <v>277</v>
      </c>
      <c r="BT76" s="307" t="s">
        <v>277</v>
      </c>
      <c r="BU76" s="306" t="s">
        <v>277</v>
      </c>
      <c r="BV76" s="307" t="s">
        <v>277</v>
      </c>
      <c r="BW76" s="307" t="s">
        <v>277</v>
      </c>
      <c r="BX76" s="307" t="s">
        <v>277</v>
      </c>
      <c r="BY76" s="307" t="s">
        <v>277</v>
      </c>
      <c r="BZ76" s="307" t="s">
        <v>277</v>
      </c>
      <c r="CA76" s="307" t="s">
        <v>277</v>
      </c>
      <c r="CB76" s="307" t="s">
        <v>277</v>
      </c>
      <c r="CC76" s="307" t="s">
        <v>277</v>
      </c>
      <c r="CD76" s="307" t="s">
        <v>277</v>
      </c>
      <c r="CE76" s="306" t="s">
        <v>277</v>
      </c>
      <c r="CF76" s="307" t="s">
        <v>277</v>
      </c>
      <c r="CG76" s="307" t="s">
        <v>277</v>
      </c>
      <c r="CH76" s="307" t="s">
        <v>277</v>
      </c>
      <c r="CI76" s="306" t="s">
        <v>277</v>
      </c>
      <c r="CJ76" s="307" t="s">
        <v>277</v>
      </c>
      <c r="CK76" s="307" t="s">
        <v>277</v>
      </c>
      <c r="CL76" s="307" t="s">
        <v>277</v>
      </c>
      <c r="CM76" s="433"/>
      <c r="CN76" s="436"/>
      <c r="CO76" s="449"/>
      <c r="CP76" s="449"/>
      <c r="CQ76" s="433"/>
      <c r="CR76" s="449"/>
      <c r="CS76" s="449"/>
      <c r="CT76" s="433"/>
      <c r="CU76" s="433"/>
      <c r="CV76" s="433"/>
      <c r="CW76" s="433"/>
      <c r="CX76" s="433"/>
      <c r="CY76" s="433"/>
      <c r="CZ76" s="433"/>
      <c r="DA76" s="433"/>
      <c r="DB76" s="442"/>
      <c r="DC76" s="433"/>
      <c r="DD76" s="433"/>
      <c r="DE76" s="433"/>
      <c r="DF76" s="433"/>
      <c r="DG76" s="433"/>
      <c r="DH76" s="433"/>
      <c r="DI76" s="433"/>
      <c r="DJ76" s="433"/>
      <c r="DK76" s="433"/>
      <c r="DL76" s="433"/>
      <c r="DM76" s="307" t="s">
        <v>277</v>
      </c>
      <c r="DN76" s="433"/>
      <c r="DO76" s="307" t="s">
        <v>277</v>
      </c>
      <c r="DP76" s="307" t="s">
        <v>277</v>
      </c>
      <c r="DQ76" s="307" t="s">
        <v>277</v>
      </c>
      <c r="DR76" s="307" t="s">
        <v>277</v>
      </c>
      <c r="DS76" s="307" t="s">
        <v>277</v>
      </c>
      <c r="DT76" s="307" t="s">
        <v>277</v>
      </c>
      <c r="DU76" s="307" t="s">
        <v>277</v>
      </c>
      <c r="DV76" s="307" t="s">
        <v>277</v>
      </c>
      <c r="DW76" s="307" t="s">
        <v>277</v>
      </c>
      <c r="DX76" s="433"/>
      <c r="DY76" s="307" t="s">
        <v>277</v>
      </c>
      <c r="DZ76" s="433"/>
      <c r="EA76" s="307" t="s">
        <v>277</v>
      </c>
      <c r="EB76" s="307" t="s">
        <v>277</v>
      </c>
      <c r="EC76" s="307" t="s">
        <v>277</v>
      </c>
      <c r="ED76" s="307" t="s">
        <v>277</v>
      </c>
      <c r="EE76" s="307" t="s">
        <v>277</v>
      </c>
      <c r="EF76" s="307" t="s">
        <v>277</v>
      </c>
      <c r="EG76" s="307" t="s">
        <v>277</v>
      </c>
      <c r="EH76" s="307" t="s">
        <v>277</v>
      </c>
      <c r="EI76" s="307" t="s">
        <v>277</v>
      </c>
      <c r="EJ76" s="307" t="s">
        <v>277</v>
      </c>
      <c r="EK76" s="307" t="s">
        <v>277</v>
      </c>
      <c r="EL76" s="307" t="s">
        <v>277</v>
      </c>
      <c r="EM76" s="307" t="s">
        <v>277</v>
      </c>
      <c r="EN76" s="307" t="s">
        <v>277</v>
      </c>
      <c r="EO76" s="307" t="s">
        <v>277</v>
      </c>
      <c r="EP76" s="307" t="s">
        <v>277</v>
      </c>
      <c r="EQ76" s="307" t="s">
        <v>277</v>
      </c>
      <c r="ER76" s="307" t="s">
        <v>277</v>
      </c>
      <c r="ES76" s="307" t="s">
        <v>277</v>
      </c>
      <c r="ET76" s="307" t="s">
        <v>277</v>
      </c>
      <c r="EU76" s="307" t="s">
        <v>277</v>
      </c>
    </row>
    <row r="77" spans="1:151" s="311" customFormat="1" ht="19.95" customHeight="1">
      <c r="A77" s="434"/>
      <c r="B77" s="434"/>
      <c r="C77" s="434"/>
      <c r="D77" s="450"/>
      <c r="E77" s="443"/>
      <c r="F77" s="434"/>
      <c r="G77" s="450"/>
      <c r="H77" s="450"/>
      <c r="I77" s="434"/>
      <c r="J77" s="434"/>
      <c r="K77" s="434"/>
      <c r="L77" s="443"/>
      <c r="M77" s="434"/>
      <c r="N77" s="443"/>
      <c r="O77" s="434"/>
      <c r="P77" s="440"/>
      <c r="Q77" s="461"/>
      <c r="R77" s="304" t="s">
        <v>277</v>
      </c>
      <c r="S77" s="304" t="s">
        <v>277</v>
      </c>
      <c r="T77" s="304" t="s">
        <v>277</v>
      </c>
      <c r="U77" s="304" t="s">
        <v>277</v>
      </c>
      <c r="V77" s="304" t="s">
        <v>277</v>
      </c>
      <c r="W77" s="304" t="s">
        <v>277</v>
      </c>
      <c r="X77" s="453"/>
      <c r="Y77" s="304" t="s">
        <v>277</v>
      </c>
      <c r="Z77" s="453"/>
      <c r="AA77" s="304" t="s">
        <v>277</v>
      </c>
      <c r="AB77" s="459"/>
      <c r="AC77" s="304" t="s">
        <v>277</v>
      </c>
      <c r="AD77" s="453"/>
      <c r="AE77" s="304" t="s">
        <v>277</v>
      </c>
      <c r="AF77" s="304" t="s">
        <v>277</v>
      </c>
      <c r="AG77" s="304" t="s">
        <v>277</v>
      </c>
      <c r="AH77" s="304" t="s">
        <v>277</v>
      </c>
      <c r="AI77" s="304" t="s">
        <v>277</v>
      </c>
      <c r="AJ77" s="448"/>
      <c r="AK77" s="448"/>
      <c r="AL77" s="448"/>
      <c r="AM77" s="448"/>
      <c r="AN77" s="448"/>
      <c r="AO77" s="448"/>
      <c r="AP77" s="307" t="s">
        <v>277</v>
      </c>
      <c r="AQ77" s="434"/>
      <c r="AR77" s="307" t="s">
        <v>277</v>
      </c>
      <c r="AS77" s="308" t="s">
        <v>277</v>
      </c>
      <c r="AT77" s="308" t="s">
        <v>277</v>
      </c>
      <c r="AU77" s="307" t="s">
        <v>277</v>
      </c>
      <c r="AV77" s="307" t="s">
        <v>277</v>
      </c>
      <c r="AW77" s="307" t="s">
        <v>277</v>
      </c>
      <c r="AX77" s="307" t="s">
        <v>277</v>
      </c>
      <c r="AY77" s="309" t="s">
        <v>277</v>
      </c>
      <c r="AZ77" s="387" t="s">
        <v>277</v>
      </c>
      <c r="BA77" s="453"/>
      <c r="BB77" s="387" t="s">
        <v>277</v>
      </c>
      <c r="BC77" s="455"/>
      <c r="BD77" s="387" t="s">
        <v>277</v>
      </c>
      <c r="BE77" s="387" t="s">
        <v>277</v>
      </c>
      <c r="BF77" s="387" t="s">
        <v>277</v>
      </c>
      <c r="BG77" s="307" t="s">
        <v>277</v>
      </c>
      <c r="BH77" s="307" t="s">
        <v>277</v>
      </c>
      <c r="BI77" s="307" t="s">
        <v>277</v>
      </c>
      <c r="BJ77" s="307" t="s">
        <v>277</v>
      </c>
      <c r="BK77" s="448"/>
      <c r="BL77" s="307" t="s">
        <v>277</v>
      </c>
      <c r="BM77" s="307" t="s">
        <v>277</v>
      </c>
      <c r="BN77" s="307" t="s">
        <v>277</v>
      </c>
      <c r="BO77" s="307" t="s">
        <v>277</v>
      </c>
      <c r="BP77" s="307" t="s">
        <v>277</v>
      </c>
      <c r="BQ77" s="307" t="s">
        <v>277</v>
      </c>
      <c r="BR77" s="307" t="s">
        <v>277</v>
      </c>
      <c r="BS77" s="307" t="s">
        <v>277</v>
      </c>
      <c r="BT77" s="307" t="s">
        <v>277</v>
      </c>
      <c r="BU77" s="306" t="s">
        <v>277</v>
      </c>
      <c r="BV77" s="307" t="s">
        <v>277</v>
      </c>
      <c r="BW77" s="307" t="s">
        <v>277</v>
      </c>
      <c r="BX77" s="307" t="s">
        <v>277</v>
      </c>
      <c r="BY77" s="307" t="s">
        <v>277</v>
      </c>
      <c r="BZ77" s="307" t="s">
        <v>277</v>
      </c>
      <c r="CA77" s="307" t="s">
        <v>277</v>
      </c>
      <c r="CB77" s="307" t="s">
        <v>277</v>
      </c>
      <c r="CC77" s="307" t="s">
        <v>277</v>
      </c>
      <c r="CD77" s="307" t="s">
        <v>277</v>
      </c>
      <c r="CE77" s="306" t="s">
        <v>277</v>
      </c>
      <c r="CF77" s="307" t="s">
        <v>277</v>
      </c>
      <c r="CG77" s="307" t="s">
        <v>277</v>
      </c>
      <c r="CH77" s="307" t="s">
        <v>277</v>
      </c>
      <c r="CI77" s="306" t="s">
        <v>277</v>
      </c>
      <c r="CJ77" s="307" t="s">
        <v>277</v>
      </c>
      <c r="CK77" s="307" t="s">
        <v>277</v>
      </c>
      <c r="CL77" s="307" t="s">
        <v>277</v>
      </c>
      <c r="CM77" s="434"/>
      <c r="CN77" s="437"/>
      <c r="CO77" s="450"/>
      <c r="CP77" s="450"/>
      <c r="CQ77" s="434"/>
      <c r="CR77" s="450"/>
      <c r="CS77" s="450"/>
      <c r="CT77" s="434"/>
      <c r="CU77" s="434"/>
      <c r="CV77" s="434"/>
      <c r="CW77" s="434"/>
      <c r="CX77" s="434"/>
      <c r="CY77" s="434"/>
      <c r="CZ77" s="434"/>
      <c r="DA77" s="434"/>
      <c r="DB77" s="443"/>
      <c r="DC77" s="434"/>
      <c r="DD77" s="434"/>
      <c r="DE77" s="434"/>
      <c r="DF77" s="434"/>
      <c r="DG77" s="434"/>
      <c r="DH77" s="434"/>
      <c r="DI77" s="434"/>
      <c r="DJ77" s="434"/>
      <c r="DK77" s="434"/>
      <c r="DL77" s="434"/>
      <c r="DM77" s="307" t="s">
        <v>277</v>
      </c>
      <c r="DN77" s="434"/>
      <c r="DO77" s="307" t="s">
        <v>277</v>
      </c>
      <c r="DP77" s="307" t="s">
        <v>277</v>
      </c>
      <c r="DQ77" s="307" t="s">
        <v>277</v>
      </c>
      <c r="DR77" s="307" t="s">
        <v>277</v>
      </c>
      <c r="DS77" s="307" t="s">
        <v>277</v>
      </c>
      <c r="DT77" s="307" t="s">
        <v>277</v>
      </c>
      <c r="DU77" s="307" t="s">
        <v>277</v>
      </c>
      <c r="DV77" s="307" t="s">
        <v>277</v>
      </c>
      <c r="DW77" s="307" t="s">
        <v>277</v>
      </c>
      <c r="DX77" s="434"/>
      <c r="DY77" s="307" t="s">
        <v>277</v>
      </c>
      <c r="DZ77" s="434"/>
      <c r="EA77" s="307" t="s">
        <v>277</v>
      </c>
      <c r="EB77" s="307" t="s">
        <v>277</v>
      </c>
      <c r="EC77" s="307" t="s">
        <v>277</v>
      </c>
      <c r="ED77" s="307" t="s">
        <v>277</v>
      </c>
      <c r="EE77" s="307" t="s">
        <v>277</v>
      </c>
      <c r="EF77" s="307" t="s">
        <v>277</v>
      </c>
      <c r="EG77" s="307" t="s">
        <v>277</v>
      </c>
      <c r="EH77" s="307" t="s">
        <v>277</v>
      </c>
      <c r="EI77" s="307" t="s">
        <v>277</v>
      </c>
      <c r="EJ77" s="307" t="s">
        <v>277</v>
      </c>
      <c r="EK77" s="307" t="s">
        <v>277</v>
      </c>
      <c r="EL77" s="307" t="s">
        <v>277</v>
      </c>
      <c r="EM77" s="307" t="s">
        <v>277</v>
      </c>
      <c r="EN77" s="307" t="s">
        <v>277</v>
      </c>
      <c r="EO77" s="307" t="s">
        <v>277</v>
      </c>
      <c r="EP77" s="307" t="s">
        <v>277</v>
      </c>
      <c r="EQ77" s="307" t="s">
        <v>277</v>
      </c>
      <c r="ER77" s="307" t="s">
        <v>277</v>
      </c>
      <c r="ES77" s="307" t="s">
        <v>277</v>
      </c>
      <c r="ET77" s="307" t="s">
        <v>277</v>
      </c>
      <c r="EU77" s="307" t="s">
        <v>277</v>
      </c>
    </row>
    <row r="78" spans="1:151" s="311" customFormat="1" ht="19.95" customHeight="1">
      <c r="A78" s="432">
        <v>47</v>
      </c>
      <c r="B78" s="432">
        <v>47</v>
      </c>
      <c r="C78" s="432" t="s">
        <v>263</v>
      </c>
      <c r="D78" s="432" t="s">
        <v>458</v>
      </c>
      <c r="E78" s="441" t="s">
        <v>265</v>
      </c>
      <c r="F78" s="432" t="s">
        <v>459</v>
      </c>
      <c r="G78" s="432" t="s">
        <v>460</v>
      </c>
      <c r="H78" s="432" t="s">
        <v>448</v>
      </c>
      <c r="I78" s="432" t="s">
        <v>461</v>
      </c>
      <c r="J78" s="432" t="s">
        <v>270</v>
      </c>
      <c r="K78" s="456" t="s">
        <v>462</v>
      </c>
      <c r="L78" s="441" t="s">
        <v>272</v>
      </c>
      <c r="M78" s="432" t="s">
        <v>463</v>
      </c>
      <c r="N78" s="441" t="s">
        <v>272</v>
      </c>
      <c r="O78" s="432" t="s">
        <v>452</v>
      </c>
      <c r="P78" s="438" t="s">
        <v>291</v>
      </c>
      <c r="Q78" s="441">
        <v>1</v>
      </c>
      <c r="R78" s="304" t="s">
        <v>453</v>
      </c>
      <c r="S78" s="304" t="s">
        <v>270</v>
      </c>
      <c r="T78" s="304" t="s">
        <v>270</v>
      </c>
      <c r="U78" s="304" t="s">
        <v>270</v>
      </c>
      <c r="V78" s="304" t="s">
        <v>270</v>
      </c>
      <c r="W78" s="304">
        <v>189</v>
      </c>
      <c r="X78" s="451">
        <v>189</v>
      </c>
      <c r="Y78" s="304" t="s">
        <v>270</v>
      </c>
      <c r="Z78" s="451" t="s">
        <v>270</v>
      </c>
      <c r="AA78" s="304">
        <v>189</v>
      </c>
      <c r="AB78" s="457">
        <v>189</v>
      </c>
      <c r="AC78" s="304" t="s">
        <v>270</v>
      </c>
      <c r="AD78" s="451" t="s">
        <v>270</v>
      </c>
      <c r="AE78" s="304" t="s">
        <v>270</v>
      </c>
      <c r="AF78" s="304" t="s">
        <v>270</v>
      </c>
      <c r="AG78" s="304" t="s">
        <v>270</v>
      </c>
      <c r="AH78" s="304" t="s">
        <v>270</v>
      </c>
      <c r="AI78" s="304" t="s">
        <v>270</v>
      </c>
      <c r="AJ78" s="446" t="s">
        <v>277</v>
      </c>
      <c r="AK78" s="446" t="s">
        <v>277</v>
      </c>
      <c r="AL78" s="446" t="s">
        <v>277</v>
      </c>
      <c r="AM78" s="446" t="s">
        <v>277</v>
      </c>
      <c r="AN78" s="446" t="s">
        <v>277</v>
      </c>
      <c r="AO78" s="446" t="s">
        <v>277</v>
      </c>
      <c r="AP78" s="307" t="s">
        <v>277</v>
      </c>
      <c r="AQ78" s="432" t="s">
        <v>277</v>
      </c>
      <c r="AR78" s="307" t="s">
        <v>277</v>
      </c>
      <c r="AS78" s="308" t="s">
        <v>277</v>
      </c>
      <c r="AT78" s="308" t="s">
        <v>277</v>
      </c>
      <c r="AU78" s="307" t="s">
        <v>277</v>
      </c>
      <c r="AV78" s="307" t="s">
        <v>277</v>
      </c>
      <c r="AW78" s="307" t="s">
        <v>277</v>
      </c>
      <c r="AX78" s="307" t="s">
        <v>277</v>
      </c>
      <c r="AY78" s="309" t="s">
        <v>277</v>
      </c>
      <c r="AZ78" s="387" t="s">
        <v>277</v>
      </c>
      <c r="BA78" s="451" t="s">
        <v>277</v>
      </c>
      <c r="BB78" s="387" t="s">
        <v>277</v>
      </c>
      <c r="BC78" s="454" t="s">
        <v>277</v>
      </c>
      <c r="BD78" s="387" t="s">
        <v>277</v>
      </c>
      <c r="BE78" s="387" t="s">
        <v>277</v>
      </c>
      <c r="BF78" s="387" t="s">
        <v>277</v>
      </c>
      <c r="BG78" s="307" t="s">
        <v>277</v>
      </c>
      <c r="BH78" s="307" t="s">
        <v>277</v>
      </c>
      <c r="BI78" s="307" t="s">
        <v>277</v>
      </c>
      <c r="BJ78" s="307" t="s">
        <v>277</v>
      </c>
      <c r="BK78" s="446" t="s">
        <v>277</v>
      </c>
      <c r="BL78" s="307" t="s">
        <v>277</v>
      </c>
      <c r="BM78" s="307" t="s">
        <v>277</v>
      </c>
      <c r="BN78" s="307" t="s">
        <v>277</v>
      </c>
      <c r="BO78" s="307" t="s">
        <v>277</v>
      </c>
      <c r="BP78" s="307" t="s">
        <v>277</v>
      </c>
      <c r="BQ78" s="307" t="s">
        <v>277</v>
      </c>
      <c r="BR78" s="307" t="s">
        <v>277</v>
      </c>
      <c r="BS78" s="307" t="s">
        <v>277</v>
      </c>
      <c r="BT78" s="307" t="s">
        <v>277</v>
      </c>
      <c r="BU78" s="306" t="s">
        <v>277</v>
      </c>
      <c r="BV78" s="307" t="s">
        <v>277</v>
      </c>
      <c r="BW78" s="307" t="s">
        <v>277</v>
      </c>
      <c r="BX78" s="307" t="s">
        <v>277</v>
      </c>
      <c r="BY78" s="307" t="s">
        <v>277</v>
      </c>
      <c r="BZ78" s="307" t="s">
        <v>277</v>
      </c>
      <c r="CA78" s="307" t="s">
        <v>277</v>
      </c>
      <c r="CB78" s="307" t="s">
        <v>277</v>
      </c>
      <c r="CC78" s="307" t="s">
        <v>277</v>
      </c>
      <c r="CD78" s="307" t="s">
        <v>277</v>
      </c>
      <c r="CE78" s="306" t="s">
        <v>277</v>
      </c>
      <c r="CF78" s="307" t="s">
        <v>277</v>
      </c>
      <c r="CG78" s="307" t="s">
        <v>277</v>
      </c>
      <c r="CH78" s="307" t="s">
        <v>277</v>
      </c>
      <c r="CI78" s="306" t="s">
        <v>277</v>
      </c>
      <c r="CJ78" s="307" t="s">
        <v>277</v>
      </c>
      <c r="CK78" s="307" t="s">
        <v>277</v>
      </c>
      <c r="CL78" s="307" t="s">
        <v>277</v>
      </c>
      <c r="CM78" s="432" t="s">
        <v>278</v>
      </c>
      <c r="CN78" s="435" t="s">
        <v>454</v>
      </c>
      <c r="CO78" s="432" t="s">
        <v>280</v>
      </c>
      <c r="CP78" s="432" t="s">
        <v>280</v>
      </c>
      <c r="CQ78" s="432" t="s">
        <v>455</v>
      </c>
      <c r="CR78" s="432" t="s">
        <v>464</v>
      </c>
      <c r="CS78" s="432" t="s">
        <v>457</v>
      </c>
      <c r="CT78" s="432" t="s">
        <v>277</v>
      </c>
      <c r="CU78" s="432" t="s">
        <v>277</v>
      </c>
      <c r="CV78" s="432" t="s">
        <v>277</v>
      </c>
      <c r="CW78" s="432" t="s">
        <v>277</v>
      </c>
      <c r="CX78" s="432" t="s">
        <v>277</v>
      </c>
      <c r="CY78" s="432" t="s">
        <v>277</v>
      </c>
      <c r="CZ78" s="432" t="s">
        <v>277</v>
      </c>
      <c r="DA78" s="432" t="s">
        <v>277</v>
      </c>
      <c r="DB78" s="441" t="s">
        <v>277</v>
      </c>
      <c r="DC78" s="432" t="s">
        <v>277</v>
      </c>
      <c r="DD78" s="432" t="s">
        <v>277</v>
      </c>
      <c r="DE78" s="432" t="s">
        <v>277</v>
      </c>
      <c r="DF78" s="432" t="s">
        <v>277</v>
      </c>
      <c r="DG78" s="432" t="s">
        <v>277</v>
      </c>
      <c r="DH78" s="432" t="s">
        <v>277</v>
      </c>
      <c r="DI78" s="432" t="s">
        <v>277</v>
      </c>
      <c r="DJ78" s="432" t="s">
        <v>277</v>
      </c>
      <c r="DK78" s="432" t="s">
        <v>277</v>
      </c>
      <c r="DL78" s="432" t="s">
        <v>277</v>
      </c>
      <c r="DM78" s="307" t="s">
        <v>277</v>
      </c>
      <c r="DN78" s="432" t="s">
        <v>277</v>
      </c>
      <c r="DO78" s="307" t="s">
        <v>277</v>
      </c>
      <c r="DP78" s="307" t="s">
        <v>277</v>
      </c>
      <c r="DQ78" s="307" t="s">
        <v>277</v>
      </c>
      <c r="DR78" s="307" t="s">
        <v>277</v>
      </c>
      <c r="DS78" s="307" t="s">
        <v>277</v>
      </c>
      <c r="DT78" s="307" t="s">
        <v>277</v>
      </c>
      <c r="DU78" s="307" t="s">
        <v>277</v>
      </c>
      <c r="DV78" s="307" t="s">
        <v>277</v>
      </c>
      <c r="DW78" s="307" t="s">
        <v>277</v>
      </c>
      <c r="DX78" s="432" t="s">
        <v>277</v>
      </c>
      <c r="DY78" s="307" t="s">
        <v>277</v>
      </c>
      <c r="DZ78" s="432" t="s">
        <v>277</v>
      </c>
      <c r="EA78" s="307" t="s">
        <v>277</v>
      </c>
      <c r="EB78" s="307" t="s">
        <v>277</v>
      </c>
      <c r="EC78" s="307" t="s">
        <v>277</v>
      </c>
      <c r="ED78" s="307" t="s">
        <v>277</v>
      </c>
      <c r="EE78" s="307" t="s">
        <v>277</v>
      </c>
      <c r="EF78" s="307" t="s">
        <v>277</v>
      </c>
      <c r="EG78" s="307" t="s">
        <v>277</v>
      </c>
      <c r="EH78" s="307" t="s">
        <v>277</v>
      </c>
      <c r="EI78" s="307" t="s">
        <v>277</v>
      </c>
      <c r="EJ78" s="307" t="s">
        <v>277</v>
      </c>
      <c r="EK78" s="307" t="s">
        <v>277</v>
      </c>
      <c r="EL78" s="307" t="s">
        <v>277</v>
      </c>
      <c r="EM78" s="307" t="s">
        <v>277</v>
      </c>
      <c r="EN78" s="307" t="s">
        <v>277</v>
      </c>
      <c r="EO78" s="307" t="s">
        <v>277</v>
      </c>
      <c r="EP78" s="307" t="s">
        <v>277</v>
      </c>
      <c r="EQ78" s="307" t="s">
        <v>277</v>
      </c>
      <c r="ER78" s="307" t="s">
        <v>277</v>
      </c>
      <c r="ES78" s="307" t="s">
        <v>277</v>
      </c>
      <c r="ET78" s="307" t="s">
        <v>277</v>
      </c>
      <c r="EU78" s="307" t="s">
        <v>277</v>
      </c>
    </row>
    <row r="79" spans="1:151" s="311" customFormat="1" ht="19.95" customHeight="1">
      <c r="A79" s="433"/>
      <c r="B79" s="433"/>
      <c r="C79" s="433"/>
      <c r="D79" s="449"/>
      <c r="E79" s="442"/>
      <c r="F79" s="433"/>
      <c r="G79" s="449"/>
      <c r="H79" s="449"/>
      <c r="I79" s="433"/>
      <c r="J79" s="433"/>
      <c r="K79" s="449"/>
      <c r="L79" s="442"/>
      <c r="M79" s="433"/>
      <c r="N79" s="442"/>
      <c r="O79" s="433"/>
      <c r="P79" s="439"/>
      <c r="Q79" s="460"/>
      <c r="R79" s="304" t="s">
        <v>277</v>
      </c>
      <c r="S79" s="304" t="s">
        <v>277</v>
      </c>
      <c r="T79" s="304" t="s">
        <v>277</v>
      </c>
      <c r="U79" s="304" t="s">
        <v>277</v>
      </c>
      <c r="V79" s="304" t="s">
        <v>277</v>
      </c>
      <c r="W79" s="304" t="s">
        <v>277</v>
      </c>
      <c r="X79" s="452"/>
      <c r="Y79" s="304" t="s">
        <v>277</v>
      </c>
      <c r="Z79" s="452"/>
      <c r="AA79" s="304" t="s">
        <v>277</v>
      </c>
      <c r="AB79" s="458"/>
      <c r="AC79" s="304" t="s">
        <v>277</v>
      </c>
      <c r="AD79" s="452"/>
      <c r="AE79" s="304" t="s">
        <v>277</v>
      </c>
      <c r="AF79" s="304" t="s">
        <v>277</v>
      </c>
      <c r="AG79" s="304" t="s">
        <v>277</v>
      </c>
      <c r="AH79" s="304" t="s">
        <v>277</v>
      </c>
      <c r="AI79" s="304" t="s">
        <v>277</v>
      </c>
      <c r="AJ79" s="447"/>
      <c r="AK79" s="447"/>
      <c r="AL79" s="447"/>
      <c r="AM79" s="447"/>
      <c r="AN79" s="447"/>
      <c r="AO79" s="447"/>
      <c r="AP79" s="307" t="s">
        <v>277</v>
      </c>
      <c r="AQ79" s="433"/>
      <c r="AR79" s="307" t="s">
        <v>277</v>
      </c>
      <c r="AS79" s="308" t="s">
        <v>277</v>
      </c>
      <c r="AT79" s="308" t="s">
        <v>277</v>
      </c>
      <c r="AU79" s="307" t="s">
        <v>277</v>
      </c>
      <c r="AV79" s="307" t="s">
        <v>277</v>
      </c>
      <c r="AW79" s="307" t="s">
        <v>277</v>
      </c>
      <c r="AX79" s="307" t="s">
        <v>277</v>
      </c>
      <c r="AY79" s="309" t="s">
        <v>277</v>
      </c>
      <c r="AZ79" s="387" t="s">
        <v>277</v>
      </c>
      <c r="BA79" s="452"/>
      <c r="BB79" s="387" t="s">
        <v>277</v>
      </c>
      <c r="BC79" s="452"/>
      <c r="BD79" s="387" t="s">
        <v>277</v>
      </c>
      <c r="BE79" s="387" t="s">
        <v>277</v>
      </c>
      <c r="BF79" s="387" t="s">
        <v>277</v>
      </c>
      <c r="BG79" s="307" t="s">
        <v>277</v>
      </c>
      <c r="BH79" s="307" t="s">
        <v>277</v>
      </c>
      <c r="BI79" s="307" t="s">
        <v>277</v>
      </c>
      <c r="BJ79" s="307" t="s">
        <v>277</v>
      </c>
      <c r="BK79" s="447"/>
      <c r="BL79" s="307" t="s">
        <v>277</v>
      </c>
      <c r="BM79" s="307" t="s">
        <v>277</v>
      </c>
      <c r="BN79" s="307" t="s">
        <v>277</v>
      </c>
      <c r="BO79" s="307" t="s">
        <v>277</v>
      </c>
      <c r="BP79" s="307" t="s">
        <v>277</v>
      </c>
      <c r="BQ79" s="307" t="s">
        <v>277</v>
      </c>
      <c r="BR79" s="307" t="s">
        <v>277</v>
      </c>
      <c r="BS79" s="307" t="s">
        <v>277</v>
      </c>
      <c r="BT79" s="307" t="s">
        <v>277</v>
      </c>
      <c r="BU79" s="306" t="s">
        <v>277</v>
      </c>
      <c r="BV79" s="307" t="s">
        <v>277</v>
      </c>
      <c r="BW79" s="307" t="s">
        <v>277</v>
      </c>
      <c r="BX79" s="307" t="s">
        <v>277</v>
      </c>
      <c r="BY79" s="307" t="s">
        <v>277</v>
      </c>
      <c r="BZ79" s="307" t="s">
        <v>277</v>
      </c>
      <c r="CA79" s="307" t="s">
        <v>277</v>
      </c>
      <c r="CB79" s="307" t="s">
        <v>277</v>
      </c>
      <c r="CC79" s="307" t="s">
        <v>277</v>
      </c>
      <c r="CD79" s="307" t="s">
        <v>277</v>
      </c>
      <c r="CE79" s="306" t="s">
        <v>277</v>
      </c>
      <c r="CF79" s="307" t="s">
        <v>277</v>
      </c>
      <c r="CG79" s="307" t="s">
        <v>277</v>
      </c>
      <c r="CH79" s="307" t="s">
        <v>277</v>
      </c>
      <c r="CI79" s="306" t="s">
        <v>277</v>
      </c>
      <c r="CJ79" s="307" t="s">
        <v>277</v>
      </c>
      <c r="CK79" s="307" t="s">
        <v>277</v>
      </c>
      <c r="CL79" s="307" t="s">
        <v>277</v>
      </c>
      <c r="CM79" s="433"/>
      <c r="CN79" s="436"/>
      <c r="CO79" s="449"/>
      <c r="CP79" s="449"/>
      <c r="CQ79" s="433"/>
      <c r="CR79" s="449"/>
      <c r="CS79" s="449"/>
      <c r="CT79" s="433"/>
      <c r="CU79" s="433"/>
      <c r="CV79" s="433"/>
      <c r="CW79" s="433"/>
      <c r="CX79" s="433"/>
      <c r="CY79" s="433"/>
      <c r="CZ79" s="433"/>
      <c r="DA79" s="433"/>
      <c r="DB79" s="442"/>
      <c r="DC79" s="433"/>
      <c r="DD79" s="433"/>
      <c r="DE79" s="433"/>
      <c r="DF79" s="433"/>
      <c r="DG79" s="433"/>
      <c r="DH79" s="433"/>
      <c r="DI79" s="433"/>
      <c r="DJ79" s="433"/>
      <c r="DK79" s="433"/>
      <c r="DL79" s="433"/>
      <c r="DM79" s="307" t="s">
        <v>277</v>
      </c>
      <c r="DN79" s="433"/>
      <c r="DO79" s="307" t="s">
        <v>277</v>
      </c>
      <c r="DP79" s="307" t="s">
        <v>277</v>
      </c>
      <c r="DQ79" s="307" t="s">
        <v>277</v>
      </c>
      <c r="DR79" s="307" t="s">
        <v>277</v>
      </c>
      <c r="DS79" s="307" t="s">
        <v>277</v>
      </c>
      <c r="DT79" s="307" t="s">
        <v>277</v>
      </c>
      <c r="DU79" s="307" t="s">
        <v>277</v>
      </c>
      <c r="DV79" s="307" t="s">
        <v>277</v>
      </c>
      <c r="DW79" s="307" t="s">
        <v>277</v>
      </c>
      <c r="DX79" s="433"/>
      <c r="DY79" s="307" t="s">
        <v>277</v>
      </c>
      <c r="DZ79" s="433"/>
      <c r="EA79" s="307" t="s">
        <v>277</v>
      </c>
      <c r="EB79" s="307" t="s">
        <v>277</v>
      </c>
      <c r="EC79" s="307" t="s">
        <v>277</v>
      </c>
      <c r="ED79" s="307" t="s">
        <v>277</v>
      </c>
      <c r="EE79" s="307" t="s">
        <v>277</v>
      </c>
      <c r="EF79" s="307" t="s">
        <v>277</v>
      </c>
      <c r="EG79" s="307" t="s">
        <v>277</v>
      </c>
      <c r="EH79" s="307" t="s">
        <v>277</v>
      </c>
      <c r="EI79" s="307" t="s">
        <v>277</v>
      </c>
      <c r="EJ79" s="307" t="s">
        <v>277</v>
      </c>
      <c r="EK79" s="307" t="s">
        <v>277</v>
      </c>
      <c r="EL79" s="307" t="s">
        <v>277</v>
      </c>
      <c r="EM79" s="307" t="s">
        <v>277</v>
      </c>
      <c r="EN79" s="307" t="s">
        <v>277</v>
      </c>
      <c r="EO79" s="307" t="s">
        <v>277</v>
      </c>
      <c r="EP79" s="307" t="s">
        <v>277</v>
      </c>
      <c r="EQ79" s="307" t="s">
        <v>277</v>
      </c>
      <c r="ER79" s="307" t="s">
        <v>277</v>
      </c>
      <c r="ES79" s="307" t="s">
        <v>277</v>
      </c>
      <c r="ET79" s="307" t="s">
        <v>277</v>
      </c>
      <c r="EU79" s="307" t="s">
        <v>277</v>
      </c>
    </row>
    <row r="80" spans="1:151" s="311" customFormat="1" ht="19.95" customHeight="1">
      <c r="A80" s="433"/>
      <c r="B80" s="433"/>
      <c r="C80" s="433"/>
      <c r="D80" s="449"/>
      <c r="E80" s="442"/>
      <c r="F80" s="433"/>
      <c r="G80" s="449"/>
      <c r="H80" s="449"/>
      <c r="I80" s="433"/>
      <c r="J80" s="433"/>
      <c r="K80" s="449"/>
      <c r="L80" s="442"/>
      <c r="M80" s="433"/>
      <c r="N80" s="442"/>
      <c r="O80" s="433"/>
      <c r="P80" s="439"/>
      <c r="Q80" s="460"/>
      <c r="R80" s="304" t="s">
        <v>277</v>
      </c>
      <c r="S80" s="304" t="s">
        <v>277</v>
      </c>
      <c r="T80" s="304" t="s">
        <v>277</v>
      </c>
      <c r="U80" s="304" t="s">
        <v>277</v>
      </c>
      <c r="V80" s="304" t="s">
        <v>277</v>
      </c>
      <c r="W80" s="304" t="s">
        <v>277</v>
      </c>
      <c r="X80" s="452"/>
      <c r="Y80" s="304" t="s">
        <v>277</v>
      </c>
      <c r="Z80" s="452"/>
      <c r="AA80" s="304" t="s">
        <v>277</v>
      </c>
      <c r="AB80" s="458"/>
      <c r="AC80" s="304" t="s">
        <v>277</v>
      </c>
      <c r="AD80" s="452"/>
      <c r="AE80" s="304" t="s">
        <v>277</v>
      </c>
      <c r="AF80" s="304" t="s">
        <v>277</v>
      </c>
      <c r="AG80" s="304" t="s">
        <v>277</v>
      </c>
      <c r="AH80" s="304" t="s">
        <v>277</v>
      </c>
      <c r="AI80" s="304" t="s">
        <v>277</v>
      </c>
      <c r="AJ80" s="447"/>
      <c r="AK80" s="447"/>
      <c r="AL80" s="447"/>
      <c r="AM80" s="447"/>
      <c r="AN80" s="447"/>
      <c r="AO80" s="447"/>
      <c r="AP80" s="307" t="s">
        <v>277</v>
      </c>
      <c r="AQ80" s="433"/>
      <c r="AR80" s="307" t="s">
        <v>277</v>
      </c>
      <c r="AS80" s="308" t="s">
        <v>277</v>
      </c>
      <c r="AT80" s="308" t="s">
        <v>277</v>
      </c>
      <c r="AU80" s="307" t="s">
        <v>277</v>
      </c>
      <c r="AV80" s="307" t="s">
        <v>277</v>
      </c>
      <c r="AW80" s="307" t="s">
        <v>277</v>
      </c>
      <c r="AX80" s="307" t="s">
        <v>277</v>
      </c>
      <c r="AY80" s="309" t="s">
        <v>277</v>
      </c>
      <c r="AZ80" s="387" t="s">
        <v>277</v>
      </c>
      <c r="BA80" s="452"/>
      <c r="BB80" s="387" t="s">
        <v>277</v>
      </c>
      <c r="BC80" s="452"/>
      <c r="BD80" s="387" t="s">
        <v>277</v>
      </c>
      <c r="BE80" s="387" t="s">
        <v>277</v>
      </c>
      <c r="BF80" s="387" t="s">
        <v>277</v>
      </c>
      <c r="BG80" s="307" t="s">
        <v>277</v>
      </c>
      <c r="BH80" s="307" t="s">
        <v>277</v>
      </c>
      <c r="BI80" s="307" t="s">
        <v>277</v>
      </c>
      <c r="BJ80" s="307" t="s">
        <v>277</v>
      </c>
      <c r="BK80" s="447"/>
      <c r="BL80" s="307" t="s">
        <v>277</v>
      </c>
      <c r="BM80" s="307" t="s">
        <v>277</v>
      </c>
      <c r="BN80" s="307" t="s">
        <v>277</v>
      </c>
      <c r="BO80" s="307" t="s">
        <v>277</v>
      </c>
      <c r="BP80" s="307" t="s">
        <v>277</v>
      </c>
      <c r="BQ80" s="307" t="s">
        <v>277</v>
      </c>
      <c r="BR80" s="307" t="s">
        <v>277</v>
      </c>
      <c r="BS80" s="307" t="s">
        <v>277</v>
      </c>
      <c r="BT80" s="307" t="s">
        <v>277</v>
      </c>
      <c r="BU80" s="306" t="s">
        <v>277</v>
      </c>
      <c r="BV80" s="307" t="s">
        <v>277</v>
      </c>
      <c r="BW80" s="307" t="s">
        <v>277</v>
      </c>
      <c r="BX80" s="307" t="s">
        <v>277</v>
      </c>
      <c r="BY80" s="307" t="s">
        <v>277</v>
      </c>
      <c r="BZ80" s="307" t="s">
        <v>277</v>
      </c>
      <c r="CA80" s="307" t="s">
        <v>277</v>
      </c>
      <c r="CB80" s="307" t="s">
        <v>277</v>
      </c>
      <c r="CC80" s="307" t="s">
        <v>277</v>
      </c>
      <c r="CD80" s="307" t="s">
        <v>277</v>
      </c>
      <c r="CE80" s="306" t="s">
        <v>277</v>
      </c>
      <c r="CF80" s="307" t="s">
        <v>277</v>
      </c>
      <c r="CG80" s="307" t="s">
        <v>277</v>
      </c>
      <c r="CH80" s="307" t="s">
        <v>277</v>
      </c>
      <c r="CI80" s="306" t="s">
        <v>277</v>
      </c>
      <c r="CJ80" s="307" t="s">
        <v>277</v>
      </c>
      <c r="CK80" s="307" t="s">
        <v>277</v>
      </c>
      <c r="CL80" s="307" t="s">
        <v>277</v>
      </c>
      <c r="CM80" s="433"/>
      <c r="CN80" s="436"/>
      <c r="CO80" s="449"/>
      <c r="CP80" s="449"/>
      <c r="CQ80" s="433"/>
      <c r="CR80" s="449"/>
      <c r="CS80" s="449"/>
      <c r="CT80" s="433"/>
      <c r="CU80" s="433"/>
      <c r="CV80" s="433"/>
      <c r="CW80" s="433"/>
      <c r="CX80" s="433"/>
      <c r="CY80" s="433"/>
      <c r="CZ80" s="433"/>
      <c r="DA80" s="433"/>
      <c r="DB80" s="442"/>
      <c r="DC80" s="433"/>
      <c r="DD80" s="433"/>
      <c r="DE80" s="433"/>
      <c r="DF80" s="433"/>
      <c r="DG80" s="433"/>
      <c r="DH80" s="433"/>
      <c r="DI80" s="433"/>
      <c r="DJ80" s="433"/>
      <c r="DK80" s="433"/>
      <c r="DL80" s="433"/>
      <c r="DM80" s="307" t="s">
        <v>277</v>
      </c>
      <c r="DN80" s="433"/>
      <c r="DO80" s="307" t="s">
        <v>277</v>
      </c>
      <c r="DP80" s="307" t="s">
        <v>277</v>
      </c>
      <c r="DQ80" s="307" t="s">
        <v>277</v>
      </c>
      <c r="DR80" s="307" t="s">
        <v>277</v>
      </c>
      <c r="DS80" s="307" t="s">
        <v>277</v>
      </c>
      <c r="DT80" s="307" t="s">
        <v>277</v>
      </c>
      <c r="DU80" s="307" t="s">
        <v>277</v>
      </c>
      <c r="DV80" s="307" t="s">
        <v>277</v>
      </c>
      <c r="DW80" s="307" t="s">
        <v>277</v>
      </c>
      <c r="DX80" s="433"/>
      <c r="DY80" s="307" t="s">
        <v>277</v>
      </c>
      <c r="DZ80" s="433"/>
      <c r="EA80" s="307" t="s">
        <v>277</v>
      </c>
      <c r="EB80" s="307" t="s">
        <v>277</v>
      </c>
      <c r="EC80" s="307" t="s">
        <v>277</v>
      </c>
      <c r="ED80" s="307" t="s">
        <v>277</v>
      </c>
      <c r="EE80" s="307" t="s">
        <v>277</v>
      </c>
      <c r="EF80" s="307" t="s">
        <v>277</v>
      </c>
      <c r="EG80" s="307" t="s">
        <v>277</v>
      </c>
      <c r="EH80" s="307" t="s">
        <v>277</v>
      </c>
      <c r="EI80" s="307" t="s">
        <v>277</v>
      </c>
      <c r="EJ80" s="307" t="s">
        <v>277</v>
      </c>
      <c r="EK80" s="307" t="s">
        <v>277</v>
      </c>
      <c r="EL80" s="307" t="s">
        <v>277</v>
      </c>
      <c r="EM80" s="307" t="s">
        <v>277</v>
      </c>
      <c r="EN80" s="307" t="s">
        <v>277</v>
      </c>
      <c r="EO80" s="307" t="s">
        <v>277</v>
      </c>
      <c r="EP80" s="307" t="s">
        <v>277</v>
      </c>
      <c r="EQ80" s="307" t="s">
        <v>277</v>
      </c>
      <c r="ER80" s="307" t="s">
        <v>277</v>
      </c>
      <c r="ES80" s="307" t="s">
        <v>277</v>
      </c>
      <c r="ET80" s="307" t="s">
        <v>277</v>
      </c>
      <c r="EU80" s="307" t="s">
        <v>277</v>
      </c>
    </row>
    <row r="81" spans="1:151" s="311" customFormat="1" ht="19.95" customHeight="1">
      <c r="A81" s="434"/>
      <c r="B81" s="434"/>
      <c r="C81" s="434"/>
      <c r="D81" s="450"/>
      <c r="E81" s="443"/>
      <c r="F81" s="434"/>
      <c r="G81" s="450"/>
      <c r="H81" s="450"/>
      <c r="I81" s="434"/>
      <c r="J81" s="434"/>
      <c r="K81" s="450"/>
      <c r="L81" s="443"/>
      <c r="M81" s="434"/>
      <c r="N81" s="443"/>
      <c r="O81" s="434"/>
      <c r="P81" s="440"/>
      <c r="Q81" s="461"/>
      <c r="R81" s="304" t="s">
        <v>277</v>
      </c>
      <c r="S81" s="304" t="s">
        <v>277</v>
      </c>
      <c r="T81" s="304" t="s">
        <v>277</v>
      </c>
      <c r="U81" s="304" t="s">
        <v>277</v>
      </c>
      <c r="V81" s="304" t="s">
        <v>277</v>
      </c>
      <c r="W81" s="304" t="s">
        <v>277</v>
      </c>
      <c r="X81" s="453"/>
      <c r="Y81" s="304" t="s">
        <v>277</v>
      </c>
      <c r="Z81" s="453"/>
      <c r="AA81" s="304" t="s">
        <v>277</v>
      </c>
      <c r="AB81" s="459"/>
      <c r="AC81" s="304" t="s">
        <v>277</v>
      </c>
      <c r="AD81" s="453"/>
      <c r="AE81" s="304" t="s">
        <v>277</v>
      </c>
      <c r="AF81" s="304" t="s">
        <v>277</v>
      </c>
      <c r="AG81" s="304" t="s">
        <v>277</v>
      </c>
      <c r="AH81" s="304" t="s">
        <v>277</v>
      </c>
      <c r="AI81" s="304" t="s">
        <v>277</v>
      </c>
      <c r="AJ81" s="448"/>
      <c r="AK81" s="448"/>
      <c r="AL81" s="448"/>
      <c r="AM81" s="448"/>
      <c r="AN81" s="448"/>
      <c r="AO81" s="448"/>
      <c r="AP81" s="307" t="s">
        <v>277</v>
      </c>
      <c r="AQ81" s="434"/>
      <c r="AR81" s="307" t="s">
        <v>277</v>
      </c>
      <c r="AS81" s="308" t="s">
        <v>277</v>
      </c>
      <c r="AT81" s="308" t="s">
        <v>277</v>
      </c>
      <c r="AU81" s="307" t="s">
        <v>277</v>
      </c>
      <c r="AV81" s="307" t="s">
        <v>277</v>
      </c>
      <c r="AW81" s="307" t="s">
        <v>277</v>
      </c>
      <c r="AX81" s="307" t="s">
        <v>277</v>
      </c>
      <c r="AY81" s="309" t="s">
        <v>277</v>
      </c>
      <c r="AZ81" s="387" t="s">
        <v>277</v>
      </c>
      <c r="BA81" s="453"/>
      <c r="BB81" s="387" t="s">
        <v>277</v>
      </c>
      <c r="BC81" s="455"/>
      <c r="BD81" s="387" t="s">
        <v>277</v>
      </c>
      <c r="BE81" s="387" t="s">
        <v>277</v>
      </c>
      <c r="BF81" s="387" t="s">
        <v>277</v>
      </c>
      <c r="BG81" s="307" t="s">
        <v>277</v>
      </c>
      <c r="BH81" s="307" t="s">
        <v>277</v>
      </c>
      <c r="BI81" s="307" t="s">
        <v>277</v>
      </c>
      <c r="BJ81" s="307" t="s">
        <v>277</v>
      </c>
      <c r="BK81" s="448"/>
      <c r="BL81" s="307" t="s">
        <v>277</v>
      </c>
      <c r="BM81" s="307" t="s">
        <v>277</v>
      </c>
      <c r="BN81" s="307" t="s">
        <v>277</v>
      </c>
      <c r="BO81" s="307" t="s">
        <v>277</v>
      </c>
      <c r="BP81" s="307" t="s">
        <v>277</v>
      </c>
      <c r="BQ81" s="307" t="s">
        <v>277</v>
      </c>
      <c r="BR81" s="307" t="s">
        <v>277</v>
      </c>
      <c r="BS81" s="307" t="s">
        <v>277</v>
      </c>
      <c r="BT81" s="307" t="s">
        <v>277</v>
      </c>
      <c r="BU81" s="306" t="s">
        <v>277</v>
      </c>
      <c r="BV81" s="307" t="s">
        <v>277</v>
      </c>
      <c r="BW81" s="307" t="s">
        <v>277</v>
      </c>
      <c r="BX81" s="307" t="s">
        <v>277</v>
      </c>
      <c r="BY81" s="307" t="s">
        <v>277</v>
      </c>
      <c r="BZ81" s="307" t="s">
        <v>277</v>
      </c>
      <c r="CA81" s="307" t="s">
        <v>277</v>
      </c>
      <c r="CB81" s="307" t="s">
        <v>277</v>
      </c>
      <c r="CC81" s="307" t="s">
        <v>277</v>
      </c>
      <c r="CD81" s="307" t="s">
        <v>277</v>
      </c>
      <c r="CE81" s="306" t="s">
        <v>277</v>
      </c>
      <c r="CF81" s="307" t="s">
        <v>277</v>
      </c>
      <c r="CG81" s="307" t="s">
        <v>277</v>
      </c>
      <c r="CH81" s="307" t="s">
        <v>277</v>
      </c>
      <c r="CI81" s="306" t="s">
        <v>277</v>
      </c>
      <c r="CJ81" s="307" t="s">
        <v>277</v>
      </c>
      <c r="CK81" s="307" t="s">
        <v>277</v>
      </c>
      <c r="CL81" s="307" t="s">
        <v>277</v>
      </c>
      <c r="CM81" s="434"/>
      <c r="CN81" s="437"/>
      <c r="CO81" s="450"/>
      <c r="CP81" s="450"/>
      <c r="CQ81" s="434"/>
      <c r="CR81" s="450"/>
      <c r="CS81" s="450"/>
      <c r="CT81" s="434"/>
      <c r="CU81" s="434"/>
      <c r="CV81" s="434"/>
      <c r="CW81" s="434"/>
      <c r="CX81" s="434"/>
      <c r="CY81" s="434"/>
      <c r="CZ81" s="434"/>
      <c r="DA81" s="434"/>
      <c r="DB81" s="443"/>
      <c r="DC81" s="434"/>
      <c r="DD81" s="434"/>
      <c r="DE81" s="434"/>
      <c r="DF81" s="434"/>
      <c r="DG81" s="434"/>
      <c r="DH81" s="434"/>
      <c r="DI81" s="434"/>
      <c r="DJ81" s="434"/>
      <c r="DK81" s="434"/>
      <c r="DL81" s="434"/>
      <c r="DM81" s="307" t="s">
        <v>277</v>
      </c>
      <c r="DN81" s="434"/>
      <c r="DO81" s="307" t="s">
        <v>277</v>
      </c>
      <c r="DP81" s="307" t="s">
        <v>277</v>
      </c>
      <c r="DQ81" s="307" t="s">
        <v>277</v>
      </c>
      <c r="DR81" s="307" t="s">
        <v>277</v>
      </c>
      <c r="DS81" s="307" t="s">
        <v>277</v>
      </c>
      <c r="DT81" s="307" t="s">
        <v>277</v>
      </c>
      <c r="DU81" s="307" t="s">
        <v>277</v>
      </c>
      <c r="DV81" s="307" t="s">
        <v>277</v>
      </c>
      <c r="DW81" s="307" t="s">
        <v>277</v>
      </c>
      <c r="DX81" s="434"/>
      <c r="DY81" s="307" t="s">
        <v>277</v>
      </c>
      <c r="DZ81" s="434"/>
      <c r="EA81" s="307" t="s">
        <v>277</v>
      </c>
      <c r="EB81" s="307" t="s">
        <v>277</v>
      </c>
      <c r="EC81" s="307" t="s">
        <v>277</v>
      </c>
      <c r="ED81" s="307" t="s">
        <v>277</v>
      </c>
      <c r="EE81" s="307" t="s">
        <v>277</v>
      </c>
      <c r="EF81" s="307" t="s">
        <v>277</v>
      </c>
      <c r="EG81" s="307" t="s">
        <v>277</v>
      </c>
      <c r="EH81" s="307" t="s">
        <v>277</v>
      </c>
      <c r="EI81" s="307" t="s">
        <v>277</v>
      </c>
      <c r="EJ81" s="307" t="s">
        <v>277</v>
      </c>
      <c r="EK81" s="307" t="s">
        <v>277</v>
      </c>
      <c r="EL81" s="307" t="s">
        <v>277</v>
      </c>
      <c r="EM81" s="307" t="s">
        <v>277</v>
      </c>
      <c r="EN81" s="307" t="s">
        <v>277</v>
      </c>
      <c r="EO81" s="307" t="s">
        <v>277</v>
      </c>
      <c r="EP81" s="307" t="s">
        <v>277</v>
      </c>
      <c r="EQ81" s="307" t="s">
        <v>277</v>
      </c>
      <c r="ER81" s="307" t="s">
        <v>277</v>
      </c>
      <c r="ES81" s="307" t="s">
        <v>277</v>
      </c>
      <c r="ET81" s="307" t="s">
        <v>277</v>
      </c>
      <c r="EU81" s="307" t="s">
        <v>277</v>
      </c>
    </row>
    <row r="82" spans="1:151" s="311" customFormat="1" ht="19.95" customHeight="1">
      <c r="A82" s="432">
        <v>48</v>
      </c>
      <c r="B82" s="432">
        <v>48</v>
      </c>
      <c r="C82" s="432" t="s">
        <v>263</v>
      </c>
      <c r="D82" s="432" t="s">
        <v>465</v>
      </c>
      <c r="E82" s="441" t="s">
        <v>265</v>
      </c>
      <c r="F82" s="432" t="s">
        <v>466</v>
      </c>
      <c r="G82" s="432" t="s">
        <v>467</v>
      </c>
      <c r="H82" s="432" t="s">
        <v>468</v>
      </c>
      <c r="I82" s="432" t="s">
        <v>469</v>
      </c>
      <c r="J82" s="432" t="s">
        <v>470</v>
      </c>
      <c r="K82" s="456" t="s">
        <v>471</v>
      </c>
      <c r="L82" s="441" t="s">
        <v>272</v>
      </c>
      <c r="M82" s="432" t="s">
        <v>472</v>
      </c>
      <c r="N82" s="441" t="s">
        <v>272</v>
      </c>
      <c r="O82" s="432" t="s">
        <v>473</v>
      </c>
      <c r="P82" s="438" t="s">
        <v>291</v>
      </c>
      <c r="Q82" s="441">
        <v>2</v>
      </c>
      <c r="R82" s="304" t="s">
        <v>453</v>
      </c>
      <c r="S82" s="304" t="s">
        <v>270</v>
      </c>
      <c r="T82" s="304" t="s">
        <v>270</v>
      </c>
      <c r="U82" s="304" t="s">
        <v>270</v>
      </c>
      <c r="V82" s="304" t="s">
        <v>270</v>
      </c>
      <c r="W82" s="304">
        <v>52</v>
      </c>
      <c r="X82" s="451">
        <f>W82+W83</f>
        <v>100</v>
      </c>
      <c r="Y82" s="304">
        <v>68.5</v>
      </c>
      <c r="Z82" s="451">
        <v>69</v>
      </c>
      <c r="AA82" s="304">
        <v>52</v>
      </c>
      <c r="AB82" s="457">
        <v>100</v>
      </c>
      <c r="AC82" s="304" t="s">
        <v>270</v>
      </c>
      <c r="AD82" s="451" t="s">
        <v>270</v>
      </c>
      <c r="AE82" s="304" t="s">
        <v>270</v>
      </c>
      <c r="AF82" s="304" t="s">
        <v>270</v>
      </c>
      <c r="AG82" s="304" t="s">
        <v>270</v>
      </c>
      <c r="AH82" s="304" t="s">
        <v>270</v>
      </c>
      <c r="AI82" s="304" t="s">
        <v>270</v>
      </c>
      <c r="AJ82" s="446" t="s">
        <v>277</v>
      </c>
      <c r="AK82" s="446" t="s">
        <v>277</v>
      </c>
      <c r="AL82" s="446" t="s">
        <v>277</v>
      </c>
      <c r="AM82" s="446" t="s">
        <v>277</v>
      </c>
      <c r="AN82" s="446" t="s">
        <v>277</v>
      </c>
      <c r="AO82" s="446" t="s">
        <v>277</v>
      </c>
      <c r="AP82" s="307" t="s">
        <v>277</v>
      </c>
      <c r="AQ82" s="432" t="s">
        <v>277</v>
      </c>
      <c r="AR82" s="307" t="s">
        <v>277</v>
      </c>
      <c r="AS82" s="308" t="s">
        <v>277</v>
      </c>
      <c r="AT82" s="308" t="s">
        <v>277</v>
      </c>
      <c r="AU82" s="307" t="s">
        <v>277</v>
      </c>
      <c r="AV82" s="307" t="s">
        <v>277</v>
      </c>
      <c r="AW82" s="307" t="s">
        <v>277</v>
      </c>
      <c r="AX82" s="307" t="s">
        <v>277</v>
      </c>
      <c r="AY82" s="309" t="s">
        <v>277</v>
      </c>
      <c r="AZ82" s="387" t="s">
        <v>277</v>
      </c>
      <c r="BA82" s="451" t="s">
        <v>277</v>
      </c>
      <c r="BB82" s="387" t="s">
        <v>277</v>
      </c>
      <c r="BC82" s="454" t="s">
        <v>277</v>
      </c>
      <c r="BD82" s="387" t="s">
        <v>277</v>
      </c>
      <c r="BE82" s="387" t="s">
        <v>277</v>
      </c>
      <c r="BF82" s="387" t="s">
        <v>277</v>
      </c>
      <c r="BG82" s="307" t="s">
        <v>277</v>
      </c>
      <c r="BH82" s="307" t="s">
        <v>277</v>
      </c>
      <c r="BI82" s="307" t="s">
        <v>277</v>
      </c>
      <c r="BJ82" s="307" t="s">
        <v>277</v>
      </c>
      <c r="BK82" s="446" t="s">
        <v>277</v>
      </c>
      <c r="BL82" s="307" t="s">
        <v>277</v>
      </c>
      <c r="BM82" s="307" t="s">
        <v>277</v>
      </c>
      <c r="BN82" s="307" t="s">
        <v>277</v>
      </c>
      <c r="BO82" s="307" t="s">
        <v>277</v>
      </c>
      <c r="BP82" s="307" t="s">
        <v>277</v>
      </c>
      <c r="BQ82" s="307" t="s">
        <v>277</v>
      </c>
      <c r="BR82" s="307" t="s">
        <v>277</v>
      </c>
      <c r="BS82" s="307" t="s">
        <v>277</v>
      </c>
      <c r="BT82" s="307" t="s">
        <v>277</v>
      </c>
      <c r="BU82" s="306" t="s">
        <v>277</v>
      </c>
      <c r="BV82" s="307" t="s">
        <v>277</v>
      </c>
      <c r="BW82" s="307" t="s">
        <v>277</v>
      </c>
      <c r="BX82" s="307" t="s">
        <v>277</v>
      </c>
      <c r="BY82" s="307" t="s">
        <v>277</v>
      </c>
      <c r="BZ82" s="307" t="s">
        <v>277</v>
      </c>
      <c r="CA82" s="307" t="s">
        <v>277</v>
      </c>
      <c r="CB82" s="307" t="s">
        <v>277</v>
      </c>
      <c r="CC82" s="307" t="s">
        <v>277</v>
      </c>
      <c r="CD82" s="307" t="s">
        <v>277</v>
      </c>
      <c r="CE82" s="306" t="s">
        <v>277</v>
      </c>
      <c r="CF82" s="307" t="s">
        <v>277</v>
      </c>
      <c r="CG82" s="307" t="s">
        <v>277</v>
      </c>
      <c r="CH82" s="307" t="s">
        <v>277</v>
      </c>
      <c r="CI82" s="306" t="s">
        <v>277</v>
      </c>
      <c r="CJ82" s="307" t="s">
        <v>277</v>
      </c>
      <c r="CK82" s="307" t="s">
        <v>277</v>
      </c>
      <c r="CL82" s="307" t="s">
        <v>277</v>
      </c>
      <c r="CM82" s="432" t="s">
        <v>293</v>
      </c>
      <c r="CN82" s="435" t="s">
        <v>474</v>
      </c>
      <c r="CO82" s="432" t="s">
        <v>280</v>
      </c>
      <c r="CP82" s="432" t="s">
        <v>280</v>
      </c>
      <c r="CQ82" s="432" t="s">
        <v>295</v>
      </c>
      <c r="CR82" s="432" t="s">
        <v>475</v>
      </c>
      <c r="CS82" s="432" t="s">
        <v>270</v>
      </c>
      <c r="CT82" s="432" t="s">
        <v>277</v>
      </c>
      <c r="CU82" s="432" t="s">
        <v>277</v>
      </c>
      <c r="CV82" s="432" t="s">
        <v>277</v>
      </c>
      <c r="CW82" s="432" t="s">
        <v>277</v>
      </c>
      <c r="CX82" s="432" t="s">
        <v>277</v>
      </c>
      <c r="CY82" s="432" t="s">
        <v>277</v>
      </c>
      <c r="CZ82" s="432" t="s">
        <v>277</v>
      </c>
      <c r="DA82" s="432" t="s">
        <v>277</v>
      </c>
      <c r="DB82" s="441" t="s">
        <v>277</v>
      </c>
      <c r="DC82" s="432" t="s">
        <v>277</v>
      </c>
      <c r="DD82" s="432" t="s">
        <v>277</v>
      </c>
      <c r="DE82" s="432" t="s">
        <v>277</v>
      </c>
      <c r="DF82" s="432" t="s">
        <v>277</v>
      </c>
      <c r="DG82" s="432" t="s">
        <v>277</v>
      </c>
      <c r="DH82" s="432" t="s">
        <v>277</v>
      </c>
      <c r="DI82" s="432" t="s">
        <v>277</v>
      </c>
      <c r="DJ82" s="432" t="s">
        <v>277</v>
      </c>
      <c r="DK82" s="432" t="s">
        <v>277</v>
      </c>
      <c r="DL82" s="432" t="s">
        <v>277</v>
      </c>
      <c r="DM82" s="307" t="s">
        <v>277</v>
      </c>
      <c r="DN82" s="432" t="s">
        <v>277</v>
      </c>
      <c r="DO82" s="307" t="s">
        <v>277</v>
      </c>
      <c r="DP82" s="307" t="s">
        <v>277</v>
      </c>
      <c r="DQ82" s="307" t="s">
        <v>277</v>
      </c>
      <c r="DR82" s="307" t="s">
        <v>277</v>
      </c>
      <c r="DS82" s="307" t="s">
        <v>277</v>
      </c>
      <c r="DT82" s="307" t="s">
        <v>277</v>
      </c>
      <c r="DU82" s="307" t="s">
        <v>277</v>
      </c>
      <c r="DV82" s="307" t="s">
        <v>277</v>
      </c>
      <c r="DW82" s="307" t="s">
        <v>277</v>
      </c>
      <c r="DX82" s="432" t="s">
        <v>277</v>
      </c>
      <c r="DY82" s="307" t="s">
        <v>277</v>
      </c>
      <c r="DZ82" s="432" t="s">
        <v>277</v>
      </c>
      <c r="EA82" s="307" t="s">
        <v>277</v>
      </c>
      <c r="EB82" s="307" t="s">
        <v>277</v>
      </c>
      <c r="EC82" s="307" t="s">
        <v>277</v>
      </c>
      <c r="ED82" s="307" t="s">
        <v>277</v>
      </c>
      <c r="EE82" s="307" t="s">
        <v>277</v>
      </c>
      <c r="EF82" s="307" t="s">
        <v>277</v>
      </c>
      <c r="EG82" s="307" t="s">
        <v>277</v>
      </c>
      <c r="EH82" s="307" t="s">
        <v>277</v>
      </c>
      <c r="EI82" s="307" t="s">
        <v>277</v>
      </c>
      <c r="EJ82" s="307" t="s">
        <v>277</v>
      </c>
      <c r="EK82" s="307" t="s">
        <v>277</v>
      </c>
      <c r="EL82" s="307" t="s">
        <v>277</v>
      </c>
      <c r="EM82" s="307" t="s">
        <v>277</v>
      </c>
      <c r="EN82" s="307" t="s">
        <v>277</v>
      </c>
      <c r="EO82" s="307" t="s">
        <v>277</v>
      </c>
      <c r="EP82" s="307" t="s">
        <v>277</v>
      </c>
      <c r="EQ82" s="307" t="s">
        <v>277</v>
      </c>
      <c r="ER82" s="307" t="s">
        <v>277</v>
      </c>
      <c r="ES82" s="307" t="s">
        <v>277</v>
      </c>
      <c r="ET82" s="307" t="s">
        <v>277</v>
      </c>
      <c r="EU82" s="307" t="s">
        <v>277</v>
      </c>
    </row>
    <row r="83" spans="1:151" s="311" customFormat="1" ht="19.95" customHeight="1">
      <c r="A83" s="433"/>
      <c r="B83" s="433"/>
      <c r="C83" s="433"/>
      <c r="D83" s="449"/>
      <c r="E83" s="442"/>
      <c r="F83" s="433"/>
      <c r="G83" s="449"/>
      <c r="H83" s="449"/>
      <c r="I83" s="433"/>
      <c r="J83" s="433"/>
      <c r="K83" s="449"/>
      <c r="L83" s="442"/>
      <c r="M83" s="433"/>
      <c r="N83" s="442"/>
      <c r="O83" s="433"/>
      <c r="P83" s="439"/>
      <c r="Q83" s="460"/>
      <c r="R83" s="304" t="s">
        <v>476</v>
      </c>
      <c r="S83" s="304" t="s">
        <v>270</v>
      </c>
      <c r="T83" s="304" t="s">
        <v>270</v>
      </c>
      <c r="U83" s="304" t="s">
        <v>270</v>
      </c>
      <c r="V83" s="304" t="s">
        <v>270</v>
      </c>
      <c r="W83" s="304">
        <v>48</v>
      </c>
      <c r="X83" s="452"/>
      <c r="Y83" s="304">
        <v>69</v>
      </c>
      <c r="Z83" s="452"/>
      <c r="AA83" s="304">
        <v>48</v>
      </c>
      <c r="AB83" s="458"/>
      <c r="AC83" s="304" t="s">
        <v>270</v>
      </c>
      <c r="AD83" s="452"/>
      <c r="AE83" s="304" t="s">
        <v>270</v>
      </c>
      <c r="AF83" s="304" t="s">
        <v>270</v>
      </c>
      <c r="AG83" s="304" t="s">
        <v>270</v>
      </c>
      <c r="AH83" s="304" t="s">
        <v>270</v>
      </c>
      <c r="AI83" s="304" t="s">
        <v>270</v>
      </c>
      <c r="AJ83" s="447"/>
      <c r="AK83" s="447"/>
      <c r="AL83" s="447"/>
      <c r="AM83" s="447"/>
      <c r="AN83" s="447"/>
      <c r="AO83" s="447"/>
      <c r="AP83" s="307" t="s">
        <v>277</v>
      </c>
      <c r="AQ83" s="433"/>
      <c r="AR83" s="307" t="s">
        <v>277</v>
      </c>
      <c r="AS83" s="308" t="s">
        <v>277</v>
      </c>
      <c r="AT83" s="308" t="s">
        <v>277</v>
      </c>
      <c r="AU83" s="307" t="s">
        <v>277</v>
      </c>
      <c r="AV83" s="307" t="s">
        <v>277</v>
      </c>
      <c r="AW83" s="307" t="s">
        <v>277</v>
      </c>
      <c r="AX83" s="307" t="s">
        <v>277</v>
      </c>
      <c r="AY83" s="309" t="s">
        <v>277</v>
      </c>
      <c r="AZ83" s="387" t="s">
        <v>277</v>
      </c>
      <c r="BA83" s="452"/>
      <c r="BB83" s="387" t="s">
        <v>277</v>
      </c>
      <c r="BC83" s="452"/>
      <c r="BD83" s="387" t="s">
        <v>277</v>
      </c>
      <c r="BE83" s="387" t="s">
        <v>277</v>
      </c>
      <c r="BF83" s="387" t="s">
        <v>277</v>
      </c>
      <c r="BG83" s="307" t="s">
        <v>277</v>
      </c>
      <c r="BH83" s="307" t="s">
        <v>277</v>
      </c>
      <c r="BI83" s="307" t="s">
        <v>277</v>
      </c>
      <c r="BJ83" s="307" t="s">
        <v>277</v>
      </c>
      <c r="BK83" s="447"/>
      <c r="BL83" s="307" t="s">
        <v>277</v>
      </c>
      <c r="BM83" s="307" t="s">
        <v>277</v>
      </c>
      <c r="BN83" s="307" t="s">
        <v>277</v>
      </c>
      <c r="BO83" s="307" t="s">
        <v>277</v>
      </c>
      <c r="BP83" s="307" t="s">
        <v>277</v>
      </c>
      <c r="BQ83" s="307" t="s">
        <v>277</v>
      </c>
      <c r="BR83" s="307" t="s">
        <v>277</v>
      </c>
      <c r="BS83" s="307" t="s">
        <v>277</v>
      </c>
      <c r="BT83" s="307" t="s">
        <v>277</v>
      </c>
      <c r="BU83" s="306" t="s">
        <v>277</v>
      </c>
      <c r="BV83" s="307" t="s">
        <v>277</v>
      </c>
      <c r="BW83" s="307" t="s">
        <v>277</v>
      </c>
      <c r="BX83" s="307" t="s">
        <v>277</v>
      </c>
      <c r="BY83" s="307" t="s">
        <v>277</v>
      </c>
      <c r="BZ83" s="307" t="s">
        <v>277</v>
      </c>
      <c r="CA83" s="307" t="s">
        <v>277</v>
      </c>
      <c r="CB83" s="307" t="s">
        <v>277</v>
      </c>
      <c r="CC83" s="307" t="s">
        <v>277</v>
      </c>
      <c r="CD83" s="307" t="s">
        <v>277</v>
      </c>
      <c r="CE83" s="306" t="s">
        <v>277</v>
      </c>
      <c r="CF83" s="307" t="s">
        <v>277</v>
      </c>
      <c r="CG83" s="307" t="s">
        <v>277</v>
      </c>
      <c r="CH83" s="307" t="s">
        <v>277</v>
      </c>
      <c r="CI83" s="306" t="s">
        <v>277</v>
      </c>
      <c r="CJ83" s="307" t="s">
        <v>277</v>
      </c>
      <c r="CK83" s="307" t="s">
        <v>277</v>
      </c>
      <c r="CL83" s="307" t="s">
        <v>277</v>
      </c>
      <c r="CM83" s="433"/>
      <c r="CN83" s="436"/>
      <c r="CO83" s="449"/>
      <c r="CP83" s="449"/>
      <c r="CQ83" s="433"/>
      <c r="CR83" s="449"/>
      <c r="CS83" s="449"/>
      <c r="CT83" s="433"/>
      <c r="CU83" s="433"/>
      <c r="CV83" s="433"/>
      <c r="CW83" s="433"/>
      <c r="CX83" s="433"/>
      <c r="CY83" s="433"/>
      <c r="CZ83" s="433"/>
      <c r="DA83" s="433"/>
      <c r="DB83" s="442"/>
      <c r="DC83" s="433"/>
      <c r="DD83" s="433"/>
      <c r="DE83" s="433"/>
      <c r="DF83" s="433"/>
      <c r="DG83" s="433"/>
      <c r="DH83" s="433"/>
      <c r="DI83" s="433"/>
      <c r="DJ83" s="433"/>
      <c r="DK83" s="433"/>
      <c r="DL83" s="433"/>
      <c r="DM83" s="307" t="s">
        <v>277</v>
      </c>
      <c r="DN83" s="433"/>
      <c r="DO83" s="307" t="s">
        <v>277</v>
      </c>
      <c r="DP83" s="307" t="s">
        <v>277</v>
      </c>
      <c r="DQ83" s="307" t="s">
        <v>277</v>
      </c>
      <c r="DR83" s="307" t="s">
        <v>277</v>
      </c>
      <c r="DS83" s="307" t="s">
        <v>277</v>
      </c>
      <c r="DT83" s="307" t="s">
        <v>277</v>
      </c>
      <c r="DU83" s="307" t="s">
        <v>277</v>
      </c>
      <c r="DV83" s="307" t="s">
        <v>277</v>
      </c>
      <c r="DW83" s="307" t="s">
        <v>277</v>
      </c>
      <c r="DX83" s="433"/>
      <c r="DY83" s="307" t="s">
        <v>277</v>
      </c>
      <c r="DZ83" s="433"/>
      <c r="EA83" s="307" t="s">
        <v>277</v>
      </c>
      <c r="EB83" s="307" t="s">
        <v>277</v>
      </c>
      <c r="EC83" s="307" t="s">
        <v>277</v>
      </c>
      <c r="ED83" s="307" t="s">
        <v>277</v>
      </c>
      <c r="EE83" s="307" t="s">
        <v>277</v>
      </c>
      <c r="EF83" s="307" t="s">
        <v>277</v>
      </c>
      <c r="EG83" s="307" t="s">
        <v>277</v>
      </c>
      <c r="EH83" s="307" t="s">
        <v>277</v>
      </c>
      <c r="EI83" s="307" t="s">
        <v>277</v>
      </c>
      <c r="EJ83" s="307" t="s">
        <v>277</v>
      </c>
      <c r="EK83" s="307" t="s">
        <v>277</v>
      </c>
      <c r="EL83" s="307" t="s">
        <v>277</v>
      </c>
      <c r="EM83" s="307" t="s">
        <v>277</v>
      </c>
      <c r="EN83" s="307" t="s">
        <v>277</v>
      </c>
      <c r="EO83" s="307" t="s">
        <v>277</v>
      </c>
      <c r="EP83" s="307" t="s">
        <v>277</v>
      </c>
      <c r="EQ83" s="307" t="s">
        <v>277</v>
      </c>
      <c r="ER83" s="307" t="s">
        <v>277</v>
      </c>
      <c r="ES83" s="307" t="s">
        <v>277</v>
      </c>
      <c r="ET83" s="307" t="s">
        <v>277</v>
      </c>
      <c r="EU83" s="307" t="s">
        <v>277</v>
      </c>
    </row>
    <row r="84" spans="1:151" s="311" customFormat="1" ht="19.95" customHeight="1">
      <c r="A84" s="433"/>
      <c r="B84" s="433"/>
      <c r="C84" s="433"/>
      <c r="D84" s="449"/>
      <c r="E84" s="442"/>
      <c r="F84" s="433"/>
      <c r="G84" s="449"/>
      <c r="H84" s="449"/>
      <c r="I84" s="433"/>
      <c r="J84" s="433"/>
      <c r="K84" s="449"/>
      <c r="L84" s="442"/>
      <c r="M84" s="433"/>
      <c r="N84" s="442"/>
      <c r="O84" s="433"/>
      <c r="P84" s="439"/>
      <c r="Q84" s="460"/>
      <c r="R84" s="304" t="s">
        <v>277</v>
      </c>
      <c r="S84" s="304" t="s">
        <v>277</v>
      </c>
      <c r="T84" s="304" t="s">
        <v>277</v>
      </c>
      <c r="U84" s="304" t="s">
        <v>277</v>
      </c>
      <c r="V84" s="304" t="s">
        <v>277</v>
      </c>
      <c r="W84" s="304" t="s">
        <v>277</v>
      </c>
      <c r="X84" s="452"/>
      <c r="Y84" s="304" t="s">
        <v>277</v>
      </c>
      <c r="Z84" s="452"/>
      <c r="AA84" s="304" t="s">
        <v>277</v>
      </c>
      <c r="AB84" s="458"/>
      <c r="AC84" s="304" t="s">
        <v>277</v>
      </c>
      <c r="AD84" s="452"/>
      <c r="AE84" s="304" t="s">
        <v>277</v>
      </c>
      <c r="AF84" s="304" t="s">
        <v>277</v>
      </c>
      <c r="AG84" s="304" t="s">
        <v>277</v>
      </c>
      <c r="AH84" s="304" t="s">
        <v>277</v>
      </c>
      <c r="AI84" s="304" t="s">
        <v>277</v>
      </c>
      <c r="AJ84" s="447"/>
      <c r="AK84" s="447"/>
      <c r="AL84" s="447"/>
      <c r="AM84" s="447"/>
      <c r="AN84" s="447"/>
      <c r="AO84" s="447"/>
      <c r="AP84" s="307" t="s">
        <v>277</v>
      </c>
      <c r="AQ84" s="433"/>
      <c r="AR84" s="307" t="s">
        <v>277</v>
      </c>
      <c r="AS84" s="308" t="s">
        <v>277</v>
      </c>
      <c r="AT84" s="308" t="s">
        <v>277</v>
      </c>
      <c r="AU84" s="307" t="s">
        <v>277</v>
      </c>
      <c r="AV84" s="307" t="s">
        <v>277</v>
      </c>
      <c r="AW84" s="307" t="s">
        <v>277</v>
      </c>
      <c r="AX84" s="307" t="s">
        <v>277</v>
      </c>
      <c r="AY84" s="309" t="s">
        <v>277</v>
      </c>
      <c r="AZ84" s="387" t="s">
        <v>277</v>
      </c>
      <c r="BA84" s="452"/>
      <c r="BB84" s="387" t="s">
        <v>277</v>
      </c>
      <c r="BC84" s="452"/>
      <c r="BD84" s="387" t="s">
        <v>277</v>
      </c>
      <c r="BE84" s="387" t="s">
        <v>277</v>
      </c>
      <c r="BF84" s="387" t="s">
        <v>277</v>
      </c>
      <c r="BG84" s="307" t="s">
        <v>277</v>
      </c>
      <c r="BH84" s="307" t="s">
        <v>277</v>
      </c>
      <c r="BI84" s="307" t="s">
        <v>277</v>
      </c>
      <c r="BJ84" s="307" t="s">
        <v>277</v>
      </c>
      <c r="BK84" s="447"/>
      <c r="BL84" s="307" t="s">
        <v>277</v>
      </c>
      <c r="BM84" s="307" t="s">
        <v>277</v>
      </c>
      <c r="BN84" s="307" t="s">
        <v>277</v>
      </c>
      <c r="BO84" s="307" t="s">
        <v>277</v>
      </c>
      <c r="BP84" s="307" t="s">
        <v>277</v>
      </c>
      <c r="BQ84" s="307" t="s">
        <v>277</v>
      </c>
      <c r="BR84" s="307" t="s">
        <v>277</v>
      </c>
      <c r="BS84" s="307" t="s">
        <v>277</v>
      </c>
      <c r="BT84" s="307" t="s">
        <v>277</v>
      </c>
      <c r="BU84" s="306" t="s">
        <v>277</v>
      </c>
      <c r="BV84" s="307" t="s">
        <v>277</v>
      </c>
      <c r="BW84" s="307" t="s">
        <v>277</v>
      </c>
      <c r="BX84" s="307" t="s">
        <v>277</v>
      </c>
      <c r="BY84" s="307" t="s">
        <v>277</v>
      </c>
      <c r="BZ84" s="307" t="s">
        <v>277</v>
      </c>
      <c r="CA84" s="307" t="s">
        <v>277</v>
      </c>
      <c r="CB84" s="307" t="s">
        <v>277</v>
      </c>
      <c r="CC84" s="307" t="s">
        <v>277</v>
      </c>
      <c r="CD84" s="307" t="s">
        <v>277</v>
      </c>
      <c r="CE84" s="306" t="s">
        <v>277</v>
      </c>
      <c r="CF84" s="307" t="s">
        <v>277</v>
      </c>
      <c r="CG84" s="307" t="s">
        <v>277</v>
      </c>
      <c r="CH84" s="307" t="s">
        <v>277</v>
      </c>
      <c r="CI84" s="306" t="s">
        <v>277</v>
      </c>
      <c r="CJ84" s="307" t="s">
        <v>277</v>
      </c>
      <c r="CK84" s="307" t="s">
        <v>277</v>
      </c>
      <c r="CL84" s="307" t="s">
        <v>277</v>
      </c>
      <c r="CM84" s="433"/>
      <c r="CN84" s="436"/>
      <c r="CO84" s="449"/>
      <c r="CP84" s="449"/>
      <c r="CQ84" s="433"/>
      <c r="CR84" s="449"/>
      <c r="CS84" s="449"/>
      <c r="CT84" s="433"/>
      <c r="CU84" s="433"/>
      <c r="CV84" s="433"/>
      <c r="CW84" s="433"/>
      <c r="CX84" s="433"/>
      <c r="CY84" s="433"/>
      <c r="CZ84" s="433"/>
      <c r="DA84" s="433"/>
      <c r="DB84" s="442"/>
      <c r="DC84" s="433"/>
      <c r="DD84" s="433"/>
      <c r="DE84" s="433"/>
      <c r="DF84" s="433"/>
      <c r="DG84" s="433"/>
      <c r="DH84" s="433"/>
      <c r="DI84" s="433"/>
      <c r="DJ84" s="433"/>
      <c r="DK84" s="433"/>
      <c r="DL84" s="433"/>
      <c r="DM84" s="307" t="s">
        <v>277</v>
      </c>
      <c r="DN84" s="433"/>
      <c r="DO84" s="307" t="s">
        <v>277</v>
      </c>
      <c r="DP84" s="307" t="s">
        <v>277</v>
      </c>
      <c r="DQ84" s="307" t="s">
        <v>277</v>
      </c>
      <c r="DR84" s="307" t="s">
        <v>277</v>
      </c>
      <c r="DS84" s="307" t="s">
        <v>277</v>
      </c>
      <c r="DT84" s="307" t="s">
        <v>277</v>
      </c>
      <c r="DU84" s="307" t="s">
        <v>277</v>
      </c>
      <c r="DV84" s="307" t="s">
        <v>277</v>
      </c>
      <c r="DW84" s="307" t="s">
        <v>277</v>
      </c>
      <c r="DX84" s="433"/>
      <c r="DY84" s="307" t="s">
        <v>277</v>
      </c>
      <c r="DZ84" s="433"/>
      <c r="EA84" s="307" t="s">
        <v>277</v>
      </c>
      <c r="EB84" s="307" t="s">
        <v>277</v>
      </c>
      <c r="EC84" s="307" t="s">
        <v>277</v>
      </c>
      <c r="ED84" s="307" t="s">
        <v>277</v>
      </c>
      <c r="EE84" s="307" t="s">
        <v>277</v>
      </c>
      <c r="EF84" s="307" t="s">
        <v>277</v>
      </c>
      <c r="EG84" s="307" t="s">
        <v>277</v>
      </c>
      <c r="EH84" s="307" t="s">
        <v>277</v>
      </c>
      <c r="EI84" s="307" t="s">
        <v>277</v>
      </c>
      <c r="EJ84" s="307" t="s">
        <v>277</v>
      </c>
      <c r="EK84" s="307" t="s">
        <v>277</v>
      </c>
      <c r="EL84" s="307" t="s">
        <v>277</v>
      </c>
      <c r="EM84" s="307" t="s">
        <v>277</v>
      </c>
      <c r="EN84" s="307" t="s">
        <v>277</v>
      </c>
      <c r="EO84" s="307" t="s">
        <v>277</v>
      </c>
      <c r="EP84" s="307" t="s">
        <v>277</v>
      </c>
      <c r="EQ84" s="307" t="s">
        <v>277</v>
      </c>
      <c r="ER84" s="307" t="s">
        <v>277</v>
      </c>
      <c r="ES84" s="307" t="s">
        <v>277</v>
      </c>
      <c r="ET84" s="307" t="s">
        <v>277</v>
      </c>
      <c r="EU84" s="307" t="s">
        <v>277</v>
      </c>
    </row>
    <row r="85" spans="1:151" s="311" customFormat="1" ht="19.95" customHeight="1">
      <c r="A85" s="434"/>
      <c r="B85" s="434"/>
      <c r="C85" s="434"/>
      <c r="D85" s="450"/>
      <c r="E85" s="443"/>
      <c r="F85" s="434"/>
      <c r="G85" s="450"/>
      <c r="H85" s="450"/>
      <c r="I85" s="434"/>
      <c r="J85" s="434"/>
      <c r="K85" s="450"/>
      <c r="L85" s="443"/>
      <c r="M85" s="434"/>
      <c r="N85" s="443"/>
      <c r="O85" s="434"/>
      <c r="P85" s="440"/>
      <c r="Q85" s="461"/>
      <c r="R85" s="304" t="s">
        <v>277</v>
      </c>
      <c r="S85" s="304" t="s">
        <v>277</v>
      </c>
      <c r="T85" s="304" t="s">
        <v>277</v>
      </c>
      <c r="U85" s="304" t="s">
        <v>277</v>
      </c>
      <c r="V85" s="304" t="s">
        <v>277</v>
      </c>
      <c r="W85" s="304" t="s">
        <v>277</v>
      </c>
      <c r="X85" s="453"/>
      <c r="Y85" s="304" t="s">
        <v>277</v>
      </c>
      <c r="Z85" s="453"/>
      <c r="AA85" s="304" t="s">
        <v>277</v>
      </c>
      <c r="AB85" s="459"/>
      <c r="AC85" s="304" t="s">
        <v>277</v>
      </c>
      <c r="AD85" s="453"/>
      <c r="AE85" s="304" t="s">
        <v>277</v>
      </c>
      <c r="AF85" s="304" t="s">
        <v>277</v>
      </c>
      <c r="AG85" s="304" t="s">
        <v>277</v>
      </c>
      <c r="AH85" s="304" t="s">
        <v>277</v>
      </c>
      <c r="AI85" s="304" t="s">
        <v>277</v>
      </c>
      <c r="AJ85" s="448"/>
      <c r="AK85" s="448"/>
      <c r="AL85" s="448"/>
      <c r="AM85" s="448"/>
      <c r="AN85" s="448"/>
      <c r="AO85" s="448"/>
      <c r="AP85" s="307" t="s">
        <v>277</v>
      </c>
      <c r="AQ85" s="434"/>
      <c r="AR85" s="307" t="s">
        <v>277</v>
      </c>
      <c r="AS85" s="308" t="s">
        <v>277</v>
      </c>
      <c r="AT85" s="308" t="s">
        <v>277</v>
      </c>
      <c r="AU85" s="307" t="s">
        <v>277</v>
      </c>
      <c r="AV85" s="307" t="s">
        <v>277</v>
      </c>
      <c r="AW85" s="307" t="s">
        <v>277</v>
      </c>
      <c r="AX85" s="307" t="s">
        <v>277</v>
      </c>
      <c r="AY85" s="309" t="s">
        <v>277</v>
      </c>
      <c r="AZ85" s="387" t="s">
        <v>277</v>
      </c>
      <c r="BA85" s="453"/>
      <c r="BB85" s="387" t="s">
        <v>277</v>
      </c>
      <c r="BC85" s="455"/>
      <c r="BD85" s="387" t="s">
        <v>277</v>
      </c>
      <c r="BE85" s="387" t="s">
        <v>277</v>
      </c>
      <c r="BF85" s="387" t="s">
        <v>277</v>
      </c>
      <c r="BG85" s="307" t="s">
        <v>277</v>
      </c>
      <c r="BH85" s="307" t="s">
        <v>277</v>
      </c>
      <c r="BI85" s="307" t="s">
        <v>277</v>
      </c>
      <c r="BJ85" s="307" t="s">
        <v>277</v>
      </c>
      <c r="BK85" s="448"/>
      <c r="BL85" s="307" t="s">
        <v>277</v>
      </c>
      <c r="BM85" s="307" t="s">
        <v>277</v>
      </c>
      <c r="BN85" s="307" t="s">
        <v>277</v>
      </c>
      <c r="BO85" s="307" t="s">
        <v>277</v>
      </c>
      <c r="BP85" s="307" t="s">
        <v>277</v>
      </c>
      <c r="BQ85" s="307" t="s">
        <v>277</v>
      </c>
      <c r="BR85" s="307" t="s">
        <v>277</v>
      </c>
      <c r="BS85" s="307" t="s">
        <v>277</v>
      </c>
      <c r="BT85" s="307" t="s">
        <v>277</v>
      </c>
      <c r="BU85" s="306" t="s">
        <v>277</v>
      </c>
      <c r="BV85" s="307" t="s">
        <v>277</v>
      </c>
      <c r="BW85" s="307" t="s">
        <v>277</v>
      </c>
      <c r="BX85" s="307" t="s">
        <v>277</v>
      </c>
      <c r="BY85" s="307" t="s">
        <v>277</v>
      </c>
      <c r="BZ85" s="307" t="s">
        <v>277</v>
      </c>
      <c r="CA85" s="307" t="s">
        <v>277</v>
      </c>
      <c r="CB85" s="307" t="s">
        <v>277</v>
      </c>
      <c r="CC85" s="307" t="s">
        <v>277</v>
      </c>
      <c r="CD85" s="307" t="s">
        <v>277</v>
      </c>
      <c r="CE85" s="306" t="s">
        <v>277</v>
      </c>
      <c r="CF85" s="307" t="s">
        <v>277</v>
      </c>
      <c r="CG85" s="307" t="s">
        <v>277</v>
      </c>
      <c r="CH85" s="307" t="s">
        <v>277</v>
      </c>
      <c r="CI85" s="306" t="s">
        <v>277</v>
      </c>
      <c r="CJ85" s="307" t="s">
        <v>277</v>
      </c>
      <c r="CK85" s="307" t="s">
        <v>277</v>
      </c>
      <c r="CL85" s="307" t="s">
        <v>277</v>
      </c>
      <c r="CM85" s="434"/>
      <c r="CN85" s="437"/>
      <c r="CO85" s="450"/>
      <c r="CP85" s="450"/>
      <c r="CQ85" s="434"/>
      <c r="CR85" s="450"/>
      <c r="CS85" s="450"/>
      <c r="CT85" s="434"/>
      <c r="CU85" s="434"/>
      <c r="CV85" s="434"/>
      <c r="CW85" s="434"/>
      <c r="CX85" s="434"/>
      <c r="CY85" s="434"/>
      <c r="CZ85" s="434"/>
      <c r="DA85" s="434"/>
      <c r="DB85" s="443"/>
      <c r="DC85" s="434"/>
      <c r="DD85" s="434"/>
      <c r="DE85" s="434"/>
      <c r="DF85" s="434"/>
      <c r="DG85" s="434"/>
      <c r="DH85" s="434"/>
      <c r="DI85" s="434"/>
      <c r="DJ85" s="434"/>
      <c r="DK85" s="434"/>
      <c r="DL85" s="434"/>
      <c r="DM85" s="307" t="s">
        <v>277</v>
      </c>
      <c r="DN85" s="434"/>
      <c r="DO85" s="307" t="s">
        <v>277</v>
      </c>
      <c r="DP85" s="307" t="s">
        <v>277</v>
      </c>
      <c r="DQ85" s="307" t="s">
        <v>277</v>
      </c>
      <c r="DR85" s="307" t="s">
        <v>277</v>
      </c>
      <c r="DS85" s="307" t="s">
        <v>277</v>
      </c>
      <c r="DT85" s="307" t="s">
        <v>277</v>
      </c>
      <c r="DU85" s="307" t="s">
        <v>277</v>
      </c>
      <c r="DV85" s="307" t="s">
        <v>277</v>
      </c>
      <c r="DW85" s="307" t="s">
        <v>277</v>
      </c>
      <c r="DX85" s="434"/>
      <c r="DY85" s="307" t="s">
        <v>277</v>
      </c>
      <c r="DZ85" s="434"/>
      <c r="EA85" s="307" t="s">
        <v>277</v>
      </c>
      <c r="EB85" s="307" t="s">
        <v>277</v>
      </c>
      <c r="EC85" s="307" t="s">
        <v>277</v>
      </c>
      <c r="ED85" s="307" t="s">
        <v>277</v>
      </c>
      <c r="EE85" s="307" t="s">
        <v>277</v>
      </c>
      <c r="EF85" s="307" t="s">
        <v>277</v>
      </c>
      <c r="EG85" s="307" t="s">
        <v>277</v>
      </c>
      <c r="EH85" s="307" t="s">
        <v>277</v>
      </c>
      <c r="EI85" s="307" t="s">
        <v>277</v>
      </c>
      <c r="EJ85" s="307" t="s">
        <v>277</v>
      </c>
      <c r="EK85" s="307" t="s">
        <v>277</v>
      </c>
      <c r="EL85" s="307" t="s">
        <v>277</v>
      </c>
      <c r="EM85" s="307" t="s">
        <v>277</v>
      </c>
      <c r="EN85" s="307" t="s">
        <v>277</v>
      </c>
      <c r="EO85" s="307" t="s">
        <v>277</v>
      </c>
      <c r="EP85" s="307" t="s">
        <v>277</v>
      </c>
      <c r="EQ85" s="307" t="s">
        <v>277</v>
      </c>
      <c r="ER85" s="307" t="s">
        <v>277</v>
      </c>
      <c r="ES85" s="307" t="s">
        <v>277</v>
      </c>
      <c r="ET85" s="307" t="s">
        <v>277</v>
      </c>
      <c r="EU85" s="307" t="s">
        <v>277</v>
      </c>
    </row>
    <row r="86" spans="1:151" s="311" customFormat="1" ht="19.95" customHeight="1">
      <c r="A86" s="432">
        <v>49</v>
      </c>
      <c r="B86" s="432">
        <v>49</v>
      </c>
      <c r="C86" s="432" t="s">
        <v>263</v>
      </c>
      <c r="D86" s="432" t="s">
        <v>477</v>
      </c>
      <c r="E86" s="441" t="s">
        <v>265</v>
      </c>
      <c r="F86" s="432" t="s">
        <v>478</v>
      </c>
      <c r="G86" s="432" t="s">
        <v>479</v>
      </c>
      <c r="H86" s="432" t="s">
        <v>480</v>
      </c>
      <c r="I86" s="432" t="s">
        <v>481</v>
      </c>
      <c r="J86" s="432" t="s">
        <v>482</v>
      </c>
      <c r="K86" s="456" t="s">
        <v>483</v>
      </c>
      <c r="L86" s="441" t="s">
        <v>272</v>
      </c>
      <c r="M86" s="432" t="s">
        <v>484</v>
      </c>
      <c r="N86" s="441" t="s">
        <v>272</v>
      </c>
      <c r="O86" s="432" t="s">
        <v>485</v>
      </c>
      <c r="P86" s="438" t="s">
        <v>270</v>
      </c>
      <c r="Q86" s="441">
        <v>1</v>
      </c>
      <c r="R86" s="304" t="s">
        <v>486</v>
      </c>
      <c r="S86" s="304" t="s">
        <v>270</v>
      </c>
      <c r="T86" s="304" t="s">
        <v>270</v>
      </c>
      <c r="U86" s="304" t="s">
        <v>270</v>
      </c>
      <c r="V86" s="304" t="s">
        <v>270</v>
      </c>
      <c r="W86" s="304">
        <v>31</v>
      </c>
      <c r="X86" s="451">
        <v>31</v>
      </c>
      <c r="Y86" s="304" t="s">
        <v>270</v>
      </c>
      <c r="Z86" s="451" t="s">
        <v>270</v>
      </c>
      <c r="AA86" s="304">
        <v>31</v>
      </c>
      <c r="AB86" s="457">
        <v>31</v>
      </c>
      <c r="AC86" s="304" t="s">
        <v>270</v>
      </c>
      <c r="AD86" s="451" t="s">
        <v>270</v>
      </c>
      <c r="AE86" s="304" t="s">
        <v>270</v>
      </c>
      <c r="AF86" s="304" t="s">
        <v>270</v>
      </c>
      <c r="AG86" s="304" t="s">
        <v>270</v>
      </c>
      <c r="AH86" s="304" t="s">
        <v>270</v>
      </c>
      <c r="AI86" s="304" t="s">
        <v>270</v>
      </c>
      <c r="AJ86" s="446" t="s">
        <v>277</v>
      </c>
      <c r="AK86" s="446" t="s">
        <v>277</v>
      </c>
      <c r="AL86" s="446" t="s">
        <v>277</v>
      </c>
      <c r="AM86" s="446" t="s">
        <v>277</v>
      </c>
      <c r="AN86" s="446" t="s">
        <v>277</v>
      </c>
      <c r="AO86" s="446" t="s">
        <v>277</v>
      </c>
      <c r="AP86" s="307" t="s">
        <v>277</v>
      </c>
      <c r="AQ86" s="432" t="s">
        <v>277</v>
      </c>
      <c r="AR86" s="307" t="s">
        <v>277</v>
      </c>
      <c r="AS86" s="308" t="s">
        <v>277</v>
      </c>
      <c r="AT86" s="308" t="s">
        <v>277</v>
      </c>
      <c r="AU86" s="307" t="s">
        <v>277</v>
      </c>
      <c r="AV86" s="307" t="s">
        <v>277</v>
      </c>
      <c r="AW86" s="307" t="s">
        <v>277</v>
      </c>
      <c r="AX86" s="307" t="s">
        <v>277</v>
      </c>
      <c r="AY86" s="309" t="s">
        <v>277</v>
      </c>
      <c r="AZ86" s="387" t="s">
        <v>277</v>
      </c>
      <c r="BA86" s="451" t="s">
        <v>277</v>
      </c>
      <c r="BB86" s="387" t="s">
        <v>277</v>
      </c>
      <c r="BC86" s="454" t="s">
        <v>277</v>
      </c>
      <c r="BD86" s="387" t="s">
        <v>277</v>
      </c>
      <c r="BE86" s="387" t="s">
        <v>277</v>
      </c>
      <c r="BF86" s="387" t="s">
        <v>277</v>
      </c>
      <c r="BG86" s="307" t="s">
        <v>277</v>
      </c>
      <c r="BH86" s="307" t="s">
        <v>277</v>
      </c>
      <c r="BI86" s="307" t="s">
        <v>277</v>
      </c>
      <c r="BJ86" s="307" t="s">
        <v>277</v>
      </c>
      <c r="BK86" s="446" t="s">
        <v>277</v>
      </c>
      <c r="BL86" s="307" t="s">
        <v>277</v>
      </c>
      <c r="BM86" s="307" t="s">
        <v>277</v>
      </c>
      <c r="BN86" s="307" t="s">
        <v>277</v>
      </c>
      <c r="BO86" s="307" t="s">
        <v>277</v>
      </c>
      <c r="BP86" s="307" t="s">
        <v>277</v>
      </c>
      <c r="BQ86" s="307" t="s">
        <v>277</v>
      </c>
      <c r="BR86" s="307" t="s">
        <v>277</v>
      </c>
      <c r="BS86" s="307" t="s">
        <v>277</v>
      </c>
      <c r="BT86" s="307" t="s">
        <v>277</v>
      </c>
      <c r="BU86" s="306" t="s">
        <v>277</v>
      </c>
      <c r="BV86" s="307" t="s">
        <v>277</v>
      </c>
      <c r="BW86" s="307" t="s">
        <v>277</v>
      </c>
      <c r="BX86" s="307" t="s">
        <v>277</v>
      </c>
      <c r="BY86" s="307" t="s">
        <v>277</v>
      </c>
      <c r="BZ86" s="307" t="s">
        <v>277</v>
      </c>
      <c r="CA86" s="307" t="s">
        <v>277</v>
      </c>
      <c r="CB86" s="307" t="s">
        <v>277</v>
      </c>
      <c r="CC86" s="307" t="s">
        <v>277</v>
      </c>
      <c r="CD86" s="307" t="s">
        <v>277</v>
      </c>
      <c r="CE86" s="306" t="s">
        <v>277</v>
      </c>
      <c r="CF86" s="307" t="s">
        <v>277</v>
      </c>
      <c r="CG86" s="307" t="s">
        <v>277</v>
      </c>
      <c r="CH86" s="307" t="s">
        <v>277</v>
      </c>
      <c r="CI86" s="306" t="s">
        <v>277</v>
      </c>
      <c r="CJ86" s="307" t="s">
        <v>277</v>
      </c>
      <c r="CK86" s="307" t="s">
        <v>277</v>
      </c>
      <c r="CL86" s="307" t="s">
        <v>277</v>
      </c>
      <c r="CM86" s="432" t="s">
        <v>429</v>
      </c>
      <c r="CN86" s="435" t="s">
        <v>487</v>
      </c>
      <c r="CO86" s="432" t="s">
        <v>280</v>
      </c>
      <c r="CP86" s="432" t="s">
        <v>280</v>
      </c>
      <c r="CQ86" s="432" t="s">
        <v>295</v>
      </c>
      <c r="CR86" s="432" t="s">
        <v>488</v>
      </c>
      <c r="CS86" s="432" t="s">
        <v>270</v>
      </c>
      <c r="CT86" s="432" t="s">
        <v>277</v>
      </c>
      <c r="CU86" s="432" t="s">
        <v>277</v>
      </c>
      <c r="CV86" s="432" t="s">
        <v>277</v>
      </c>
      <c r="CW86" s="432" t="s">
        <v>277</v>
      </c>
      <c r="CX86" s="432" t="s">
        <v>277</v>
      </c>
      <c r="CY86" s="432" t="s">
        <v>277</v>
      </c>
      <c r="CZ86" s="432" t="s">
        <v>277</v>
      </c>
      <c r="DA86" s="432" t="s">
        <v>277</v>
      </c>
      <c r="DB86" s="441" t="s">
        <v>277</v>
      </c>
      <c r="DC86" s="432" t="s">
        <v>277</v>
      </c>
      <c r="DD86" s="432" t="s">
        <v>277</v>
      </c>
      <c r="DE86" s="432" t="s">
        <v>277</v>
      </c>
      <c r="DF86" s="432" t="s">
        <v>277</v>
      </c>
      <c r="DG86" s="432" t="s">
        <v>277</v>
      </c>
      <c r="DH86" s="432" t="s">
        <v>277</v>
      </c>
      <c r="DI86" s="432" t="s">
        <v>277</v>
      </c>
      <c r="DJ86" s="432" t="s">
        <v>277</v>
      </c>
      <c r="DK86" s="432" t="s">
        <v>277</v>
      </c>
      <c r="DL86" s="432" t="s">
        <v>277</v>
      </c>
      <c r="DM86" s="307" t="s">
        <v>277</v>
      </c>
      <c r="DN86" s="432" t="s">
        <v>277</v>
      </c>
      <c r="DO86" s="307" t="s">
        <v>277</v>
      </c>
      <c r="DP86" s="307" t="s">
        <v>277</v>
      </c>
      <c r="DQ86" s="307" t="s">
        <v>277</v>
      </c>
      <c r="DR86" s="307" t="s">
        <v>277</v>
      </c>
      <c r="DS86" s="307" t="s">
        <v>277</v>
      </c>
      <c r="DT86" s="307" t="s">
        <v>277</v>
      </c>
      <c r="DU86" s="307" t="s">
        <v>277</v>
      </c>
      <c r="DV86" s="307" t="s">
        <v>277</v>
      </c>
      <c r="DW86" s="307" t="s">
        <v>277</v>
      </c>
      <c r="DX86" s="432" t="s">
        <v>277</v>
      </c>
      <c r="DY86" s="307" t="s">
        <v>277</v>
      </c>
      <c r="DZ86" s="432" t="s">
        <v>277</v>
      </c>
      <c r="EA86" s="307" t="s">
        <v>277</v>
      </c>
      <c r="EB86" s="307" t="s">
        <v>277</v>
      </c>
      <c r="EC86" s="307" t="s">
        <v>277</v>
      </c>
      <c r="ED86" s="307" t="s">
        <v>277</v>
      </c>
      <c r="EE86" s="307" t="s">
        <v>277</v>
      </c>
      <c r="EF86" s="307" t="s">
        <v>277</v>
      </c>
      <c r="EG86" s="307" t="s">
        <v>277</v>
      </c>
      <c r="EH86" s="307" t="s">
        <v>277</v>
      </c>
      <c r="EI86" s="307" t="s">
        <v>277</v>
      </c>
      <c r="EJ86" s="307" t="s">
        <v>277</v>
      </c>
      <c r="EK86" s="307" t="s">
        <v>277</v>
      </c>
      <c r="EL86" s="307" t="s">
        <v>277</v>
      </c>
      <c r="EM86" s="307" t="s">
        <v>277</v>
      </c>
      <c r="EN86" s="307" t="s">
        <v>277</v>
      </c>
      <c r="EO86" s="307" t="s">
        <v>277</v>
      </c>
      <c r="EP86" s="307" t="s">
        <v>277</v>
      </c>
      <c r="EQ86" s="307" t="s">
        <v>277</v>
      </c>
      <c r="ER86" s="307" t="s">
        <v>277</v>
      </c>
      <c r="ES86" s="307" t="s">
        <v>277</v>
      </c>
      <c r="ET86" s="307" t="s">
        <v>277</v>
      </c>
      <c r="EU86" s="307" t="s">
        <v>277</v>
      </c>
    </row>
    <row r="87" spans="1:151" s="311" customFormat="1" ht="19.95" customHeight="1">
      <c r="A87" s="433"/>
      <c r="B87" s="433"/>
      <c r="C87" s="433"/>
      <c r="D87" s="449"/>
      <c r="E87" s="442"/>
      <c r="F87" s="433"/>
      <c r="G87" s="449"/>
      <c r="H87" s="449"/>
      <c r="I87" s="433"/>
      <c r="J87" s="433"/>
      <c r="K87" s="433"/>
      <c r="L87" s="442"/>
      <c r="M87" s="433"/>
      <c r="N87" s="442"/>
      <c r="O87" s="433"/>
      <c r="P87" s="439"/>
      <c r="Q87" s="460"/>
      <c r="R87" s="304" t="s">
        <v>277</v>
      </c>
      <c r="S87" s="304" t="s">
        <v>277</v>
      </c>
      <c r="T87" s="304" t="s">
        <v>277</v>
      </c>
      <c r="U87" s="304" t="s">
        <v>277</v>
      </c>
      <c r="V87" s="304" t="s">
        <v>277</v>
      </c>
      <c r="W87" s="304" t="s">
        <v>277</v>
      </c>
      <c r="X87" s="452"/>
      <c r="Y87" s="304" t="s">
        <v>277</v>
      </c>
      <c r="Z87" s="452"/>
      <c r="AA87" s="304" t="s">
        <v>277</v>
      </c>
      <c r="AB87" s="458"/>
      <c r="AC87" s="304" t="s">
        <v>277</v>
      </c>
      <c r="AD87" s="452"/>
      <c r="AE87" s="304" t="s">
        <v>277</v>
      </c>
      <c r="AF87" s="304" t="s">
        <v>277</v>
      </c>
      <c r="AG87" s="304" t="s">
        <v>277</v>
      </c>
      <c r="AH87" s="304" t="s">
        <v>277</v>
      </c>
      <c r="AI87" s="304" t="s">
        <v>277</v>
      </c>
      <c r="AJ87" s="447"/>
      <c r="AK87" s="447"/>
      <c r="AL87" s="447"/>
      <c r="AM87" s="447"/>
      <c r="AN87" s="447"/>
      <c r="AO87" s="447"/>
      <c r="AP87" s="307" t="s">
        <v>277</v>
      </c>
      <c r="AQ87" s="433"/>
      <c r="AR87" s="307" t="s">
        <v>277</v>
      </c>
      <c r="AS87" s="308" t="s">
        <v>277</v>
      </c>
      <c r="AT87" s="308" t="s">
        <v>277</v>
      </c>
      <c r="AU87" s="307" t="s">
        <v>277</v>
      </c>
      <c r="AV87" s="307" t="s">
        <v>277</v>
      </c>
      <c r="AW87" s="307" t="s">
        <v>277</v>
      </c>
      <c r="AX87" s="307" t="s">
        <v>277</v>
      </c>
      <c r="AY87" s="309" t="s">
        <v>277</v>
      </c>
      <c r="AZ87" s="387" t="s">
        <v>277</v>
      </c>
      <c r="BA87" s="452"/>
      <c r="BB87" s="387" t="s">
        <v>277</v>
      </c>
      <c r="BC87" s="452"/>
      <c r="BD87" s="387" t="s">
        <v>277</v>
      </c>
      <c r="BE87" s="387" t="s">
        <v>277</v>
      </c>
      <c r="BF87" s="387" t="s">
        <v>277</v>
      </c>
      <c r="BG87" s="307" t="s">
        <v>277</v>
      </c>
      <c r="BH87" s="307" t="s">
        <v>277</v>
      </c>
      <c r="BI87" s="307" t="s">
        <v>277</v>
      </c>
      <c r="BJ87" s="307" t="s">
        <v>277</v>
      </c>
      <c r="BK87" s="447"/>
      <c r="BL87" s="307" t="s">
        <v>277</v>
      </c>
      <c r="BM87" s="307" t="s">
        <v>277</v>
      </c>
      <c r="BN87" s="307" t="s">
        <v>277</v>
      </c>
      <c r="BO87" s="307" t="s">
        <v>277</v>
      </c>
      <c r="BP87" s="307" t="s">
        <v>277</v>
      </c>
      <c r="BQ87" s="307" t="s">
        <v>277</v>
      </c>
      <c r="BR87" s="307" t="s">
        <v>277</v>
      </c>
      <c r="BS87" s="307" t="s">
        <v>277</v>
      </c>
      <c r="BT87" s="307" t="s">
        <v>277</v>
      </c>
      <c r="BU87" s="306" t="s">
        <v>277</v>
      </c>
      <c r="BV87" s="307" t="s">
        <v>277</v>
      </c>
      <c r="BW87" s="307" t="s">
        <v>277</v>
      </c>
      <c r="BX87" s="307" t="s">
        <v>277</v>
      </c>
      <c r="BY87" s="307" t="s">
        <v>277</v>
      </c>
      <c r="BZ87" s="307" t="s">
        <v>277</v>
      </c>
      <c r="CA87" s="307" t="s">
        <v>277</v>
      </c>
      <c r="CB87" s="307" t="s">
        <v>277</v>
      </c>
      <c r="CC87" s="307" t="s">
        <v>277</v>
      </c>
      <c r="CD87" s="307" t="s">
        <v>277</v>
      </c>
      <c r="CE87" s="306" t="s">
        <v>277</v>
      </c>
      <c r="CF87" s="307" t="s">
        <v>277</v>
      </c>
      <c r="CG87" s="307" t="s">
        <v>277</v>
      </c>
      <c r="CH87" s="307" t="s">
        <v>277</v>
      </c>
      <c r="CI87" s="306" t="s">
        <v>277</v>
      </c>
      <c r="CJ87" s="307" t="s">
        <v>277</v>
      </c>
      <c r="CK87" s="307" t="s">
        <v>277</v>
      </c>
      <c r="CL87" s="307" t="s">
        <v>277</v>
      </c>
      <c r="CM87" s="433"/>
      <c r="CN87" s="436"/>
      <c r="CO87" s="449"/>
      <c r="CP87" s="449"/>
      <c r="CQ87" s="433"/>
      <c r="CR87" s="449"/>
      <c r="CS87" s="449"/>
      <c r="CT87" s="433"/>
      <c r="CU87" s="433"/>
      <c r="CV87" s="433"/>
      <c r="CW87" s="433"/>
      <c r="CX87" s="433"/>
      <c r="CY87" s="433"/>
      <c r="CZ87" s="433"/>
      <c r="DA87" s="433"/>
      <c r="DB87" s="442"/>
      <c r="DC87" s="433"/>
      <c r="DD87" s="433"/>
      <c r="DE87" s="433"/>
      <c r="DF87" s="433"/>
      <c r="DG87" s="433"/>
      <c r="DH87" s="433"/>
      <c r="DI87" s="433"/>
      <c r="DJ87" s="433"/>
      <c r="DK87" s="433"/>
      <c r="DL87" s="433"/>
      <c r="DM87" s="307" t="s">
        <v>277</v>
      </c>
      <c r="DN87" s="433"/>
      <c r="DO87" s="307" t="s">
        <v>277</v>
      </c>
      <c r="DP87" s="307" t="s">
        <v>277</v>
      </c>
      <c r="DQ87" s="307" t="s">
        <v>277</v>
      </c>
      <c r="DR87" s="307" t="s">
        <v>277</v>
      </c>
      <c r="DS87" s="307" t="s">
        <v>277</v>
      </c>
      <c r="DT87" s="307" t="s">
        <v>277</v>
      </c>
      <c r="DU87" s="307" t="s">
        <v>277</v>
      </c>
      <c r="DV87" s="307" t="s">
        <v>277</v>
      </c>
      <c r="DW87" s="307" t="s">
        <v>277</v>
      </c>
      <c r="DX87" s="433"/>
      <c r="DY87" s="307" t="s">
        <v>277</v>
      </c>
      <c r="DZ87" s="433"/>
      <c r="EA87" s="307" t="s">
        <v>277</v>
      </c>
      <c r="EB87" s="307" t="s">
        <v>277</v>
      </c>
      <c r="EC87" s="307" t="s">
        <v>277</v>
      </c>
      <c r="ED87" s="307" t="s">
        <v>277</v>
      </c>
      <c r="EE87" s="307" t="s">
        <v>277</v>
      </c>
      <c r="EF87" s="307" t="s">
        <v>277</v>
      </c>
      <c r="EG87" s="307" t="s">
        <v>277</v>
      </c>
      <c r="EH87" s="307" t="s">
        <v>277</v>
      </c>
      <c r="EI87" s="307" t="s">
        <v>277</v>
      </c>
      <c r="EJ87" s="307" t="s">
        <v>277</v>
      </c>
      <c r="EK87" s="307" t="s">
        <v>277</v>
      </c>
      <c r="EL87" s="307" t="s">
        <v>277</v>
      </c>
      <c r="EM87" s="307" t="s">
        <v>277</v>
      </c>
      <c r="EN87" s="307" t="s">
        <v>277</v>
      </c>
      <c r="EO87" s="307" t="s">
        <v>277</v>
      </c>
      <c r="EP87" s="307" t="s">
        <v>277</v>
      </c>
      <c r="EQ87" s="307" t="s">
        <v>277</v>
      </c>
      <c r="ER87" s="307" t="s">
        <v>277</v>
      </c>
      <c r="ES87" s="307" t="s">
        <v>277</v>
      </c>
      <c r="ET87" s="307" t="s">
        <v>277</v>
      </c>
      <c r="EU87" s="307" t="s">
        <v>277</v>
      </c>
    </row>
    <row r="88" spans="1:151" s="311" customFormat="1" ht="19.95" customHeight="1">
      <c r="A88" s="433"/>
      <c r="B88" s="433"/>
      <c r="C88" s="433"/>
      <c r="D88" s="449"/>
      <c r="E88" s="442"/>
      <c r="F88" s="433"/>
      <c r="G88" s="449"/>
      <c r="H88" s="449"/>
      <c r="I88" s="433"/>
      <c r="J88" s="433"/>
      <c r="K88" s="433"/>
      <c r="L88" s="442"/>
      <c r="M88" s="433"/>
      <c r="N88" s="442"/>
      <c r="O88" s="433"/>
      <c r="P88" s="439"/>
      <c r="Q88" s="460"/>
      <c r="R88" s="304" t="s">
        <v>277</v>
      </c>
      <c r="S88" s="304" t="s">
        <v>277</v>
      </c>
      <c r="T88" s="304" t="s">
        <v>277</v>
      </c>
      <c r="U88" s="304" t="s">
        <v>277</v>
      </c>
      <c r="V88" s="304" t="s">
        <v>277</v>
      </c>
      <c r="W88" s="304" t="s">
        <v>277</v>
      </c>
      <c r="X88" s="452"/>
      <c r="Y88" s="304" t="s">
        <v>277</v>
      </c>
      <c r="Z88" s="452"/>
      <c r="AA88" s="304" t="s">
        <v>277</v>
      </c>
      <c r="AB88" s="458"/>
      <c r="AC88" s="304" t="s">
        <v>277</v>
      </c>
      <c r="AD88" s="452"/>
      <c r="AE88" s="304" t="s">
        <v>277</v>
      </c>
      <c r="AF88" s="304" t="s">
        <v>277</v>
      </c>
      <c r="AG88" s="304" t="s">
        <v>277</v>
      </c>
      <c r="AH88" s="304" t="s">
        <v>277</v>
      </c>
      <c r="AI88" s="304" t="s">
        <v>277</v>
      </c>
      <c r="AJ88" s="447"/>
      <c r="AK88" s="447"/>
      <c r="AL88" s="447"/>
      <c r="AM88" s="447"/>
      <c r="AN88" s="447"/>
      <c r="AO88" s="447"/>
      <c r="AP88" s="307" t="s">
        <v>277</v>
      </c>
      <c r="AQ88" s="433"/>
      <c r="AR88" s="307" t="s">
        <v>277</v>
      </c>
      <c r="AS88" s="308" t="s">
        <v>277</v>
      </c>
      <c r="AT88" s="308" t="s">
        <v>277</v>
      </c>
      <c r="AU88" s="307" t="s">
        <v>277</v>
      </c>
      <c r="AV88" s="307" t="s">
        <v>277</v>
      </c>
      <c r="AW88" s="307" t="s">
        <v>277</v>
      </c>
      <c r="AX88" s="307" t="s">
        <v>277</v>
      </c>
      <c r="AY88" s="309" t="s">
        <v>277</v>
      </c>
      <c r="AZ88" s="387" t="s">
        <v>277</v>
      </c>
      <c r="BA88" s="452"/>
      <c r="BB88" s="387" t="s">
        <v>277</v>
      </c>
      <c r="BC88" s="452"/>
      <c r="BD88" s="387" t="s">
        <v>277</v>
      </c>
      <c r="BE88" s="387" t="s">
        <v>277</v>
      </c>
      <c r="BF88" s="387" t="s">
        <v>277</v>
      </c>
      <c r="BG88" s="307" t="s">
        <v>277</v>
      </c>
      <c r="BH88" s="307" t="s">
        <v>277</v>
      </c>
      <c r="BI88" s="307" t="s">
        <v>277</v>
      </c>
      <c r="BJ88" s="307" t="s">
        <v>277</v>
      </c>
      <c r="BK88" s="447"/>
      <c r="BL88" s="307" t="s">
        <v>277</v>
      </c>
      <c r="BM88" s="307" t="s">
        <v>277</v>
      </c>
      <c r="BN88" s="307" t="s">
        <v>277</v>
      </c>
      <c r="BO88" s="307" t="s">
        <v>277</v>
      </c>
      <c r="BP88" s="307" t="s">
        <v>277</v>
      </c>
      <c r="BQ88" s="307" t="s">
        <v>277</v>
      </c>
      <c r="BR88" s="307" t="s">
        <v>277</v>
      </c>
      <c r="BS88" s="307" t="s">
        <v>277</v>
      </c>
      <c r="BT88" s="307" t="s">
        <v>277</v>
      </c>
      <c r="BU88" s="306" t="s">
        <v>277</v>
      </c>
      <c r="BV88" s="307" t="s">
        <v>277</v>
      </c>
      <c r="BW88" s="307" t="s">
        <v>277</v>
      </c>
      <c r="BX88" s="307" t="s">
        <v>277</v>
      </c>
      <c r="BY88" s="307" t="s">
        <v>277</v>
      </c>
      <c r="BZ88" s="307" t="s">
        <v>277</v>
      </c>
      <c r="CA88" s="307" t="s">
        <v>277</v>
      </c>
      <c r="CB88" s="307" t="s">
        <v>277</v>
      </c>
      <c r="CC88" s="307" t="s">
        <v>277</v>
      </c>
      <c r="CD88" s="307" t="s">
        <v>277</v>
      </c>
      <c r="CE88" s="306" t="s">
        <v>277</v>
      </c>
      <c r="CF88" s="307" t="s">
        <v>277</v>
      </c>
      <c r="CG88" s="307" t="s">
        <v>277</v>
      </c>
      <c r="CH88" s="307" t="s">
        <v>277</v>
      </c>
      <c r="CI88" s="306" t="s">
        <v>277</v>
      </c>
      <c r="CJ88" s="307" t="s">
        <v>277</v>
      </c>
      <c r="CK88" s="307" t="s">
        <v>277</v>
      </c>
      <c r="CL88" s="307" t="s">
        <v>277</v>
      </c>
      <c r="CM88" s="433"/>
      <c r="CN88" s="436"/>
      <c r="CO88" s="449"/>
      <c r="CP88" s="449"/>
      <c r="CQ88" s="433"/>
      <c r="CR88" s="449"/>
      <c r="CS88" s="449"/>
      <c r="CT88" s="433"/>
      <c r="CU88" s="433"/>
      <c r="CV88" s="433"/>
      <c r="CW88" s="433"/>
      <c r="CX88" s="433"/>
      <c r="CY88" s="433"/>
      <c r="CZ88" s="433"/>
      <c r="DA88" s="433"/>
      <c r="DB88" s="442"/>
      <c r="DC88" s="433"/>
      <c r="DD88" s="433"/>
      <c r="DE88" s="433"/>
      <c r="DF88" s="433"/>
      <c r="DG88" s="433"/>
      <c r="DH88" s="433"/>
      <c r="DI88" s="433"/>
      <c r="DJ88" s="433"/>
      <c r="DK88" s="433"/>
      <c r="DL88" s="433"/>
      <c r="DM88" s="307" t="s">
        <v>277</v>
      </c>
      <c r="DN88" s="433"/>
      <c r="DO88" s="307" t="s">
        <v>277</v>
      </c>
      <c r="DP88" s="307" t="s">
        <v>277</v>
      </c>
      <c r="DQ88" s="307" t="s">
        <v>277</v>
      </c>
      <c r="DR88" s="307" t="s">
        <v>277</v>
      </c>
      <c r="DS88" s="307" t="s">
        <v>277</v>
      </c>
      <c r="DT88" s="307" t="s">
        <v>277</v>
      </c>
      <c r="DU88" s="307" t="s">
        <v>277</v>
      </c>
      <c r="DV88" s="307" t="s">
        <v>277</v>
      </c>
      <c r="DW88" s="307" t="s">
        <v>277</v>
      </c>
      <c r="DX88" s="433"/>
      <c r="DY88" s="307" t="s">
        <v>277</v>
      </c>
      <c r="DZ88" s="433"/>
      <c r="EA88" s="307" t="s">
        <v>277</v>
      </c>
      <c r="EB88" s="307" t="s">
        <v>277</v>
      </c>
      <c r="EC88" s="307" t="s">
        <v>277</v>
      </c>
      <c r="ED88" s="307" t="s">
        <v>277</v>
      </c>
      <c r="EE88" s="307" t="s">
        <v>277</v>
      </c>
      <c r="EF88" s="307" t="s">
        <v>277</v>
      </c>
      <c r="EG88" s="307" t="s">
        <v>277</v>
      </c>
      <c r="EH88" s="307" t="s">
        <v>277</v>
      </c>
      <c r="EI88" s="307" t="s">
        <v>277</v>
      </c>
      <c r="EJ88" s="307" t="s">
        <v>277</v>
      </c>
      <c r="EK88" s="307" t="s">
        <v>277</v>
      </c>
      <c r="EL88" s="307" t="s">
        <v>277</v>
      </c>
      <c r="EM88" s="307" t="s">
        <v>277</v>
      </c>
      <c r="EN88" s="307" t="s">
        <v>277</v>
      </c>
      <c r="EO88" s="307" t="s">
        <v>277</v>
      </c>
      <c r="EP88" s="307" t="s">
        <v>277</v>
      </c>
      <c r="EQ88" s="307" t="s">
        <v>277</v>
      </c>
      <c r="ER88" s="307" t="s">
        <v>277</v>
      </c>
      <c r="ES88" s="307" t="s">
        <v>277</v>
      </c>
      <c r="ET88" s="307" t="s">
        <v>277</v>
      </c>
      <c r="EU88" s="307" t="s">
        <v>277</v>
      </c>
    </row>
    <row r="89" spans="1:151" s="311" customFormat="1" ht="19.95" customHeight="1">
      <c r="A89" s="434"/>
      <c r="B89" s="434"/>
      <c r="C89" s="434"/>
      <c r="D89" s="450"/>
      <c r="E89" s="443"/>
      <c r="F89" s="434"/>
      <c r="G89" s="450"/>
      <c r="H89" s="450"/>
      <c r="I89" s="434"/>
      <c r="J89" s="434"/>
      <c r="K89" s="434"/>
      <c r="L89" s="443"/>
      <c r="M89" s="434"/>
      <c r="N89" s="443"/>
      <c r="O89" s="434"/>
      <c r="P89" s="440"/>
      <c r="Q89" s="461"/>
      <c r="R89" s="304" t="s">
        <v>277</v>
      </c>
      <c r="S89" s="304" t="s">
        <v>277</v>
      </c>
      <c r="T89" s="304" t="s">
        <v>277</v>
      </c>
      <c r="U89" s="304" t="s">
        <v>277</v>
      </c>
      <c r="V89" s="304" t="s">
        <v>277</v>
      </c>
      <c r="W89" s="304" t="s">
        <v>277</v>
      </c>
      <c r="X89" s="453"/>
      <c r="Y89" s="304" t="s">
        <v>277</v>
      </c>
      <c r="Z89" s="453"/>
      <c r="AA89" s="304" t="s">
        <v>277</v>
      </c>
      <c r="AB89" s="459"/>
      <c r="AC89" s="304" t="s">
        <v>277</v>
      </c>
      <c r="AD89" s="453"/>
      <c r="AE89" s="304" t="s">
        <v>277</v>
      </c>
      <c r="AF89" s="304" t="s">
        <v>277</v>
      </c>
      <c r="AG89" s="304" t="s">
        <v>277</v>
      </c>
      <c r="AH89" s="304" t="s">
        <v>277</v>
      </c>
      <c r="AI89" s="304" t="s">
        <v>277</v>
      </c>
      <c r="AJ89" s="448"/>
      <c r="AK89" s="448"/>
      <c r="AL89" s="448"/>
      <c r="AM89" s="448"/>
      <c r="AN89" s="448"/>
      <c r="AO89" s="448"/>
      <c r="AP89" s="307" t="s">
        <v>277</v>
      </c>
      <c r="AQ89" s="434"/>
      <c r="AR89" s="307" t="s">
        <v>277</v>
      </c>
      <c r="AS89" s="308" t="s">
        <v>277</v>
      </c>
      <c r="AT89" s="308" t="s">
        <v>277</v>
      </c>
      <c r="AU89" s="307" t="s">
        <v>277</v>
      </c>
      <c r="AV89" s="307" t="s">
        <v>277</v>
      </c>
      <c r="AW89" s="307" t="s">
        <v>277</v>
      </c>
      <c r="AX89" s="307" t="s">
        <v>277</v>
      </c>
      <c r="AY89" s="309" t="s">
        <v>277</v>
      </c>
      <c r="AZ89" s="387" t="s">
        <v>277</v>
      </c>
      <c r="BA89" s="453"/>
      <c r="BB89" s="387" t="s">
        <v>277</v>
      </c>
      <c r="BC89" s="455"/>
      <c r="BD89" s="387" t="s">
        <v>277</v>
      </c>
      <c r="BE89" s="387" t="s">
        <v>277</v>
      </c>
      <c r="BF89" s="387" t="s">
        <v>277</v>
      </c>
      <c r="BG89" s="307" t="s">
        <v>277</v>
      </c>
      <c r="BH89" s="307" t="s">
        <v>277</v>
      </c>
      <c r="BI89" s="307" t="s">
        <v>277</v>
      </c>
      <c r="BJ89" s="307" t="s">
        <v>277</v>
      </c>
      <c r="BK89" s="448"/>
      <c r="BL89" s="307" t="s">
        <v>277</v>
      </c>
      <c r="BM89" s="307" t="s">
        <v>277</v>
      </c>
      <c r="BN89" s="307" t="s">
        <v>277</v>
      </c>
      <c r="BO89" s="307" t="s">
        <v>277</v>
      </c>
      <c r="BP89" s="307" t="s">
        <v>277</v>
      </c>
      <c r="BQ89" s="307" t="s">
        <v>277</v>
      </c>
      <c r="BR89" s="307" t="s">
        <v>277</v>
      </c>
      <c r="BS89" s="307" t="s">
        <v>277</v>
      </c>
      <c r="BT89" s="307" t="s">
        <v>277</v>
      </c>
      <c r="BU89" s="306" t="s">
        <v>277</v>
      </c>
      <c r="BV89" s="307" t="s">
        <v>277</v>
      </c>
      <c r="BW89" s="307" t="s">
        <v>277</v>
      </c>
      <c r="BX89" s="307" t="s">
        <v>277</v>
      </c>
      <c r="BY89" s="307" t="s">
        <v>277</v>
      </c>
      <c r="BZ89" s="307" t="s">
        <v>277</v>
      </c>
      <c r="CA89" s="307" t="s">
        <v>277</v>
      </c>
      <c r="CB89" s="307" t="s">
        <v>277</v>
      </c>
      <c r="CC89" s="307" t="s">
        <v>277</v>
      </c>
      <c r="CD89" s="307" t="s">
        <v>277</v>
      </c>
      <c r="CE89" s="306" t="s">
        <v>277</v>
      </c>
      <c r="CF89" s="307" t="s">
        <v>277</v>
      </c>
      <c r="CG89" s="307" t="s">
        <v>277</v>
      </c>
      <c r="CH89" s="307" t="s">
        <v>277</v>
      </c>
      <c r="CI89" s="306" t="s">
        <v>277</v>
      </c>
      <c r="CJ89" s="307" t="s">
        <v>277</v>
      </c>
      <c r="CK89" s="307" t="s">
        <v>277</v>
      </c>
      <c r="CL89" s="307" t="s">
        <v>277</v>
      </c>
      <c r="CM89" s="434"/>
      <c r="CN89" s="437"/>
      <c r="CO89" s="450"/>
      <c r="CP89" s="450"/>
      <c r="CQ89" s="434"/>
      <c r="CR89" s="450"/>
      <c r="CS89" s="450"/>
      <c r="CT89" s="434"/>
      <c r="CU89" s="434"/>
      <c r="CV89" s="434"/>
      <c r="CW89" s="434"/>
      <c r="CX89" s="434"/>
      <c r="CY89" s="434"/>
      <c r="CZ89" s="434"/>
      <c r="DA89" s="434"/>
      <c r="DB89" s="443"/>
      <c r="DC89" s="434"/>
      <c r="DD89" s="434"/>
      <c r="DE89" s="434"/>
      <c r="DF89" s="434"/>
      <c r="DG89" s="434"/>
      <c r="DH89" s="434"/>
      <c r="DI89" s="434"/>
      <c r="DJ89" s="434"/>
      <c r="DK89" s="434"/>
      <c r="DL89" s="434"/>
      <c r="DM89" s="307" t="s">
        <v>277</v>
      </c>
      <c r="DN89" s="434"/>
      <c r="DO89" s="307" t="s">
        <v>277</v>
      </c>
      <c r="DP89" s="307" t="s">
        <v>277</v>
      </c>
      <c r="DQ89" s="307" t="s">
        <v>277</v>
      </c>
      <c r="DR89" s="307" t="s">
        <v>277</v>
      </c>
      <c r="DS89" s="307" t="s">
        <v>277</v>
      </c>
      <c r="DT89" s="307" t="s">
        <v>277</v>
      </c>
      <c r="DU89" s="307" t="s">
        <v>277</v>
      </c>
      <c r="DV89" s="307" t="s">
        <v>277</v>
      </c>
      <c r="DW89" s="307" t="s">
        <v>277</v>
      </c>
      <c r="DX89" s="434"/>
      <c r="DY89" s="307" t="s">
        <v>277</v>
      </c>
      <c r="DZ89" s="434"/>
      <c r="EA89" s="307" t="s">
        <v>277</v>
      </c>
      <c r="EB89" s="307" t="s">
        <v>277</v>
      </c>
      <c r="EC89" s="307" t="s">
        <v>277</v>
      </c>
      <c r="ED89" s="307" t="s">
        <v>277</v>
      </c>
      <c r="EE89" s="307" t="s">
        <v>277</v>
      </c>
      <c r="EF89" s="307" t="s">
        <v>277</v>
      </c>
      <c r="EG89" s="307" t="s">
        <v>277</v>
      </c>
      <c r="EH89" s="307" t="s">
        <v>277</v>
      </c>
      <c r="EI89" s="307" t="s">
        <v>277</v>
      </c>
      <c r="EJ89" s="307" t="s">
        <v>277</v>
      </c>
      <c r="EK89" s="307" t="s">
        <v>277</v>
      </c>
      <c r="EL89" s="307" t="s">
        <v>277</v>
      </c>
      <c r="EM89" s="307" t="s">
        <v>277</v>
      </c>
      <c r="EN89" s="307" t="s">
        <v>277</v>
      </c>
      <c r="EO89" s="307" t="s">
        <v>277</v>
      </c>
      <c r="EP89" s="307" t="s">
        <v>277</v>
      </c>
      <c r="EQ89" s="307" t="s">
        <v>277</v>
      </c>
      <c r="ER89" s="307" t="s">
        <v>277</v>
      </c>
      <c r="ES89" s="307" t="s">
        <v>277</v>
      </c>
      <c r="ET89" s="307" t="s">
        <v>277</v>
      </c>
      <c r="EU89" s="307" t="s">
        <v>277</v>
      </c>
    </row>
    <row r="90" spans="1:151" s="311" customFormat="1" ht="19.95" customHeight="1">
      <c r="A90" s="432">
        <v>50</v>
      </c>
      <c r="B90" s="432">
        <v>50</v>
      </c>
      <c r="C90" s="432" t="s">
        <v>263</v>
      </c>
      <c r="D90" s="432" t="s">
        <v>489</v>
      </c>
      <c r="E90" s="441" t="s">
        <v>265</v>
      </c>
      <c r="F90" s="432" t="s">
        <v>490</v>
      </c>
      <c r="G90" s="432" t="s">
        <v>491</v>
      </c>
      <c r="H90" s="432" t="s">
        <v>492</v>
      </c>
      <c r="I90" s="432" t="s">
        <v>493</v>
      </c>
      <c r="J90" s="432" t="s">
        <v>270</v>
      </c>
      <c r="K90" s="456" t="s">
        <v>494</v>
      </c>
      <c r="L90" s="441" t="s">
        <v>272</v>
      </c>
      <c r="M90" s="432" t="s">
        <v>495</v>
      </c>
      <c r="N90" s="441" t="s">
        <v>272</v>
      </c>
      <c r="O90" s="432" t="s">
        <v>495</v>
      </c>
      <c r="P90" s="438" t="s">
        <v>291</v>
      </c>
      <c r="Q90" s="441">
        <v>1</v>
      </c>
      <c r="R90" s="304" t="s">
        <v>428</v>
      </c>
      <c r="S90" s="304" t="s">
        <v>270</v>
      </c>
      <c r="T90" s="304" t="s">
        <v>270</v>
      </c>
      <c r="U90" s="304" t="s">
        <v>270</v>
      </c>
      <c r="V90" s="304" t="s">
        <v>270</v>
      </c>
      <c r="W90" s="304">
        <v>61</v>
      </c>
      <c r="X90" s="451">
        <v>61</v>
      </c>
      <c r="Y90" s="304">
        <v>72</v>
      </c>
      <c r="Z90" s="451">
        <v>72</v>
      </c>
      <c r="AA90" s="304">
        <v>61</v>
      </c>
      <c r="AB90" s="457">
        <v>61</v>
      </c>
      <c r="AC90" s="304" t="s">
        <v>270</v>
      </c>
      <c r="AD90" s="451" t="s">
        <v>270</v>
      </c>
      <c r="AE90" s="304" t="s">
        <v>270</v>
      </c>
      <c r="AF90" s="304" t="s">
        <v>270</v>
      </c>
      <c r="AG90" s="304" t="s">
        <v>270</v>
      </c>
      <c r="AH90" s="304" t="s">
        <v>270</v>
      </c>
      <c r="AI90" s="304" t="s">
        <v>270</v>
      </c>
      <c r="AJ90" s="446" t="s">
        <v>277</v>
      </c>
      <c r="AK90" s="446" t="s">
        <v>277</v>
      </c>
      <c r="AL90" s="446" t="s">
        <v>277</v>
      </c>
      <c r="AM90" s="446" t="s">
        <v>277</v>
      </c>
      <c r="AN90" s="446" t="s">
        <v>277</v>
      </c>
      <c r="AO90" s="446" t="s">
        <v>277</v>
      </c>
      <c r="AP90" s="307" t="s">
        <v>277</v>
      </c>
      <c r="AQ90" s="432" t="s">
        <v>277</v>
      </c>
      <c r="AR90" s="307" t="s">
        <v>277</v>
      </c>
      <c r="AS90" s="308" t="s">
        <v>277</v>
      </c>
      <c r="AT90" s="308" t="s">
        <v>277</v>
      </c>
      <c r="AU90" s="307" t="s">
        <v>277</v>
      </c>
      <c r="AV90" s="307" t="s">
        <v>277</v>
      </c>
      <c r="AW90" s="307" t="s">
        <v>277</v>
      </c>
      <c r="AX90" s="307" t="s">
        <v>277</v>
      </c>
      <c r="AY90" s="309" t="s">
        <v>277</v>
      </c>
      <c r="AZ90" s="387" t="s">
        <v>277</v>
      </c>
      <c r="BA90" s="451" t="s">
        <v>277</v>
      </c>
      <c r="BB90" s="387" t="s">
        <v>277</v>
      </c>
      <c r="BC90" s="454" t="s">
        <v>277</v>
      </c>
      <c r="BD90" s="387" t="s">
        <v>277</v>
      </c>
      <c r="BE90" s="387" t="s">
        <v>277</v>
      </c>
      <c r="BF90" s="387" t="s">
        <v>277</v>
      </c>
      <c r="BG90" s="307" t="s">
        <v>277</v>
      </c>
      <c r="BH90" s="307" t="s">
        <v>277</v>
      </c>
      <c r="BI90" s="307" t="s">
        <v>277</v>
      </c>
      <c r="BJ90" s="307" t="s">
        <v>277</v>
      </c>
      <c r="BK90" s="446" t="s">
        <v>277</v>
      </c>
      <c r="BL90" s="307" t="s">
        <v>277</v>
      </c>
      <c r="BM90" s="307" t="s">
        <v>277</v>
      </c>
      <c r="BN90" s="307" t="s">
        <v>277</v>
      </c>
      <c r="BO90" s="307" t="s">
        <v>277</v>
      </c>
      <c r="BP90" s="307" t="s">
        <v>277</v>
      </c>
      <c r="BQ90" s="307" t="s">
        <v>277</v>
      </c>
      <c r="BR90" s="307" t="s">
        <v>277</v>
      </c>
      <c r="BS90" s="307" t="s">
        <v>277</v>
      </c>
      <c r="BT90" s="307" t="s">
        <v>277</v>
      </c>
      <c r="BU90" s="306" t="s">
        <v>277</v>
      </c>
      <c r="BV90" s="307" t="s">
        <v>277</v>
      </c>
      <c r="BW90" s="307" t="s">
        <v>277</v>
      </c>
      <c r="BX90" s="307" t="s">
        <v>277</v>
      </c>
      <c r="BY90" s="307" t="s">
        <v>277</v>
      </c>
      <c r="BZ90" s="307" t="s">
        <v>277</v>
      </c>
      <c r="CA90" s="307" t="s">
        <v>277</v>
      </c>
      <c r="CB90" s="307" t="s">
        <v>277</v>
      </c>
      <c r="CC90" s="307" t="s">
        <v>277</v>
      </c>
      <c r="CD90" s="307" t="s">
        <v>277</v>
      </c>
      <c r="CE90" s="306" t="s">
        <v>277</v>
      </c>
      <c r="CF90" s="307" t="s">
        <v>277</v>
      </c>
      <c r="CG90" s="307" t="s">
        <v>277</v>
      </c>
      <c r="CH90" s="307" t="s">
        <v>277</v>
      </c>
      <c r="CI90" s="306" t="s">
        <v>277</v>
      </c>
      <c r="CJ90" s="307" t="s">
        <v>277</v>
      </c>
      <c r="CK90" s="307" t="s">
        <v>277</v>
      </c>
      <c r="CL90" s="307" t="s">
        <v>277</v>
      </c>
      <c r="CM90" s="432" t="s">
        <v>278</v>
      </c>
      <c r="CN90" s="435" t="s">
        <v>496</v>
      </c>
      <c r="CO90" s="432" t="s">
        <v>280</v>
      </c>
      <c r="CP90" s="432" t="s">
        <v>280</v>
      </c>
      <c r="CQ90" s="432" t="s">
        <v>295</v>
      </c>
      <c r="CR90" s="432" t="s">
        <v>497</v>
      </c>
      <c r="CS90" s="432" t="s">
        <v>270</v>
      </c>
      <c r="CT90" s="432" t="s">
        <v>277</v>
      </c>
      <c r="CU90" s="432" t="s">
        <v>277</v>
      </c>
      <c r="CV90" s="432" t="s">
        <v>277</v>
      </c>
      <c r="CW90" s="432" t="s">
        <v>277</v>
      </c>
      <c r="CX90" s="432" t="s">
        <v>277</v>
      </c>
      <c r="CY90" s="432" t="s">
        <v>277</v>
      </c>
      <c r="CZ90" s="432" t="s">
        <v>277</v>
      </c>
      <c r="DA90" s="432" t="s">
        <v>277</v>
      </c>
      <c r="DB90" s="441" t="s">
        <v>277</v>
      </c>
      <c r="DC90" s="432" t="s">
        <v>277</v>
      </c>
      <c r="DD90" s="432" t="s">
        <v>277</v>
      </c>
      <c r="DE90" s="432" t="s">
        <v>277</v>
      </c>
      <c r="DF90" s="432" t="s">
        <v>277</v>
      </c>
      <c r="DG90" s="432" t="s">
        <v>277</v>
      </c>
      <c r="DH90" s="432" t="s">
        <v>277</v>
      </c>
      <c r="DI90" s="432" t="s">
        <v>277</v>
      </c>
      <c r="DJ90" s="432" t="s">
        <v>277</v>
      </c>
      <c r="DK90" s="432" t="s">
        <v>277</v>
      </c>
      <c r="DL90" s="432" t="s">
        <v>277</v>
      </c>
      <c r="DM90" s="307" t="s">
        <v>277</v>
      </c>
      <c r="DN90" s="432" t="s">
        <v>277</v>
      </c>
      <c r="DO90" s="307" t="s">
        <v>277</v>
      </c>
      <c r="DP90" s="307" t="s">
        <v>277</v>
      </c>
      <c r="DQ90" s="307" t="s">
        <v>277</v>
      </c>
      <c r="DR90" s="307" t="s">
        <v>277</v>
      </c>
      <c r="DS90" s="307" t="s">
        <v>277</v>
      </c>
      <c r="DT90" s="307" t="s">
        <v>277</v>
      </c>
      <c r="DU90" s="307" t="s">
        <v>277</v>
      </c>
      <c r="DV90" s="307" t="s">
        <v>277</v>
      </c>
      <c r="DW90" s="307" t="s">
        <v>277</v>
      </c>
      <c r="DX90" s="432" t="s">
        <v>277</v>
      </c>
      <c r="DY90" s="307" t="s">
        <v>277</v>
      </c>
      <c r="DZ90" s="432" t="s">
        <v>277</v>
      </c>
      <c r="EA90" s="307" t="s">
        <v>277</v>
      </c>
      <c r="EB90" s="307" t="s">
        <v>277</v>
      </c>
      <c r="EC90" s="307" t="s">
        <v>277</v>
      </c>
      <c r="ED90" s="307" t="s">
        <v>277</v>
      </c>
      <c r="EE90" s="307" t="s">
        <v>277</v>
      </c>
      <c r="EF90" s="307" t="s">
        <v>277</v>
      </c>
      <c r="EG90" s="307" t="s">
        <v>277</v>
      </c>
      <c r="EH90" s="307" t="s">
        <v>277</v>
      </c>
      <c r="EI90" s="307" t="s">
        <v>277</v>
      </c>
      <c r="EJ90" s="307" t="s">
        <v>277</v>
      </c>
      <c r="EK90" s="307" t="s">
        <v>277</v>
      </c>
      <c r="EL90" s="307" t="s">
        <v>277</v>
      </c>
      <c r="EM90" s="307" t="s">
        <v>277</v>
      </c>
      <c r="EN90" s="307" t="s">
        <v>277</v>
      </c>
      <c r="EO90" s="307" t="s">
        <v>277</v>
      </c>
      <c r="EP90" s="307" t="s">
        <v>277</v>
      </c>
      <c r="EQ90" s="307" t="s">
        <v>277</v>
      </c>
      <c r="ER90" s="307" t="s">
        <v>277</v>
      </c>
      <c r="ES90" s="307" t="s">
        <v>277</v>
      </c>
      <c r="ET90" s="307" t="s">
        <v>277</v>
      </c>
      <c r="EU90" s="307" t="s">
        <v>277</v>
      </c>
    </row>
    <row r="91" spans="1:151" s="311" customFormat="1" ht="19.95" customHeight="1">
      <c r="A91" s="433"/>
      <c r="B91" s="433"/>
      <c r="C91" s="433"/>
      <c r="D91" s="449"/>
      <c r="E91" s="442"/>
      <c r="F91" s="433"/>
      <c r="G91" s="449"/>
      <c r="H91" s="449"/>
      <c r="I91" s="433"/>
      <c r="J91" s="433"/>
      <c r="K91" s="449"/>
      <c r="L91" s="442"/>
      <c r="M91" s="433"/>
      <c r="N91" s="442"/>
      <c r="O91" s="433"/>
      <c r="P91" s="439"/>
      <c r="Q91" s="460"/>
      <c r="R91" s="304" t="s">
        <v>277</v>
      </c>
      <c r="S91" s="304" t="s">
        <v>277</v>
      </c>
      <c r="T91" s="304" t="s">
        <v>277</v>
      </c>
      <c r="U91" s="304" t="s">
        <v>277</v>
      </c>
      <c r="V91" s="304" t="s">
        <v>277</v>
      </c>
      <c r="W91" s="304" t="s">
        <v>277</v>
      </c>
      <c r="X91" s="452"/>
      <c r="Y91" s="304" t="s">
        <v>277</v>
      </c>
      <c r="Z91" s="452"/>
      <c r="AA91" s="304" t="s">
        <v>277</v>
      </c>
      <c r="AB91" s="458"/>
      <c r="AC91" s="304" t="s">
        <v>277</v>
      </c>
      <c r="AD91" s="452"/>
      <c r="AE91" s="304" t="s">
        <v>277</v>
      </c>
      <c r="AF91" s="304" t="s">
        <v>277</v>
      </c>
      <c r="AG91" s="304" t="s">
        <v>277</v>
      </c>
      <c r="AH91" s="304" t="s">
        <v>277</v>
      </c>
      <c r="AI91" s="304" t="s">
        <v>277</v>
      </c>
      <c r="AJ91" s="447"/>
      <c r="AK91" s="447"/>
      <c r="AL91" s="447"/>
      <c r="AM91" s="447"/>
      <c r="AN91" s="447"/>
      <c r="AO91" s="447"/>
      <c r="AP91" s="307" t="s">
        <v>277</v>
      </c>
      <c r="AQ91" s="433"/>
      <c r="AR91" s="307" t="s">
        <v>277</v>
      </c>
      <c r="AS91" s="308" t="s">
        <v>277</v>
      </c>
      <c r="AT91" s="308" t="s">
        <v>277</v>
      </c>
      <c r="AU91" s="307" t="s">
        <v>277</v>
      </c>
      <c r="AV91" s="307" t="s">
        <v>277</v>
      </c>
      <c r="AW91" s="307" t="s">
        <v>277</v>
      </c>
      <c r="AX91" s="307" t="s">
        <v>277</v>
      </c>
      <c r="AY91" s="309" t="s">
        <v>277</v>
      </c>
      <c r="AZ91" s="387" t="s">
        <v>277</v>
      </c>
      <c r="BA91" s="452"/>
      <c r="BB91" s="387" t="s">
        <v>277</v>
      </c>
      <c r="BC91" s="452"/>
      <c r="BD91" s="387" t="s">
        <v>277</v>
      </c>
      <c r="BE91" s="387" t="s">
        <v>277</v>
      </c>
      <c r="BF91" s="387" t="s">
        <v>277</v>
      </c>
      <c r="BG91" s="307" t="s">
        <v>277</v>
      </c>
      <c r="BH91" s="307" t="s">
        <v>277</v>
      </c>
      <c r="BI91" s="307" t="s">
        <v>277</v>
      </c>
      <c r="BJ91" s="307" t="s">
        <v>277</v>
      </c>
      <c r="BK91" s="447"/>
      <c r="BL91" s="307" t="s">
        <v>277</v>
      </c>
      <c r="BM91" s="307" t="s">
        <v>277</v>
      </c>
      <c r="BN91" s="307" t="s">
        <v>277</v>
      </c>
      <c r="BO91" s="307" t="s">
        <v>277</v>
      </c>
      <c r="BP91" s="307" t="s">
        <v>277</v>
      </c>
      <c r="BQ91" s="307" t="s">
        <v>277</v>
      </c>
      <c r="BR91" s="307" t="s">
        <v>277</v>
      </c>
      <c r="BS91" s="307" t="s">
        <v>277</v>
      </c>
      <c r="BT91" s="307" t="s">
        <v>277</v>
      </c>
      <c r="BU91" s="306" t="s">
        <v>277</v>
      </c>
      <c r="BV91" s="307" t="s">
        <v>277</v>
      </c>
      <c r="BW91" s="307" t="s">
        <v>277</v>
      </c>
      <c r="BX91" s="307" t="s">
        <v>277</v>
      </c>
      <c r="BY91" s="307" t="s">
        <v>277</v>
      </c>
      <c r="BZ91" s="307" t="s">
        <v>277</v>
      </c>
      <c r="CA91" s="307" t="s">
        <v>277</v>
      </c>
      <c r="CB91" s="307" t="s">
        <v>277</v>
      </c>
      <c r="CC91" s="307" t="s">
        <v>277</v>
      </c>
      <c r="CD91" s="307" t="s">
        <v>277</v>
      </c>
      <c r="CE91" s="306" t="s">
        <v>277</v>
      </c>
      <c r="CF91" s="307" t="s">
        <v>277</v>
      </c>
      <c r="CG91" s="307" t="s">
        <v>277</v>
      </c>
      <c r="CH91" s="307" t="s">
        <v>277</v>
      </c>
      <c r="CI91" s="306" t="s">
        <v>277</v>
      </c>
      <c r="CJ91" s="307" t="s">
        <v>277</v>
      </c>
      <c r="CK91" s="307" t="s">
        <v>277</v>
      </c>
      <c r="CL91" s="307" t="s">
        <v>277</v>
      </c>
      <c r="CM91" s="433"/>
      <c r="CN91" s="436"/>
      <c r="CO91" s="449"/>
      <c r="CP91" s="449"/>
      <c r="CQ91" s="433"/>
      <c r="CR91" s="449"/>
      <c r="CS91" s="449"/>
      <c r="CT91" s="433"/>
      <c r="CU91" s="433"/>
      <c r="CV91" s="433"/>
      <c r="CW91" s="433"/>
      <c r="CX91" s="433"/>
      <c r="CY91" s="433"/>
      <c r="CZ91" s="433"/>
      <c r="DA91" s="433"/>
      <c r="DB91" s="442"/>
      <c r="DC91" s="433"/>
      <c r="DD91" s="433"/>
      <c r="DE91" s="433"/>
      <c r="DF91" s="433"/>
      <c r="DG91" s="433"/>
      <c r="DH91" s="433"/>
      <c r="DI91" s="433"/>
      <c r="DJ91" s="433"/>
      <c r="DK91" s="433"/>
      <c r="DL91" s="433"/>
      <c r="DM91" s="307" t="s">
        <v>277</v>
      </c>
      <c r="DN91" s="433"/>
      <c r="DO91" s="307" t="s">
        <v>277</v>
      </c>
      <c r="DP91" s="307" t="s">
        <v>277</v>
      </c>
      <c r="DQ91" s="307" t="s">
        <v>277</v>
      </c>
      <c r="DR91" s="307" t="s">
        <v>277</v>
      </c>
      <c r="DS91" s="307" t="s">
        <v>277</v>
      </c>
      <c r="DT91" s="307" t="s">
        <v>277</v>
      </c>
      <c r="DU91" s="307" t="s">
        <v>277</v>
      </c>
      <c r="DV91" s="307" t="s">
        <v>277</v>
      </c>
      <c r="DW91" s="307" t="s">
        <v>277</v>
      </c>
      <c r="DX91" s="433"/>
      <c r="DY91" s="307" t="s">
        <v>277</v>
      </c>
      <c r="DZ91" s="433"/>
      <c r="EA91" s="307" t="s">
        <v>277</v>
      </c>
      <c r="EB91" s="307" t="s">
        <v>277</v>
      </c>
      <c r="EC91" s="307" t="s">
        <v>277</v>
      </c>
      <c r="ED91" s="307" t="s">
        <v>277</v>
      </c>
      <c r="EE91" s="307" t="s">
        <v>277</v>
      </c>
      <c r="EF91" s="307" t="s">
        <v>277</v>
      </c>
      <c r="EG91" s="307" t="s">
        <v>277</v>
      </c>
      <c r="EH91" s="307" t="s">
        <v>277</v>
      </c>
      <c r="EI91" s="307" t="s">
        <v>277</v>
      </c>
      <c r="EJ91" s="307" t="s">
        <v>277</v>
      </c>
      <c r="EK91" s="307" t="s">
        <v>277</v>
      </c>
      <c r="EL91" s="307" t="s">
        <v>277</v>
      </c>
      <c r="EM91" s="307" t="s">
        <v>277</v>
      </c>
      <c r="EN91" s="307" t="s">
        <v>277</v>
      </c>
      <c r="EO91" s="307" t="s">
        <v>277</v>
      </c>
      <c r="EP91" s="307" t="s">
        <v>277</v>
      </c>
      <c r="EQ91" s="307" t="s">
        <v>277</v>
      </c>
      <c r="ER91" s="307" t="s">
        <v>277</v>
      </c>
      <c r="ES91" s="307" t="s">
        <v>277</v>
      </c>
      <c r="ET91" s="307" t="s">
        <v>277</v>
      </c>
      <c r="EU91" s="307" t="s">
        <v>277</v>
      </c>
    </row>
    <row r="92" spans="1:151" s="311" customFormat="1" ht="19.95" customHeight="1">
      <c r="A92" s="433"/>
      <c r="B92" s="433"/>
      <c r="C92" s="433"/>
      <c r="D92" s="449"/>
      <c r="E92" s="442"/>
      <c r="F92" s="433"/>
      <c r="G92" s="449"/>
      <c r="H92" s="449"/>
      <c r="I92" s="433"/>
      <c r="J92" s="433"/>
      <c r="K92" s="449"/>
      <c r="L92" s="442"/>
      <c r="M92" s="433"/>
      <c r="N92" s="442"/>
      <c r="O92" s="433"/>
      <c r="P92" s="439"/>
      <c r="Q92" s="460"/>
      <c r="R92" s="304" t="s">
        <v>277</v>
      </c>
      <c r="S92" s="304" t="s">
        <v>277</v>
      </c>
      <c r="T92" s="304" t="s">
        <v>277</v>
      </c>
      <c r="U92" s="304" t="s">
        <v>277</v>
      </c>
      <c r="V92" s="304" t="s">
        <v>277</v>
      </c>
      <c r="W92" s="304" t="s">
        <v>277</v>
      </c>
      <c r="X92" s="452"/>
      <c r="Y92" s="304" t="s">
        <v>277</v>
      </c>
      <c r="Z92" s="452"/>
      <c r="AA92" s="304" t="s">
        <v>277</v>
      </c>
      <c r="AB92" s="458"/>
      <c r="AC92" s="304" t="s">
        <v>277</v>
      </c>
      <c r="AD92" s="452"/>
      <c r="AE92" s="304" t="s">
        <v>277</v>
      </c>
      <c r="AF92" s="304" t="s">
        <v>277</v>
      </c>
      <c r="AG92" s="304" t="s">
        <v>277</v>
      </c>
      <c r="AH92" s="304" t="s">
        <v>277</v>
      </c>
      <c r="AI92" s="304" t="s">
        <v>277</v>
      </c>
      <c r="AJ92" s="447"/>
      <c r="AK92" s="447"/>
      <c r="AL92" s="447"/>
      <c r="AM92" s="447"/>
      <c r="AN92" s="447"/>
      <c r="AO92" s="447"/>
      <c r="AP92" s="307" t="s">
        <v>277</v>
      </c>
      <c r="AQ92" s="433"/>
      <c r="AR92" s="307" t="s">
        <v>277</v>
      </c>
      <c r="AS92" s="308" t="s">
        <v>277</v>
      </c>
      <c r="AT92" s="308" t="s">
        <v>277</v>
      </c>
      <c r="AU92" s="307" t="s">
        <v>277</v>
      </c>
      <c r="AV92" s="307" t="s">
        <v>277</v>
      </c>
      <c r="AW92" s="307" t="s">
        <v>277</v>
      </c>
      <c r="AX92" s="307" t="s">
        <v>277</v>
      </c>
      <c r="AY92" s="309" t="s">
        <v>277</v>
      </c>
      <c r="AZ92" s="387" t="s">
        <v>277</v>
      </c>
      <c r="BA92" s="452"/>
      <c r="BB92" s="387" t="s">
        <v>277</v>
      </c>
      <c r="BC92" s="452"/>
      <c r="BD92" s="387" t="s">
        <v>277</v>
      </c>
      <c r="BE92" s="387" t="s">
        <v>277</v>
      </c>
      <c r="BF92" s="387" t="s">
        <v>277</v>
      </c>
      <c r="BG92" s="307" t="s">
        <v>277</v>
      </c>
      <c r="BH92" s="307" t="s">
        <v>277</v>
      </c>
      <c r="BI92" s="307" t="s">
        <v>277</v>
      </c>
      <c r="BJ92" s="307" t="s">
        <v>277</v>
      </c>
      <c r="BK92" s="447"/>
      <c r="BL92" s="307" t="s">
        <v>277</v>
      </c>
      <c r="BM92" s="307" t="s">
        <v>277</v>
      </c>
      <c r="BN92" s="307" t="s">
        <v>277</v>
      </c>
      <c r="BO92" s="307" t="s">
        <v>277</v>
      </c>
      <c r="BP92" s="307" t="s">
        <v>277</v>
      </c>
      <c r="BQ92" s="307" t="s">
        <v>277</v>
      </c>
      <c r="BR92" s="307" t="s">
        <v>277</v>
      </c>
      <c r="BS92" s="307" t="s">
        <v>277</v>
      </c>
      <c r="BT92" s="307" t="s">
        <v>277</v>
      </c>
      <c r="BU92" s="306" t="s">
        <v>277</v>
      </c>
      <c r="BV92" s="307" t="s">
        <v>277</v>
      </c>
      <c r="BW92" s="307" t="s">
        <v>277</v>
      </c>
      <c r="BX92" s="307" t="s">
        <v>277</v>
      </c>
      <c r="BY92" s="307" t="s">
        <v>277</v>
      </c>
      <c r="BZ92" s="307" t="s">
        <v>277</v>
      </c>
      <c r="CA92" s="307" t="s">
        <v>277</v>
      </c>
      <c r="CB92" s="307" t="s">
        <v>277</v>
      </c>
      <c r="CC92" s="307" t="s">
        <v>277</v>
      </c>
      <c r="CD92" s="307" t="s">
        <v>277</v>
      </c>
      <c r="CE92" s="306" t="s">
        <v>277</v>
      </c>
      <c r="CF92" s="307" t="s">
        <v>277</v>
      </c>
      <c r="CG92" s="307" t="s">
        <v>277</v>
      </c>
      <c r="CH92" s="307" t="s">
        <v>277</v>
      </c>
      <c r="CI92" s="306" t="s">
        <v>277</v>
      </c>
      <c r="CJ92" s="307" t="s">
        <v>277</v>
      </c>
      <c r="CK92" s="307" t="s">
        <v>277</v>
      </c>
      <c r="CL92" s="307" t="s">
        <v>277</v>
      </c>
      <c r="CM92" s="433"/>
      <c r="CN92" s="436"/>
      <c r="CO92" s="449"/>
      <c r="CP92" s="449"/>
      <c r="CQ92" s="433"/>
      <c r="CR92" s="449"/>
      <c r="CS92" s="449"/>
      <c r="CT92" s="433"/>
      <c r="CU92" s="433"/>
      <c r="CV92" s="433"/>
      <c r="CW92" s="433"/>
      <c r="CX92" s="433"/>
      <c r="CY92" s="433"/>
      <c r="CZ92" s="433"/>
      <c r="DA92" s="433"/>
      <c r="DB92" s="442"/>
      <c r="DC92" s="433"/>
      <c r="DD92" s="433"/>
      <c r="DE92" s="433"/>
      <c r="DF92" s="433"/>
      <c r="DG92" s="433"/>
      <c r="DH92" s="433"/>
      <c r="DI92" s="433"/>
      <c r="DJ92" s="433"/>
      <c r="DK92" s="433"/>
      <c r="DL92" s="433"/>
      <c r="DM92" s="307" t="s">
        <v>277</v>
      </c>
      <c r="DN92" s="433"/>
      <c r="DO92" s="307" t="s">
        <v>277</v>
      </c>
      <c r="DP92" s="307" t="s">
        <v>277</v>
      </c>
      <c r="DQ92" s="307" t="s">
        <v>277</v>
      </c>
      <c r="DR92" s="307" t="s">
        <v>277</v>
      </c>
      <c r="DS92" s="307" t="s">
        <v>277</v>
      </c>
      <c r="DT92" s="307" t="s">
        <v>277</v>
      </c>
      <c r="DU92" s="307" t="s">
        <v>277</v>
      </c>
      <c r="DV92" s="307" t="s">
        <v>277</v>
      </c>
      <c r="DW92" s="307" t="s">
        <v>277</v>
      </c>
      <c r="DX92" s="433"/>
      <c r="DY92" s="307" t="s">
        <v>277</v>
      </c>
      <c r="DZ92" s="433"/>
      <c r="EA92" s="307" t="s">
        <v>277</v>
      </c>
      <c r="EB92" s="307" t="s">
        <v>277</v>
      </c>
      <c r="EC92" s="307" t="s">
        <v>277</v>
      </c>
      <c r="ED92" s="307" t="s">
        <v>277</v>
      </c>
      <c r="EE92" s="307" t="s">
        <v>277</v>
      </c>
      <c r="EF92" s="307" t="s">
        <v>277</v>
      </c>
      <c r="EG92" s="307" t="s">
        <v>277</v>
      </c>
      <c r="EH92" s="307" t="s">
        <v>277</v>
      </c>
      <c r="EI92" s="307" t="s">
        <v>277</v>
      </c>
      <c r="EJ92" s="307" t="s">
        <v>277</v>
      </c>
      <c r="EK92" s="307" t="s">
        <v>277</v>
      </c>
      <c r="EL92" s="307" t="s">
        <v>277</v>
      </c>
      <c r="EM92" s="307" t="s">
        <v>277</v>
      </c>
      <c r="EN92" s="307" t="s">
        <v>277</v>
      </c>
      <c r="EO92" s="307" t="s">
        <v>277</v>
      </c>
      <c r="EP92" s="307" t="s">
        <v>277</v>
      </c>
      <c r="EQ92" s="307" t="s">
        <v>277</v>
      </c>
      <c r="ER92" s="307" t="s">
        <v>277</v>
      </c>
      <c r="ES92" s="307" t="s">
        <v>277</v>
      </c>
      <c r="ET92" s="307" t="s">
        <v>277</v>
      </c>
      <c r="EU92" s="307" t="s">
        <v>277</v>
      </c>
    </row>
    <row r="93" spans="1:151" s="311" customFormat="1" ht="19.95" customHeight="1">
      <c r="A93" s="434"/>
      <c r="B93" s="434"/>
      <c r="C93" s="434"/>
      <c r="D93" s="450"/>
      <c r="E93" s="443"/>
      <c r="F93" s="434"/>
      <c r="G93" s="450"/>
      <c r="H93" s="450"/>
      <c r="I93" s="434"/>
      <c r="J93" s="434"/>
      <c r="K93" s="450"/>
      <c r="L93" s="443"/>
      <c r="M93" s="434"/>
      <c r="N93" s="443"/>
      <c r="O93" s="434"/>
      <c r="P93" s="440"/>
      <c r="Q93" s="461"/>
      <c r="R93" s="304" t="s">
        <v>277</v>
      </c>
      <c r="S93" s="304" t="s">
        <v>277</v>
      </c>
      <c r="T93" s="304" t="s">
        <v>277</v>
      </c>
      <c r="U93" s="304" t="s">
        <v>277</v>
      </c>
      <c r="V93" s="304" t="s">
        <v>277</v>
      </c>
      <c r="W93" s="304" t="s">
        <v>277</v>
      </c>
      <c r="X93" s="453"/>
      <c r="Y93" s="304" t="s">
        <v>277</v>
      </c>
      <c r="Z93" s="453"/>
      <c r="AA93" s="304" t="s">
        <v>277</v>
      </c>
      <c r="AB93" s="459"/>
      <c r="AC93" s="304" t="s">
        <v>277</v>
      </c>
      <c r="AD93" s="453"/>
      <c r="AE93" s="304" t="s">
        <v>277</v>
      </c>
      <c r="AF93" s="304" t="s">
        <v>277</v>
      </c>
      <c r="AG93" s="304" t="s">
        <v>277</v>
      </c>
      <c r="AH93" s="304" t="s">
        <v>277</v>
      </c>
      <c r="AI93" s="304" t="s">
        <v>277</v>
      </c>
      <c r="AJ93" s="448"/>
      <c r="AK93" s="448"/>
      <c r="AL93" s="448"/>
      <c r="AM93" s="448"/>
      <c r="AN93" s="448"/>
      <c r="AO93" s="448"/>
      <c r="AP93" s="307" t="s">
        <v>277</v>
      </c>
      <c r="AQ93" s="434"/>
      <c r="AR93" s="307" t="s">
        <v>277</v>
      </c>
      <c r="AS93" s="308" t="s">
        <v>277</v>
      </c>
      <c r="AT93" s="308" t="s">
        <v>277</v>
      </c>
      <c r="AU93" s="307" t="s">
        <v>277</v>
      </c>
      <c r="AV93" s="307" t="s">
        <v>277</v>
      </c>
      <c r="AW93" s="307" t="s">
        <v>277</v>
      </c>
      <c r="AX93" s="307" t="s">
        <v>277</v>
      </c>
      <c r="AY93" s="309" t="s">
        <v>277</v>
      </c>
      <c r="AZ93" s="387" t="s">
        <v>277</v>
      </c>
      <c r="BA93" s="453"/>
      <c r="BB93" s="387" t="s">
        <v>277</v>
      </c>
      <c r="BC93" s="455"/>
      <c r="BD93" s="387" t="s">
        <v>277</v>
      </c>
      <c r="BE93" s="387" t="s">
        <v>277</v>
      </c>
      <c r="BF93" s="387" t="s">
        <v>277</v>
      </c>
      <c r="BG93" s="307" t="s">
        <v>277</v>
      </c>
      <c r="BH93" s="307" t="s">
        <v>277</v>
      </c>
      <c r="BI93" s="307" t="s">
        <v>277</v>
      </c>
      <c r="BJ93" s="307" t="s">
        <v>277</v>
      </c>
      <c r="BK93" s="448"/>
      <c r="BL93" s="307" t="s">
        <v>277</v>
      </c>
      <c r="BM93" s="307" t="s">
        <v>277</v>
      </c>
      <c r="BN93" s="307" t="s">
        <v>277</v>
      </c>
      <c r="BO93" s="307" t="s">
        <v>277</v>
      </c>
      <c r="BP93" s="307" t="s">
        <v>277</v>
      </c>
      <c r="BQ93" s="307" t="s">
        <v>277</v>
      </c>
      <c r="BR93" s="307" t="s">
        <v>277</v>
      </c>
      <c r="BS93" s="307" t="s">
        <v>277</v>
      </c>
      <c r="BT93" s="307" t="s">
        <v>277</v>
      </c>
      <c r="BU93" s="306" t="s">
        <v>277</v>
      </c>
      <c r="BV93" s="307" t="s">
        <v>277</v>
      </c>
      <c r="BW93" s="307" t="s">
        <v>277</v>
      </c>
      <c r="BX93" s="307" t="s">
        <v>277</v>
      </c>
      <c r="BY93" s="307" t="s">
        <v>277</v>
      </c>
      <c r="BZ93" s="307" t="s">
        <v>277</v>
      </c>
      <c r="CA93" s="307" t="s">
        <v>277</v>
      </c>
      <c r="CB93" s="307" t="s">
        <v>277</v>
      </c>
      <c r="CC93" s="307" t="s">
        <v>277</v>
      </c>
      <c r="CD93" s="307" t="s">
        <v>277</v>
      </c>
      <c r="CE93" s="306" t="s">
        <v>277</v>
      </c>
      <c r="CF93" s="307" t="s">
        <v>277</v>
      </c>
      <c r="CG93" s="307" t="s">
        <v>277</v>
      </c>
      <c r="CH93" s="307" t="s">
        <v>277</v>
      </c>
      <c r="CI93" s="306" t="s">
        <v>277</v>
      </c>
      <c r="CJ93" s="307" t="s">
        <v>277</v>
      </c>
      <c r="CK93" s="307" t="s">
        <v>277</v>
      </c>
      <c r="CL93" s="307" t="s">
        <v>277</v>
      </c>
      <c r="CM93" s="434"/>
      <c r="CN93" s="437"/>
      <c r="CO93" s="450"/>
      <c r="CP93" s="450"/>
      <c r="CQ93" s="434"/>
      <c r="CR93" s="450"/>
      <c r="CS93" s="450"/>
      <c r="CT93" s="434"/>
      <c r="CU93" s="434"/>
      <c r="CV93" s="434"/>
      <c r="CW93" s="434"/>
      <c r="CX93" s="434"/>
      <c r="CY93" s="434"/>
      <c r="CZ93" s="434"/>
      <c r="DA93" s="434"/>
      <c r="DB93" s="443"/>
      <c r="DC93" s="434"/>
      <c r="DD93" s="434"/>
      <c r="DE93" s="434"/>
      <c r="DF93" s="434"/>
      <c r="DG93" s="434"/>
      <c r="DH93" s="434"/>
      <c r="DI93" s="434"/>
      <c r="DJ93" s="434"/>
      <c r="DK93" s="434"/>
      <c r="DL93" s="434"/>
      <c r="DM93" s="307" t="s">
        <v>277</v>
      </c>
      <c r="DN93" s="434"/>
      <c r="DO93" s="307" t="s">
        <v>277</v>
      </c>
      <c r="DP93" s="307" t="s">
        <v>277</v>
      </c>
      <c r="DQ93" s="307" t="s">
        <v>277</v>
      </c>
      <c r="DR93" s="307" t="s">
        <v>277</v>
      </c>
      <c r="DS93" s="307" t="s">
        <v>277</v>
      </c>
      <c r="DT93" s="307" t="s">
        <v>277</v>
      </c>
      <c r="DU93" s="307" t="s">
        <v>277</v>
      </c>
      <c r="DV93" s="307" t="s">
        <v>277</v>
      </c>
      <c r="DW93" s="307" t="s">
        <v>277</v>
      </c>
      <c r="DX93" s="434"/>
      <c r="DY93" s="307" t="s">
        <v>277</v>
      </c>
      <c r="DZ93" s="434"/>
      <c r="EA93" s="307" t="s">
        <v>277</v>
      </c>
      <c r="EB93" s="307" t="s">
        <v>277</v>
      </c>
      <c r="EC93" s="307" t="s">
        <v>277</v>
      </c>
      <c r="ED93" s="307" t="s">
        <v>277</v>
      </c>
      <c r="EE93" s="307" t="s">
        <v>277</v>
      </c>
      <c r="EF93" s="307" t="s">
        <v>277</v>
      </c>
      <c r="EG93" s="307" t="s">
        <v>277</v>
      </c>
      <c r="EH93" s="307" t="s">
        <v>277</v>
      </c>
      <c r="EI93" s="307" t="s">
        <v>277</v>
      </c>
      <c r="EJ93" s="307" t="s">
        <v>277</v>
      </c>
      <c r="EK93" s="307" t="s">
        <v>277</v>
      </c>
      <c r="EL93" s="307" t="s">
        <v>277</v>
      </c>
      <c r="EM93" s="307" t="s">
        <v>277</v>
      </c>
      <c r="EN93" s="307" t="s">
        <v>277</v>
      </c>
      <c r="EO93" s="307" t="s">
        <v>277</v>
      </c>
      <c r="EP93" s="307" t="s">
        <v>277</v>
      </c>
      <c r="EQ93" s="307" t="s">
        <v>277</v>
      </c>
      <c r="ER93" s="307" t="s">
        <v>277</v>
      </c>
      <c r="ES93" s="307" t="s">
        <v>277</v>
      </c>
      <c r="ET93" s="307" t="s">
        <v>277</v>
      </c>
      <c r="EU93" s="307" t="s">
        <v>277</v>
      </c>
    </row>
    <row r="94" spans="1:151" s="311" customFormat="1" ht="19.95" customHeight="1">
      <c r="A94" s="432">
        <v>51</v>
      </c>
      <c r="B94" s="432">
        <v>51</v>
      </c>
      <c r="C94" s="432" t="s">
        <v>263</v>
      </c>
      <c r="D94" s="432" t="s">
        <v>498</v>
      </c>
      <c r="E94" s="441" t="s">
        <v>265</v>
      </c>
      <c r="F94" s="432" t="s">
        <v>499</v>
      </c>
      <c r="G94" s="432" t="s">
        <v>500</v>
      </c>
      <c r="H94" s="432" t="s">
        <v>501</v>
      </c>
      <c r="I94" s="432" t="s">
        <v>502</v>
      </c>
      <c r="J94" s="432" t="s">
        <v>270</v>
      </c>
      <c r="K94" s="456" t="s">
        <v>503</v>
      </c>
      <c r="L94" s="441" t="s">
        <v>272</v>
      </c>
      <c r="M94" s="432" t="s">
        <v>495</v>
      </c>
      <c r="N94" s="441" t="s">
        <v>272</v>
      </c>
      <c r="O94" s="432" t="s">
        <v>495</v>
      </c>
      <c r="P94" s="438" t="s">
        <v>275</v>
      </c>
      <c r="Q94" s="441">
        <v>1</v>
      </c>
      <c r="R94" s="304" t="s">
        <v>428</v>
      </c>
      <c r="S94" s="304" t="s">
        <v>270</v>
      </c>
      <c r="T94" s="304" t="s">
        <v>270</v>
      </c>
      <c r="U94" s="304" t="s">
        <v>270</v>
      </c>
      <c r="V94" s="304" t="s">
        <v>270</v>
      </c>
      <c r="W94" s="304">
        <v>61</v>
      </c>
      <c r="X94" s="451">
        <v>61</v>
      </c>
      <c r="Y94" s="304">
        <v>72</v>
      </c>
      <c r="Z94" s="451">
        <v>72</v>
      </c>
      <c r="AA94" s="304">
        <v>61</v>
      </c>
      <c r="AB94" s="457">
        <v>61</v>
      </c>
      <c r="AC94" s="304" t="s">
        <v>270</v>
      </c>
      <c r="AD94" s="451" t="s">
        <v>270</v>
      </c>
      <c r="AE94" s="304" t="s">
        <v>270</v>
      </c>
      <c r="AF94" s="304" t="s">
        <v>270</v>
      </c>
      <c r="AG94" s="304" t="s">
        <v>270</v>
      </c>
      <c r="AH94" s="304" t="s">
        <v>270</v>
      </c>
      <c r="AI94" s="304" t="s">
        <v>270</v>
      </c>
      <c r="AJ94" s="446" t="s">
        <v>277</v>
      </c>
      <c r="AK94" s="446" t="s">
        <v>277</v>
      </c>
      <c r="AL94" s="446" t="s">
        <v>277</v>
      </c>
      <c r="AM94" s="446" t="s">
        <v>277</v>
      </c>
      <c r="AN94" s="446" t="s">
        <v>277</v>
      </c>
      <c r="AO94" s="446" t="s">
        <v>277</v>
      </c>
      <c r="AP94" s="307" t="s">
        <v>277</v>
      </c>
      <c r="AQ94" s="432" t="s">
        <v>277</v>
      </c>
      <c r="AR94" s="307" t="s">
        <v>277</v>
      </c>
      <c r="AS94" s="308" t="s">
        <v>277</v>
      </c>
      <c r="AT94" s="308" t="s">
        <v>277</v>
      </c>
      <c r="AU94" s="307" t="s">
        <v>277</v>
      </c>
      <c r="AV94" s="307" t="s">
        <v>277</v>
      </c>
      <c r="AW94" s="307" t="s">
        <v>277</v>
      </c>
      <c r="AX94" s="307" t="s">
        <v>277</v>
      </c>
      <c r="AY94" s="309" t="s">
        <v>277</v>
      </c>
      <c r="AZ94" s="387" t="s">
        <v>277</v>
      </c>
      <c r="BA94" s="451" t="s">
        <v>277</v>
      </c>
      <c r="BB94" s="387" t="s">
        <v>277</v>
      </c>
      <c r="BC94" s="454" t="s">
        <v>277</v>
      </c>
      <c r="BD94" s="387" t="s">
        <v>277</v>
      </c>
      <c r="BE94" s="387" t="s">
        <v>277</v>
      </c>
      <c r="BF94" s="387" t="s">
        <v>277</v>
      </c>
      <c r="BG94" s="307" t="s">
        <v>277</v>
      </c>
      <c r="BH94" s="307" t="s">
        <v>277</v>
      </c>
      <c r="BI94" s="307" t="s">
        <v>277</v>
      </c>
      <c r="BJ94" s="307" t="s">
        <v>277</v>
      </c>
      <c r="BK94" s="446" t="s">
        <v>277</v>
      </c>
      <c r="BL94" s="307" t="s">
        <v>277</v>
      </c>
      <c r="BM94" s="307" t="s">
        <v>277</v>
      </c>
      <c r="BN94" s="307" t="s">
        <v>277</v>
      </c>
      <c r="BO94" s="307" t="s">
        <v>277</v>
      </c>
      <c r="BP94" s="307" t="s">
        <v>277</v>
      </c>
      <c r="BQ94" s="307" t="s">
        <v>277</v>
      </c>
      <c r="BR94" s="307" t="s">
        <v>277</v>
      </c>
      <c r="BS94" s="307" t="s">
        <v>277</v>
      </c>
      <c r="BT94" s="307" t="s">
        <v>277</v>
      </c>
      <c r="BU94" s="306" t="s">
        <v>277</v>
      </c>
      <c r="BV94" s="307" t="s">
        <v>277</v>
      </c>
      <c r="BW94" s="307" t="s">
        <v>277</v>
      </c>
      <c r="BX94" s="307" t="s">
        <v>277</v>
      </c>
      <c r="BY94" s="307" t="s">
        <v>277</v>
      </c>
      <c r="BZ94" s="307" t="s">
        <v>277</v>
      </c>
      <c r="CA94" s="307" t="s">
        <v>277</v>
      </c>
      <c r="CB94" s="307" t="s">
        <v>277</v>
      </c>
      <c r="CC94" s="307" t="s">
        <v>277</v>
      </c>
      <c r="CD94" s="307" t="s">
        <v>277</v>
      </c>
      <c r="CE94" s="306" t="s">
        <v>277</v>
      </c>
      <c r="CF94" s="307" t="s">
        <v>277</v>
      </c>
      <c r="CG94" s="307" t="s">
        <v>277</v>
      </c>
      <c r="CH94" s="307" t="s">
        <v>277</v>
      </c>
      <c r="CI94" s="306" t="s">
        <v>277</v>
      </c>
      <c r="CJ94" s="307" t="s">
        <v>277</v>
      </c>
      <c r="CK94" s="307" t="s">
        <v>277</v>
      </c>
      <c r="CL94" s="307" t="s">
        <v>277</v>
      </c>
      <c r="CM94" s="432" t="s">
        <v>278</v>
      </c>
      <c r="CN94" s="435" t="s">
        <v>496</v>
      </c>
      <c r="CO94" s="432" t="s">
        <v>280</v>
      </c>
      <c r="CP94" s="432" t="s">
        <v>280</v>
      </c>
      <c r="CQ94" s="432" t="s">
        <v>295</v>
      </c>
      <c r="CR94" s="432" t="s">
        <v>504</v>
      </c>
      <c r="CS94" s="432" t="s">
        <v>270</v>
      </c>
      <c r="CT94" s="432" t="s">
        <v>277</v>
      </c>
      <c r="CU94" s="432" t="s">
        <v>277</v>
      </c>
      <c r="CV94" s="432" t="s">
        <v>277</v>
      </c>
      <c r="CW94" s="432" t="s">
        <v>277</v>
      </c>
      <c r="CX94" s="432" t="s">
        <v>277</v>
      </c>
      <c r="CY94" s="432" t="s">
        <v>277</v>
      </c>
      <c r="CZ94" s="432" t="s">
        <v>277</v>
      </c>
      <c r="DA94" s="432" t="s">
        <v>277</v>
      </c>
      <c r="DB94" s="441" t="s">
        <v>277</v>
      </c>
      <c r="DC94" s="432" t="s">
        <v>277</v>
      </c>
      <c r="DD94" s="432" t="s">
        <v>277</v>
      </c>
      <c r="DE94" s="432" t="s">
        <v>277</v>
      </c>
      <c r="DF94" s="432" t="s">
        <v>277</v>
      </c>
      <c r="DG94" s="432" t="s">
        <v>277</v>
      </c>
      <c r="DH94" s="432" t="s">
        <v>277</v>
      </c>
      <c r="DI94" s="432" t="s">
        <v>277</v>
      </c>
      <c r="DJ94" s="432" t="s">
        <v>277</v>
      </c>
      <c r="DK94" s="432" t="s">
        <v>277</v>
      </c>
      <c r="DL94" s="432" t="s">
        <v>277</v>
      </c>
      <c r="DM94" s="307" t="s">
        <v>277</v>
      </c>
      <c r="DN94" s="432" t="s">
        <v>277</v>
      </c>
      <c r="DO94" s="307" t="s">
        <v>277</v>
      </c>
      <c r="DP94" s="307" t="s">
        <v>277</v>
      </c>
      <c r="DQ94" s="307" t="s">
        <v>277</v>
      </c>
      <c r="DR94" s="307" t="s">
        <v>277</v>
      </c>
      <c r="DS94" s="307" t="s">
        <v>277</v>
      </c>
      <c r="DT94" s="307" t="s">
        <v>277</v>
      </c>
      <c r="DU94" s="307" t="s">
        <v>277</v>
      </c>
      <c r="DV94" s="307" t="s">
        <v>277</v>
      </c>
      <c r="DW94" s="307" t="s">
        <v>277</v>
      </c>
      <c r="DX94" s="432" t="s">
        <v>277</v>
      </c>
      <c r="DY94" s="307" t="s">
        <v>277</v>
      </c>
      <c r="DZ94" s="432" t="s">
        <v>277</v>
      </c>
      <c r="EA94" s="307" t="s">
        <v>277</v>
      </c>
      <c r="EB94" s="307" t="s">
        <v>277</v>
      </c>
      <c r="EC94" s="307" t="s">
        <v>277</v>
      </c>
      <c r="ED94" s="307" t="s">
        <v>277</v>
      </c>
      <c r="EE94" s="307" t="s">
        <v>277</v>
      </c>
      <c r="EF94" s="307" t="s">
        <v>277</v>
      </c>
      <c r="EG94" s="307" t="s">
        <v>277</v>
      </c>
      <c r="EH94" s="307" t="s">
        <v>277</v>
      </c>
      <c r="EI94" s="307" t="s">
        <v>277</v>
      </c>
      <c r="EJ94" s="307" t="s">
        <v>277</v>
      </c>
      <c r="EK94" s="307" t="s">
        <v>277</v>
      </c>
      <c r="EL94" s="307" t="s">
        <v>277</v>
      </c>
      <c r="EM94" s="307" t="s">
        <v>277</v>
      </c>
      <c r="EN94" s="307" t="s">
        <v>277</v>
      </c>
      <c r="EO94" s="307" t="s">
        <v>277</v>
      </c>
      <c r="EP94" s="307" t="s">
        <v>277</v>
      </c>
      <c r="EQ94" s="307" t="s">
        <v>277</v>
      </c>
      <c r="ER94" s="307" t="s">
        <v>277</v>
      </c>
      <c r="ES94" s="307" t="s">
        <v>277</v>
      </c>
      <c r="ET94" s="307" t="s">
        <v>277</v>
      </c>
      <c r="EU94" s="307" t="s">
        <v>277</v>
      </c>
    </row>
    <row r="95" spans="1:151" s="311" customFormat="1" ht="19.95" customHeight="1">
      <c r="A95" s="433"/>
      <c r="B95" s="433"/>
      <c r="C95" s="433"/>
      <c r="D95" s="449"/>
      <c r="E95" s="442"/>
      <c r="F95" s="433"/>
      <c r="G95" s="449"/>
      <c r="H95" s="449"/>
      <c r="I95" s="433"/>
      <c r="J95" s="433"/>
      <c r="K95" s="433"/>
      <c r="L95" s="442"/>
      <c r="M95" s="433"/>
      <c r="N95" s="442"/>
      <c r="O95" s="433"/>
      <c r="P95" s="439"/>
      <c r="Q95" s="460"/>
      <c r="R95" s="304" t="s">
        <v>277</v>
      </c>
      <c r="S95" s="304" t="s">
        <v>277</v>
      </c>
      <c r="T95" s="304" t="s">
        <v>277</v>
      </c>
      <c r="U95" s="304" t="s">
        <v>277</v>
      </c>
      <c r="V95" s="304" t="s">
        <v>277</v>
      </c>
      <c r="W95" s="304" t="s">
        <v>277</v>
      </c>
      <c r="X95" s="452"/>
      <c r="Y95" s="304" t="s">
        <v>277</v>
      </c>
      <c r="Z95" s="452"/>
      <c r="AA95" s="304" t="s">
        <v>277</v>
      </c>
      <c r="AB95" s="458"/>
      <c r="AC95" s="304" t="s">
        <v>277</v>
      </c>
      <c r="AD95" s="452"/>
      <c r="AE95" s="304" t="s">
        <v>277</v>
      </c>
      <c r="AF95" s="304" t="s">
        <v>277</v>
      </c>
      <c r="AG95" s="304" t="s">
        <v>277</v>
      </c>
      <c r="AH95" s="304" t="s">
        <v>277</v>
      </c>
      <c r="AI95" s="304" t="s">
        <v>277</v>
      </c>
      <c r="AJ95" s="447"/>
      <c r="AK95" s="447"/>
      <c r="AL95" s="447"/>
      <c r="AM95" s="447"/>
      <c r="AN95" s="447"/>
      <c r="AO95" s="447"/>
      <c r="AP95" s="307" t="s">
        <v>277</v>
      </c>
      <c r="AQ95" s="433"/>
      <c r="AR95" s="307" t="s">
        <v>277</v>
      </c>
      <c r="AS95" s="308" t="s">
        <v>277</v>
      </c>
      <c r="AT95" s="308" t="s">
        <v>277</v>
      </c>
      <c r="AU95" s="307" t="s">
        <v>277</v>
      </c>
      <c r="AV95" s="307" t="s">
        <v>277</v>
      </c>
      <c r="AW95" s="307" t="s">
        <v>277</v>
      </c>
      <c r="AX95" s="307" t="s">
        <v>277</v>
      </c>
      <c r="AY95" s="309" t="s">
        <v>277</v>
      </c>
      <c r="AZ95" s="387" t="s">
        <v>277</v>
      </c>
      <c r="BA95" s="452"/>
      <c r="BB95" s="387" t="s">
        <v>277</v>
      </c>
      <c r="BC95" s="452"/>
      <c r="BD95" s="387" t="s">
        <v>277</v>
      </c>
      <c r="BE95" s="387" t="s">
        <v>277</v>
      </c>
      <c r="BF95" s="387" t="s">
        <v>277</v>
      </c>
      <c r="BG95" s="307" t="s">
        <v>277</v>
      </c>
      <c r="BH95" s="307" t="s">
        <v>277</v>
      </c>
      <c r="BI95" s="307" t="s">
        <v>277</v>
      </c>
      <c r="BJ95" s="307" t="s">
        <v>277</v>
      </c>
      <c r="BK95" s="447"/>
      <c r="BL95" s="307" t="s">
        <v>277</v>
      </c>
      <c r="BM95" s="307" t="s">
        <v>277</v>
      </c>
      <c r="BN95" s="307" t="s">
        <v>277</v>
      </c>
      <c r="BO95" s="307" t="s">
        <v>277</v>
      </c>
      <c r="BP95" s="307" t="s">
        <v>277</v>
      </c>
      <c r="BQ95" s="307" t="s">
        <v>277</v>
      </c>
      <c r="BR95" s="307" t="s">
        <v>277</v>
      </c>
      <c r="BS95" s="307" t="s">
        <v>277</v>
      </c>
      <c r="BT95" s="307" t="s">
        <v>277</v>
      </c>
      <c r="BU95" s="306" t="s">
        <v>277</v>
      </c>
      <c r="BV95" s="307" t="s">
        <v>277</v>
      </c>
      <c r="BW95" s="307" t="s">
        <v>277</v>
      </c>
      <c r="BX95" s="307" t="s">
        <v>277</v>
      </c>
      <c r="BY95" s="307" t="s">
        <v>277</v>
      </c>
      <c r="BZ95" s="307" t="s">
        <v>277</v>
      </c>
      <c r="CA95" s="307" t="s">
        <v>277</v>
      </c>
      <c r="CB95" s="307" t="s">
        <v>277</v>
      </c>
      <c r="CC95" s="307" t="s">
        <v>277</v>
      </c>
      <c r="CD95" s="307" t="s">
        <v>277</v>
      </c>
      <c r="CE95" s="306" t="s">
        <v>277</v>
      </c>
      <c r="CF95" s="307" t="s">
        <v>277</v>
      </c>
      <c r="CG95" s="307" t="s">
        <v>277</v>
      </c>
      <c r="CH95" s="307" t="s">
        <v>277</v>
      </c>
      <c r="CI95" s="306" t="s">
        <v>277</v>
      </c>
      <c r="CJ95" s="307" t="s">
        <v>277</v>
      </c>
      <c r="CK95" s="307" t="s">
        <v>277</v>
      </c>
      <c r="CL95" s="307" t="s">
        <v>277</v>
      </c>
      <c r="CM95" s="433"/>
      <c r="CN95" s="436"/>
      <c r="CO95" s="449"/>
      <c r="CP95" s="449"/>
      <c r="CQ95" s="433"/>
      <c r="CR95" s="449"/>
      <c r="CS95" s="449"/>
      <c r="CT95" s="433"/>
      <c r="CU95" s="433"/>
      <c r="CV95" s="433"/>
      <c r="CW95" s="433"/>
      <c r="CX95" s="433"/>
      <c r="CY95" s="433"/>
      <c r="CZ95" s="433"/>
      <c r="DA95" s="433"/>
      <c r="DB95" s="442"/>
      <c r="DC95" s="433"/>
      <c r="DD95" s="433"/>
      <c r="DE95" s="433"/>
      <c r="DF95" s="433"/>
      <c r="DG95" s="433"/>
      <c r="DH95" s="433"/>
      <c r="DI95" s="433"/>
      <c r="DJ95" s="433"/>
      <c r="DK95" s="433"/>
      <c r="DL95" s="433"/>
      <c r="DM95" s="307" t="s">
        <v>277</v>
      </c>
      <c r="DN95" s="433"/>
      <c r="DO95" s="307" t="s">
        <v>277</v>
      </c>
      <c r="DP95" s="307" t="s">
        <v>277</v>
      </c>
      <c r="DQ95" s="307" t="s">
        <v>277</v>
      </c>
      <c r="DR95" s="307" t="s">
        <v>277</v>
      </c>
      <c r="DS95" s="307" t="s">
        <v>277</v>
      </c>
      <c r="DT95" s="307" t="s">
        <v>277</v>
      </c>
      <c r="DU95" s="307" t="s">
        <v>277</v>
      </c>
      <c r="DV95" s="307" t="s">
        <v>277</v>
      </c>
      <c r="DW95" s="307" t="s">
        <v>277</v>
      </c>
      <c r="DX95" s="433"/>
      <c r="DY95" s="307" t="s">
        <v>277</v>
      </c>
      <c r="DZ95" s="433"/>
      <c r="EA95" s="307" t="s">
        <v>277</v>
      </c>
      <c r="EB95" s="307" t="s">
        <v>277</v>
      </c>
      <c r="EC95" s="307" t="s">
        <v>277</v>
      </c>
      <c r="ED95" s="307" t="s">
        <v>277</v>
      </c>
      <c r="EE95" s="307" t="s">
        <v>277</v>
      </c>
      <c r="EF95" s="307" t="s">
        <v>277</v>
      </c>
      <c r="EG95" s="307" t="s">
        <v>277</v>
      </c>
      <c r="EH95" s="307" t="s">
        <v>277</v>
      </c>
      <c r="EI95" s="307" t="s">
        <v>277</v>
      </c>
      <c r="EJ95" s="307" t="s">
        <v>277</v>
      </c>
      <c r="EK95" s="307" t="s">
        <v>277</v>
      </c>
      <c r="EL95" s="307" t="s">
        <v>277</v>
      </c>
      <c r="EM95" s="307" t="s">
        <v>277</v>
      </c>
      <c r="EN95" s="307" t="s">
        <v>277</v>
      </c>
      <c r="EO95" s="307" t="s">
        <v>277</v>
      </c>
      <c r="EP95" s="307" t="s">
        <v>277</v>
      </c>
      <c r="EQ95" s="307" t="s">
        <v>277</v>
      </c>
      <c r="ER95" s="307" t="s">
        <v>277</v>
      </c>
      <c r="ES95" s="307" t="s">
        <v>277</v>
      </c>
      <c r="ET95" s="307" t="s">
        <v>277</v>
      </c>
      <c r="EU95" s="307" t="s">
        <v>277</v>
      </c>
    </row>
    <row r="96" spans="1:151" s="311" customFormat="1" ht="19.95" customHeight="1">
      <c r="A96" s="433"/>
      <c r="B96" s="433"/>
      <c r="C96" s="433"/>
      <c r="D96" s="449"/>
      <c r="E96" s="442"/>
      <c r="F96" s="433"/>
      <c r="G96" s="449"/>
      <c r="H96" s="449"/>
      <c r="I96" s="433"/>
      <c r="J96" s="433"/>
      <c r="K96" s="433"/>
      <c r="L96" s="442"/>
      <c r="M96" s="433"/>
      <c r="N96" s="442"/>
      <c r="O96" s="433"/>
      <c r="P96" s="439"/>
      <c r="Q96" s="460"/>
      <c r="R96" s="304" t="s">
        <v>277</v>
      </c>
      <c r="S96" s="304" t="s">
        <v>277</v>
      </c>
      <c r="T96" s="304" t="s">
        <v>277</v>
      </c>
      <c r="U96" s="304" t="s">
        <v>277</v>
      </c>
      <c r="V96" s="304" t="s">
        <v>277</v>
      </c>
      <c r="W96" s="304" t="s">
        <v>277</v>
      </c>
      <c r="X96" s="452"/>
      <c r="Y96" s="304" t="s">
        <v>277</v>
      </c>
      <c r="Z96" s="452"/>
      <c r="AA96" s="304" t="s">
        <v>277</v>
      </c>
      <c r="AB96" s="458"/>
      <c r="AC96" s="304" t="s">
        <v>277</v>
      </c>
      <c r="AD96" s="452"/>
      <c r="AE96" s="304" t="s">
        <v>277</v>
      </c>
      <c r="AF96" s="304" t="s">
        <v>277</v>
      </c>
      <c r="AG96" s="304" t="s">
        <v>277</v>
      </c>
      <c r="AH96" s="304" t="s">
        <v>277</v>
      </c>
      <c r="AI96" s="304" t="s">
        <v>277</v>
      </c>
      <c r="AJ96" s="447"/>
      <c r="AK96" s="447"/>
      <c r="AL96" s="447"/>
      <c r="AM96" s="447"/>
      <c r="AN96" s="447"/>
      <c r="AO96" s="447"/>
      <c r="AP96" s="307" t="s">
        <v>277</v>
      </c>
      <c r="AQ96" s="433"/>
      <c r="AR96" s="307" t="s">
        <v>277</v>
      </c>
      <c r="AS96" s="308" t="s">
        <v>277</v>
      </c>
      <c r="AT96" s="308" t="s">
        <v>277</v>
      </c>
      <c r="AU96" s="307" t="s">
        <v>277</v>
      </c>
      <c r="AV96" s="307" t="s">
        <v>277</v>
      </c>
      <c r="AW96" s="307" t="s">
        <v>277</v>
      </c>
      <c r="AX96" s="307" t="s">
        <v>277</v>
      </c>
      <c r="AY96" s="309" t="s">
        <v>277</v>
      </c>
      <c r="AZ96" s="387" t="s">
        <v>277</v>
      </c>
      <c r="BA96" s="452"/>
      <c r="BB96" s="387" t="s">
        <v>277</v>
      </c>
      <c r="BC96" s="452"/>
      <c r="BD96" s="387" t="s">
        <v>277</v>
      </c>
      <c r="BE96" s="387" t="s">
        <v>277</v>
      </c>
      <c r="BF96" s="387" t="s">
        <v>277</v>
      </c>
      <c r="BG96" s="307" t="s">
        <v>277</v>
      </c>
      <c r="BH96" s="307" t="s">
        <v>277</v>
      </c>
      <c r="BI96" s="307" t="s">
        <v>277</v>
      </c>
      <c r="BJ96" s="307" t="s">
        <v>277</v>
      </c>
      <c r="BK96" s="447"/>
      <c r="BL96" s="307" t="s">
        <v>277</v>
      </c>
      <c r="BM96" s="307" t="s">
        <v>277</v>
      </c>
      <c r="BN96" s="307" t="s">
        <v>277</v>
      </c>
      <c r="BO96" s="307" t="s">
        <v>277</v>
      </c>
      <c r="BP96" s="307" t="s">
        <v>277</v>
      </c>
      <c r="BQ96" s="307" t="s">
        <v>277</v>
      </c>
      <c r="BR96" s="307" t="s">
        <v>277</v>
      </c>
      <c r="BS96" s="307" t="s">
        <v>277</v>
      </c>
      <c r="BT96" s="307" t="s">
        <v>277</v>
      </c>
      <c r="BU96" s="306" t="s">
        <v>277</v>
      </c>
      <c r="BV96" s="307" t="s">
        <v>277</v>
      </c>
      <c r="BW96" s="307" t="s">
        <v>277</v>
      </c>
      <c r="BX96" s="307" t="s">
        <v>277</v>
      </c>
      <c r="BY96" s="307" t="s">
        <v>277</v>
      </c>
      <c r="BZ96" s="307" t="s">
        <v>277</v>
      </c>
      <c r="CA96" s="307" t="s">
        <v>277</v>
      </c>
      <c r="CB96" s="307" t="s">
        <v>277</v>
      </c>
      <c r="CC96" s="307" t="s">
        <v>277</v>
      </c>
      <c r="CD96" s="307" t="s">
        <v>277</v>
      </c>
      <c r="CE96" s="306" t="s">
        <v>277</v>
      </c>
      <c r="CF96" s="307" t="s">
        <v>277</v>
      </c>
      <c r="CG96" s="307" t="s">
        <v>277</v>
      </c>
      <c r="CH96" s="307" t="s">
        <v>277</v>
      </c>
      <c r="CI96" s="306" t="s">
        <v>277</v>
      </c>
      <c r="CJ96" s="307" t="s">
        <v>277</v>
      </c>
      <c r="CK96" s="307" t="s">
        <v>277</v>
      </c>
      <c r="CL96" s="307" t="s">
        <v>277</v>
      </c>
      <c r="CM96" s="433"/>
      <c r="CN96" s="436"/>
      <c r="CO96" s="449"/>
      <c r="CP96" s="449"/>
      <c r="CQ96" s="433"/>
      <c r="CR96" s="449"/>
      <c r="CS96" s="449"/>
      <c r="CT96" s="433"/>
      <c r="CU96" s="433"/>
      <c r="CV96" s="433"/>
      <c r="CW96" s="433"/>
      <c r="CX96" s="433"/>
      <c r="CY96" s="433"/>
      <c r="CZ96" s="433"/>
      <c r="DA96" s="433"/>
      <c r="DB96" s="442"/>
      <c r="DC96" s="433"/>
      <c r="DD96" s="433"/>
      <c r="DE96" s="433"/>
      <c r="DF96" s="433"/>
      <c r="DG96" s="433"/>
      <c r="DH96" s="433"/>
      <c r="DI96" s="433"/>
      <c r="DJ96" s="433"/>
      <c r="DK96" s="433"/>
      <c r="DL96" s="433"/>
      <c r="DM96" s="307" t="s">
        <v>277</v>
      </c>
      <c r="DN96" s="433"/>
      <c r="DO96" s="307" t="s">
        <v>277</v>
      </c>
      <c r="DP96" s="307" t="s">
        <v>277</v>
      </c>
      <c r="DQ96" s="307" t="s">
        <v>277</v>
      </c>
      <c r="DR96" s="307" t="s">
        <v>277</v>
      </c>
      <c r="DS96" s="307" t="s">
        <v>277</v>
      </c>
      <c r="DT96" s="307" t="s">
        <v>277</v>
      </c>
      <c r="DU96" s="307" t="s">
        <v>277</v>
      </c>
      <c r="DV96" s="307" t="s">
        <v>277</v>
      </c>
      <c r="DW96" s="307" t="s">
        <v>277</v>
      </c>
      <c r="DX96" s="433"/>
      <c r="DY96" s="307" t="s">
        <v>277</v>
      </c>
      <c r="DZ96" s="433"/>
      <c r="EA96" s="307" t="s">
        <v>277</v>
      </c>
      <c r="EB96" s="307" t="s">
        <v>277</v>
      </c>
      <c r="EC96" s="307" t="s">
        <v>277</v>
      </c>
      <c r="ED96" s="307" t="s">
        <v>277</v>
      </c>
      <c r="EE96" s="307" t="s">
        <v>277</v>
      </c>
      <c r="EF96" s="307" t="s">
        <v>277</v>
      </c>
      <c r="EG96" s="307" t="s">
        <v>277</v>
      </c>
      <c r="EH96" s="307" t="s">
        <v>277</v>
      </c>
      <c r="EI96" s="307" t="s">
        <v>277</v>
      </c>
      <c r="EJ96" s="307" t="s">
        <v>277</v>
      </c>
      <c r="EK96" s="307" t="s">
        <v>277</v>
      </c>
      <c r="EL96" s="307" t="s">
        <v>277</v>
      </c>
      <c r="EM96" s="307" t="s">
        <v>277</v>
      </c>
      <c r="EN96" s="307" t="s">
        <v>277</v>
      </c>
      <c r="EO96" s="307" t="s">
        <v>277</v>
      </c>
      <c r="EP96" s="307" t="s">
        <v>277</v>
      </c>
      <c r="EQ96" s="307" t="s">
        <v>277</v>
      </c>
      <c r="ER96" s="307" t="s">
        <v>277</v>
      </c>
      <c r="ES96" s="307" t="s">
        <v>277</v>
      </c>
      <c r="ET96" s="307" t="s">
        <v>277</v>
      </c>
      <c r="EU96" s="307" t="s">
        <v>277</v>
      </c>
    </row>
    <row r="97" spans="1:151" s="311" customFormat="1" ht="19.95" customHeight="1">
      <c r="A97" s="434"/>
      <c r="B97" s="434"/>
      <c r="C97" s="434"/>
      <c r="D97" s="450"/>
      <c r="E97" s="443"/>
      <c r="F97" s="434"/>
      <c r="G97" s="450"/>
      <c r="H97" s="450"/>
      <c r="I97" s="434"/>
      <c r="J97" s="434"/>
      <c r="K97" s="434"/>
      <c r="L97" s="443"/>
      <c r="M97" s="434"/>
      <c r="N97" s="443"/>
      <c r="O97" s="434"/>
      <c r="P97" s="440"/>
      <c r="Q97" s="461"/>
      <c r="R97" s="304" t="s">
        <v>277</v>
      </c>
      <c r="S97" s="304" t="s">
        <v>277</v>
      </c>
      <c r="T97" s="304" t="s">
        <v>277</v>
      </c>
      <c r="U97" s="304" t="s">
        <v>277</v>
      </c>
      <c r="V97" s="304" t="s">
        <v>277</v>
      </c>
      <c r="W97" s="304" t="s">
        <v>277</v>
      </c>
      <c r="X97" s="453"/>
      <c r="Y97" s="304" t="s">
        <v>277</v>
      </c>
      <c r="Z97" s="453"/>
      <c r="AA97" s="304" t="s">
        <v>277</v>
      </c>
      <c r="AB97" s="459"/>
      <c r="AC97" s="304" t="s">
        <v>277</v>
      </c>
      <c r="AD97" s="453"/>
      <c r="AE97" s="304" t="s">
        <v>277</v>
      </c>
      <c r="AF97" s="304" t="s">
        <v>277</v>
      </c>
      <c r="AG97" s="304" t="s">
        <v>277</v>
      </c>
      <c r="AH97" s="304" t="s">
        <v>277</v>
      </c>
      <c r="AI97" s="304" t="s">
        <v>277</v>
      </c>
      <c r="AJ97" s="448"/>
      <c r="AK97" s="448"/>
      <c r="AL97" s="448"/>
      <c r="AM97" s="448"/>
      <c r="AN97" s="448"/>
      <c r="AO97" s="448"/>
      <c r="AP97" s="307" t="s">
        <v>277</v>
      </c>
      <c r="AQ97" s="434"/>
      <c r="AR97" s="307" t="s">
        <v>277</v>
      </c>
      <c r="AS97" s="308" t="s">
        <v>277</v>
      </c>
      <c r="AT97" s="308" t="s">
        <v>277</v>
      </c>
      <c r="AU97" s="307" t="s">
        <v>277</v>
      </c>
      <c r="AV97" s="307" t="s">
        <v>277</v>
      </c>
      <c r="AW97" s="307" t="s">
        <v>277</v>
      </c>
      <c r="AX97" s="307" t="s">
        <v>277</v>
      </c>
      <c r="AY97" s="309" t="s">
        <v>277</v>
      </c>
      <c r="AZ97" s="387" t="s">
        <v>277</v>
      </c>
      <c r="BA97" s="453"/>
      <c r="BB97" s="387" t="s">
        <v>277</v>
      </c>
      <c r="BC97" s="455"/>
      <c r="BD97" s="387" t="s">
        <v>277</v>
      </c>
      <c r="BE97" s="387" t="s">
        <v>277</v>
      </c>
      <c r="BF97" s="387" t="s">
        <v>277</v>
      </c>
      <c r="BG97" s="307" t="s">
        <v>277</v>
      </c>
      <c r="BH97" s="307" t="s">
        <v>277</v>
      </c>
      <c r="BI97" s="307" t="s">
        <v>277</v>
      </c>
      <c r="BJ97" s="307" t="s">
        <v>277</v>
      </c>
      <c r="BK97" s="448"/>
      <c r="BL97" s="307" t="s">
        <v>277</v>
      </c>
      <c r="BM97" s="307" t="s">
        <v>277</v>
      </c>
      <c r="BN97" s="307" t="s">
        <v>277</v>
      </c>
      <c r="BO97" s="307" t="s">
        <v>277</v>
      </c>
      <c r="BP97" s="307" t="s">
        <v>277</v>
      </c>
      <c r="BQ97" s="307" t="s">
        <v>277</v>
      </c>
      <c r="BR97" s="307" t="s">
        <v>277</v>
      </c>
      <c r="BS97" s="307" t="s">
        <v>277</v>
      </c>
      <c r="BT97" s="307" t="s">
        <v>277</v>
      </c>
      <c r="BU97" s="306" t="s">
        <v>277</v>
      </c>
      <c r="BV97" s="307" t="s">
        <v>277</v>
      </c>
      <c r="BW97" s="307" t="s">
        <v>277</v>
      </c>
      <c r="BX97" s="307" t="s">
        <v>277</v>
      </c>
      <c r="BY97" s="307" t="s">
        <v>277</v>
      </c>
      <c r="BZ97" s="307" t="s">
        <v>277</v>
      </c>
      <c r="CA97" s="307" t="s">
        <v>277</v>
      </c>
      <c r="CB97" s="307" t="s">
        <v>277</v>
      </c>
      <c r="CC97" s="307" t="s">
        <v>277</v>
      </c>
      <c r="CD97" s="307" t="s">
        <v>277</v>
      </c>
      <c r="CE97" s="306" t="s">
        <v>277</v>
      </c>
      <c r="CF97" s="307" t="s">
        <v>277</v>
      </c>
      <c r="CG97" s="307" t="s">
        <v>277</v>
      </c>
      <c r="CH97" s="307" t="s">
        <v>277</v>
      </c>
      <c r="CI97" s="306" t="s">
        <v>277</v>
      </c>
      <c r="CJ97" s="307" t="s">
        <v>277</v>
      </c>
      <c r="CK97" s="307" t="s">
        <v>277</v>
      </c>
      <c r="CL97" s="307" t="s">
        <v>277</v>
      </c>
      <c r="CM97" s="434"/>
      <c r="CN97" s="437"/>
      <c r="CO97" s="450"/>
      <c r="CP97" s="450"/>
      <c r="CQ97" s="434"/>
      <c r="CR97" s="450"/>
      <c r="CS97" s="450"/>
      <c r="CT97" s="434"/>
      <c r="CU97" s="434"/>
      <c r="CV97" s="434"/>
      <c r="CW97" s="434"/>
      <c r="CX97" s="434"/>
      <c r="CY97" s="434"/>
      <c r="CZ97" s="434"/>
      <c r="DA97" s="434"/>
      <c r="DB97" s="443"/>
      <c r="DC97" s="434"/>
      <c r="DD97" s="434"/>
      <c r="DE97" s="434"/>
      <c r="DF97" s="434"/>
      <c r="DG97" s="434"/>
      <c r="DH97" s="434"/>
      <c r="DI97" s="434"/>
      <c r="DJ97" s="434"/>
      <c r="DK97" s="434"/>
      <c r="DL97" s="434"/>
      <c r="DM97" s="307" t="s">
        <v>277</v>
      </c>
      <c r="DN97" s="434"/>
      <c r="DO97" s="307" t="s">
        <v>277</v>
      </c>
      <c r="DP97" s="307" t="s">
        <v>277</v>
      </c>
      <c r="DQ97" s="307" t="s">
        <v>277</v>
      </c>
      <c r="DR97" s="307" t="s">
        <v>277</v>
      </c>
      <c r="DS97" s="307" t="s">
        <v>277</v>
      </c>
      <c r="DT97" s="307" t="s">
        <v>277</v>
      </c>
      <c r="DU97" s="307" t="s">
        <v>277</v>
      </c>
      <c r="DV97" s="307" t="s">
        <v>277</v>
      </c>
      <c r="DW97" s="307" t="s">
        <v>277</v>
      </c>
      <c r="DX97" s="434"/>
      <c r="DY97" s="307" t="s">
        <v>277</v>
      </c>
      <c r="DZ97" s="434"/>
      <c r="EA97" s="307" t="s">
        <v>277</v>
      </c>
      <c r="EB97" s="307" t="s">
        <v>277</v>
      </c>
      <c r="EC97" s="307" t="s">
        <v>277</v>
      </c>
      <c r="ED97" s="307" t="s">
        <v>277</v>
      </c>
      <c r="EE97" s="307" t="s">
        <v>277</v>
      </c>
      <c r="EF97" s="307" t="s">
        <v>277</v>
      </c>
      <c r="EG97" s="307" t="s">
        <v>277</v>
      </c>
      <c r="EH97" s="307" t="s">
        <v>277</v>
      </c>
      <c r="EI97" s="307" t="s">
        <v>277</v>
      </c>
      <c r="EJ97" s="307" t="s">
        <v>277</v>
      </c>
      <c r="EK97" s="307" t="s">
        <v>277</v>
      </c>
      <c r="EL97" s="307" t="s">
        <v>277</v>
      </c>
      <c r="EM97" s="307" t="s">
        <v>277</v>
      </c>
      <c r="EN97" s="307" t="s">
        <v>277</v>
      </c>
      <c r="EO97" s="307" t="s">
        <v>277</v>
      </c>
      <c r="EP97" s="307" t="s">
        <v>277</v>
      </c>
      <c r="EQ97" s="307" t="s">
        <v>277</v>
      </c>
      <c r="ER97" s="307" t="s">
        <v>277</v>
      </c>
      <c r="ES97" s="307" t="s">
        <v>277</v>
      </c>
      <c r="ET97" s="307" t="s">
        <v>277</v>
      </c>
      <c r="EU97" s="307" t="s">
        <v>277</v>
      </c>
    </row>
    <row r="98" spans="1:151" s="311" customFormat="1" ht="19.95" customHeight="1">
      <c r="A98" s="432">
        <v>52</v>
      </c>
      <c r="B98" s="432">
        <v>52</v>
      </c>
      <c r="C98" s="432" t="s">
        <v>263</v>
      </c>
      <c r="D98" s="432" t="s">
        <v>505</v>
      </c>
      <c r="E98" s="441" t="s">
        <v>265</v>
      </c>
      <c r="F98" s="432" t="s">
        <v>506</v>
      </c>
      <c r="G98" s="432" t="s">
        <v>507</v>
      </c>
      <c r="H98" s="432" t="s">
        <v>508</v>
      </c>
      <c r="I98" s="432" t="s">
        <v>509</v>
      </c>
      <c r="J98" s="432" t="s">
        <v>510</v>
      </c>
      <c r="K98" s="456" t="s">
        <v>511</v>
      </c>
      <c r="L98" s="441" t="s">
        <v>272</v>
      </c>
      <c r="M98" s="432" t="s">
        <v>512</v>
      </c>
      <c r="N98" s="441" t="s">
        <v>272</v>
      </c>
      <c r="O98" s="432" t="s">
        <v>513</v>
      </c>
      <c r="P98" s="438" t="s">
        <v>291</v>
      </c>
      <c r="Q98" s="441">
        <v>2</v>
      </c>
      <c r="R98" s="304" t="s">
        <v>514</v>
      </c>
      <c r="S98" s="304" t="s">
        <v>270</v>
      </c>
      <c r="T98" s="304" t="s">
        <v>270</v>
      </c>
      <c r="U98" s="304" t="s">
        <v>270</v>
      </c>
      <c r="V98" s="304" t="s">
        <v>270</v>
      </c>
      <c r="W98" s="304">
        <v>137</v>
      </c>
      <c r="X98" s="473">
        <f>W98+W99</f>
        <v>278</v>
      </c>
      <c r="Y98" s="304">
        <v>137</v>
      </c>
      <c r="Z98" s="451" t="s">
        <v>270</v>
      </c>
      <c r="AA98" s="304">
        <v>137</v>
      </c>
      <c r="AB98" s="457">
        <v>278</v>
      </c>
      <c r="AC98" s="304" t="s">
        <v>270</v>
      </c>
      <c r="AD98" s="451" t="s">
        <v>270</v>
      </c>
      <c r="AE98" s="304" t="s">
        <v>270</v>
      </c>
      <c r="AF98" s="304" t="s">
        <v>270</v>
      </c>
      <c r="AG98" s="304" t="s">
        <v>270</v>
      </c>
      <c r="AH98" s="304" t="s">
        <v>270</v>
      </c>
      <c r="AI98" s="304" t="s">
        <v>270</v>
      </c>
      <c r="AJ98" s="446" t="s">
        <v>277</v>
      </c>
      <c r="AK98" s="446" t="s">
        <v>277</v>
      </c>
      <c r="AL98" s="446" t="s">
        <v>277</v>
      </c>
      <c r="AM98" s="446" t="s">
        <v>277</v>
      </c>
      <c r="AN98" s="446" t="s">
        <v>277</v>
      </c>
      <c r="AO98" s="446" t="s">
        <v>277</v>
      </c>
      <c r="AP98" s="307" t="s">
        <v>277</v>
      </c>
      <c r="AQ98" s="432" t="s">
        <v>277</v>
      </c>
      <c r="AR98" s="307" t="s">
        <v>277</v>
      </c>
      <c r="AS98" s="308" t="s">
        <v>277</v>
      </c>
      <c r="AT98" s="308" t="s">
        <v>277</v>
      </c>
      <c r="AU98" s="307" t="s">
        <v>277</v>
      </c>
      <c r="AV98" s="307" t="s">
        <v>277</v>
      </c>
      <c r="AW98" s="307" t="s">
        <v>277</v>
      </c>
      <c r="AX98" s="307" t="s">
        <v>277</v>
      </c>
      <c r="AY98" s="309" t="s">
        <v>277</v>
      </c>
      <c r="AZ98" s="387" t="s">
        <v>277</v>
      </c>
      <c r="BA98" s="451" t="s">
        <v>277</v>
      </c>
      <c r="BB98" s="387" t="s">
        <v>277</v>
      </c>
      <c r="BC98" s="454" t="s">
        <v>277</v>
      </c>
      <c r="BD98" s="387" t="s">
        <v>277</v>
      </c>
      <c r="BE98" s="387" t="s">
        <v>277</v>
      </c>
      <c r="BF98" s="387" t="s">
        <v>277</v>
      </c>
      <c r="BG98" s="307" t="s">
        <v>277</v>
      </c>
      <c r="BH98" s="307" t="s">
        <v>277</v>
      </c>
      <c r="BI98" s="307" t="s">
        <v>277</v>
      </c>
      <c r="BJ98" s="307" t="s">
        <v>277</v>
      </c>
      <c r="BK98" s="446" t="s">
        <v>277</v>
      </c>
      <c r="BL98" s="307" t="s">
        <v>277</v>
      </c>
      <c r="BM98" s="307" t="s">
        <v>277</v>
      </c>
      <c r="BN98" s="307" t="s">
        <v>277</v>
      </c>
      <c r="BO98" s="307" t="s">
        <v>277</v>
      </c>
      <c r="BP98" s="307" t="s">
        <v>277</v>
      </c>
      <c r="BQ98" s="307" t="s">
        <v>277</v>
      </c>
      <c r="BR98" s="307" t="s">
        <v>277</v>
      </c>
      <c r="BS98" s="307" t="s">
        <v>277</v>
      </c>
      <c r="BT98" s="307" t="s">
        <v>277</v>
      </c>
      <c r="BU98" s="306" t="s">
        <v>277</v>
      </c>
      <c r="BV98" s="307" t="s">
        <v>277</v>
      </c>
      <c r="BW98" s="307" t="s">
        <v>277</v>
      </c>
      <c r="BX98" s="307" t="s">
        <v>277</v>
      </c>
      <c r="BY98" s="307" t="s">
        <v>277</v>
      </c>
      <c r="BZ98" s="307" t="s">
        <v>277</v>
      </c>
      <c r="CA98" s="307" t="s">
        <v>277</v>
      </c>
      <c r="CB98" s="307" t="s">
        <v>277</v>
      </c>
      <c r="CC98" s="307" t="s">
        <v>277</v>
      </c>
      <c r="CD98" s="307" t="s">
        <v>277</v>
      </c>
      <c r="CE98" s="306" t="s">
        <v>277</v>
      </c>
      <c r="CF98" s="307" t="s">
        <v>277</v>
      </c>
      <c r="CG98" s="307" t="s">
        <v>277</v>
      </c>
      <c r="CH98" s="307" t="s">
        <v>277</v>
      </c>
      <c r="CI98" s="306" t="s">
        <v>277</v>
      </c>
      <c r="CJ98" s="307" t="s">
        <v>277</v>
      </c>
      <c r="CK98" s="307" t="s">
        <v>277</v>
      </c>
      <c r="CL98" s="307" t="s">
        <v>277</v>
      </c>
      <c r="CM98" s="432" t="s">
        <v>278</v>
      </c>
      <c r="CN98" s="435" t="s">
        <v>515</v>
      </c>
      <c r="CO98" s="432" t="s">
        <v>280</v>
      </c>
      <c r="CP98" s="432" t="s">
        <v>280</v>
      </c>
      <c r="CQ98" s="432" t="s">
        <v>295</v>
      </c>
      <c r="CR98" s="432" t="s">
        <v>516</v>
      </c>
      <c r="CS98" s="432" t="s">
        <v>270</v>
      </c>
      <c r="CT98" s="432" t="s">
        <v>277</v>
      </c>
      <c r="CU98" s="432" t="s">
        <v>277</v>
      </c>
      <c r="CV98" s="432" t="s">
        <v>277</v>
      </c>
      <c r="CW98" s="432" t="s">
        <v>277</v>
      </c>
      <c r="CX98" s="432" t="s">
        <v>277</v>
      </c>
      <c r="CY98" s="432" t="s">
        <v>277</v>
      </c>
      <c r="CZ98" s="432" t="s">
        <v>277</v>
      </c>
      <c r="DA98" s="432" t="s">
        <v>277</v>
      </c>
      <c r="DB98" s="441" t="s">
        <v>277</v>
      </c>
      <c r="DC98" s="432" t="s">
        <v>277</v>
      </c>
      <c r="DD98" s="432" t="s">
        <v>277</v>
      </c>
      <c r="DE98" s="432" t="s">
        <v>277</v>
      </c>
      <c r="DF98" s="432" t="s">
        <v>277</v>
      </c>
      <c r="DG98" s="432" t="s">
        <v>277</v>
      </c>
      <c r="DH98" s="432" t="s">
        <v>277</v>
      </c>
      <c r="DI98" s="432" t="s">
        <v>277</v>
      </c>
      <c r="DJ98" s="432" t="s">
        <v>277</v>
      </c>
      <c r="DK98" s="432" t="s">
        <v>277</v>
      </c>
      <c r="DL98" s="432" t="s">
        <v>277</v>
      </c>
      <c r="DM98" s="307" t="s">
        <v>277</v>
      </c>
      <c r="DN98" s="432" t="s">
        <v>277</v>
      </c>
      <c r="DO98" s="307" t="s">
        <v>277</v>
      </c>
      <c r="DP98" s="307" t="s">
        <v>277</v>
      </c>
      <c r="DQ98" s="307" t="s">
        <v>277</v>
      </c>
      <c r="DR98" s="307" t="s">
        <v>277</v>
      </c>
      <c r="DS98" s="307" t="s">
        <v>277</v>
      </c>
      <c r="DT98" s="307" t="s">
        <v>277</v>
      </c>
      <c r="DU98" s="307" t="s">
        <v>277</v>
      </c>
      <c r="DV98" s="307" t="s">
        <v>277</v>
      </c>
      <c r="DW98" s="307" t="s">
        <v>277</v>
      </c>
      <c r="DX98" s="432" t="s">
        <v>277</v>
      </c>
      <c r="DY98" s="307" t="s">
        <v>277</v>
      </c>
      <c r="DZ98" s="432" t="s">
        <v>277</v>
      </c>
      <c r="EA98" s="307" t="s">
        <v>277</v>
      </c>
      <c r="EB98" s="307" t="s">
        <v>277</v>
      </c>
      <c r="EC98" s="307" t="s">
        <v>277</v>
      </c>
      <c r="ED98" s="307" t="s">
        <v>277</v>
      </c>
      <c r="EE98" s="307" t="s">
        <v>277</v>
      </c>
      <c r="EF98" s="307" t="s">
        <v>277</v>
      </c>
      <c r="EG98" s="307" t="s">
        <v>277</v>
      </c>
      <c r="EH98" s="307" t="s">
        <v>277</v>
      </c>
      <c r="EI98" s="307" t="s">
        <v>277</v>
      </c>
      <c r="EJ98" s="307" t="s">
        <v>277</v>
      </c>
      <c r="EK98" s="307" t="s">
        <v>277</v>
      </c>
      <c r="EL98" s="307" t="s">
        <v>277</v>
      </c>
      <c r="EM98" s="307" t="s">
        <v>277</v>
      </c>
      <c r="EN98" s="307" t="s">
        <v>277</v>
      </c>
      <c r="EO98" s="307" t="s">
        <v>277</v>
      </c>
      <c r="EP98" s="307" t="s">
        <v>277</v>
      </c>
      <c r="EQ98" s="307" t="s">
        <v>277</v>
      </c>
      <c r="ER98" s="307" t="s">
        <v>277</v>
      </c>
      <c r="ES98" s="307" t="s">
        <v>277</v>
      </c>
      <c r="ET98" s="307" t="s">
        <v>277</v>
      </c>
      <c r="EU98" s="307" t="s">
        <v>277</v>
      </c>
    </row>
    <row r="99" spans="1:151" s="311" customFormat="1" ht="19.95" customHeight="1">
      <c r="A99" s="433"/>
      <c r="B99" s="433"/>
      <c r="C99" s="433"/>
      <c r="D99" s="449"/>
      <c r="E99" s="442"/>
      <c r="F99" s="433"/>
      <c r="G99" s="449"/>
      <c r="H99" s="449"/>
      <c r="I99" s="433"/>
      <c r="J99" s="449"/>
      <c r="K99" s="433"/>
      <c r="L99" s="442"/>
      <c r="M99" s="433"/>
      <c r="N99" s="442"/>
      <c r="O99" s="433"/>
      <c r="P99" s="439"/>
      <c r="Q99" s="460"/>
      <c r="R99" s="304" t="s">
        <v>428</v>
      </c>
      <c r="S99" s="304" t="s">
        <v>270</v>
      </c>
      <c r="T99" s="304" t="s">
        <v>270</v>
      </c>
      <c r="U99" s="304" t="s">
        <v>270</v>
      </c>
      <c r="V99" s="304" t="s">
        <v>270</v>
      </c>
      <c r="W99" s="304">
        <v>141</v>
      </c>
      <c r="X99" s="474"/>
      <c r="Y99" s="304">
        <v>141</v>
      </c>
      <c r="Z99" s="452"/>
      <c r="AA99" s="304">
        <v>141</v>
      </c>
      <c r="AB99" s="458"/>
      <c r="AC99" s="304" t="s">
        <v>270</v>
      </c>
      <c r="AD99" s="452"/>
      <c r="AE99" s="304" t="s">
        <v>270</v>
      </c>
      <c r="AF99" s="304" t="s">
        <v>270</v>
      </c>
      <c r="AG99" s="304" t="s">
        <v>270</v>
      </c>
      <c r="AH99" s="304" t="s">
        <v>270</v>
      </c>
      <c r="AI99" s="304" t="s">
        <v>270</v>
      </c>
      <c r="AJ99" s="447"/>
      <c r="AK99" s="447"/>
      <c r="AL99" s="447"/>
      <c r="AM99" s="447"/>
      <c r="AN99" s="447"/>
      <c r="AO99" s="447"/>
      <c r="AP99" s="307" t="s">
        <v>277</v>
      </c>
      <c r="AQ99" s="433"/>
      <c r="AR99" s="307" t="s">
        <v>277</v>
      </c>
      <c r="AS99" s="308" t="s">
        <v>277</v>
      </c>
      <c r="AT99" s="308" t="s">
        <v>277</v>
      </c>
      <c r="AU99" s="307" t="s">
        <v>277</v>
      </c>
      <c r="AV99" s="307" t="s">
        <v>277</v>
      </c>
      <c r="AW99" s="307" t="s">
        <v>277</v>
      </c>
      <c r="AX99" s="307" t="s">
        <v>277</v>
      </c>
      <c r="AY99" s="309" t="s">
        <v>277</v>
      </c>
      <c r="AZ99" s="387" t="s">
        <v>277</v>
      </c>
      <c r="BA99" s="452"/>
      <c r="BB99" s="387" t="s">
        <v>277</v>
      </c>
      <c r="BC99" s="452"/>
      <c r="BD99" s="387" t="s">
        <v>277</v>
      </c>
      <c r="BE99" s="387" t="s">
        <v>277</v>
      </c>
      <c r="BF99" s="387" t="s">
        <v>277</v>
      </c>
      <c r="BG99" s="307" t="s">
        <v>277</v>
      </c>
      <c r="BH99" s="307" t="s">
        <v>277</v>
      </c>
      <c r="BI99" s="307" t="s">
        <v>277</v>
      </c>
      <c r="BJ99" s="307" t="s">
        <v>277</v>
      </c>
      <c r="BK99" s="447"/>
      <c r="BL99" s="307" t="s">
        <v>277</v>
      </c>
      <c r="BM99" s="307" t="s">
        <v>277</v>
      </c>
      <c r="BN99" s="307" t="s">
        <v>277</v>
      </c>
      <c r="BO99" s="307" t="s">
        <v>277</v>
      </c>
      <c r="BP99" s="307" t="s">
        <v>277</v>
      </c>
      <c r="BQ99" s="307" t="s">
        <v>277</v>
      </c>
      <c r="BR99" s="307" t="s">
        <v>277</v>
      </c>
      <c r="BS99" s="307" t="s">
        <v>277</v>
      </c>
      <c r="BT99" s="307" t="s">
        <v>277</v>
      </c>
      <c r="BU99" s="306" t="s">
        <v>277</v>
      </c>
      <c r="BV99" s="307" t="s">
        <v>277</v>
      </c>
      <c r="BW99" s="307" t="s">
        <v>277</v>
      </c>
      <c r="BX99" s="307" t="s">
        <v>277</v>
      </c>
      <c r="BY99" s="307" t="s">
        <v>277</v>
      </c>
      <c r="BZ99" s="307" t="s">
        <v>277</v>
      </c>
      <c r="CA99" s="307" t="s">
        <v>277</v>
      </c>
      <c r="CB99" s="307" t="s">
        <v>277</v>
      </c>
      <c r="CC99" s="307" t="s">
        <v>277</v>
      </c>
      <c r="CD99" s="307" t="s">
        <v>277</v>
      </c>
      <c r="CE99" s="306" t="s">
        <v>277</v>
      </c>
      <c r="CF99" s="307" t="s">
        <v>277</v>
      </c>
      <c r="CG99" s="307" t="s">
        <v>277</v>
      </c>
      <c r="CH99" s="307" t="s">
        <v>277</v>
      </c>
      <c r="CI99" s="306" t="s">
        <v>277</v>
      </c>
      <c r="CJ99" s="307" t="s">
        <v>277</v>
      </c>
      <c r="CK99" s="307" t="s">
        <v>277</v>
      </c>
      <c r="CL99" s="307" t="s">
        <v>277</v>
      </c>
      <c r="CM99" s="433"/>
      <c r="CN99" s="436"/>
      <c r="CO99" s="449"/>
      <c r="CP99" s="449"/>
      <c r="CQ99" s="433"/>
      <c r="CR99" s="449"/>
      <c r="CS99" s="449"/>
      <c r="CT99" s="433"/>
      <c r="CU99" s="433"/>
      <c r="CV99" s="433"/>
      <c r="CW99" s="433"/>
      <c r="CX99" s="433"/>
      <c r="CY99" s="433"/>
      <c r="CZ99" s="433"/>
      <c r="DA99" s="433"/>
      <c r="DB99" s="442"/>
      <c r="DC99" s="433"/>
      <c r="DD99" s="433"/>
      <c r="DE99" s="433"/>
      <c r="DF99" s="433"/>
      <c r="DG99" s="433"/>
      <c r="DH99" s="433"/>
      <c r="DI99" s="433"/>
      <c r="DJ99" s="433"/>
      <c r="DK99" s="433"/>
      <c r="DL99" s="433"/>
      <c r="DM99" s="307" t="s">
        <v>277</v>
      </c>
      <c r="DN99" s="433"/>
      <c r="DO99" s="307" t="s">
        <v>277</v>
      </c>
      <c r="DP99" s="307" t="s">
        <v>277</v>
      </c>
      <c r="DQ99" s="307" t="s">
        <v>277</v>
      </c>
      <c r="DR99" s="307" t="s">
        <v>277</v>
      </c>
      <c r="DS99" s="307" t="s">
        <v>277</v>
      </c>
      <c r="DT99" s="307" t="s">
        <v>277</v>
      </c>
      <c r="DU99" s="307" t="s">
        <v>277</v>
      </c>
      <c r="DV99" s="307" t="s">
        <v>277</v>
      </c>
      <c r="DW99" s="307" t="s">
        <v>277</v>
      </c>
      <c r="DX99" s="433"/>
      <c r="DY99" s="307" t="s">
        <v>277</v>
      </c>
      <c r="DZ99" s="433"/>
      <c r="EA99" s="307" t="s">
        <v>277</v>
      </c>
      <c r="EB99" s="307" t="s">
        <v>277</v>
      </c>
      <c r="EC99" s="307" t="s">
        <v>277</v>
      </c>
      <c r="ED99" s="307" t="s">
        <v>277</v>
      </c>
      <c r="EE99" s="307" t="s">
        <v>277</v>
      </c>
      <c r="EF99" s="307" t="s">
        <v>277</v>
      </c>
      <c r="EG99" s="307" t="s">
        <v>277</v>
      </c>
      <c r="EH99" s="307" t="s">
        <v>277</v>
      </c>
      <c r="EI99" s="307" t="s">
        <v>277</v>
      </c>
      <c r="EJ99" s="307" t="s">
        <v>277</v>
      </c>
      <c r="EK99" s="307" t="s">
        <v>277</v>
      </c>
      <c r="EL99" s="307" t="s">
        <v>277</v>
      </c>
      <c r="EM99" s="307" t="s">
        <v>277</v>
      </c>
      <c r="EN99" s="307" t="s">
        <v>277</v>
      </c>
      <c r="EO99" s="307" t="s">
        <v>277</v>
      </c>
      <c r="EP99" s="307" t="s">
        <v>277</v>
      </c>
      <c r="EQ99" s="307" t="s">
        <v>277</v>
      </c>
      <c r="ER99" s="307" t="s">
        <v>277</v>
      </c>
      <c r="ES99" s="307" t="s">
        <v>277</v>
      </c>
      <c r="ET99" s="307" t="s">
        <v>277</v>
      </c>
      <c r="EU99" s="307" t="s">
        <v>277</v>
      </c>
    </row>
    <row r="100" spans="1:151" s="311" customFormat="1" ht="19.95" customHeight="1">
      <c r="A100" s="433"/>
      <c r="B100" s="433"/>
      <c r="C100" s="433"/>
      <c r="D100" s="449"/>
      <c r="E100" s="442"/>
      <c r="F100" s="433"/>
      <c r="G100" s="449"/>
      <c r="H100" s="449"/>
      <c r="I100" s="433"/>
      <c r="J100" s="449"/>
      <c r="K100" s="433"/>
      <c r="L100" s="442"/>
      <c r="M100" s="433"/>
      <c r="N100" s="442"/>
      <c r="O100" s="433"/>
      <c r="P100" s="439"/>
      <c r="Q100" s="460"/>
      <c r="R100" s="304" t="s">
        <v>277</v>
      </c>
      <c r="S100" s="304" t="s">
        <v>277</v>
      </c>
      <c r="T100" s="304" t="s">
        <v>277</v>
      </c>
      <c r="U100" s="304" t="s">
        <v>277</v>
      </c>
      <c r="V100" s="304" t="s">
        <v>277</v>
      </c>
      <c r="W100" s="304" t="s">
        <v>277</v>
      </c>
      <c r="X100" s="474"/>
      <c r="Y100" s="304" t="s">
        <v>277</v>
      </c>
      <c r="Z100" s="452"/>
      <c r="AA100" s="304" t="s">
        <v>277</v>
      </c>
      <c r="AB100" s="458"/>
      <c r="AC100" s="304" t="s">
        <v>277</v>
      </c>
      <c r="AD100" s="452"/>
      <c r="AE100" s="304" t="s">
        <v>277</v>
      </c>
      <c r="AF100" s="304" t="s">
        <v>277</v>
      </c>
      <c r="AG100" s="304" t="s">
        <v>277</v>
      </c>
      <c r="AH100" s="304" t="s">
        <v>277</v>
      </c>
      <c r="AI100" s="304" t="s">
        <v>277</v>
      </c>
      <c r="AJ100" s="447"/>
      <c r="AK100" s="447"/>
      <c r="AL100" s="447"/>
      <c r="AM100" s="447"/>
      <c r="AN100" s="447"/>
      <c r="AO100" s="447"/>
      <c r="AP100" s="307" t="s">
        <v>277</v>
      </c>
      <c r="AQ100" s="433"/>
      <c r="AR100" s="307" t="s">
        <v>277</v>
      </c>
      <c r="AS100" s="308" t="s">
        <v>277</v>
      </c>
      <c r="AT100" s="308" t="s">
        <v>277</v>
      </c>
      <c r="AU100" s="307" t="s">
        <v>277</v>
      </c>
      <c r="AV100" s="307" t="s">
        <v>277</v>
      </c>
      <c r="AW100" s="307" t="s">
        <v>277</v>
      </c>
      <c r="AX100" s="307" t="s">
        <v>277</v>
      </c>
      <c r="AY100" s="309" t="s">
        <v>277</v>
      </c>
      <c r="AZ100" s="387" t="s">
        <v>277</v>
      </c>
      <c r="BA100" s="452"/>
      <c r="BB100" s="387" t="s">
        <v>277</v>
      </c>
      <c r="BC100" s="452"/>
      <c r="BD100" s="387" t="s">
        <v>277</v>
      </c>
      <c r="BE100" s="387" t="s">
        <v>277</v>
      </c>
      <c r="BF100" s="387" t="s">
        <v>277</v>
      </c>
      <c r="BG100" s="307" t="s">
        <v>277</v>
      </c>
      <c r="BH100" s="307" t="s">
        <v>277</v>
      </c>
      <c r="BI100" s="307" t="s">
        <v>277</v>
      </c>
      <c r="BJ100" s="307" t="s">
        <v>277</v>
      </c>
      <c r="BK100" s="447"/>
      <c r="BL100" s="307" t="s">
        <v>277</v>
      </c>
      <c r="BM100" s="307" t="s">
        <v>277</v>
      </c>
      <c r="BN100" s="307" t="s">
        <v>277</v>
      </c>
      <c r="BO100" s="307" t="s">
        <v>277</v>
      </c>
      <c r="BP100" s="307" t="s">
        <v>277</v>
      </c>
      <c r="BQ100" s="307" t="s">
        <v>277</v>
      </c>
      <c r="BR100" s="307" t="s">
        <v>277</v>
      </c>
      <c r="BS100" s="307" t="s">
        <v>277</v>
      </c>
      <c r="BT100" s="307" t="s">
        <v>277</v>
      </c>
      <c r="BU100" s="306" t="s">
        <v>277</v>
      </c>
      <c r="BV100" s="307" t="s">
        <v>277</v>
      </c>
      <c r="BW100" s="307" t="s">
        <v>277</v>
      </c>
      <c r="BX100" s="307" t="s">
        <v>277</v>
      </c>
      <c r="BY100" s="307" t="s">
        <v>277</v>
      </c>
      <c r="BZ100" s="307" t="s">
        <v>277</v>
      </c>
      <c r="CA100" s="307" t="s">
        <v>277</v>
      </c>
      <c r="CB100" s="307" t="s">
        <v>277</v>
      </c>
      <c r="CC100" s="307" t="s">
        <v>277</v>
      </c>
      <c r="CD100" s="307" t="s">
        <v>277</v>
      </c>
      <c r="CE100" s="306" t="s">
        <v>277</v>
      </c>
      <c r="CF100" s="307" t="s">
        <v>277</v>
      </c>
      <c r="CG100" s="307" t="s">
        <v>277</v>
      </c>
      <c r="CH100" s="307" t="s">
        <v>277</v>
      </c>
      <c r="CI100" s="306" t="s">
        <v>277</v>
      </c>
      <c r="CJ100" s="307" t="s">
        <v>277</v>
      </c>
      <c r="CK100" s="307" t="s">
        <v>277</v>
      </c>
      <c r="CL100" s="307" t="s">
        <v>277</v>
      </c>
      <c r="CM100" s="433"/>
      <c r="CN100" s="436"/>
      <c r="CO100" s="449"/>
      <c r="CP100" s="449"/>
      <c r="CQ100" s="433"/>
      <c r="CR100" s="449"/>
      <c r="CS100" s="449"/>
      <c r="CT100" s="433"/>
      <c r="CU100" s="433"/>
      <c r="CV100" s="433"/>
      <c r="CW100" s="433"/>
      <c r="CX100" s="433"/>
      <c r="CY100" s="433"/>
      <c r="CZ100" s="433"/>
      <c r="DA100" s="433"/>
      <c r="DB100" s="442"/>
      <c r="DC100" s="433"/>
      <c r="DD100" s="433"/>
      <c r="DE100" s="433"/>
      <c r="DF100" s="433"/>
      <c r="DG100" s="433"/>
      <c r="DH100" s="433"/>
      <c r="DI100" s="433"/>
      <c r="DJ100" s="433"/>
      <c r="DK100" s="433"/>
      <c r="DL100" s="433"/>
      <c r="DM100" s="307" t="s">
        <v>277</v>
      </c>
      <c r="DN100" s="433"/>
      <c r="DO100" s="307" t="s">
        <v>277</v>
      </c>
      <c r="DP100" s="307" t="s">
        <v>277</v>
      </c>
      <c r="DQ100" s="307" t="s">
        <v>277</v>
      </c>
      <c r="DR100" s="307" t="s">
        <v>277</v>
      </c>
      <c r="DS100" s="307" t="s">
        <v>277</v>
      </c>
      <c r="DT100" s="307" t="s">
        <v>277</v>
      </c>
      <c r="DU100" s="307" t="s">
        <v>277</v>
      </c>
      <c r="DV100" s="307" t="s">
        <v>277</v>
      </c>
      <c r="DW100" s="307" t="s">
        <v>277</v>
      </c>
      <c r="DX100" s="433"/>
      <c r="DY100" s="307" t="s">
        <v>277</v>
      </c>
      <c r="DZ100" s="433"/>
      <c r="EA100" s="307" t="s">
        <v>277</v>
      </c>
      <c r="EB100" s="307" t="s">
        <v>277</v>
      </c>
      <c r="EC100" s="307" t="s">
        <v>277</v>
      </c>
      <c r="ED100" s="307" t="s">
        <v>277</v>
      </c>
      <c r="EE100" s="307" t="s">
        <v>277</v>
      </c>
      <c r="EF100" s="307" t="s">
        <v>277</v>
      </c>
      <c r="EG100" s="307" t="s">
        <v>277</v>
      </c>
      <c r="EH100" s="307" t="s">
        <v>277</v>
      </c>
      <c r="EI100" s="307" t="s">
        <v>277</v>
      </c>
      <c r="EJ100" s="307" t="s">
        <v>277</v>
      </c>
      <c r="EK100" s="307" t="s">
        <v>277</v>
      </c>
      <c r="EL100" s="307" t="s">
        <v>277</v>
      </c>
      <c r="EM100" s="307" t="s">
        <v>277</v>
      </c>
      <c r="EN100" s="307" t="s">
        <v>277</v>
      </c>
      <c r="EO100" s="307" t="s">
        <v>277</v>
      </c>
      <c r="EP100" s="307" t="s">
        <v>277</v>
      </c>
      <c r="EQ100" s="307" t="s">
        <v>277</v>
      </c>
      <c r="ER100" s="307" t="s">
        <v>277</v>
      </c>
      <c r="ES100" s="307" t="s">
        <v>277</v>
      </c>
      <c r="ET100" s="307" t="s">
        <v>277</v>
      </c>
      <c r="EU100" s="307" t="s">
        <v>277</v>
      </c>
    </row>
    <row r="101" spans="1:151" s="311" customFormat="1" ht="19.95" customHeight="1">
      <c r="A101" s="434"/>
      <c r="B101" s="434"/>
      <c r="C101" s="434"/>
      <c r="D101" s="450"/>
      <c r="E101" s="443"/>
      <c r="F101" s="434"/>
      <c r="G101" s="450"/>
      <c r="H101" s="450"/>
      <c r="I101" s="434"/>
      <c r="J101" s="450"/>
      <c r="K101" s="434"/>
      <c r="L101" s="443"/>
      <c r="M101" s="434"/>
      <c r="N101" s="443"/>
      <c r="O101" s="434"/>
      <c r="P101" s="440"/>
      <c r="Q101" s="461"/>
      <c r="R101" s="304" t="s">
        <v>277</v>
      </c>
      <c r="S101" s="304" t="s">
        <v>277</v>
      </c>
      <c r="T101" s="304" t="s">
        <v>277</v>
      </c>
      <c r="U101" s="304" t="s">
        <v>277</v>
      </c>
      <c r="V101" s="304" t="s">
        <v>277</v>
      </c>
      <c r="W101" s="304" t="s">
        <v>277</v>
      </c>
      <c r="X101" s="474"/>
      <c r="Y101" s="304" t="s">
        <v>277</v>
      </c>
      <c r="Z101" s="453"/>
      <c r="AA101" s="304" t="s">
        <v>277</v>
      </c>
      <c r="AB101" s="459"/>
      <c r="AC101" s="304" t="s">
        <v>277</v>
      </c>
      <c r="AD101" s="453"/>
      <c r="AE101" s="304" t="s">
        <v>277</v>
      </c>
      <c r="AF101" s="304" t="s">
        <v>277</v>
      </c>
      <c r="AG101" s="304" t="s">
        <v>277</v>
      </c>
      <c r="AH101" s="304" t="s">
        <v>277</v>
      </c>
      <c r="AI101" s="304" t="s">
        <v>277</v>
      </c>
      <c r="AJ101" s="448"/>
      <c r="AK101" s="448"/>
      <c r="AL101" s="448"/>
      <c r="AM101" s="448"/>
      <c r="AN101" s="448"/>
      <c r="AO101" s="448"/>
      <c r="AP101" s="307" t="s">
        <v>277</v>
      </c>
      <c r="AQ101" s="434"/>
      <c r="AR101" s="307" t="s">
        <v>277</v>
      </c>
      <c r="AS101" s="308" t="s">
        <v>277</v>
      </c>
      <c r="AT101" s="308" t="s">
        <v>277</v>
      </c>
      <c r="AU101" s="307" t="s">
        <v>277</v>
      </c>
      <c r="AV101" s="307" t="s">
        <v>277</v>
      </c>
      <c r="AW101" s="307" t="s">
        <v>277</v>
      </c>
      <c r="AX101" s="307" t="s">
        <v>277</v>
      </c>
      <c r="AY101" s="309" t="s">
        <v>277</v>
      </c>
      <c r="AZ101" s="387" t="s">
        <v>277</v>
      </c>
      <c r="BA101" s="453"/>
      <c r="BB101" s="387" t="s">
        <v>277</v>
      </c>
      <c r="BC101" s="455"/>
      <c r="BD101" s="387" t="s">
        <v>277</v>
      </c>
      <c r="BE101" s="387" t="s">
        <v>277</v>
      </c>
      <c r="BF101" s="387" t="s">
        <v>277</v>
      </c>
      <c r="BG101" s="307" t="s">
        <v>277</v>
      </c>
      <c r="BH101" s="307" t="s">
        <v>277</v>
      </c>
      <c r="BI101" s="307" t="s">
        <v>277</v>
      </c>
      <c r="BJ101" s="307" t="s">
        <v>277</v>
      </c>
      <c r="BK101" s="448"/>
      <c r="BL101" s="307" t="s">
        <v>277</v>
      </c>
      <c r="BM101" s="307" t="s">
        <v>277</v>
      </c>
      <c r="BN101" s="307" t="s">
        <v>277</v>
      </c>
      <c r="BO101" s="307" t="s">
        <v>277</v>
      </c>
      <c r="BP101" s="307" t="s">
        <v>277</v>
      </c>
      <c r="BQ101" s="307" t="s">
        <v>277</v>
      </c>
      <c r="BR101" s="307" t="s">
        <v>277</v>
      </c>
      <c r="BS101" s="307" t="s">
        <v>277</v>
      </c>
      <c r="BT101" s="307" t="s">
        <v>277</v>
      </c>
      <c r="BU101" s="306" t="s">
        <v>277</v>
      </c>
      <c r="BV101" s="307" t="s">
        <v>277</v>
      </c>
      <c r="BW101" s="307" t="s">
        <v>277</v>
      </c>
      <c r="BX101" s="307" t="s">
        <v>277</v>
      </c>
      <c r="BY101" s="307" t="s">
        <v>277</v>
      </c>
      <c r="BZ101" s="307" t="s">
        <v>277</v>
      </c>
      <c r="CA101" s="307" t="s">
        <v>277</v>
      </c>
      <c r="CB101" s="307" t="s">
        <v>277</v>
      </c>
      <c r="CC101" s="307" t="s">
        <v>277</v>
      </c>
      <c r="CD101" s="307" t="s">
        <v>277</v>
      </c>
      <c r="CE101" s="306" t="s">
        <v>277</v>
      </c>
      <c r="CF101" s="307" t="s">
        <v>277</v>
      </c>
      <c r="CG101" s="307" t="s">
        <v>277</v>
      </c>
      <c r="CH101" s="307" t="s">
        <v>277</v>
      </c>
      <c r="CI101" s="306" t="s">
        <v>277</v>
      </c>
      <c r="CJ101" s="307" t="s">
        <v>277</v>
      </c>
      <c r="CK101" s="307" t="s">
        <v>277</v>
      </c>
      <c r="CL101" s="307" t="s">
        <v>277</v>
      </c>
      <c r="CM101" s="434"/>
      <c r="CN101" s="437"/>
      <c r="CO101" s="450"/>
      <c r="CP101" s="450"/>
      <c r="CQ101" s="434"/>
      <c r="CR101" s="450"/>
      <c r="CS101" s="450"/>
      <c r="CT101" s="434"/>
      <c r="CU101" s="434"/>
      <c r="CV101" s="434"/>
      <c r="CW101" s="434"/>
      <c r="CX101" s="434"/>
      <c r="CY101" s="434"/>
      <c r="CZ101" s="434"/>
      <c r="DA101" s="434"/>
      <c r="DB101" s="443"/>
      <c r="DC101" s="434"/>
      <c r="DD101" s="434"/>
      <c r="DE101" s="434"/>
      <c r="DF101" s="434"/>
      <c r="DG101" s="434"/>
      <c r="DH101" s="434"/>
      <c r="DI101" s="434"/>
      <c r="DJ101" s="434"/>
      <c r="DK101" s="434"/>
      <c r="DL101" s="434"/>
      <c r="DM101" s="307" t="s">
        <v>277</v>
      </c>
      <c r="DN101" s="434"/>
      <c r="DO101" s="307" t="s">
        <v>277</v>
      </c>
      <c r="DP101" s="307" t="s">
        <v>277</v>
      </c>
      <c r="DQ101" s="307" t="s">
        <v>277</v>
      </c>
      <c r="DR101" s="307" t="s">
        <v>277</v>
      </c>
      <c r="DS101" s="307" t="s">
        <v>277</v>
      </c>
      <c r="DT101" s="307" t="s">
        <v>277</v>
      </c>
      <c r="DU101" s="307" t="s">
        <v>277</v>
      </c>
      <c r="DV101" s="307" t="s">
        <v>277</v>
      </c>
      <c r="DW101" s="307" t="s">
        <v>277</v>
      </c>
      <c r="DX101" s="434"/>
      <c r="DY101" s="307" t="s">
        <v>277</v>
      </c>
      <c r="DZ101" s="434"/>
      <c r="EA101" s="307" t="s">
        <v>277</v>
      </c>
      <c r="EB101" s="307" t="s">
        <v>277</v>
      </c>
      <c r="EC101" s="307" t="s">
        <v>277</v>
      </c>
      <c r="ED101" s="307" t="s">
        <v>277</v>
      </c>
      <c r="EE101" s="307" t="s">
        <v>277</v>
      </c>
      <c r="EF101" s="307" t="s">
        <v>277</v>
      </c>
      <c r="EG101" s="307" t="s">
        <v>277</v>
      </c>
      <c r="EH101" s="307" t="s">
        <v>277</v>
      </c>
      <c r="EI101" s="307" t="s">
        <v>277</v>
      </c>
      <c r="EJ101" s="307" t="s">
        <v>277</v>
      </c>
      <c r="EK101" s="307" t="s">
        <v>277</v>
      </c>
      <c r="EL101" s="307" t="s">
        <v>277</v>
      </c>
      <c r="EM101" s="307" t="s">
        <v>277</v>
      </c>
      <c r="EN101" s="307" t="s">
        <v>277</v>
      </c>
      <c r="EO101" s="307" t="s">
        <v>277</v>
      </c>
      <c r="EP101" s="307" t="s">
        <v>277</v>
      </c>
      <c r="EQ101" s="307" t="s">
        <v>277</v>
      </c>
      <c r="ER101" s="307" t="s">
        <v>277</v>
      </c>
      <c r="ES101" s="307" t="s">
        <v>277</v>
      </c>
      <c r="ET101" s="307" t="s">
        <v>277</v>
      </c>
      <c r="EU101" s="307" t="s">
        <v>277</v>
      </c>
    </row>
    <row r="102" spans="1:151" s="311" customFormat="1" ht="19.95" customHeight="1">
      <c r="A102" s="432">
        <v>53</v>
      </c>
      <c r="B102" s="432">
        <v>53</v>
      </c>
      <c r="C102" s="432" t="s">
        <v>263</v>
      </c>
      <c r="D102" s="432" t="s">
        <v>517</v>
      </c>
      <c r="E102" s="441" t="s">
        <v>265</v>
      </c>
      <c r="F102" s="432" t="s">
        <v>518</v>
      </c>
      <c r="G102" s="432" t="s">
        <v>519</v>
      </c>
      <c r="H102" s="432" t="s">
        <v>520</v>
      </c>
      <c r="I102" s="432" t="s">
        <v>521</v>
      </c>
      <c r="J102" s="432" t="s">
        <v>510</v>
      </c>
      <c r="K102" s="456" t="s">
        <v>522</v>
      </c>
      <c r="L102" s="441" t="s">
        <v>272</v>
      </c>
      <c r="M102" s="432" t="s">
        <v>523</v>
      </c>
      <c r="N102" s="441" t="s">
        <v>272</v>
      </c>
      <c r="O102" s="432" t="s">
        <v>524</v>
      </c>
      <c r="P102" s="438" t="s">
        <v>291</v>
      </c>
      <c r="Q102" s="441">
        <v>2</v>
      </c>
      <c r="R102" s="304" t="s">
        <v>453</v>
      </c>
      <c r="S102" s="304" t="s">
        <v>270</v>
      </c>
      <c r="T102" s="304" t="s">
        <v>270</v>
      </c>
      <c r="U102" s="304" t="s">
        <v>270</v>
      </c>
      <c r="V102" s="304" t="s">
        <v>270</v>
      </c>
      <c r="W102" s="304">
        <v>598</v>
      </c>
      <c r="X102" s="451">
        <f>W102+W103</f>
        <v>1200</v>
      </c>
      <c r="Y102" s="304" t="s">
        <v>270</v>
      </c>
      <c r="Z102" s="451" t="s">
        <v>270</v>
      </c>
      <c r="AA102" s="304">
        <v>598</v>
      </c>
      <c r="AB102" s="457">
        <v>1200</v>
      </c>
      <c r="AC102" s="304" t="s">
        <v>270</v>
      </c>
      <c r="AD102" s="451" t="s">
        <v>270</v>
      </c>
      <c r="AE102" s="304">
        <v>68.2</v>
      </c>
      <c r="AF102" s="304" t="s">
        <v>270</v>
      </c>
      <c r="AG102" s="304" t="s">
        <v>270</v>
      </c>
      <c r="AH102" s="304" t="s">
        <v>270</v>
      </c>
      <c r="AI102" s="304" t="s">
        <v>270</v>
      </c>
      <c r="AJ102" s="446" t="s">
        <v>277</v>
      </c>
      <c r="AK102" s="446" t="s">
        <v>277</v>
      </c>
      <c r="AL102" s="446" t="s">
        <v>277</v>
      </c>
      <c r="AM102" s="446" t="s">
        <v>277</v>
      </c>
      <c r="AN102" s="446" t="s">
        <v>277</v>
      </c>
      <c r="AO102" s="446" t="s">
        <v>277</v>
      </c>
      <c r="AP102" s="307" t="s">
        <v>277</v>
      </c>
      <c r="AQ102" s="432" t="s">
        <v>277</v>
      </c>
      <c r="AR102" s="307" t="s">
        <v>277</v>
      </c>
      <c r="AS102" s="308" t="s">
        <v>277</v>
      </c>
      <c r="AT102" s="308" t="s">
        <v>277</v>
      </c>
      <c r="AU102" s="307" t="s">
        <v>277</v>
      </c>
      <c r="AV102" s="307" t="s">
        <v>277</v>
      </c>
      <c r="AW102" s="307" t="s">
        <v>277</v>
      </c>
      <c r="AX102" s="307" t="s">
        <v>277</v>
      </c>
      <c r="AY102" s="309" t="s">
        <v>277</v>
      </c>
      <c r="AZ102" s="387" t="s">
        <v>277</v>
      </c>
      <c r="BA102" s="451" t="s">
        <v>277</v>
      </c>
      <c r="BB102" s="387" t="s">
        <v>277</v>
      </c>
      <c r="BC102" s="454" t="s">
        <v>277</v>
      </c>
      <c r="BD102" s="387" t="s">
        <v>277</v>
      </c>
      <c r="BE102" s="387" t="s">
        <v>277</v>
      </c>
      <c r="BF102" s="387" t="s">
        <v>277</v>
      </c>
      <c r="BG102" s="307" t="s">
        <v>277</v>
      </c>
      <c r="BH102" s="307" t="s">
        <v>277</v>
      </c>
      <c r="BI102" s="307" t="s">
        <v>277</v>
      </c>
      <c r="BJ102" s="307" t="s">
        <v>277</v>
      </c>
      <c r="BK102" s="446" t="s">
        <v>277</v>
      </c>
      <c r="BL102" s="307" t="s">
        <v>277</v>
      </c>
      <c r="BM102" s="307" t="s">
        <v>277</v>
      </c>
      <c r="BN102" s="307" t="s">
        <v>277</v>
      </c>
      <c r="BO102" s="307" t="s">
        <v>277</v>
      </c>
      <c r="BP102" s="307" t="s">
        <v>277</v>
      </c>
      <c r="BQ102" s="307" t="s">
        <v>277</v>
      </c>
      <c r="BR102" s="307" t="s">
        <v>277</v>
      </c>
      <c r="BS102" s="307" t="s">
        <v>277</v>
      </c>
      <c r="BT102" s="307" t="s">
        <v>277</v>
      </c>
      <c r="BU102" s="306" t="s">
        <v>277</v>
      </c>
      <c r="BV102" s="307" t="s">
        <v>277</v>
      </c>
      <c r="BW102" s="307" t="s">
        <v>277</v>
      </c>
      <c r="BX102" s="307" t="s">
        <v>277</v>
      </c>
      <c r="BY102" s="307" t="s">
        <v>277</v>
      </c>
      <c r="BZ102" s="307" t="s">
        <v>277</v>
      </c>
      <c r="CA102" s="307" t="s">
        <v>277</v>
      </c>
      <c r="CB102" s="307" t="s">
        <v>277</v>
      </c>
      <c r="CC102" s="307" t="s">
        <v>277</v>
      </c>
      <c r="CD102" s="307" t="s">
        <v>277</v>
      </c>
      <c r="CE102" s="306" t="s">
        <v>277</v>
      </c>
      <c r="CF102" s="307" t="s">
        <v>277</v>
      </c>
      <c r="CG102" s="307" t="s">
        <v>277</v>
      </c>
      <c r="CH102" s="307" t="s">
        <v>277</v>
      </c>
      <c r="CI102" s="306" t="s">
        <v>277</v>
      </c>
      <c r="CJ102" s="307" t="s">
        <v>277</v>
      </c>
      <c r="CK102" s="307" t="s">
        <v>277</v>
      </c>
      <c r="CL102" s="307" t="s">
        <v>277</v>
      </c>
      <c r="CM102" s="432" t="s">
        <v>293</v>
      </c>
      <c r="CN102" s="435" t="s">
        <v>515</v>
      </c>
      <c r="CO102" s="432" t="s">
        <v>280</v>
      </c>
      <c r="CP102" s="432" t="s">
        <v>280</v>
      </c>
      <c r="CQ102" s="432" t="s">
        <v>295</v>
      </c>
      <c r="CR102" s="432" t="s">
        <v>525</v>
      </c>
      <c r="CS102" s="432" t="s">
        <v>270</v>
      </c>
      <c r="CT102" s="432" t="s">
        <v>277</v>
      </c>
      <c r="CU102" s="432" t="s">
        <v>277</v>
      </c>
      <c r="CV102" s="432" t="s">
        <v>277</v>
      </c>
      <c r="CW102" s="432" t="s">
        <v>277</v>
      </c>
      <c r="CX102" s="432" t="s">
        <v>277</v>
      </c>
      <c r="CY102" s="432" t="s">
        <v>277</v>
      </c>
      <c r="CZ102" s="432" t="s">
        <v>277</v>
      </c>
      <c r="DA102" s="432" t="s">
        <v>277</v>
      </c>
      <c r="DB102" s="441" t="s">
        <v>277</v>
      </c>
      <c r="DC102" s="432" t="s">
        <v>277</v>
      </c>
      <c r="DD102" s="432" t="s">
        <v>277</v>
      </c>
      <c r="DE102" s="432" t="s">
        <v>277</v>
      </c>
      <c r="DF102" s="432" t="s">
        <v>277</v>
      </c>
      <c r="DG102" s="432" t="s">
        <v>277</v>
      </c>
      <c r="DH102" s="432" t="s">
        <v>277</v>
      </c>
      <c r="DI102" s="432" t="s">
        <v>277</v>
      </c>
      <c r="DJ102" s="432" t="s">
        <v>277</v>
      </c>
      <c r="DK102" s="432" t="s">
        <v>277</v>
      </c>
      <c r="DL102" s="432" t="s">
        <v>277</v>
      </c>
      <c r="DM102" s="307" t="s">
        <v>277</v>
      </c>
      <c r="DN102" s="432" t="s">
        <v>277</v>
      </c>
      <c r="DO102" s="307" t="s">
        <v>277</v>
      </c>
      <c r="DP102" s="307" t="s">
        <v>277</v>
      </c>
      <c r="DQ102" s="307" t="s">
        <v>277</v>
      </c>
      <c r="DR102" s="307" t="s">
        <v>277</v>
      </c>
      <c r="DS102" s="307" t="s">
        <v>277</v>
      </c>
      <c r="DT102" s="307" t="s">
        <v>277</v>
      </c>
      <c r="DU102" s="307" t="s">
        <v>277</v>
      </c>
      <c r="DV102" s="307" t="s">
        <v>277</v>
      </c>
      <c r="DW102" s="307" t="s">
        <v>277</v>
      </c>
      <c r="DX102" s="432" t="s">
        <v>277</v>
      </c>
      <c r="DY102" s="307" t="s">
        <v>277</v>
      </c>
      <c r="DZ102" s="432" t="s">
        <v>277</v>
      </c>
      <c r="EA102" s="307" t="s">
        <v>277</v>
      </c>
      <c r="EB102" s="307" t="s">
        <v>277</v>
      </c>
      <c r="EC102" s="307" t="s">
        <v>277</v>
      </c>
      <c r="ED102" s="307" t="s">
        <v>277</v>
      </c>
      <c r="EE102" s="307" t="s">
        <v>277</v>
      </c>
      <c r="EF102" s="307" t="s">
        <v>277</v>
      </c>
      <c r="EG102" s="307" t="s">
        <v>277</v>
      </c>
      <c r="EH102" s="307" t="s">
        <v>277</v>
      </c>
      <c r="EI102" s="307" t="s">
        <v>277</v>
      </c>
      <c r="EJ102" s="307" t="s">
        <v>277</v>
      </c>
      <c r="EK102" s="307" t="s">
        <v>277</v>
      </c>
      <c r="EL102" s="307" t="s">
        <v>277</v>
      </c>
      <c r="EM102" s="307" t="s">
        <v>277</v>
      </c>
      <c r="EN102" s="307" t="s">
        <v>277</v>
      </c>
      <c r="EO102" s="307" t="s">
        <v>277</v>
      </c>
      <c r="EP102" s="307" t="s">
        <v>277</v>
      </c>
      <c r="EQ102" s="307" t="s">
        <v>277</v>
      </c>
      <c r="ER102" s="307" t="s">
        <v>277</v>
      </c>
      <c r="ES102" s="307" t="s">
        <v>277</v>
      </c>
      <c r="ET102" s="307" t="s">
        <v>277</v>
      </c>
      <c r="EU102" s="307" t="s">
        <v>277</v>
      </c>
    </row>
    <row r="103" spans="1:151" s="311" customFormat="1" ht="19.95" customHeight="1">
      <c r="A103" s="433"/>
      <c r="B103" s="433"/>
      <c r="C103" s="433"/>
      <c r="D103" s="449"/>
      <c r="E103" s="442"/>
      <c r="F103" s="433"/>
      <c r="G103" s="449"/>
      <c r="H103" s="449"/>
      <c r="I103" s="433"/>
      <c r="J103" s="449"/>
      <c r="K103" s="449"/>
      <c r="L103" s="442"/>
      <c r="M103" s="433"/>
      <c r="N103" s="442"/>
      <c r="O103" s="433"/>
      <c r="P103" s="439"/>
      <c r="Q103" s="460"/>
      <c r="R103" s="304" t="s">
        <v>453</v>
      </c>
      <c r="S103" s="304" t="s">
        <v>270</v>
      </c>
      <c r="T103" s="304" t="s">
        <v>270</v>
      </c>
      <c r="U103" s="304" t="s">
        <v>270</v>
      </c>
      <c r="V103" s="304" t="s">
        <v>270</v>
      </c>
      <c r="W103" s="304">
        <v>602</v>
      </c>
      <c r="X103" s="452"/>
      <c r="Y103" s="304" t="s">
        <v>270</v>
      </c>
      <c r="Z103" s="452"/>
      <c r="AA103" s="304">
        <v>602</v>
      </c>
      <c r="AB103" s="458"/>
      <c r="AC103" s="304" t="s">
        <v>270</v>
      </c>
      <c r="AD103" s="452"/>
      <c r="AE103" s="304">
        <v>68.400000000000006</v>
      </c>
      <c r="AF103" s="304" t="s">
        <v>270</v>
      </c>
      <c r="AG103" s="304" t="s">
        <v>270</v>
      </c>
      <c r="AH103" s="304" t="s">
        <v>270</v>
      </c>
      <c r="AI103" s="304" t="s">
        <v>270</v>
      </c>
      <c r="AJ103" s="447"/>
      <c r="AK103" s="447"/>
      <c r="AL103" s="447"/>
      <c r="AM103" s="447"/>
      <c r="AN103" s="447"/>
      <c r="AO103" s="447"/>
      <c r="AP103" s="307" t="s">
        <v>277</v>
      </c>
      <c r="AQ103" s="433"/>
      <c r="AR103" s="307" t="s">
        <v>277</v>
      </c>
      <c r="AS103" s="308" t="s">
        <v>277</v>
      </c>
      <c r="AT103" s="308" t="s">
        <v>277</v>
      </c>
      <c r="AU103" s="307" t="s">
        <v>277</v>
      </c>
      <c r="AV103" s="307" t="s">
        <v>277</v>
      </c>
      <c r="AW103" s="307" t="s">
        <v>277</v>
      </c>
      <c r="AX103" s="307" t="s">
        <v>277</v>
      </c>
      <c r="AY103" s="309" t="s">
        <v>277</v>
      </c>
      <c r="AZ103" s="387" t="s">
        <v>277</v>
      </c>
      <c r="BA103" s="452"/>
      <c r="BB103" s="387" t="s">
        <v>277</v>
      </c>
      <c r="BC103" s="452"/>
      <c r="BD103" s="387" t="s">
        <v>277</v>
      </c>
      <c r="BE103" s="387" t="s">
        <v>277</v>
      </c>
      <c r="BF103" s="387" t="s">
        <v>277</v>
      </c>
      <c r="BG103" s="307" t="s">
        <v>277</v>
      </c>
      <c r="BH103" s="307" t="s">
        <v>277</v>
      </c>
      <c r="BI103" s="307" t="s">
        <v>277</v>
      </c>
      <c r="BJ103" s="307" t="s">
        <v>277</v>
      </c>
      <c r="BK103" s="447"/>
      <c r="BL103" s="307" t="s">
        <v>277</v>
      </c>
      <c r="BM103" s="307" t="s">
        <v>277</v>
      </c>
      <c r="BN103" s="307" t="s">
        <v>277</v>
      </c>
      <c r="BO103" s="307" t="s">
        <v>277</v>
      </c>
      <c r="BP103" s="307" t="s">
        <v>277</v>
      </c>
      <c r="BQ103" s="307" t="s">
        <v>277</v>
      </c>
      <c r="BR103" s="307" t="s">
        <v>277</v>
      </c>
      <c r="BS103" s="307" t="s">
        <v>277</v>
      </c>
      <c r="BT103" s="307" t="s">
        <v>277</v>
      </c>
      <c r="BU103" s="306" t="s">
        <v>277</v>
      </c>
      <c r="BV103" s="307" t="s">
        <v>277</v>
      </c>
      <c r="BW103" s="307" t="s">
        <v>277</v>
      </c>
      <c r="BX103" s="307" t="s">
        <v>277</v>
      </c>
      <c r="BY103" s="307" t="s">
        <v>277</v>
      </c>
      <c r="BZ103" s="307" t="s">
        <v>277</v>
      </c>
      <c r="CA103" s="307" t="s">
        <v>277</v>
      </c>
      <c r="CB103" s="307" t="s">
        <v>277</v>
      </c>
      <c r="CC103" s="307" t="s">
        <v>277</v>
      </c>
      <c r="CD103" s="307" t="s">
        <v>277</v>
      </c>
      <c r="CE103" s="306" t="s">
        <v>277</v>
      </c>
      <c r="CF103" s="307" t="s">
        <v>277</v>
      </c>
      <c r="CG103" s="307" t="s">
        <v>277</v>
      </c>
      <c r="CH103" s="307" t="s">
        <v>277</v>
      </c>
      <c r="CI103" s="306" t="s">
        <v>277</v>
      </c>
      <c r="CJ103" s="307" t="s">
        <v>277</v>
      </c>
      <c r="CK103" s="307" t="s">
        <v>277</v>
      </c>
      <c r="CL103" s="307" t="s">
        <v>277</v>
      </c>
      <c r="CM103" s="433"/>
      <c r="CN103" s="436"/>
      <c r="CO103" s="449"/>
      <c r="CP103" s="449"/>
      <c r="CQ103" s="433"/>
      <c r="CR103" s="449"/>
      <c r="CS103" s="449"/>
      <c r="CT103" s="433"/>
      <c r="CU103" s="433"/>
      <c r="CV103" s="433"/>
      <c r="CW103" s="433"/>
      <c r="CX103" s="433"/>
      <c r="CY103" s="433"/>
      <c r="CZ103" s="433"/>
      <c r="DA103" s="433"/>
      <c r="DB103" s="442"/>
      <c r="DC103" s="433"/>
      <c r="DD103" s="433"/>
      <c r="DE103" s="433"/>
      <c r="DF103" s="433"/>
      <c r="DG103" s="433"/>
      <c r="DH103" s="433"/>
      <c r="DI103" s="433"/>
      <c r="DJ103" s="433"/>
      <c r="DK103" s="433"/>
      <c r="DL103" s="433"/>
      <c r="DM103" s="307" t="s">
        <v>277</v>
      </c>
      <c r="DN103" s="433"/>
      <c r="DO103" s="307" t="s">
        <v>277</v>
      </c>
      <c r="DP103" s="307" t="s">
        <v>277</v>
      </c>
      <c r="DQ103" s="307" t="s">
        <v>277</v>
      </c>
      <c r="DR103" s="307" t="s">
        <v>277</v>
      </c>
      <c r="DS103" s="307" t="s">
        <v>277</v>
      </c>
      <c r="DT103" s="307" t="s">
        <v>277</v>
      </c>
      <c r="DU103" s="307" t="s">
        <v>277</v>
      </c>
      <c r="DV103" s="307" t="s">
        <v>277</v>
      </c>
      <c r="DW103" s="307" t="s">
        <v>277</v>
      </c>
      <c r="DX103" s="433"/>
      <c r="DY103" s="307" t="s">
        <v>277</v>
      </c>
      <c r="DZ103" s="433"/>
      <c r="EA103" s="307" t="s">
        <v>277</v>
      </c>
      <c r="EB103" s="307" t="s">
        <v>277</v>
      </c>
      <c r="EC103" s="307" t="s">
        <v>277</v>
      </c>
      <c r="ED103" s="307" t="s">
        <v>277</v>
      </c>
      <c r="EE103" s="307" t="s">
        <v>277</v>
      </c>
      <c r="EF103" s="307" t="s">
        <v>277</v>
      </c>
      <c r="EG103" s="307" t="s">
        <v>277</v>
      </c>
      <c r="EH103" s="307" t="s">
        <v>277</v>
      </c>
      <c r="EI103" s="307" t="s">
        <v>277</v>
      </c>
      <c r="EJ103" s="307" t="s">
        <v>277</v>
      </c>
      <c r="EK103" s="307" t="s">
        <v>277</v>
      </c>
      <c r="EL103" s="307" t="s">
        <v>277</v>
      </c>
      <c r="EM103" s="307" t="s">
        <v>277</v>
      </c>
      <c r="EN103" s="307" t="s">
        <v>277</v>
      </c>
      <c r="EO103" s="307" t="s">
        <v>277</v>
      </c>
      <c r="EP103" s="307" t="s">
        <v>277</v>
      </c>
      <c r="EQ103" s="307" t="s">
        <v>277</v>
      </c>
      <c r="ER103" s="307" t="s">
        <v>277</v>
      </c>
      <c r="ES103" s="307" t="s">
        <v>277</v>
      </c>
      <c r="ET103" s="307" t="s">
        <v>277</v>
      </c>
      <c r="EU103" s="307" t="s">
        <v>277</v>
      </c>
    </row>
    <row r="104" spans="1:151" s="311" customFormat="1" ht="19.95" customHeight="1">
      <c r="A104" s="433"/>
      <c r="B104" s="433"/>
      <c r="C104" s="433"/>
      <c r="D104" s="449"/>
      <c r="E104" s="442"/>
      <c r="F104" s="433"/>
      <c r="G104" s="449"/>
      <c r="H104" s="449"/>
      <c r="I104" s="433"/>
      <c r="J104" s="449"/>
      <c r="K104" s="449"/>
      <c r="L104" s="442"/>
      <c r="M104" s="433"/>
      <c r="N104" s="442"/>
      <c r="O104" s="433"/>
      <c r="P104" s="439"/>
      <c r="Q104" s="460"/>
      <c r="R104" s="304" t="s">
        <v>277</v>
      </c>
      <c r="S104" s="304" t="s">
        <v>277</v>
      </c>
      <c r="T104" s="304" t="s">
        <v>277</v>
      </c>
      <c r="U104" s="304" t="s">
        <v>277</v>
      </c>
      <c r="V104" s="304" t="s">
        <v>277</v>
      </c>
      <c r="W104" s="304" t="s">
        <v>277</v>
      </c>
      <c r="X104" s="452"/>
      <c r="Y104" s="304" t="s">
        <v>277</v>
      </c>
      <c r="Z104" s="452"/>
      <c r="AA104" s="304" t="s">
        <v>277</v>
      </c>
      <c r="AB104" s="458"/>
      <c r="AC104" s="304" t="s">
        <v>277</v>
      </c>
      <c r="AD104" s="452"/>
      <c r="AE104" s="304" t="s">
        <v>277</v>
      </c>
      <c r="AF104" s="304" t="s">
        <v>277</v>
      </c>
      <c r="AG104" s="304" t="s">
        <v>277</v>
      </c>
      <c r="AH104" s="304" t="s">
        <v>277</v>
      </c>
      <c r="AI104" s="304" t="s">
        <v>277</v>
      </c>
      <c r="AJ104" s="447"/>
      <c r="AK104" s="447"/>
      <c r="AL104" s="447"/>
      <c r="AM104" s="447"/>
      <c r="AN104" s="447"/>
      <c r="AO104" s="447"/>
      <c r="AP104" s="307" t="s">
        <v>277</v>
      </c>
      <c r="AQ104" s="433"/>
      <c r="AR104" s="307" t="s">
        <v>277</v>
      </c>
      <c r="AS104" s="308" t="s">
        <v>277</v>
      </c>
      <c r="AT104" s="308" t="s">
        <v>277</v>
      </c>
      <c r="AU104" s="307" t="s">
        <v>277</v>
      </c>
      <c r="AV104" s="307" t="s">
        <v>277</v>
      </c>
      <c r="AW104" s="307" t="s">
        <v>277</v>
      </c>
      <c r="AX104" s="307" t="s">
        <v>277</v>
      </c>
      <c r="AY104" s="309" t="s">
        <v>277</v>
      </c>
      <c r="AZ104" s="387" t="s">
        <v>277</v>
      </c>
      <c r="BA104" s="452"/>
      <c r="BB104" s="387" t="s">
        <v>277</v>
      </c>
      <c r="BC104" s="452"/>
      <c r="BD104" s="387" t="s">
        <v>277</v>
      </c>
      <c r="BE104" s="387" t="s">
        <v>277</v>
      </c>
      <c r="BF104" s="387" t="s">
        <v>277</v>
      </c>
      <c r="BG104" s="307" t="s">
        <v>277</v>
      </c>
      <c r="BH104" s="307" t="s">
        <v>277</v>
      </c>
      <c r="BI104" s="307" t="s">
        <v>277</v>
      </c>
      <c r="BJ104" s="307" t="s">
        <v>277</v>
      </c>
      <c r="BK104" s="447"/>
      <c r="BL104" s="307" t="s">
        <v>277</v>
      </c>
      <c r="BM104" s="307" t="s">
        <v>277</v>
      </c>
      <c r="BN104" s="307" t="s">
        <v>277</v>
      </c>
      <c r="BO104" s="307" t="s">
        <v>277</v>
      </c>
      <c r="BP104" s="307" t="s">
        <v>277</v>
      </c>
      <c r="BQ104" s="307" t="s">
        <v>277</v>
      </c>
      <c r="BR104" s="307" t="s">
        <v>277</v>
      </c>
      <c r="BS104" s="307" t="s">
        <v>277</v>
      </c>
      <c r="BT104" s="307" t="s">
        <v>277</v>
      </c>
      <c r="BU104" s="306" t="s">
        <v>277</v>
      </c>
      <c r="BV104" s="307" t="s">
        <v>277</v>
      </c>
      <c r="BW104" s="307" t="s">
        <v>277</v>
      </c>
      <c r="BX104" s="307" t="s">
        <v>277</v>
      </c>
      <c r="BY104" s="307" t="s">
        <v>277</v>
      </c>
      <c r="BZ104" s="307" t="s">
        <v>277</v>
      </c>
      <c r="CA104" s="307" t="s">
        <v>277</v>
      </c>
      <c r="CB104" s="307" t="s">
        <v>277</v>
      </c>
      <c r="CC104" s="307" t="s">
        <v>277</v>
      </c>
      <c r="CD104" s="307" t="s">
        <v>277</v>
      </c>
      <c r="CE104" s="306" t="s">
        <v>277</v>
      </c>
      <c r="CF104" s="307" t="s">
        <v>277</v>
      </c>
      <c r="CG104" s="307" t="s">
        <v>277</v>
      </c>
      <c r="CH104" s="307" t="s">
        <v>277</v>
      </c>
      <c r="CI104" s="306" t="s">
        <v>277</v>
      </c>
      <c r="CJ104" s="307" t="s">
        <v>277</v>
      </c>
      <c r="CK104" s="307" t="s">
        <v>277</v>
      </c>
      <c r="CL104" s="307" t="s">
        <v>277</v>
      </c>
      <c r="CM104" s="433"/>
      <c r="CN104" s="436"/>
      <c r="CO104" s="449"/>
      <c r="CP104" s="449"/>
      <c r="CQ104" s="433"/>
      <c r="CR104" s="449"/>
      <c r="CS104" s="449"/>
      <c r="CT104" s="433"/>
      <c r="CU104" s="433"/>
      <c r="CV104" s="433"/>
      <c r="CW104" s="433"/>
      <c r="CX104" s="433"/>
      <c r="CY104" s="433"/>
      <c r="CZ104" s="433"/>
      <c r="DA104" s="433"/>
      <c r="DB104" s="442"/>
      <c r="DC104" s="433"/>
      <c r="DD104" s="433"/>
      <c r="DE104" s="433"/>
      <c r="DF104" s="433"/>
      <c r="DG104" s="433"/>
      <c r="DH104" s="433"/>
      <c r="DI104" s="433"/>
      <c r="DJ104" s="433"/>
      <c r="DK104" s="433"/>
      <c r="DL104" s="433"/>
      <c r="DM104" s="307" t="s">
        <v>277</v>
      </c>
      <c r="DN104" s="433"/>
      <c r="DO104" s="307" t="s">
        <v>277</v>
      </c>
      <c r="DP104" s="307" t="s">
        <v>277</v>
      </c>
      <c r="DQ104" s="307" t="s">
        <v>277</v>
      </c>
      <c r="DR104" s="307" t="s">
        <v>277</v>
      </c>
      <c r="DS104" s="307" t="s">
        <v>277</v>
      </c>
      <c r="DT104" s="307" t="s">
        <v>277</v>
      </c>
      <c r="DU104" s="307" t="s">
        <v>277</v>
      </c>
      <c r="DV104" s="307" t="s">
        <v>277</v>
      </c>
      <c r="DW104" s="307" t="s">
        <v>277</v>
      </c>
      <c r="DX104" s="433"/>
      <c r="DY104" s="307" t="s">
        <v>277</v>
      </c>
      <c r="DZ104" s="433"/>
      <c r="EA104" s="307" t="s">
        <v>277</v>
      </c>
      <c r="EB104" s="307" t="s">
        <v>277</v>
      </c>
      <c r="EC104" s="307" t="s">
        <v>277</v>
      </c>
      <c r="ED104" s="307" t="s">
        <v>277</v>
      </c>
      <c r="EE104" s="307" t="s">
        <v>277</v>
      </c>
      <c r="EF104" s="307" t="s">
        <v>277</v>
      </c>
      <c r="EG104" s="307" t="s">
        <v>277</v>
      </c>
      <c r="EH104" s="307" t="s">
        <v>277</v>
      </c>
      <c r="EI104" s="307" t="s">
        <v>277</v>
      </c>
      <c r="EJ104" s="307" t="s">
        <v>277</v>
      </c>
      <c r="EK104" s="307" t="s">
        <v>277</v>
      </c>
      <c r="EL104" s="307" t="s">
        <v>277</v>
      </c>
      <c r="EM104" s="307" t="s">
        <v>277</v>
      </c>
      <c r="EN104" s="307" t="s">
        <v>277</v>
      </c>
      <c r="EO104" s="307" t="s">
        <v>277</v>
      </c>
      <c r="EP104" s="307" t="s">
        <v>277</v>
      </c>
      <c r="EQ104" s="307" t="s">
        <v>277</v>
      </c>
      <c r="ER104" s="307" t="s">
        <v>277</v>
      </c>
      <c r="ES104" s="307" t="s">
        <v>277</v>
      </c>
      <c r="ET104" s="307" t="s">
        <v>277</v>
      </c>
      <c r="EU104" s="307" t="s">
        <v>277</v>
      </c>
    </row>
    <row r="105" spans="1:151" s="311" customFormat="1" ht="19.95" customHeight="1">
      <c r="A105" s="434"/>
      <c r="B105" s="434"/>
      <c r="C105" s="434"/>
      <c r="D105" s="450"/>
      <c r="E105" s="443"/>
      <c r="F105" s="434"/>
      <c r="G105" s="450"/>
      <c r="H105" s="450"/>
      <c r="I105" s="434"/>
      <c r="J105" s="450"/>
      <c r="K105" s="450"/>
      <c r="L105" s="443"/>
      <c r="M105" s="434"/>
      <c r="N105" s="443"/>
      <c r="O105" s="434"/>
      <c r="P105" s="440"/>
      <c r="Q105" s="461"/>
      <c r="R105" s="304" t="s">
        <v>277</v>
      </c>
      <c r="S105" s="304" t="s">
        <v>277</v>
      </c>
      <c r="T105" s="304" t="s">
        <v>277</v>
      </c>
      <c r="U105" s="304" t="s">
        <v>277</v>
      </c>
      <c r="V105" s="304" t="s">
        <v>277</v>
      </c>
      <c r="W105" s="304" t="s">
        <v>277</v>
      </c>
      <c r="X105" s="453"/>
      <c r="Y105" s="304" t="s">
        <v>277</v>
      </c>
      <c r="Z105" s="453"/>
      <c r="AA105" s="304" t="s">
        <v>277</v>
      </c>
      <c r="AB105" s="459"/>
      <c r="AC105" s="304" t="s">
        <v>277</v>
      </c>
      <c r="AD105" s="453"/>
      <c r="AE105" s="304" t="s">
        <v>277</v>
      </c>
      <c r="AF105" s="304" t="s">
        <v>277</v>
      </c>
      <c r="AG105" s="304" t="s">
        <v>277</v>
      </c>
      <c r="AH105" s="304" t="s">
        <v>277</v>
      </c>
      <c r="AI105" s="304" t="s">
        <v>277</v>
      </c>
      <c r="AJ105" s="448"/>
      <c r="AK105" s="448"/>
      <c r="AL105" s="448"/>
      <c r="AM105" s="448"/>
      <c r="AN105" s="448"/>
      <c r="AO105" s="448"/>
      <c r="AP105" s="307" t="s">
        <v>277</v>
      </c>
      <c r="AQ105" s="434"/>
      <c r="AR105" s="307" t="s">
        <v>277</v>
      </c>
      <c r="AS105" s="308" t="s">
        <v>277</v>
      </c>
      <c r="AT105" s="308" t="s">
        <v>277</v>
      </c>
      <c r="AU105" s="307" t="s">
        <v>277</v>
      </c>
      <c r="AV105" s="307" t="s">
        <v>277</v>
      </c>
      <c r="AW105" s="307" t="s">
        <v>277</v>
      </c>
      <c r="AX105" s="307" t="s">
        <v>277</v>
      </c>
      <c r="AY105" s="309" t="s">
        <v>277</v>
      </c>
      <c r="AZ105" s="387" t="s">
        <v>277</v>
      </c>
      <c r="BA105" s="453"/>
      <c r="BB105" s="387" t="s">
        <v>277</v>
      </c>
      <c r="BC105" s="455"/>
      <c r="BD105" s="387" t="s">
        <v>277</v>
      </c>
      <c r="BE105" s="387" t="s">
        <v>277</v>
      </c>
      <c r="BF105" s="387" t="s">
        <v>277</v>
      </c>
      <c r="BG105" s="307" t="s">
        <v>277</v>
      </c>
      <c r="BH105" s="307" t="s">
        <v>277</v>
      </c>
      <c r="BI105" s="307" t="s">
        <v>277</v>
      </c>
      <c r="BJ105" s="307" t="s">
        <v>277</v>
      </c>
      <c r="BK105" s="448"/>
      <c r="BL105" s="307" t="s">
        <v>277</v>
      </c>
      <c r="BM105" s="307" t="s">
        <v>277</v>
      </c>
      <c r="BN105" s="307" t="s">
        <v>277</v>
      </c>
      <c r="BO105" s="307" t="s">
        <v>277</v>
      </c>
      <c r="BP105" s="307" t="s">
        <v>277</v>
      </c>
      <c r="BQ105" s="307" t="s">
        <v>277</v>
      </c>
      <c r="BR105" s="307" t="s">
        <v>277</v>
      </c>
      <c r="BS105" s="307" t="s">
        <v>277</v>
      </c>
      <c r="BT105" s="307" t="s">
        <v>277</v>
      </c>
      <c r="BU105" s="306" t="s">
        <v>277</v>
      </c>
      <c r="BV105" s="307" t="s">
        <v>277</v>
      </c>
      <c r="BW105" s="307" t="s">
        <v>277</v>
      </c>
      <c r="BX105" s="307" t="s">
        <v>277</v>
      </c>
      <c r="BY105" s="307" t="s">
        <v>277</v>
      </c>
      <c r="BZ105" s="307" t="s">
        <v>277</v>
      </c>
      <c r="CA105" s="307" t="s">
        <v>277</v>
      </c>
      <c r="CB105" s="307" t="s">
        <v>277</v>
      </c>
      <c r="CC105" s="307" t="s">
        <v>277</v>
      </c>
      <c r="CD105" s="307" t="s">
        <v>277</v>
      </c>
      <c r="CE105" s="306" t="s">
        <v>277</v>
      </c>
      <c r="CF105" s="307" t="s">
        <v>277</v>
      </c>
      <c r="CG105" s="307" t="s">
        <v>277</v>
      </c>
      <c r="CH105" s="307" t="s">
        <v>277</v>
      </c>
      <c r="CI105" s="306" t="s">
        <v>277</v>
      </c>
      <c r="CJ105" s="307" t="s">
        <v>277</v>
      </c>
      <c r="CK105" s="307" t="s">
        <v>277</v>
      </c>
      <c r="CL105" s="307" t="s">
        <v>277</v>
      </c>
      <c r="CM105" s="434"/>
      <c r="CN105" s="437"/>
      <c r="CO105" s="450"/>
      <c r="CP105" s="450"/>
      <c r="CQ105" s="434"/>
      <c r="CR105" s="450"/>
      <c r="CS105" s="450"/>
      <c r="CT105" s="434"/>
      <c r="CU105" s="434"/>
      <c r="CV105" s="434"/>
      <c r="CW105" s="434"/>
      <c r="CX105" s="434"/>
      <c r="CY105" s="434"/>
      <c r="CZ105" s="434"/>
      <c r="DA105" s="434"/>
      <c r="DB105" s="443"/>
      <c r="DC105" s="434"/>
      <c r="DD105" s="434"/>
      <c r="DE105" s="434"/>
      <c r="DF105" s="434"/>
      <c r="DG105" s="434"/>
      <c r="DH105" s="434"/>
      <c r="DI105" s="434"/>
      <c r="DJ105" s="434"/>
      <c r="DK105" s="434"/>
      <c r="DL105" s="434"/>
      <c r="DM105" s="307" t="s">
        <v>277</v>
      </c>
      <c r="DN105" s="434"/>
      <c r="DO105" s="307" t="s">
        <v>277</v>
      </c>
      <c r="DP105" s="307" t="s">
        <v>277</v>
      </c>
      <c r="DQ105" s="307" t="s">
        <v>277</v>
      </c>
      <c r="DR105" s="307" t="s">
        <v>277</v>
      </c>
      <c r="DS105" s="307" t="s">
        <v>277</v>
      </c>
      <c r="DT105" s="307" t="s">
        <v>277</v>
      </c>
      <c r="DU105" s="307" t="s">
        <v>277</v>
      </c>
      <c r="DV105" s="307" t="s">
        <v>277</v>
      </c>
      <c r="DW105" s="307" t="s">
        <v>277</v>
      </c>
      <c r="DX105" s="434"/>
      <c r="DY105" s="307" t="s">
        <v>277</v>
      </c>
      <c r="DZ105" s="434"/>
      <c r="EA105" s="307" t="s">
        <v>277</v>
      </c>
      <c r="EB105" s="307" t="s">
        <v>277</v>
      </c>
      <c r="EC105" s="307" t="s">
        <v>277</v>
      </c>
      <c r="ED105" s="307" t="s">
        <v>277</v>
      </c>
      <c r="EE105" s="307" t="s">
        <v>277</v>
      </c>
      <c r="EF105" s="307" t="s">
        <v>277</v>
      </c>
      <c r="EG105" s="307" t="s">
        <v>277</v>
      </c>
      <c r="EH105" s="307" t="s">
        <v>277</v>
      </c>
      <c r="EI105" s="307" t="s">
        <v>277</v>
      </c>
      <c r="EJ105" s="307" t="s">
        <v>277</v>
      </c>
      <c r="EK105" s="307" t="s">
        <v>277</v>
      </c>
      <c r="EL105" s="307" t="s">
        <v>277</v>
      </c>
      <c r="EM105" s="307" t="s">
        <v>277</v>
      </c>
      <c r="EN105" s="307" t="s">
        <v>277</v>
      </c>
      <c r="EO105" s="307" t="s">
        <v>277</v>
      </c>
      <c r="EP105" s="307" t="s">
        <v>277</v>
      </c>
      <c r="EQ105" s="307" t="s">
        <v>277</v>
      </c>
      <c r="ER105" s="307" t="s">
        <v>277</v>
      </c>
      <c r="ES105" s="307" t="s">
        <v>277</v>
      </c>
      <c r="ET105" s="307" t="s">
        <v>277</v>
      </c>
      <c r="EU105" s="307" t="s">
        <v>277</v>
      </c>
    </row>
    <row r="106" spans="1:151" s="311" customFormat="1" ht="19.95" customHeight="1">
      <c r="A106" s="432">
        <v>54</v>
      </c>
      <c r="B106" s="432">
        <v>54</v>
      </c>
      <c r="C106" s="432" t="s">
        <v>263</v>
      </c>
      <c r="D106" s="432" t="s">
        <v>526</v>
      </c>
      <c r="E106" s="441" t="s">
        <v>265</v>
      </c>
      <c r="F106" s="432" t="s">
        <v>527</v>
      </c>
      <c r="G106" s="432" t="s">
        <v>528</v>
      </c>
      <c r="H106" s="432" t="s">
        <v>529</v>
      </c>
      <c r="I106" s="432" t="s">
        <v>530</v>
      </c>
      <c r="J106" s="432" t="s">
        <v>510</v>
      </c>
      <c r="K106" s="456" t="s">
        <v>531</v>
      </c>
      <c r="L106" s="441" t="s">
        <v>272</v>
      </c>
      <c r="M106" s="432" t="s">
        <v>532</v>
      </c>
      <c r="N106" s="441" t="s">
        <v>272</v>
      </c>
      <c r="O106" s="432" t="s">
        <v>533</v>
      </c>
      <c r="P106" s="438" t="s">
        <v>291</v>
      </c>
      <c r="Q106" s="441">
        <v>2</v>
      </c>
      <c r="R106" s="304" t="s">
        <v>453</v>
      </c>
      <c r="S106" s="304" t="s">
        <v>270</v>
      </c>
      <c r="T106" s="304" t="s">
        <v>270</v>
      </c>
      <c r="U106" s="304" t="s">
        <v>270</v>
      </c>
      <c r="V106" s="304" t="s">
        <v>270</v>
      </c>
      <c r="W106" s="304">
        <v>598</v>
      </c>
      <c r="X106" s="451">
        <f>W106+W107</f>
        <v>1200</v>
      </c>
      <c r="Y106" s="304">
        <v>68</v>
      </c>
      <c r="Z106" s="451">
        <v>69</v>
      </c>
      <c r="AA106" s="304">
        <v>598</v>
      </c>
      <c r="AB106" s="457">
        <v>1200</v>
      </c>
      <c r="AC106" s="304" t="s">
        <v>270</v>
      </c>
      <c r="AD106" s="451" t="s">
        <v>270</v>
      </c>
      <c r="AE106" s="304" t="s">
        <v>270</v>
      </c>
      <c r="AF106" s="304" t="s">
        <v>270</v>
      </c>
      <c r="AG106" s="304" t="s">
        <v>270</v>
      </c>
      <c r="AH106" s="304" t="s">
        <v>270</v>
      </c>
      <c r="AI106" s="304" t="s">
        <v>270</v>
      </c>
      <c r="AJ106" s="446" t="s">
        <v>277</v>
      </c>
      <c r="AK106" s="446" t="s">
        <v>277</v>
      </c>
      <c r="AL106" s="446" t="s">
        <v>277</v>
      </c>
      <c r="AM106" s="446" t="s">
        <v>277</v>
      </c>
      <c r="AN106" s="446" t="s">
        <v>277</v>
      </c>
      <c r="AO106" s="446" t="s">
        <v>277</v>
      </c>
      <c r="AP106" s="307" t="s">
        <v>277</v>
      </c>
      <c r="AQ106" s="432" t="s">
        <v>277</v>
      </c>
      <c r="AR106" s="307" t="s">
        <v>277</v>
      </c>
      <c r="AS106" s="308" t="s">
        <v>277</v>
      </c>
      <c r="AT106" s="308" t="s">
        <v>277</v>
      </c>
      <c r="AU106" s="307" t="s">
        <v>277</v>
      </c>
      <c r="AV106" s="307" t="s">
        <v>277</v>
      </c>
      <c r="AW106" s="307" t="s">
        <v>277</v>
      </c>
      <c r="AX106" s="307" t="s">
        <v>277</v>
      </c>
      <c r="AY106" s="309" t="s">
        <v>277</v>
      </c>
      <c r="AZ106" s="387" t="s">
        <v>277</v>
      </c>
      <c r="BA106" s="451" t="s">
        <v>277</v>
      </c>
      <c r="BB106" s="387" t="s">
        <v>277</v>
      </c>
      <c r="BC106" s="454" t="s">
        <v>277</v>
      </c>
      <c r="BD106" s="387" t="s">
        <v>277</v>
      </c>
      <c r="BE106" s="387" t="s">
        <v>277</v>
      </c>
      <c r="BF106" s="387" t="s">
        <v>277</v>
      </c>
      <c r="BG106" s="307" t="s">
        <v>277</v>
      </c>
      <c r="BH106" s="307" t="s">
        <v>277</v>
      </c>
      <c r="BI106" s="307" t="s">
        <v>277</v>
      </c>
      <c r="BJ106" s="307" t="s">
        <v>277</v>
      </c>
      <c r="BK106" s="446" t="s">
        <v>277</v>
      </c>
      <c r="BL106" s="307" t="s">
        <v>277</v>
      </c>
      <c r="BM106" s="307" t="s">
        <v>277</v>
      </c>
      <c r="BN106" s="307" t="s">
        <v>277</v>
      </c>
      <c r="BO106" s="307" t="s">
        <v>277</v>
      </c>
      <c r="BP106" s="307" t="s">
        <v>277</v>
      </c>
      <c r="BQ106" s="307" t="s">
        <v>277</v>
      </c>
      <c r="BR106" s="307" t="s">
        <v>277</v>
      </c>
      <c r="BS106" s="307" t="s">
        <v>277</v>
      </c>
      <c r="BT106" s="307" t="s">
        <v>277</v>
      </c>
      <c r="BU106" s="306" t="s">
        <v>277</v>
      </c>
      <c r="BV106" s="307" t="s">
        <v>277</v>
      </c>
      <c r="BW106" s="307" t="s">
        <v>277</v>
      </c>
      <c r="BX106" s="307" t="s">
        <v>277</v>
      </c>
      <c r="BY106" s="307" t="s">
        <v>277</v>
      </c>
      <c r="BZ106" s="307" t="s">
        <v>277</v>
      </c>
      <c r="CA106" s="307" t="s">
        <v>277</v>
      </c>
      <c r="CB106" s="307" t="s">
        <v>277</v>
      </c>
      <c r="CC106" s="307" t="s">
        <v>277</v>
      </c>
      <c r="CD106" s="307" t="s">
        <v>277</v>
      </c>
      <c r="CE106" s="306" t="s">
        <v>277</v>
      </c>
      <c r="CF106" s="307" t="s">
        <v>277</v>
      </c>
      <c r="CG106" s="307" t="s">
        <v>277</v>
      </c>
      <c r="CH106" s="307" t="s">
        <v>277</v>
      </c>
      <c r="CI106" s="306" t="s">
        <v>277</v>
      </c>
      <c r="CJ106" s="307" t="s">
        <v>277</v>
      </c>
      <c r="CK106" s="307" t="s">
        <v>277</v>
      </c>
      <c r="CL106" s="307" t="s">
        <v>277</v>
      </c>
      <c r="CM106" s="432" t="s">
        <v>278</v>
      </c>
      <c r="CN106" s="435" t="s">
        <v>515</v>
      </c>
      <c r="CO106" s="432" t="s">
        <v>280</v>
      </c>
      <c r="CP106" s="432" t="s">
        <v>280</v>
      </c>
      <c r="CQ106" s="432" t="s">
        <v>295</v>
      </c>
      <c r="CR106" s="432" t="s">
        <v>534</v>
      </c>
      <c r="CS106" s="432" t="s">
        <v>270</v>
      </c>
      <c r="CT106" s="432" t="s">
        <v>277</v>
      </c>
      <c r="CU106" s="432" t="s">
        <v>277</v>
      </c>
      <c r="CV106" s="432" t="s">
        <v>277</v>
      </c>
      <c r="CW106" s="432" t="s">
        <v>277</v>
      </c>
      <c r="CX106" s="432" t="s">
        <v>277</v>
      </c>
      <c r="CY106" s="432" t="s">
        <v>277</v>
      </c>
      <c r="CZ106" s="432" t="s">
        <v>277</v>
      </c>
      <c r="DA106" s="432" t="s">
        <v>277</v>
      </c>
      <c r="DB106" s="441" t="s">
        <v>277</v>
      </c>
      <c r="DC106" s="432" t="s">
        <v>277</v>
      </c>
      <c r="DD106" s="432" t="s">
        <v>277</v>
      </c>
      <c r="DE106" s="432" t="s">
        <v>277</v>
      </c>
      <c r="DF106" s="432" t="s">
        <v>277</v>
      </c>
      <c r="DG106" s="432" t="s">
        <v>277</v>
      </c>
      <c r="DH106" s="432" t="s">
        <v>277</v>
      </c>
      <c r="DI106" s="432" t="s">
        <v>277</v>
      </c>
      <c r="DJ106" s="432" t="s">
        <v>277</v>
      </c>
      <c r="DK106" s="432" t="s">
        <v>277</v>
      </c>
      <c r="DL106" s="432" t="s">
        <v>277</v>
      </c>
      <c r="DM106" s="307" t="s">
        <v>277</v>
      </c>
      <c r="DN106" s="432" t="s">
        <v>277</v>
      </c>
      <c r="DO106" s="307" t="s">
        <v>277</v>
      </c>
      <c r="DP106" s="307" t="s">
        <v>277</v>
      </c>
      <c r="DQ106" s="307" t="s">
        <v>277</v>
      </c>
      <c r="DR106" s="307" t="s">
        <v>277</v>
      </c>
      <c r="DS106" s="307" t="s">
        <v>277</v>
      </c>
      <c r="DT106" s="307" t="s">
        <v>277</v>
      </c>
      <c r="DU106" s="307" t="s">
        <v>277</v>
      </c>
      <c r="DV106" s="307" t="s">
        <v>277</v>
      </c>
      <c r="DW106" s="307" t="s">
        <v>277</v>
      </c>
      <c r="DX106" s="432" t="s">
        <v>277</v>
      </c>
      <c r="DY106" s="307" t="s">
        <v>277</v>
      </c>
      <c r="DZ106" s="432" t="s">
        <v>277</v>
      </c>
      <c r="EA106" s="307" t="s">
        <v>277</v>
      </c>
      <c r="EB106" s="307" t="s">
        <v>277</v>
      </c>
      <c r="EC106" s="307" t="s">
        <v>277</v>
      </c>
      <c r="ED106" s="307" t="s">
        <v>277</v>
      </c>
      <c r="EE106" s="307" t="s">
        <v>277</v>
      </c>
      <c r="EF106" s="307" t="s">
        <v>277</v>
      </c>
      <c r="EG106" s="307" t="s">
        <v>277</v>
      </c>
      <c r="EH106" s="307" t="s">
        <v>277</v>
      </c>
      <c r="EI106" s="307" t="s">
        <v>277</v>
      </c>
      <c r="EJ106" s="307" t="s">
        <v>277</v>
      </c>
      <c r="EK106" s="307" t="s">
        <v>277</v>
      </c>
      <c r="EL106" s="307" t="s">
        <v>277</v>
      </c>
      <c r="EM106" s="307" t="s">
        <v>277</v>
      </c>
      <c r="EN106" s="307" t="s">
        <v>277</v>
      </c>
      <c r="EO106" s="307" t="s">
        <v>277</v>
      </c>
      <c r="EP106" s="307" t="s">
        <v>277</v>
      </c>
      <c r="EQ106" s="307" t="s">
        <v>277</v>
      </c>
      <c r="ER106" s="307" t="s">
        <v>277</v>
      </c>
      <c r="ES106" s="307" t="s">
        <v>277</v>
      </c>
      <c r="ET106" s="307" t="s">
        <v>277</v>
      </c>
      <c r="EU106" s="307" t="s">
        <v>277</v>
      </c>
    </row>
    <row r="107" spans="1:151" s="311" customFormat="1" ht="19.95" customHeight="1">
      <c r="A107" s="433"/>
      <c r="B107" s="433"/>
      <c r="C107" s="433"/>
      <c r="D107" s="449"/>
      <c r="E107" s="442"/>
      <c r="F107" s="433"/>
      <c r="G107" s="449"/>
      <c r="H107" s="449"/>
      <c r="I107" s="433"/>
      <c r="J107" s="449"/>
      <c r="K107" s="433"/>
      <c r="L107" s="442"/>
      <c r="M107" s="433"/>
      <c r="N107" s="442"/>
      <c r="O107" s="433"/>
      <c r="P107" s="439"/>
      <c r="Q107" s="460"/>
      <c r="R107" s="304" t="s">
        <v>453</v>
      </c>
      <c r="S107" s="304" t="s">
        <v>270</v>
      </c>
      <c r="T107" s="304" t="s">
        <v>270</v>
      </c>
      <c r="U107" s="304" t="s">
        <v>270</v>
      </c>
      <c r="V107" s="304" t="s">
        <v>270</v>
      </c>
      <c r="W107" s="304">
        <v>602</v>
      </c>
      <c r="X107" s="452"/>
      <c r="Y107" s="304">
        <v>69</v>
      </c>
      <c r="Z107" s="452"/>
      <c r="AA107" s="304">
        <v>602</v>
      </c>
      <c r="AB107" s="458"/>
      <c r="AC107" s="304" t="s">
        <v>270</v>
      </c>
      <c r="AD107" s="452"/>
      <c r="AE107" s="304" t="s">
        <v>270</v>
      </c>
      <c r="AF107" s="304" t="s">
        <v>270</v>
      </c>
      <c r="AG107" s="304" t="s">
        <v>270</v>
      </c>
      <c r="AH107" s="304" t="s">
        <v>270</v>
      </c>
      <c r="AI107" s="304" t="s">
        <v>270</v>
      </c>
      <c r="AJ107" s="447"/>
      <c r="AK107" s="447"/>
      <c r="AL107" s="447"/>
      <c r="AM107" s="447"/>
      <c r="AN107" s="447"/>
      <c r="AO107" s="447"/>
      <c r="AP107" s="307" t="s">
        <v>277</v>
      </c>
      <c r="AQ107" s="433"/>
      <c r="AR107" s="307" t="s">
        <v>277</v>
      </c>
      <c r="AS107" s="308" t="s">
        <v>277</v>
      </c>
      <c r="AT107" s="308" t="s">
        <v>277</v>
      </c>
      <c r="AU107" s="307" t="s">
        <v>277</v>
      </c>
      <c r="AV107" s="307" t="s">
        <v>277</v>
      </c>
      <c r="AW107" s="307" t="s">
        <v>277</v>
      </c>
      <c r="AX107" s="307" t="s">
        <v>277</v>
      </c>
      <c r="AY107" s="309" t="s">
        <v>277</v>
      </c>
      <c r="AZ107" s="387" t="s">
        <v>277</v>
      </c>
      <c r="BA107" s="452"/>
      <c r="BB107" s="387" t="s">
        <v>277</v>
      </c>
      <c r="BC107" s="452"/>
      <c r="BD107" s="387" t="s">
        <v>277</v>
      </c>
      <c r="BE107" s="387" t="s">
        <v>277</v>
      </c>
      <c r="BF107" s="387" t="s">
        <v>277</v>
      </c>
      <c r="BG107" s="307" t="s">
        <v>277</v>
      </c>
      <c r="BH107" s="307" t="s">
        <v>277</v>
      </c>
      <c r="BI107" s="307" t="s">
        <v>277</v>
      </c>
      <c r="BJ107" s="307" t="s">
        <v>277</v>
      </c>
      <c r="BK107" s="447"/>
      <c r="BL107" s="307" t="s">
        <v>277</v>
      </c>
      <c r="BM107" s="307" t="s">
        <v>277</v>
      </c>
      <c r="BN107" s="307" t="s">
        <v>277</v>
      </c>
      <c r="BO107" s="307" t="s">
        <v>277</v>
      </c>
      <c r="BP107" s="307" t="s">
        <v>277</v>
      </c>
      <c r="BQ107" s="307" t="s">
        <v>277</v>
      </c>
      <c r="BR107" s="307" t="s">
        <v>277</v>
      </c>
      <c r="BS107" s="307" t="s">
        <v>277</v>
      </c>
      <c r="BT107" s="307" t="s">
        <v>277</v>
      </c>
      <c r="BU107" s="306" t="s">
        <v>277</v>
      </c>
      <c r="BV107" s="307" t="s">
        <v>277</v>
      </c>
      <c r="BW107" s="307" t="s">
        <v>277</v>
      </c>
      <c r="BX107" s="307" t="s">
        <v>277</v>
      </c>
      <c r="BY107" s="307" t="s">
        <v>277</v>
      </c>
      <c r="BZ107" s="307" t="s">
        <v>277</v>
      </c>
      <c r="CA107" s="307" t="s">
        <v>277</v>
      </c>
      <c r="CB107" s="307" t="s">
        <v>277</v>
      </c>
      <c r="CC107" s="307" t="s">
        <v>277</v>
      </c>
      <c r="CD107" s="307" t="s">
        <v>277</v>
      </c>
      <c r="CE107" s="306" t="s">
        <v>277</v>
      </c>
      <c r="CF107" s="307" t="s">
        <v>277</v>
      </c>
      <c r="CG107" s="307" t="s">
        <v>277</v>
      </c>
      <c r="CH107" s="307" t="s">
        <v>277</v>
      </c>
      <c r="CI107" s="306" t="s">
        <v>277</v>
      </c>
      <c r="CJ107" s="307" t="s">
        <v>277</v>
      </c>
      <c r="CK107" s="307" t="s">
        <v>277</v>
      </c>
      <c r="CL107" s="307" t="s">
        <v>277</v>
      </c>
      <c r="CM107" s="433"/>
      <c r="CN107" s="436"/>
      <c r="CO107" s="449"/>
      <c r="CP107" s="449"/>
      <c r="CQ107" s="433"/>
      <c r="CR107" s="449"/>
      <c r="CS107" s="449"/>
      <c r="CT107" s="433"/>
      <c r="CU107" s="433"/>
      <c r="CV107" s="433"/>
      <c r="CW107" s="433"/>
      <c r="CX107" s="433"/>
      <c r="CY107" s="433"/>
      <c r="CZ107" s="433"/>
      <c r="DA107" s="433"/>
      <c r="DB107" s="442"/>
      <c r="DC107" s="433"/>
      <c r="DD107" s="433"/>
      <c r="DE107" s="433"/>
      <c r="DF107" s="433"/>
      <c r="DG107" s="433"/>
      <c r="DH107" s="433"/>
      <c r="DI107" s="433"/>
      <c r="DJ107" s="433"/>
      <c r="DK107" s="433"/>
      <c r="DL107" s="433"/>
      <c r="DM107" s="307" t="s">
        <v>277</v>
      </c>
      <c r="DN107" s="433"/>
      <c r="DO107" s="307" t="s">
        <v>277</v>
      </c>
      <c r="DP107" s="307" t="s">
        <v>277</v>
      </c>
      <c r="DQ107" s="307" t="s">
        <v>277</v>
      </c>
      <c r="DR107" s="307" t="s">
        <v>277</v>
      </c>
      <c r="DS107" s="307" t="s">
        <v>277</v>
      </c>
      <c r="DT107" s="307" t="s">
        <v>277</v>
      </c>
      <c r="DU107" s="307" t="s">
        <v>277</v>
      </c>
      <c r="DV107" s="307" t="s">
        <v>277</v>
      </c>
      <c r="DW107" s="307" t="s">
        <v>277</v>
      </c>
      <c r="DX107" s="433"/>
      <c r="DY107" s="307" t="s">
        <v>277</v>
      </c>
      <c r="DZ107" s="433"/>
      <c r="EA107" s="307" t="s">
        <v>277</v>
      </c>
      <c r="EB107" s="307" t="s">
        <v>277</v>
      </c>
      <c r="EC107" s="307" t="s">
        <v>277</v>
      </c>
      <c r="ED107" s="307" t="s">
        <v>277</v>
      </c>
      <c r="EE107" s="307" t="s">
        <v>277</v>
      </c>
      <c r="EF107" s="307" t="s">
        <v>277</v>
      </c>
      <c r="EG107" s="307" t="s">
        <v>277</v>
      </c>
      <c r="EH107" s="307" t="s">
        <v>277</v>
      </c>
      <c r="EI107" s="307" t="s">
        <v>277</v>
      </c>
      <c r="EJ107" s="307" t="s">
        <v>277</v>
      </c>
      <c r="EK107" s="307" t="s">
        <v>277</v>
      </c>
      <c r="EL107" s="307" t="s">
        <v>277</v>
      </c>
      <c r="EM107" s="307" t="s">
        <v>277</v>
      </c>
      <c r="EN107" s="307" t="s">
        <v>277</v>
      </c>
      <c r="EO107" s="307" t="s">
        <v>277</v>
      </c>
      <c r="EP107" s="307" t="s">
        <v>277</v>
      </c>
      <c r="EQ107" s="307" t="s">
        <v>277</v>
      </c>
      <c r="ER107" s="307" t="s">
        <v>277</v>
      </c>
      <c r="ES107" s="307" t="s">
        <v>277</v>
      </c>
      <c r="ET107" s="307" t="s">
        <v>277</v>
      </c>
      <c r="EU107" s="307" t="s">
        <v>277</v>
      </c>
    </row>
    <row r="108" spans="1:151" s="311" customFormat="1" ht="19.95" customHeight="1">
      <c r="A108" s="433"/>
      <c r="B108" s="433"/>
      <c r="C108" s="433"/>
      <c r="D108" s="449"/>
      <c r="E108" s="442"/>
      <c r="F108" s="433"/>
      <c r="G108" s="449"/>
      <c r="H108" s="449"/>
      <c r="I108" s="433"/>
      <c r="J108" s="449"/>
      <c r="K108" s="433"/>
      <c r="L108" s="442"/>
      <c r="M108" s="433"/>
      <c r="N108" s="442"/>
      <c r="O108" s="433"/>
      <c r="P108" s="439"/>
      <c r="Q108" s="460"/>
      <c r="R108" s="304" t="s">
        <v>277</v>
      </c>
      <c r="S108" s="304" t="s">
        <v>277</v>
      </c>
      <c r="T108" s="304" t="s">
        <v>277</v>
      </c>
      <c r="U108" s="304" t="s">
        <v>277</v>
      </c>
      <c r="V108" s="304" t="s">
        <v>277</v>
      </c>
      <c r="W108" s="304" t="s">
        <v>277</v>
      </c>
      <c r="X108" s="452"/>
      <c r="Y108" s="304" t="s">
        <v>277</v>
      </c>
      <c r="Z108" s="452"/>
      <c r="AA108" s="304" t="s">
        <v>277</v>
      </c>
      <c r="AB108" s="458"/>
      <c r="AC108" s="304" t="s">
        <v>277</v>
      </c>
      <c r="AD108" s="452"/>
      <c r="AE108" s="304" t="s">
        <v>277</v>
      </c>
      <c r="AF108" s="304" t="s">
        <v>277</v>
      </c>
      <c r="AG108" s="304" t="s">
        <v>277</v>
      </c>
      <c r="AH108" s="304" t="s">
        <v>277</v>
      </c>
      <c r="AI108" s="304" t="s">
        <v>277</v>
      </c>
      <c r="AJ108" s="447"/>
      <c r="AK108" s="447"/>
      <c r="AL108" s="447"/>
      <c r="AM108" s="447"/>
      <c r="AN108" s="447"/>
      <c r="AO108" s="447"/>
      <c r="AP108" s="307" t="s">
        <v>277</v>
      </c>
      <c r="AQ108" s="433"/>
      <c r="AR108" s="307" t="s">
        <v>277</v>
      </c>
      <c r="AS108" s="308" t="s">
        <v>277</v>
      </c>
      <c r="AT108" s="308" t="s">
        <v>277</v>
      </c>
      <c r="AU108" s="307" t="s">
        <v>277</v>
      </c>
      <c r="AV108" s="307" t="s">
        <v>277</v>
      </c>
      <c r="AW108" s="307" t="s">
        <v>277</v>
      </c>
      <c r="AX108" s="307" t="s">
        <v>277</v>
      </c>
      <c r="AY108" s="309" t="s">
        <v>277</v>
      </c>
      <c r="AZ108" s="387" t="s">
        <v>277</v>
      </c>
      <c r="BA108" s="452"/>
      <c r="BB108" s="387" t="s">
        <v>277</v>
      </c>
      <c r="BC108" s="452"/>
      <c r="BD108" s="387" t="s">
        <v>277</v>
      </c>
      <c r="BE108" s="387" t="s">
        <v>277</v>
      </c>
      <c r="BF108" s="387" t="s">
        <v>277</v>
      </c>
      <c r="BG108" s="307" t="s">
        <v>277</v>
      </c>
      <c r="BH108" s="307" t="s">
        <v>277</v>
      </c>
      <c r="BI108" s="307" t="s">
        <v>277</v>
      </c>
      <c r="BJ108" s="307" t="s">
        <v>277</v>
      </c>
      <c r="BK108" s="447"/>
      <c r="BL108" s="307" t="s">
        <v>277</v>
      </c>
      <c r="BM108" s="307" t="s">
        <v>277</v>
      </c>
      <c r="BN108" s="307" t="s">
        <v>277</v>
      </c>
      <c r="BO108" s="307" t="s">
        <v>277</v>
      </c>
      <c r="BP108" s="307" t="s">
        <v>277</v>
      </c>
      <c r="BQ108" s="307" t="s">
        <v>277</v>
      </c>
      <c r="BR108" s="307" t="s">
        <v>277</v>
      </c>
      <c r="BS108" s="307" t="s">
        <v>277</v>
      </c>
      <c r="BT108" s="307" t="s">
        <v>277</v>
      </c>
      <c r="BU108" s="306" t="s">
        <v>277</v>
      </c>
      <c r="BV108" s="307" t="s">
        <v>277</v>
      </c>
      <c r="BW108" s="307" t="s">
        <v>277</v>
      </c>
      <c r="BX108" s="307" t="s">
        <v>277</v>
      </c>
      <c r="BY108" s="307" t="s">
        <v>277</v>
      </c>
      <c r="BZ108" s="307" t="s">
        <v>277</v>
      </c>
      <c r="CA108" s="307" t="s">
        <v>277</v>
      </c>
      <c r="CB108" s="307" t="s">
        <v>277</v>
      </c>
      <c r="CC108" s="307" t="s">
        <v>277</v>
      </c>
      <c r="CD108" s="307" t="s">
        <v>277</v>
      </c>
      <c r="CE108" s="306" t="s">
        <v>277</v>
      </c>
      <c r="CF108" s="307" t="s">
        <v>277</v>
      </c>
      <c r="CG108" s="307" t="s">
        <v>277</v>
      </c>
      <c r="CH108" s="307" t="s">
        <v>277</v>
      </c>
      <c r="CI108" s="306" t="s">
        <v>277</v>
      </c>
      <c r="CJ108" s="307" t="s">
        <v>277</v>
      </c>
      <c r="CK108" s="307" t="s">
        <v>277</v>
      </c>
      <c r="CL108" s="307" t="s">
        <v>277</v>
      </c>
      <c r="CM108" s="433"/>
      <c r="CN108" s="436"/>
      <c r="CO108" s="449"/>
      <c r="CP108" s="449"/>
      <c r="CQ108" s="433"/>
      <c r="CR108" s="449"/>
      <c r="CS108" s="449"/>
      <c r="CT108" s="433"/>
      <c r="CU108" s="433"/>
      <c r="CV108" s="433"/>
      <c r="CW108" s="433"/>
      <c r="CX108" s="433"/>
      <c r="CY108" s="433"/>
      <c r="CZ108" s="433"/>
      <c r="DA108" s="433"/>
      <c r="DB108" s="442"/>
      <c r="DC108" s="433"/>
      <c r="DD108" s="433"/>
      <c r="DE108" s="433"/>
      <c r="DF108" s="433"/>
      <c r="DG108" s="433"/>
      <c r="DH108" s="433"/>
      <c r="DI108" s="433"/>
      <c r="DJ108" s="433"/>
      <c r="DK108" s="433"/>
      <c r="DL108" s="433"/>
      <c r="DM108" s="307" t="s">
        <v>277</v>
      </c>
      <c r="DN108" s="433"/>
      <c r="DO108" s="307" t="s">
        <v>277</v>
      </c>
      <c r="DP108" s="307" t="s">
        <v>277</v>
      </c>
      <c r="DQ108" s="307" t="s">
        <v>277</v>
      </c>
      <c r="DR108" s="307" t="s">
        <v>277</v>
      </c>
      <c r="DS108" s="307" t="s">
        <v>277</v>
      </c>
      <c r="DT108" s="307" t="s">
        <v>277</v>
      </c>
      <c r="DU108" s="307" t="s">
        <v>277</v>
      </c>
      <c r="DV108" s="307" t="s">
        <v>277</v>
      </c>
      <c r="DW108" s="307" t="s">
        <v>277</v>
      </c>
      <c r="DX108" s="433"/>
      <c r="DY108" s="307" t="s">
        <v>277</v>
      </c>
      <c r="DZ108" s="433"/>
      <c r="EA108" s="307" t="s">
        <v>277</v>
      </c>
      <c r="EB108" s="307" t="s">
        <v>277</v>
      </c>
      <c r="EC108" s="307" t="s">
        <v>277</v>
      </c>
      <c r="ED108" s="307" t="s">
        <v>277</v>
      </c>
      <c r="EE108" s="307" t="s">
        <v>277</v>
      </c>
      <c r="EF108" s="307" t="s">
        <v>277</v>
      </c>
      <c r="EG108" s="307" t="s">
        <v>277</v>
      </c>
      <c r="EH108" s="307" t="s">
        <v>277</v>
      </c>
      <c r="EI108" s="307" t="s">
        <v>277</v>
      </c>
      <c r="EJ108" s="307" t="s">
        <v>277</v>
      </c>
      <c r="EK108" s="307" t="s">
        <v>277</v>
      </c>
      <c r="EL108" s="307" t="s">
        <v>277</v>
      </c>
      <c r="EM108" s="307" t="s">
        <v>277</v>
      </c>
      <c r="EN108" s="307" t="s">
        <v>277</v>
      </c>
      <c r="EO108" s="307" t="s">
        <v>277</v>
      </c>
      <c r="EP108" s="307" t="s">
        <v>277</v>
      </c>
      <c r="EQ108" s="307" t="s">
        <v>277</v>
      </c>
      <c r="ER108" s="307" t="s">
        <v>277</v>
      </c>
      <c r="ES108" s="307" t="s">
        <v>277</v>
      </c>
      <c r="ET108" s="307" t="s">
        <v>277</v>
      </c>
      <c r="EU108" s="307" t="s">
        <v>277</v>
      </c>
    </row>
    <row r="109" spans="1:151" s="311" customFormat="1" ht="19.95" customHeight="1">
      <c r="A109" s="434"/>
      <c r="B109" s="434"/>
      <c r="C109" s="434"/>
      <c r="D109" s="450"/>
      <c r="E109" s="443"/>
      <c r="F109" s="434"/>
      <c r="G109" s="450"/>
      <c r="H109" s="450"/>
      <c r="I109" s="434"/>
      <c r="J109" s="450"/>
      <c r="K109" s="434"/>
      <c r="L109" s="443"/>
      <c r="M109" s="434"/>
      <c r="N109" s="443"/>
      <c r="O109" s="434"/>
      <c r="P109" s="440"/>
      <c r="Q109" s="461"/>
      <c r="R109" s="304" t="s">
        <v>277</v>
      </c>
      <c r="S109" s="304" t="s">
        <v>277</v>
      </c>
      <c r="T109" s="304" t="s">
        <v>277</v>
      </c>
      <c r="U109" s="304" t="s">
        <v>277</v>
      </c>
      <c r="V109" s="304" t="s">
        <v>277</v>
      </c>
      <c r="W109" s="304" t="s">
        <v>277</v>
      </c>
      <c r="X109" s="453"/>
      <c r="Y109" s="304" t="s">
        <v>277</v>
      </c>
      <c r="Z109" s="453"/>
      <c r="AA109" s="304" t="s">
        <v>277</v>
      </c>
      <c r="AB109" s="459"/>
      <c r="AC109" s="304" t="s">
        <v>277</v>
      </c>
      <c r="AD109" s="453"/>
      <c r="AE109" s="304" t="s">
        <v>277</v>
      </c>
      <c r="AF109" s="304" t="s">
        <v>277</v>
      </c>
      <c r="AG109" s="304" t="s">
        <v>277</v>
      </c>
      <c r="AH109" s="304" t="s">
        <v>277</v>
      </c>
      <c r="AI109" s="304" t="s">
        <v>277</v>
      </c>
      <c r="AJ109" s="448"/>
      <c r="AK109" s="448"/>
      <c r="AL109" s="448"/>
      <c r="AM109" s="448"/>
      <c r="AN109" s="448"/>
      <c r="AO109" s="448"/>
      <c r="AP109" s="307" t="s">
        <v>277</v>
      </c>
      <c r="AQ109" s="434"/>
      <c r="AR109" s="307" t="s">
        <v>277</v>
      </c>
      <c r="AS109" s="308" t="s">
        <v>277</v>
      </c>
      <c r="AT109" s="308" t="s">
        <v>277</v>
      </c>
      <c r="AU109" s="307" t="s">
        <v>277</v>
      </c>
      <c r="AV109" s="307" t="s">
        <v>277</v>
      </c>
      <c r="AW109" s="307" t="s">
        <v>277</v>
      </c>
      <c r="AX109" s="307" t="s">
        <v>277</v>
      </c>
      <c r="AY109" s="309" t="s">
        <v>277</v>
      </c>
      <c r="AZ109" s="387" t="s">
        <v>277</v>
      </c>
      <c r="BA109" s="453"/>
      <c r="BB109" s="387" t="s">
        <v>277</v>
      </c>
      <c r="BC109" s="455"/>
      <c r="BD109" s="387" t="s">
        <v>277</v>
      </c>
      <c r="BE109" s="387" t="s">
        <v>277</v>
      </c>
      <c r="BF109" s="387" t="s">
        <v>277</v>
      </c>
      <c r="BG109" s="307" t="s">
        <v>277</v>
      </c>
      <c r="BH109" s="307" t="s">
        <v>277</v>
      </c>
      <c r="BI109" s="307" t="s">
        <v>277</v>
      </c>
      <c r="BJ109" s="307" t="s">
        <v>277</v>
      </c>
      <c r="BK109" s="448"/>
      <c r="BL109" s="307" t="s">
        <v>277</v>
      </c>
      <c r="BM109" s="307" t="s">
        <v>277</v>
      </c>
      <c r="BN109" s="307" t="s">
        <v>277</v>
      </c>
      <c r="BO109" s="307" t="s">
        <v>277</v>
      </c>
      <c r="BP109" s="307" t="s">
        <v>277</v>
      </c>
      <c r="BQ109" s="307" t="s">
        <v>277</v>
      </c>
      <c r="BR109" s="307" t="s">
        <v>277</v>
      </c>
      <c r="BS109" s="307" t="s">
        <v>277</v>
      </c>
      <c r="BT109" s="307" t="s">
        <v>277</v>
      </c>
      <c r="BU109" s="306" t="s">
        <v>277</v>
      </c>
      <c r="BV109" s="307" t="s">
        <v>277</v>
      </c>
      <c r="BW109" s="307" t="s">
        <v>277</v>
      </c>
      <c r="BX109" s="307" t="s">
        <v>277</v>
      </c>
      <c r="BY109" s="307" t="s">
        <v>277</v>
      </c>
      <c r="BZ109" s="307" t="s">
        <v>277</v>
      </c>
      <c r="CA109" s="307" t="s">
        <v>277</v>
      </c>
      <c r="CB109" s="307" t="s">
        <v>277</v>
      </c>
      <c r="CC109" s="307" t="s">
        <v>277</v>
      </c>
      <c r="CD109" s="307" t="s">
        <v>277</v>
      </c>
      <c r="CE109" s="306" t="s">
        <v>277</v>
      </c>
      <c r="CF109" s="307" t="s">
        <v>277</v>
      </c>
      <c r="CG109" s="307" t="s">
        <v>277</v>
      </c>
      <c r="CH109" s="307" t="s">
        <v>277</v>
      </c>
      <c r="CI109" s="306" t="s">
        <v>277</v>
      </c>
      <c r="CJ109" s="307" t="s">
        <v>277</v>
      </c>
      <c r="CK109" s="307" t="s">
        <v>277</v>
      </c>
      <c r="CL109" s="307" t="s">
        <v>277</v>
      </c>
      <c r="CM109" s="434"/>
      <c r="CN109" s="437"/>
      <c r="CO109" s="450"/>
      <c r="CP109" s="450"/>
      <c r="CQ109" s="434"/>
      <c r="CR109" s="450"/>
      <c r="CS109" s="450"/>
      <c r="CT109" s="434"/>
      <c r="CU109" s="434"/>
      <c r="CV109" s="434"/>
      <c r="CW109" s="434"/>
      <c r="CX109" s="434"/>
      <c r="CY109" s="434"/>
      <c r="CZ109" s="434"/>
      <c r="DA109" s="434"/>
      <c r="DB109" s="443"/>
      <c r="DC109" s="434"/>
      <c r="DD109" s="434"/>
      <c r="DE109" s="434"/>
      <c r="DF109" s="434"/>
      <c r="DG109" s="434"/>
      <c r="DH109" s="434"/>
      <c r="DI109" s="434"/>
      <c r="DJ109" s="434"/>
      <c r="DK109" s="434"/>
      <c r="DL109" s="434"/>
      <c r="DM109" s="307" t="s">
        <v>277</v>
      </c>
      <c r="DN109" s="434"/>
      <c r="DO109" s="307" t="s">
        <v>277</v>
      </c>
      <c r="DP109" s="307" t="s">
        <v>277</v>
      </c>
      <c r="DQ109" s="307" t="s">
        <v>277</v>
      </c>
      <c r="DR109" s="307" t="s">
        <v>277</v>
      </c>
      <c r="DS109" s="307" t="s">
        <v>277</v>
      </c>
      <c r="DT109" s="307" t="s">
        <v>277</v>
      </c>
      <c r="DU109" s="307" t="s">
        <v>277</v>
      </c>
      <c r="DV109" s="307" t="s">
        <v>277</v>
      </c>
      <c r="DW109" s="307" t="s">
        <v>277</v>
      </c>
      <c r="DX109" s="434"/>
      <c r="DY109" s="307" t="s">
        <v>277</v>
      </c>
      <c r="DZ109" s="434"/>
      <c r="EA109" s="307" t="s">
        <v>277</v>
      </c>
      <c r="EB109" s="307" t="s">
        <v>277</v>
      </c>
      <c r="EC109" s="307" t="s">
        <v>277</v>
      </c>
      <c r="ED109" s="307" t="s">
        <v>277</v>
      </c>
      <c r="EE109" s="307" t="s">
        <v>277</v>
      </c>
      <c r="EF109" s="307" t="s">
        <v>277</v>
      </c>
      <c r="EG109" s="307" t="s">
        <v>277</v>
      </c>
      <c r="EH109" s="307" t="s">
        <v>277</v>
      </c>
      <c r="EI109" s="307" t="s">
        <v>277</v>
      </c>
      <c r="EJ109" s="307" t="s">
        <v>277</v>
      </c>
      <c r="EK109" s="307" t="s">
        <v>277</v>
      </c>
      <c r="EL109" s="307" t="s">
        <v>277</v>
      </c>
      <c r="EM109" s="307" t="s">
        <v>277</v>
      </c>
      <c r="EN109" s="307" t="s">
        <v>277</v>
      </c>
      <c r="EO109" s="307" t="s">
        <v>277</v>
      </c>
      <c r="EP109" s="307" t="s">
        <v>277</v>
      </c>
      <c r="EQ109" s="307" t="s">
        <v>277</v>
      </c>
      <c r="ER109" s="307" t="s">
        <v>277</v>
      </c>
      <c r="ES109" s="307" t="s">
        <v>277</v>
      </c>
      <c r="ET109" s="307" t="s">
        <v>277</v>
      </c>
      <c r="EU109" s="307" t="s">
        <v>277</v>
      </c>
    </row>
    <row r="110" spans="1:151" s="311" customFormat="1" ht="19.95" customHeight="1">
      <c r="A110" s="432">
        <v>55</v>
      </c>
      <c r="B110" s="432">
        <v>55</v>
      </c>
      <c r="C110" s="432" t="s">
        <v>263</v>
      </c>
      <c r="D110" s="432" t="s">
        <v>535</v>
      </c>
      <c r="E110" s="441" t="s">
        <v>265</v>
      </c>
      <c r="F110" s="432" t="s">
        <v>536</v>
      </c>
      <c r="G110" s="432" t="s">
        <v>537</v>
      </c>
      <c r="H110" s="432" t="s">
        <v>332</v>
      </c>
      <c r="I110" s="432" t="s">
        <v>538</v>
      </c>
      <c r="J110" s="432" t="s">
        <v>510</v>
      </c>
      <c r="K110" s="456" t="s">
        <v>539</v>
      </c>
      <c r="L110" s="441" t="s">
        <v>272</v>
      </c>
      <c r="M110" s="432" t="s">
        <v>540</v>
      </c>
      <c r="N110" s="441" t="s">
        <v>272</v>
      </c>
      <c r="O110" s="432" t="s">
        <v>513</v>
      </c>
      <c r="P110" s="438" t="s">
        <v>291</v>
      </c>
      <c r="Q110" s="441">
        <v>2</v>
      </c>
      <c r="R110" s="304" t="s">
        <v>453</v>
      </c>
      <c r="S110" s="304" t="s">
        <v>270</v>
      </c>
      <c r="T110" s="304" t="s">
        <v>270</v>
      </c>
      <c r="U110" s="304" t="s">
        <v>270</v>
      </c>
      <c r="V110" s="304" t="s">
        <v>270</v>
      </c>
      <c r="W110" s="304">
        <v>598</v>
      </c>
      <c r="X110" s="451">
        <f>W110+W111</f>
        <v>1200</v>
      </c>
      <c r="Y110" s="304" t="s">
        <v>270</v>
      </c>
      <c r="Z110" s="451" t="s">
        <v>270</v>
      </c>
      <c r="AA110" s="304">
        <v>598</v>
      </c>
      <c r="AB110" s="457">
        <v>1200</v>
      </c>
      <c r="AC110" s="304" t="s">
        <v>270</v>
      </c>
      <c r="AD110" s="451" t="s">
        <v>270</v>
      </c>
      <c r="AE110" s="304" t="s">
        <v>270</v>
      </c>
      <c r="AF110" s="304" t="s">
        <v>270</v>
      </c>
      <c r="AG110" s="304" t="s">
        <v>270</v>
      </c>
      <c r="AH110" s="304" t="s">
        <v>270</v>
      </c>
      <c r="AI110" s="304" t="s">
        <v>270</v>
      </c>
      <c r="AJ110" s="446" t="s">
        <v>277</v>
      </c>
      <c r="AK110" s="446" t="s">
        <v>277</v>
      </c>
      <c r="AL110" s="446" t="s">
        <v>277</v>
      </c>
      <c r="AM110" s="446" t="s">
        <v>277</v>
      </c>
      <c r="AN110" s="446" t="s">
        <v>277</v>
      </c>
      <c r="AO110" s="446" t="s">
        <v>277</v>
      </c>
      <c r="AP110" s="307" t="s">
        <v>277</v>
      </c>
      <c r="AQ110" s="432" t="s">
        <v>277</v>
      </c>
      <c r="AR110" s="307" t="s">
        <v>277</v>
      </c>
      <c r="AS110" s="308" t="s">
        <v>277</v>
      </c>
      <c r="AT110" s="308" t="s">
        <v>277</v>
      </c>
      <c r="AU110" s="307" t="s">
        <v>277</v>
      </c>
      <c r="AV110" s="307" t="s">
        <v>277</v>
      </c>
      <c r="AW110" s="307" t="s">
        <v>277</v>
      </c>
      <c r="AX110" s="307" t="s">
        <v>277</v>
      </c>
      <c r="AY110" s="309" t="s">
        <v>277</v>
      </c>
      <c r="AZ110" s="387" t="s">
        <v>277</v>
      </c>
      <c r="BA110" s="451" t="s">
        <v>277</v>
      </c>
      <c r="BB110" s="387" t="s">
        <v>277</v>
      </c>
      <c r="BC110" s="454" t="s">
        <v>277</v>
      </c>
      <c r="BD110" s="387" t="s">
        <v>277</v>
      </c>
      <c r="BE110" s="387" t="s">
        <v>277</v>
      </c>
      <c r="BF110" s="387" t="s">
        <v>277</v>
      </c>
      <c r="BG110" s="307" t="s">
        <v>277</v>
      </c>
      <c r="BH110" s="307" t="s">
        <v>277</v>
      </c>
      <c r="BI110" s="307" t="s">
        <v>277</v>
      </c>
      <c r="BJ110" s="307" t="s">
        <v>277</v>
      </c>
      <c r="BK110" s="446" t="s">
        <v>277</v>
      </c>
      <c r="BL110" s="307" t="s">
        <v>277</v>
      </c>
      <c r="BM110" s="307" t="s">
        <v>277</v>
      </c>
      <c r="BN110" s="307" t="s">
        <v>277</v>
      </c>
      <c r="BO110" s="307" t="s">
        <v>277</v>
      </c>
      <c r="BP110" s="307" t="s">
        <v>277</v>
      </c>
      <c r="BQ110" s="307" t="s">
        <v>277</v>
      </c>
      <c r="BR110" s="307" t="s">
        <v>277</v>
      </c>
      <c r="BS110" s="307" t="s">
        <v>277</v>
      </c>
      <c r="BT110" s="307" t="s">
        <v>277</v>
      </c>
      <c r="BU110" s="306" t="s">
        <v>277</v>
      </c>
      <c r="BV110" s="307" t="s">
        <v>277</v>
      </c>
      <c r="BW110" s="307" t="s">
        <v>277</v>
      </c>
      <c r="BX110" s="307" t="s">
        <v>277</v>
      </c>
      <c r="BY110" s="307" t="s">
        <v>277</v>
      </c>
      <c r="BZ110" s="307" t="s">
        <v>277</v>
      </c>
      <c r="CA110" s="307" t="s">
        <v>277</v>
      </c>
      <c r="CB110" s="307" t="s">
        <v>277</v>
      </c>
      <c r="CC110" s="307" t="s">
        <v>277</v>
      </c>
      <c r="CD110" s="307" t="s">
        <v>277</v>
      </c>
      <c r="CE110" s="306" t="s">
        <v>277</v>
      </c>
      <c r="CF110" s="307" t="s">
        <v>277</v>
      </c>
      <c r="CG110" s="307" t="s">
        <v>277</v>
      </c>
      <c r="CH110" s="307" t="s">
        <v>277</v>
      </c>
      <c r="CI110" s="306" t="s">
        <v>277</v>
      </c>
      <c r="CJ110" s="307" t="s">
        <v>277</v>
      </c>
      <c r="CK110" s="307" t="s">
        <v>277</v>
      </c>
      <c r="CL110" s="307" t="s">
        <v>277</v>
      </c>
      <c r="CM110" s="432" t="s">
        <v>293</v>
      </c>
      <c r="CN110" s="435" t="s">
        <v>515</v>
      </c>
      <c r="CO110" s="432" t="s">
        <v>280</v>
      </c>
      <c r="CP110" s="432" t="s">
        <v>280</v>
      </c>
      <c r="CQ110" s="432" t="s">
        <v>295</v>
      </c>
      <c r="CR110" s="432" t="s">
        <v>541</v>
      </c>
      <c r="CS110" s="432" t="s">
        <v>270</v>
      </c>
      <c r="CT110" s="432" t="s">
        <v>277</v>
      </c>
      <c r="CU110" s="432" t="s">
        <v>277</v>
      </c>
      <c r="CV110" s="432" t="s">
        <v>277</v>
      </c>
      <c r="CW110" s="432" t="s">
        <v>277</v>
      </c>
      <c r="CX110" s="432" t="s">
        <v>277</v>
      </c>
      <c r="CY110" s="432" t="s">
        <v>277</v>
      </c>
      <c r="CZ110" s="432" t="s">
        <v>277</v>
      </c>
      <c r="DA110" s="432" t="s">
        <v>277</v>
      </c>
      <c r="DB110" s="441" t="s">
        <v>277</v>
      </c>
      <c r="DC110" s="432" t="s">
        <v>277</v>
      </c>
      <c r="DD110" s="432" t="s">
        <v>277</v>
      </c>
      <c r="DE110" s="432" t="s">
        <v>277</v>
      </c>
      <c r="DF110" s="432" t="s">
        <v>277</v>
      </c>
      <c r="DG110" s="432" t="s">
        <v>277</v>
      </c>
      <c r="DH110" s="432" t="s">
        <v>277</v>
      </c>
      <c r="DI110" s="432" t="s">
        <v>277</v>
      </c>
      <c r="DJ110" s="432" t="s">
        <v>277</v>
      </c>
      <c r="DK110" s="432" t="s">
        <v>277</v>
      </c>
      <c r="DL110" s="432" t="s">
        <v>277</v>
      </c>
      <c r="DM110" s="307" t="s">
        <v>277</v>
      </c>
      <c r="DN110" s="432" t="s">
        <v>277</v>
      </c>
      <c r="DO110" s="307" t="s">
        <v>277</v>
      </c>
      <c r="DP110" s="307" t="s">
        <v>277</v>
      </c>
      <c r="DQ110" s="307" t="s">
        <v>277</v>
      </c>
      <c r="DR110" s="307" t="s">
        <v>277</v>
      </c>
      <c r="DS110" s="307" t="s">
        <v>277</v>
      </c>
      <c r="DT110" s="307" t="s">
        <v>277</v>
      </c>
      <c r="DU110" s="307" t="s">
        <v>277</v>
      </c>
      <c r="DV110" s="307" t="s">
        <v>277</v>
      </c>
      <c r="DW110" s="307" t="s">
        <v>277</v>
      </c>
      <c r="DX110" s="432" t="s">
        <v>277</v>
      </c>
      <c r="DY110" s="307" t="s">
        <v>277</v>
      </c>
      <c r="DZ110" s="432" t="s">
        <v>277</v>
      </c>
      <c r="EA110" s="307" t="s">
        <v>277</v>
      </c>
      <c r="EB110" s="307" t="s">
        <v>277</v>
      </c>
      <c r="EC110" s="307" t="s">
        <v>277</v>
      </c>
      <c r="ED110" s="307" t="s">
        <v>277</v>
      </c>
      <c r="EE110" s="307" t="s">
        <v>277</v>
      </c>
      <c r="EF110" s="307" t="s">
        <v>277</v>
      </c>
      <c r="EG110" s="307" t="s">
        <v>277</v>
      </c>
      <c r="EH110" s="307" t="s">
        <v>277</v>
      </c>
      <c r="EI110" s="307" t="s">
        <v>277</v>
      </c>
      <c r="EJ110" s="307" t="s">
        <v>277</v>
      </c>
      <c r="EK110" s="307" t="s">
        <v>277</v>
      </c>
      <c r="EL110" s="307" t="s">
        <v>277</v>
      </c>
      <c r="EM110" s="307" t="s">
        <v>277</v>
      </c>
      <c r="EN110" s="307" t="s">
        <v>277</v>
      </c>
      <c r="EO110" s="307" t="s">
        <v>277</v>
      </c>
      <c r="EP110" s="307" t="s">
        <v>277</v>
      </c>
      <c r="EQ110" s="307" t="s">
        <v>277</v>
      </c>
      <c r="ER110" s="307" t="s">
        <v>277</v>
      </c>
      <c r="ES110" s="307" t="s">
        <v>277</v>
      </c>
      <c r="ET110" s="307" t="s">
        <v>277</v>
      </c>
      <c r="EU110" s="307" t="s">
        <v>277</v>
      </c>
    </row>
    <row r="111" spans="1:151" s="311" customFormat="1" ht="19.95" customHeight="1">
      <c r="A111" s="433"/>
      <c r="B111" s="433"/>
      <c r="C111" s="433"/>
      <c r="D111" s="449"/>
      <c r="E111" s="442"/>
      <c r="F111" s="433"/>
      <c r="G111" s="449"/>
      <c r="H111" s="449"/>
      <c r="I111" s="433"/>
      <c r="J111" s="449"/>
      <c r="K111" s="433"/>
      <c r="L111" s="442"/>
      <c r="M111" s="433"/>
      <c r="N111" s="442"/>
      <c r="O111" s="433"/>
      <c r="P111" s="439"/>
      <c r="Q111" s="460"/>
      <c r="R111" s="304" t="s">
        <v>542</v>
      </c>
      <c r="S111" s="304" t="s">
        <v>270</v>
      </c>
      <c r="T111" s="304" t="s">
        <v>270</v>
      </c>
      <c r="U111" s="304" t="s">
        <v>270</v>
      </c>
      <c r="V111" s="304" t="s">
        <v>270</v>
      </c>
      <c r="W111" s="304">
        <v>602</v>
      </c>
      <c r="X111" s="452"/>
      <c r="Y111" s="304" t="s">
        <v>270</v>
      </c>
      <c r="Z111" s="452"/>
      <c r="AA111" s="304">
        <v>602</v>
      </c>
      <c r="AB111" s="458"/>
      <c r="AC111" s="304" t="s">
        <v>270</v>
      </c>
      <c r="AD111" s="452"/>
      <c r="AE111" s="304" t="s">
        <v>270</v>
      </c>
      <c r="AF111" s="304" t="s">
        <v>270</v>
      </c>
      <c r="AG111" s="304" t="s">
        <v>270</v>
      </c>
      <c r="AH111" s="304" t="s">
        <v>270</v>
      </c>
      <c r="AI111" s="304" t="s">
        <v>270</v>
      </c>
      <c r="AJ111" s="447"/>
      <c r="AK111" s="447"/>
      <c r="AL111" s="447"/>
      <c r="AM111" s="447"/>
      <c r="AN111" s="447"/>
      <c r="AO111" s="447"/>
      <c r="AP111" s="307" t="s">
        <v>277</v>
      </c>
      <c r="AQ111" s="433"/>
      <c r="AR111" s="307" t="s">
        <v>277</v>
      </c>
      <c r="AS111" s="308" t="s">
        <v>277</v>
      </c>
      <c r="AT111" s="308" t="s">
        <v>277</v>
      </c>
      <c r="AU111" s="307" t="s">
        <v>277</v>
      </c>
      <c r="AV111" s="307" t="s">
        <v>277</v>
      </c>
      <c r="AW111" s="307" t="s">
        <v>277</v>
      </c>
      <c r="AX111" s="307" t="s">
        <v>277</v>
      </c>
      <c r="AY111" s="309" t="s">
        <v>277</v>
      </c>
      <c r="AZ111" s="387" t="s">
        <v>277</v>
      </c>
      <c r="BA111" s="452"/>
      <c r="BB111" s="387" t="s">
        <v>277</v>
      </c>
      <c r="BC111" s="452"/>
      <c r="BD111" s="387" t="s">
        <v>277</v>
      </c>
      <c r="BE111" s="387" t="s">
        <v>277</v>
      </c>
      <c r="BF111" s="387" t="s">
        <v>277</v>
      </c>
      <c r="BG111" s="307" t="s">
        <v>277</v>
      </c>
      <c r="BH111" s="307" t="s">
        <v>277</v>
      </c>
      <c r="BI111" s="307" t="s">
        <v>277</v>
      </c>
      <c r="BJ111" s="307" t="s">
        <v>277</v>
      </c>
      <c r="BK111" s="447"/>
      <c r="BL111" s="307" t="s">
        <v>277</v>
      </c>
      <c r="BM111" s="307" t="s">
        <v>277</v>
      </c>
      <c r="BN111" s="307" t="s">
        <v>277</v>
      </c>
      <c r="BO111" s="307" t="s">
        <v>277</v>
      </c>
      <c r="BP111" s="307" t="s">
        <v>277</v>
      </c>
      <c r="BQ111" s="307" t="s">
        <v>277</v>
      </c>
      <c r="BR111" s="307" t="s">
        <v>277</v>
      </c>
      <c r="BS111" s="307" t="s">
        <v>277</v>
      </c>
      <c r="BT111" s="307" t="s">
        <v>277</v>
      </c>
      <c r="BU111" s="306" t="s">
        <v>277</v>
      </c>
      <c r="BV111" s="307" t="s">
        <v>277</v>
      </c>
      <c r="BW111" s="307" t="s">
        <v>277</v>
      </c>
      <c r="BX111" s="307" t="s">
        <v>277</v>
      </c>
      <c r="BY111" s="307" t="s">
        <v>277</v>
      </c>
      <c r="BZ111" s="307" t="s">
        <v>277</v>
      </c>
      <c r="CA111" s="307" t="s">
        <v>277</v>
      </c>
      <c r="CB111" s="307" t="s">
        <v>277</v>
      </c>
      <c r="CC111" s="307" t="s">
        <v>277</v>
      </c>
      <c r="CD111" s="307" t="s">
        <v>277</v>
      </c>
      <c r="CE111" s="306" t="s">
        <v>277</v>
      </c>
      <c r="CF111" s="307" t="s">
        <v>277</v>
      </c>
      <c r="CG111" s="307" t="s">
        <v>277</v>
      </c>
      <c r="CH111" s="307" t="s">
        <v>277</v>
      </c>
      <c r="CI111" s="306" t="s">
        <v>277</v>
      </c>
      <c r="CJ111" s="307" t="s">
        <v>277</v>
      </c>
      <c r="CK111" s="307" t="s">
        <v>277</v>
      </c>
      <c r="CL111" s="307" t="s">
        <v>277</v>
      </c>
      <c r="CM111" s="433"/>
      <c r="CN111" s="436"/>
      <c r="CO111" s="449"/>
      <c r="CP111" s="449"/>
      <c r="CQ111" s="433"/>
      <c r="CR111" s="449"/>
      <c r="CS111" s="449"/>
      <c r="CT111" s="433"/>
      <c r="CU111" s="433"/>
      <c r="CV111" s="433"/>
      <c r="CW111" s="433"/>
      <c r="CX111" s="433"/>
      <c r="CY111" s="433"/>
      <c r="CZ111" s="433"/>
      <c r="DA111" s="433"/>
      <c r="DB111" s="442"/>
      <c r="DC111" s="433"/>
      <c r="DD111" s="433"/>
      <c r="DE111" s="433"/>
      <c r="DF111" s="433"/>
      <c r="DG111" s="433"/>
      <c r="DH111" s="433"/>
      <c r="DI111" s="433"/>
      <c r="DJ111" s="433"/>
      <c r="DK111" s="433"/>
      <c r="DL111" s="433"/>
      <c r="DM111" s="307" t="s">
        <v>277</v>
      </c>
      <c r="DN111" s="433"/>
      <c r="DO111" s="307" t="s">
        <v>277</v>
      </c>
      <c r="DP111" s="307" t="s">
        <v>277</v>
      </c>
      <c r="DQ111" s="307" t="s">
        <v>277</v>
      </c>
      <c r="DR111" s="307" t="s">
        <v>277</v>
      </c>
      <c r="DS111" s="307" t="s">
        <v>277</v>
      </c>
      <c r="DT111" s="307" t="s">
        <v>277</v>
      </c>
      <c r="DU111" s="307" t="s">
        <v>277</v>
      </c>
      <c r="DV111" s="307" t="s">
        <v>277</v>
      </c>
      <c r="DW111" s="307" t="s">
        <v>277</v>
      </c>
      <c r="DX111" s="433"/>
      <c r="DY111" s="307" t="s">
        <v>277</v>
      </c>
      <c r="DZ111" s="433"/>
      <c r="EA111" s="307" t="s">
        <v>277</v>
      </c>
      <c r="EB111" s="307" t="s">
        <v>277</v>
      </c>
      <c r="EC111" s="307" t="s">
        <v>277</v>
      </c>
      <c r="ED111" s="307" t="s">
        <v>277</v>
      </c>
      <c r="EE111" s="307" t="s">
        <v>277</v>
      </c>
      <c r="EF111" s="307" t="s">
        <v>277</v>
      </c>
      <c r="EG111" s="307" t="s">
        <v>277</v>
      </c>
      <c r="EH111" s="307" t="s">
        <v>277</v>
      </c>
      <c r="EI111" s="307" t="s">
        <v>277</v>
      </c>
      <c r="EJ111" s="307" t="s">
        <v>277</v>
      </c>
      <c r="EK111" s="307" t="s">
        <v>277</v>
      </c>
      <c r="EL111" s="307" t="s">
        <v>277</v>
      </c>
      <c r="EM111" s="307" t="s">
        <v>277</v>
      </c>
      <c r="EN111" s="307" t="s">
        <v>277</v>
      </c>
      <c r="EO111" s="307" t="s">
        <v>277</v>
      </c>
      <c r="EP111" s="307" t="s">
        <v>277</v>
      </c>
      <c r="EQ111" s="307" t="s">
        <v>277</v>
      </c>
      <c r="ER111" s="307" t="s">
        <v>277</v>
      </c>
      <c r="ES111" s="307" t="s">
        <v>277</v>
      </c>
      <c r="ET111" s="307" t="s">
        <v>277</v>
      </c>
      <c r="EU111" s="307" t="s">
        <v>277</v>
      </c>
    </row>
    <row r="112" spans="1:151" s="311" customFormat="1" ht="19.95" customHeight="1">
      <c r="A112" s="433"/>
      <c r="B112" s="433"/>
      <c r="C112" s="433"/>
      <c r="D112" s="449"/>
      <c r="E112" s="442"/>
      <c r="F112" s="433"/>
      <c r="G112" s="449"/>
      <c r="H112" s="449"/>
      <c r="I112" s="433"/>
      <c r="J112" s="449"/>
      <c r="K112" s="433"/>
      <c r="L112" s="442"/>
      <c r="M112" s="433"/>
      <c r="N112" s="442"/>
      <c r="O112" s="433"/>
      <c r="P112" s="439"/>
      <c r="Q112" s="460"/>
      <c r="R112" s="304" t="s">
        <v>277</v>
      </c>
      <c r="S112" s="304" t="s">
        <v>277</v>
      </c>
      <c r="T112" s="304" t="s">
        <v>277</v>
      </c>
      <c r="U112" s="304" t="s">
        <v>277</v>
      </c>
      <c r="V112" s="304" t="s">
        <v>277</v>
      </c>
      <c r="W112" s="304" t="s">
        <v>277</v>
      </c>
      <c r="X112" s="452"/>
      <c r="Y112" s="304" t="s">
        <v>277</v>
      </c>
      <c r="Z112" s="452"/>
      <c r="AA112" s="304" t="s">
        <v>277</v>
      </c>
      <c r="AB112" s="458"/>
      <c r="AC112" s="304" t="s">
        <v>277</v>
      </c>
      <c r="AD112" s="452"/>
      <c r="AE112" s="304" t="s">
        <v>277</v>
      </c>
      <c r="AF112" s="304" t="s">
        <v>277</v>
      </c>
      <c r="AG112" s="304" t="s">
        <v>277</v>
      </c>
      <c r="AH112" s="304" t="s">
        <v>277</v>
      </c>
      <c r="AI112" s="304" t="s">
        <v>277</v>
      </c>
      <c r="AJ112" s="447"/>
      <c r="AK112" s="447"/>
      <c r="AL112" s="447"/>
      <c r="AM112" s="447"/>
      <c r="AN112" s="447"/>
      <c r="AO112" s="447"/>
      <c r="AP112" s="307" t="s">
        <v>277</v>
      </c>
      <c r="AQ112" s="433"/>
      <c r="AR112" s="307" t="s">
        <v>277</v>
      </c>
      <c r="AS112" s="308" t="s">
        <v>277</v>
      </c>
      <c r="AT112" s="308" t="s">
        <v>277</v>
      </c>
      <c r="AU112" s="307" t="s">
        <v>277</v>
      </c>
      <c r="AV112" s="307" t="s">
        <v>277</v>
      </c>
      <c r="AW112" s="307" t="s">
        <v>277</v>
      </c>
      <c r="AX112" s="307" t="s">
        <v>277</v>
      </c>
      <c r="AY112" s="309" t="s">
        <v>277</v>
      </c>
      <c r="AZ112" s="387" t="s">
        <v>277</v>
      </c>
      <c r="BA112" s="452"/>
      <c r="BB112" s="387" t="s">
        <v>277</v>
      </c>
      <c r="BC112" s="452"/>
      <c r="BD112" s="387" t="s">
        <v>277</v>
      </c>
      <c r="BE112" s="387" t="s">
        <v>277</v>
      </c>
      <c r="BF112" s="387" t="s">
        <v>277</v>
      </c>
      <c r="BG112" s="307" t="s">
        <v>277</v>
      </c>
      <c r="BH112" s="307" t="s">
        <v>277</v>
      </c>
      <c r="BI112" s="307" t="s">
        <v>277</v>
      </c>
      <c r="BJ112" s="307" t="s">
        <v>277</v>
      </c>
      <c r="BK112" s="447"/>
      <c r="BL112" s="307" t="s">
        <v>277</v>
      </c>
      <c r="BM112" s="307" t="s">
        <v>277</v>
      </c>
      <c r="BN112" s="307" t="s">
        <v>277</v>
      </c>
      <c r="BO112" s="307" t="s">
        <v>277</v>
      </c>
      <c r="BP112" s="307" t="s">
        <v>277</v>
      </c>
      <c r="BQ112" s="307" t="s">
        <v>277</v>
      </c>
      <c r="BR112" s="307" t="s">
        <v>277</v>
      </c>
      <c r="BS112" s="307" t="s">
        <v>277</v>
      </c>
      <c r="BT112" s="307" t="s">
        <v>277</v>
      </c>
      <c r="BU112" s="306" t="s">
        <v>277</v>
      </c>
      <c r="BV112" s="307" t="s">
        <v>277</v>
      </c>
      <c r="BW112" s="307" t="s">
        <v>277</v>
      </c>
      <c r="BX112" s="307" t="s">
        <v>277</v>
      </c>
      <c r="BY112" s="307" t="s">
        <v>277</v>
      </c>
      <c r="BZ112" s="307" t="s">
        <v>277</v>
      </c>
      <c r="CA112" s="307" t="s">
        <v>277</v>
      </c>
      <c r="CB112" s="307" t="s">
        <v>277</v>
      </c>
      <c r="CC112" s="307" t="s">
        <v>277</v>
      </c>
      <c r="CD112" s="307" t="s">
        <v>277</v>
      </c>
      <c r="CE112" s="306" t="s">
        <v>277</v>
      </c>
      <c r="CF112" s="307" t="s">
        <v>277</v>
      </c>
      <c r="CG112" s="307" t="s">
        <v>277</v>
      </c>
      <c r="CH112" s="307" t="s">
        <v>277</v>
      </c>
      <c r="CI112" s="306" t="s">
        <v>277</v>
      </c>
      <c r="CJ112" s="307" t="s">
        <v>277</v>
      </c>
      <c r="CK112" s="307" t="s">
        <v>277</v>
      </c>
      <c r="CL112" s="307" t="s">
        <v>277</v>
      </c>
      <c r="CM112" s="433"/>
      <c r="CN112" s="436"/>
      <c r="CO112" s="449"/>
      <c r="CP112" s="449"/>
      <c r="CQ112" s="433"/>
      <c r="CR112" s="449"/>
      <c r="CS112" s="449"/>
      <c r="CT112" s="433"/>
      <c r="CU112" s="433"/>
      <c r="CV112" s="433"/>
      <c r="CW112" s="433"/>
      <c r="CX112" s="433"/>
      <c r="CY112" s="433"/>
      <c r="CZ112" s="433"/>
      <c r="DA112" s="433"/>
      <c r="DB112" s="442"/>
      <c r="DC112" s="433"/>
      <c r="DD112" s="433"/>
      <c r="DE112" s="433"/>
      <c r="DF112" s="433"/>
      <c r="DG112" s="433"/>
      <c r="DH112" s="433"/>
      <c r="DI112" s="433"/>
      <c r="DJ112" s="433"/>
      <c r="DK112" s="433"/>
      <c r="DL112" s="433"/>
      <c r="DM112" s="307" t="s">
        <v>277</v>
      </c>
      <c r="DN112" s="433"/>
      <c r="DO112" s="307" t="s">
        <v>277</v>
      </c>
      <c r="DP112" s="307" t="s">
        <v>277</v>
      </c>
      <c r="DQ112" s="307" t="s">
        <v>277</v>
      </c>
      <c r="DR112" s="307" t="s">
        <v>277</v>
      </c>
      <c r="DS112" s="307" t="s">
        <v>277</v>
      </c>
      <c r="DT112" s="307" t="s">
        <v>277</v>
      </c>
      <c r="DU112" s="307" t="s">
        <v>277</v>
      </c>
      <c r="DV112" s="307" t="s">
        <v>277</v>
      </c>
      <c r="DW112" s="307" t="s">
        <v>277</v>
      </c>
      <c r="DX112" s="433"/>
      <c r="DY112" s="307" t="s">
        <v>277</v>
      </c>
      <c r="DZ112" s="433"/>
      <c r="EA112" s="307" t="s">
        <v>277</v>
      </c>
      <c r="EB112" s="307" t="s">
        <v>277</v>
      </c>
      <c r="EC112" s="307" t="s">
        <v>277</v>
      </c>
      <c r="ED112" s="307" t="s">
        <v>277</v>
      </c>
      <c r="EE112" s="307" t="s">
        <v>277</v>
      </c>
      <c r="EF112" s="307" t="s">
        <v>277</v>
      </c>
      <c r="EG112" s="307" t="s">
        <v>277</v>
      </c>
      <c r="EH112" s="307" t="s">
        <v>277</v>
      </c>
      <c r="EI112" s="307" t="s">
        <v>277</v>
      </c>
      <c r="EJ112" s="307" t="s">
        <v>277</v>
      </c>
      <c r="EK112" s="307" t="s">
        <v>277</v>
      </c>
      <c r="EL112" s="307" t="s">
        <v>277</v>
      </c>
      <c r="EM112" s="307" t="s">
        <v>277</v>
      </c>
      <c r="EN112" s="307" t="s">
        <v>277</v>
      </c>
      <c r="EO112" s="307" t="s">
        <v>277</v>
      </c>
      <c r="EP112" s="307" t="s">
        <v>277</v>
      </c>
      <c r="EQ112" s="307" t="s">
        <v>277</v>
      </c>
      <c r="ER112" s="307" t="s">
        <v>277</v>
      </c>
      <c r="ES112" s="307" t="s">
        <v>277</v>
      </c>
      <c r="ET112" s="307" t="s">
        <v>277</v>
      </c>
      <c r="EU112" s="307" t="s">
        <v>277</v>
      </c>
    </row>
    <row r="113" spans="1:151" s="311" customFormat="1" ht="19.95" customHeight="1">
      <c r="A113" s="434"/>
      <c r="B113" s="434"/>
      <c r="C113" s="434"/>
      <c r="D113" s="450"/>
      <c r="E113" s="443"/>
      <c r="F113" s="434"/>
      <c r="G113" s="450"/>
      <c r="H113" s="450"/>
      <c r="I113" s="434"/>
      <c r="J113" s="450"/>
      <c r="K113" s="434"/>
      <c r="L113" s="443"/>
      <c r="M113" s="434"/>
      <c r="N113" s="443"/>
      <c r="O113" s="434"/>
      <c r="P113" s="440"/>
      <c r="Q113" s="461"/>
      <c r="R113" s="304" t="s">
        <v>277</v>
      </c>
      <c r="S113" s="304" t="s">
        <v>277</v>
      </c>
      <c r="T113" s="304" t="s">
        <v>277</v>
      </c>
      <c r="U113" s="304" t="s">
        <v>277</v>
      </c>
      <c r="V113" s="304" t="s">
        <v>277</v>
      </c>
      <c r="W113" s="304" t="s">
        <v>277</v>
      </c>
      <c r="X113" s="453"/>
      <c r="Y113" s="304" t="s">
        <v>277</v>
      </c>
      <c r="Z113" s="453"/>
      <c r="AA113" s="304" t="s">
        <v>277</v>
      </c>
      <c r="AB113" s="459"/>
      <c r="AC113" s="304" t="s">
        <v>277</v>
      </c>
      <c r="AD113" s="453"/>
      <c r="AE113" s="304" t="s">
        <v>277</v>
      </c>
      <c r="AF113" s="304" t="s">
        <v>277</v>
      </c>
      <c r="AG113" s="304" t="s">
        <v>277</v>
      </c>
      <c r="AH113" s="304" t="s">
        <v>277</v>
      </c>
      <c r="AI113" s="304" t="s">
        <v>277</v>
      </c>
      <c r="AJ113" s="448"/>
      <c r="AK113" s="448"/>
      <c r="AL113" s="448"/>
      <c r="AM113" s="448"/>
      <c r="AN113" s="448"/>
      <c r="AO113" s="448"/>
      <c r="AP113" s="307" t="s">
        <v>277</v>
      </c>
      <c r="AQ113" s="434"/>
      <c r="AR113" s="307" t="s">
        <v>277</v>
      </c>
      <c r="AS113" s="308" t="s">
        <v>277</v>
      </c>
      <c r="AT113" s="308" t="s">
        <v>277</v>
      </c>
      <c r="AU113" s="307" t="s">
        <v>277</v>
      </c>
      <c r="AV113" s="307" t="s">
        <v>277</v>
      </c>
      <c r="AW113" s="307" t="s">
        <v>277</v>
      </c>
      <c r="AX113" s="307" t="s">
        <v>277</v>
      </c>
      <c r="AY113" s="309" t="s">
        <v>277</v>
      </c>
      <c r="AZ113" s="387" t="s">
        <v>277</v>
      </c>
      <c r="BA113" s="453"/>
      <c r="BB113" s="387" t="s">
        <v>277</v>
      </c>
      <c r="BC113" s="455"/>
      <c r="BD113" s="387" t="s">
        <v>277</v>
      </c>
      <c r="BE113" s="387" t="s">
        <v>277</v>
      </c>
      <c r="BF113" s="387" t="s">
        <v>277</v>
      </c>
      <c r="BG113" s="307" t="s">
        <v>277</v>
      </c>
      <c r="BH113" s="307" t="s">
        <v>277</v>
      </c>
      <c r="BI113" s="307" t="s">
        <v>277</v>
      </c>
      <c r="BJ113" s="307" t="s">
        <v>277</v>
      </c>
      <c r="BK113" s="448"/>
      <c r="BL113" s="307" t="s">
        <v>277</v>
      </c>
      <c r="BM113" s="307" t="s">
        <v>277</v>
      </c>
      <c r="BN113" s="307" t="s">
        <v>277</v>
      </c>
      <c r="BO113" s="307" t="s">
        <v>277</v>
      </c>
      <c r="BP113" s="307" t="s">
        <v>277</v>
      </c>
      <c r="BQ113" s="307" t="s">
        <v>277</v>
      </c>
      <c r="BR113" s="307" t="s">
        <v>277</v>
      </c>
      <c r="BS113" s="307" t="s">
        <v>277</v>
      </c>
      <c r="BT113" s="307" t="s">
        <v>277</v>
      </c>
      <c r="BU113" s="306" t="s">
        <v>277</v>
      </c>
      <c r="BV113" s="307" t="s">
        <v>277</v>
      </c>
      <c r="BW113" s="307" t="s">
        <v>277</v>
      </c>
      <c r="BX113" s="307" t="s">
        <v>277</v>
      </c>
      <c r="BY113" s="307" t="s">
        <v>277</v>
      </c>
      <c r="BZ113" s="307" t="s">
        <v>277</v>
      </c>
      <c r="CA113" s="307" t="s">
        <v>277</v>
      </c>
      <c r="CB113" s="307" t="s">
        <v>277</v>
      </c>
      <c r="CC113" s="307" t="s">
        <v>277</v>
      </c>
      <c r="CD113" s="307" t="s">
        <v>277</v>
      </c>
      <c r="CE113" s="306" t="s">
        <v>277</v>
      </c>
      <c r="CF113" s="307" t="s">
        <v>277</v>
      </c>
      <c r="CG113" s="307" t="s">
        <v>277</v>
      </c>
      <c r="CH113" s="307" t="s">
        <v>277</v>
      </c>
      <c r="CI113" s="306" t="s">
        <v>277</v>
      </c>
      <c r="CJ113" s="307" t="s">
        <v>277</v>
      </c>
      <c r="CK113" s="307" t="s">
        <v>277</v>
      </c>
      <c r="CL113" s="307" t="s">
        <v>277</v>
      </c>
      <c r="CM113" s="434"/>
      <c r="CN113" s="437"/>
      <c r="CO113" s="450"/>
      <c r="CP113" s="450"/>
      <c r="CQ113" s="434"/>
      <c r="CR113" s="450"/>
      <c r="CS113" s="450"/>
      <c r="CT113" s="434"/>
      <c r="CU113" s="434"/>
      <c r="CV113" s="434"/>
      <c r="CW113" s="434"/>
      <c r="CX113" s="434"/>
      <c r="CY113" s="434"/>
      <c r="CZ113" s="434"/>
      <c r="DA113" s="434"/>
      <c r="DB113" s="443"/>
      <c r="DC113" s="434"/>
      <c r="DD113" s="434"/>
      <c r="DE113" s="434"/>
      <c r="DF113" s="434"/>
      <c r="DG113" s="434"/>
      <c r="DH113" s="434"/>
      <c r="DI113" s="434"/>
      <c r="DJ113" s="434"/>
      <c r="DK113" s="434"/>
      <c r="DL113" s="434"/>
      <c r="DM113" s="307" t="s">
        <v>277</v>
      </c>
      <c r="DN113" s="434"/>
      <c r="DO113" s="307" t="s">
        <v>277</v>
      </c>
      <c r="DP113" s="307" t="s">
        <v>277</v>
      </c>
      <c r="DQ113" s="307" t="s">
        <v>277</v>
      </c>
      <c r="DR113" s="307" t="s">
        <v>277</v>
      </c>
      <c r="DS113" s="307" t="s">
        <v>277</v>
      </c>
      <c r="DT113" s="307" t="s">
        <v>277</v>
      </c>
      <c r="DU113" s="307" t="s">
        <v>277</v>
      </c>
      <c r="DV113" s="307" t="s">
        <v>277</v>
      </c>
      <c r="DW113" s="307" t="s">
        <v>277</v>
      </c>
      <c r="DX113" s="434"/>
      <c r="DY113" s="307" t="s">
        <v>277</v>
      </c>
      <c r="DZ113" s="434"/>
      <c r="EA113" s="307" t="s">
        <v>277</v>
      </c>
      <c r="EB113" s="307" t="s">
        <v>277</v>
      </c>
      <c r="EC113" s="307" t="s">
        <v>277</v>
      </c>
      <c r="ED113" s="307" t="s">
        <v>277</v>
      </c>
      <c r="EE113" s="307" t="s">
        <v>277</v>
      </c>
      <c r="EF113" s="307" t="s">
        <v>277</v>
      </c>
      <c r="EG113" s="307" t="s">
        <v>277</v>
      </c>
      <c r="EH113" s="307" t="s">
        <v>277</v>
      </c>
      <c r="EI113" s="307" t="s">
        <v>277</v>
      </c>
      <c r="EJ113" s="307" t="s">
        <v>277</v>
      </c>
      <c r="EK113" s="307" t="s">
        <v>277</v>
      </c>
      <c r="EL113" s="307" t="s">
        <v>277</v>
      </c>
      <c r="EM113" s="307" t="s">
        <v>277</v>
      </c>
      <c r="EN113" s="307" t="s">
        <v>277</v>
      </c>
      <c r="EO113" s="307" t="s">
        <v>277</v>
      </c>
      <c r="EP113" s="307" t="s">
        <v>277</v>
      </c>
      <c r="EQ113" s="307" t="s">
        <v>277</v>
      </c>
      <c r="ER113" s="307" t="s">
        <v>277</v>
      </c>
      <c r="ES113" s="307" t="s">
        <v>277</v>
      </c>
      <c r="ET113" s="307" t="s">
        <v>277</v>
      </c>
      <c r="EU113" s="307" t="s">
        <v>277</v>
      </c>
    </row>
    <row r="114" spans="1:151" s="311" customFormat="1" ht="19.95" customHeight="1">
      <c r="A114" s="432">
        <v>56</v>
      </c>
      <c r="B114" s="432">
        <v>56</v>
      </c>
      <c r="C114" s="432" t="s">
        <v>263</v>
      </c>
      <c r="D114" s="432" t="s">
        <v>543</v>
      </c>
      <c r="E114" s="441" t="s">
        <v>265</v>
      </c>
      <c r="F114" s="432" t="s">
        <v>544</v>
      </c>
      <c r="G114" s="432" t="s">
        <v>545</v>
      </c>
      <c r="H114" s="432" t="s">
        <v>546</v>
      </c>
      <c r="I114" s="432" t="s">
        <v>547</v>
      </c>
      <c r="J114" s="432" t="s">
        <v>548</v>
      </c>
      <c r="K114" s="456" t="s">
        <v>549</v>
      </c>
      <c r="L114" s="441" t="s">
        <v>272</v>
      </c>
      <c r="M114" s="432" t="s">
        <v>550</v>
      </c>
      <c r="N114" s="441" t="s">
        <v>272</v>
      </c>
      <c r="O114" s="432" t="s">
        <v>551</v>
      </c>
      <c r="P114" s="438" t="s">
        <v>291</v>
      </c>
      <c r="Q114" s="441">
        <v>3</v>
      </c>
      <c r="R114" s="304" t="s">
        <v>552</v>
      </c>
      <c r="S114" s="304" t="s">
        <v>270</v>
      </c>
      <c r="T114" s="304" t="s">
        <v>270</v>
      </c>
      <c r="U114" s="304" t="s">
        <v>270</v>
      </c>
      <c r="V114" s="304" t="s">
        <v>270</v>
      </c>
      <c r="W114" s="305">
        <v>177</v>
      </c>
      <c r="X114" s="451">
        <f>W114+W115+W116</f>
        <v>341</v>
      </c>
      <c r="Y114" s="304" t="s">
        <v>270</v>
      </c>
      <c r="Z114" s="451" t="s">
        <v>270</v>
      </c>
      <c r="AA114" s="305">
        <v>177</v>
      </c>
      <c r="AB114" s="462">
        <v>341</v>
      </c>
      <c r="AC114" s="304" t="s">
        <v>270</v>
      </c>
      <c r="AD114" s="451" t="s">
        <v>270</v>
      </c>
      <c r="AE114" s="304">
        <v>71.099999999999994</v>
      </c>
      <c r="AF114" s="304" t="s">
        <v>270</v>
      </c>
      <c r="AG114" s="304" t="s">
        <v>270</v>
      </c>
      <c r="AH114" s="304" t="s">
        <v>270</v>
      </c>
      <c r="AI114" s="304" t="s">
        <v>270</v>
      </c>
      <c r="AJ114" s="446" t="s">
        <v>277</v>
      </c>
      <c r="AK114" s="446" t="s">
        <v>277</v>
      </c>
      <c r="AL114" s="446" t="s">
        <v>277</v>
      </c>
      <c r="AM114" s="446" t="s">
        <v>277</v>
      </c>
      <c r="AN114" s="446" t="s">
        <v>277</v>
      </c>
      <c r="AO114" s="446" t="s">
        <v>277</v>
      </c>
      <c r="AP114" s="307" t="s">
        <v>277</v>
      </c>
      <c r="AQ114" s="432" t="s">
        <v>277</v>
      </c>
      <c r="AR114" s="307" t="s">
        <v>277</v>
      </c>
      <c r="AS114" s="308" t="s">
        <v>277</v>
      </c>
      <c r="AT114" s="308" t="s">
        <v>277</v>
      </c>
      <c r="AU114" s="307" t="s">
        <v>277</v>
      </c>
      <c r="AV114" s="307" t="s">
        <v>277</v>
      </c>
      <c r="AW114" s="307" t="s">
        <v>277</v>
      </c>
      <c r="AX114" s="307" t="s">
        <v>277</v>
      </c>
      <c r="AY114" s="309" t="s">
        <v>277</v>
      </c>
      <c r="AZ114" s="387" t="s">
        <v>277</v>
      </c>
      <c r="BA114" s="451" t="s">
        <v>277</v>
      </c>
      <c r="BB114" s="387" t="s">
        <v>277</v>
      </c>
      <c r="BC114" s="454" t="s">
        <v>277</v>
      </c>
      <c r="BD114" s="387" t="s">
        <v>277</v>
      </c>
      <c r="BE114" s="387" t="s">
        <v>277</v>
      </c>
      <c r="BF114" s="387" t="s">
        <v>277</v>
      </c>
      <c r="BG114" s="307" t="s">
        <v>277</v>
      </c>
      <c r="BH114" s="307" t="s">
        <v>277</v>
      </c>
      <c r="BI114" s="307" t="s">
        <v>277</v>
      </c>
      <c r="BJ114" s="307" t="s">
        <v>277</v>
      </c>
      <c r="BK114" s="446" t="s">
        <v>277</v>
      </c>
      <c r="BL114" s="307" t="s">
        <v>277</v>
      </c>
      <c r="BM114" s="307" t="s">
        <v>277</v>
      </c>
      <c r="BN114" s="307" t="s">
        <v>277</v>
      </c>
      <c r="BO114" s="307" t="s">
        <v>277</v>
      </c>
      <c r="BP114" s="307" t="s">
        <v>277</v>
      </c>
      <c r="BQ114" s="307" t="s">
        <v>277</v>
      </c>
      <c r="BR114" s="307" t="s">
        <v>277</v>
      </c>
      <c r="BS114" s="307" t="s">
        <v>277</v>
      </c>
      <c r="BT114" s="307" t="s">
        <v>277</v>
      </c>
      <c r="BU114" s="306" t="s">
        <v>277</v>
      </c>
      <c r="BV114" s="307" t="s">
        <v>277</v>
      </c>
      <c r="BW114" s="307" t="s">
        <v>277</v>
      </c>
      <c r="BX114" s="307" t="s">
        <v>277</v>
      </c>
      <c r="BY114" s="307" t="s">
        <v>277</v>
      </c>
      <c r="BZ114" s="307" t="s">
        <v>277</v>
      </c>
      <c r="CA114" s="307" t="s">
        <v>277</v>
      </c>
      <c r="CB114" s="307" t="s">
        <v>277</v>
      </c>
      <c r="CC114" s="307" t="s">
        <v>277</v>
      </c>
      <c r="CD114" s="307" t="s">
        <v>277</v>
      </c>
      <c r="CE114" s="306" t="s">
        <v>277</v>
      </c>
      <c r="CF114" s="307" t="s">
        <v>277</v>
      </c>
      <c r="CG114" s="307" t="s">
        <v>277</v>
      </c>
      <c r="CH114" s="307" t="s">
        <v>277</v>
      </c>
      <c r="CI114" s="306" t="s">
        <v>277</v>
      </c>
      <c r="CJ114" s="307" t="s">
        <v>277</v>
      </c>
      <c r="CK114" s="307" t="s">
        <v>277</v>
      </c>
      <c r="CL114" s="307" t="s">
        <v>277</v>
      </c>
      <c r="CM114" s="432" t="s">
        <v>278</v>
      </c>
      <c r="CN114" s="435" t="s">
        <v>553</v>
      </c>
      <c r="CO114" s="432" t="s">
        <v>280</v>
      </c>
      <c r="CP114" s="432" t="s">
        <v>280</v>
      </c>
      <c r="CQ114" s="432" t="s">
        <v>295</v>
      </c>
      <c r="CR114" s="432" t="s">
        <v>554</v>
      </c>
      <c r="CS114" s="432" t="s">
        <v>270</v>
      </c>
      <c r="CT114" s="432" t="s">
        <v>277</v>
      </c>
      <c r="CU114" s="432" t="s">
        <v>277</v>
      </c>
      <c r="CV114" s="432" t="s">
        <v>277</v>
      </c>
      <c r="CW114" s="432" t="s">
        <v>277</v>
      </c>
      <c r="CX114" s="432" t="s">
        <v>277</v>
      </c>
      <c r="CY114" s="432" t="s">
        <v>277</v>
      </c>
      <c r="CZ114" s="432" t="s">
        <v>277</v>
      </c>
      <c r="DA114" s="432" t="s">
        <v>277</v>
      </c>
      <c r="DB114" s="441" t="s">
        <v>277</v>
      </c>
      <c r="DC114" s="432" t="s">
        <v>277</v>
      </c>
      <c r="DD114" s="432" t="s">
        <v>277</v>
      </c>
      <c r="DE114" s="432" t="s">
        <v>277</v>
      </c>
      <c r="DF114" s="432" t="s">
        <v>277</v>
      </c>
      <c r="DG114" s="432" t="s">
        <v>277</v>
      </c>
      <c r="DH114" s="432" t="s">
        <v>277</v>
      </c>
      <c r="DI114" s="432" t="s">
        <v>277</v>
      </c>
      <c r="DJ114" s="432" t="s">
        <v>277</v>
      </c>
      <c r="DK114" s="432" t="s">
        <v>277</v>
      </c>
      <c r="DL114" s="432" t="s">
        <v>277</v>
      </c>
      <c r="DM114" s="307" t="s">
        <v>277</v>
      </c>
      <c r="DN114" s="432" t="s">
        <v>277</v>
      </c>
      <c r="DO114" s="307" t="s">
        <v>277</v>
      </c>
      <c r="DP114" s="307" t="s">
        <v>277</v>
      </c>
      <c r="DQ114" s="307" t="s">
        <v>277</v>
      </c>
      <c r="DR114" s="307" t="s">
        <v>277</v>
      </c>
      <c r="DS114" s="307" t="s">
        <v>277</v>
      </c>
      <c r="DT114" s="307" t="s">
        <v>277</v>
      </c>
      <c r="DU114" s="307" t="s">
        <v>277</v>
      </c>
      <c r="DV114" s="307" t="s">
        <v>277</v>
      </c>
      <c r="DW114" s="307" t="s">
        <v>277</v>
      </c>
      <c r="DX114" s="432" t="s">
        <v>277</v>
      </c>
      <c r="DY114" s="307" t="s">
        <v>277</v>
      </c>
      <c r="DZ114" s="432" t="s">
        <v>277</v>
      </c>
      <c r="EA114" s="307" t="s">
        <v>277</v>
      </c>
      <c r="EB114" s="307" t="s">
        <v>277</v>
      </c>
      <c r="EC114" s="307" t="s">
        <v>277</v>
      </c>
      <c r="ED114" s="307" t="s">
        <v>277</v>
      </c>
      <c r="EE114" s="307" t="s">
        <v>277</v>
      </c>
      <c r="EF114" s="307" t="s">
        <v>277</v>
      </c>
      <c r="EG114" s="307" t="s">
        <v>277</v>
      </c>
      <c r="EH114" s="307" t="s">
        <v>277</v>
      </c>
      <c r="EI114" s="307" t="s">
        <v>277</v>
      </c>
      <c r="EJ114" s="307" t="s">
        <v>277</v>
      </c>
      <c r="EK114" s="307" t="s">
        <v>277</v>
      </c>
      <c r="EL114" s="307" t="s">
        <v>277</v>
      </c>
      <c r="EM114" s="307" t="s">
        <v>277</v>
      </c>
      <c r="EN114" s="307" t="s">
        <v>277</v>
      </c>
      <c r="EO114" s="307" t="s">
        <v>277</v>
      </c>
      <c r="EP114" s="307" t="s">
        <v>277</v>
      </c>
      <c r="EQ114" s="307" t="s">
        <v>277</v>
      </c>
      <c r="ER114" s="307" t="s">
        <v>277</v>
      </c>
      <c r="ES114" s="307" t="s">
        <v>277</v>
      </c>
      <c r="ET114" s="307" t="s">
        <v>277</v>
      </c>
      <c r="EU114" s="307" t="s">
        <v>277</v>
      </c>
    </row>
    <row r="115" spans="1:151" s="311" customFormat="1" ht="19.95" customHeight="1">
      <c r="A115" s="433"/>
      <c r="B115" s="433"/>
      <c r="C115" s="433"/>
      <c r="D115" s="449"/>
      <c r="E115" s="442"/>
      <c r="F115" s="433"/>
      <c r="G115" s="449"/>
      <c r="H115" s="449"/>
      <c r="I115" s="433"/>
      <c r="J115" s="433"/>
      <c r="K115" s="449"/>
      <c r="L115" s="442"/>
      <c r="M115" s="433"/>
      <c r="N115" s="442"/>
      <c r="O115" s="433"/>
      <c r="P115" s="439"/>
      <c r="Q115" s="460"/>
      <c r="R115" s="304" t="s">
        <v>292</v>
      </c>
      <c r="S115" s="304" t="s">
        <v>270</v>
      </c>
      <c r="T115" s="304" t="s">
        <v>270</v>
      </c>
      <c r="U115" s="304" t="s">
        <v>270</v>
      </c>
      <c r="V115" s="304" t="s">
        <v>270</v>
      </c>
      <c r="W115" s="305">
        <v>94</v>
      </c>
      <c r="X115" s="452"/>
      <c r="Y115" s="304" t="s">
        <v>270</v>
      </c>
      <c r="Z115" s="452"/>
      <c r="AA115" s="305">
        <v>94</v>
      </c>
      <c r="AB115" s="463"/>
      <c r="AC115" s="304" t="s">
        <v>270</v>
      </c>
      <c r="AD115" s="452"/>
      <c r="AE115" s="304">
        <v>72.2</v>
      </c>
      <c r="AF115" s="304" t="s">
        <v>270</v>
      </c>
      <c r="AG115" s="304" t="s">
        <v>270</v>
      </c>
      <c r="AH115" s="304" t="s">
        <v>270</v>
      </c>
      <c r="AI115" s="304" t="s">
        <v>270</v>
      </c>
      <c r="AJ115" s="447"/>
      <c r="AK115" s="447"/>
      <c r="AL115" s="447"/>
      <c r="AM115" s="447"/>
      <c r="AN115" s="447"/>
      <c r="AO115" s="447"/>
      <c r="AP115" s="307" t="s">
        <v>277</v>
      </c>
      <c r="AQ115" s="433"/>
      <c r="AR115" s="307" t="s">
        <v>277</v>
      </c>
      <c r="AS115" s="308" t="s">
        <v>277</v>
      </c>
      <c r="AT115" s="308" t="s">
        <v>277</v>
      </c>
      <c r="AU115" s="307" t="s">
        <v>277</v>
      </c>
      <c r="AV115" s="307" t="s">
        <v>277</v>
      </c>
      <c r="AW115" s="307" t="s">
        <v>277</v>
      </c>
      <c r="AX115" s="307" t="s">
        <v>277</v>
      </c>
      <c r="AY115" s="309" t="s">
        <v>277</v>
      </c>
      <c r="AZ115" s="387" t="s">
        <v>277</v>
      </c>
      <c r="BA115" s="452"/>
      <c r="BB115" s="387" t="s">
        <v>277</v>
      </c>
      <c r="BC115" s="452"/>
      <c r="BD115" s="387" t="s">
        <v>277</v>
      </c>
      <c r="BE115" s="387" t="s">
        <v>277</v>
      </c>
      <c r="BF115" s="387" t="s">
        <v>277</v>
      </c>
      <c r="BG115" s="307" t="s">
        <v>277</v>
      </c>
      <c r="BH115" s="307" t="s">
        <v>277</v>
      </c>
      <c r="BI115" s="307" t="s">
        <v>277</v>
      </c>
      <c r="BJ115" s="307" t="s">
        <v>277</v>
      </c>
      <c r="BK115" s="447"/>
      <c r="BL115" s="307" t="s">
        <v>277</v>
      </c>
      <c r="BM115" s="307" t="s">
        <v>277</v>
      </c>
      <c r="BN115" s="307" t="s">
        <v>277</v>
      </c>
      <c r="BO115" s="307" t="s">
        <v>277</v>
      </c>
      <c r="BP115" s="307" t="s">
        <v>277</v>
      </c>
      <c r="BQ115" s="307" t="s">
        <v>277</v>
      </c>
      <c r="BR115" s="307" t="s">
        <v>277</v>
      </c>
      <c r="BS115" s="307" t="s">
        <v>277</v>
      </c>
      <c r="BT115" s="307" t="s">
        <v>277</v>
      </c>
      <c r="BU115" s="306" t="s">
        <v>277</v>
      </c>
      <c r="BV115" s="307" t="s">
        <v>277</v>
      </c>
      <c r="BW115" s="307" t="s">
        <v>277</v>
      </c>
      <c r="BX115" s="307" t="s">
        <v>277</v>
      </c>
      <c r="BY115" s="307" t="s">
        <v>277</v>
      </c>
      <c r="BZ115" s="307" t="s">
        <v>277</v>
      </c>
      <c r="CA115" s="307" t="s">
        <v>277</v>
      </c>
      <c r="CB115" s="307" t="s">
        <v>277</v>
      </c>
      <c r="CC115" s="307" t="s">
        <v>277</v>
      </c>
      <c r="CD115" s="307" t="s">
        <v>277</v>
      </c>
      <c r="CE115" s="306" t="s">
        <v>277</v>
      </c>
      <c r="CF115" s="307" t="s">
        <v>277</v>
      </c>
      <c r="CG115" s="307" t="s">
        <v>277</v>
      </c>
      <c r="CH115" s="307" t="s">
        <v>277</v>
      </c>
      <c r="CI115" s="306" t="s">
        <v>277</v>
      </c>
      <c r="CJ115" s="307" t="s">
        <v>277</v>
      </c>
      <c r="CK115" s="307" t="s">
        <v>277</v>
      </c>
      <c r="CL115" s="307" t="s">
        <v>277</v>
      </c>
      <c r="CM115" s="433"/>
      <c r="CN115" s="436"/>
      <c r="CO115" s="449"/>
      <c r="CP115" s="449"/>
      <c r="CQ115" s="433"/>
      <c r="CR115" s="449"/>
      <c r="CS115" s="449"/>
      <c r="CT115" s="433"/>
      <c r="CU115" s="433"/>
      <c r="CV115" s="433"/>
      <c r="CW115" s="433"/>
      <c r="CX115" s="433"/>
      <c r="CY115" s="433"/>
      <c r="CZ115" s="433"/>
      <c r="DA115" s="433"/>
      <c r="DB115" s="442"/>
      <c r="DC115" s="433"/>
      <c r="DD115" s="433"/>
      <c r="DE115" s="433"/>
      <c r="DF115" s="433"/>
      <c r="DG115" s="433"/>
      <c r="DH115" s="433"/>
      <c r="DI115" s="433"/>
      <c r="DJ115" s="433"/>
      <c r="DK115" s="433"/>
      <c r="DL115" s="433"/>
      <c r="DM115" s="307" t="s">
        <v>277</v>
      </c>
      <c r="DN115" s="433"/>
      <c r="DO115" s="307" t="s">
        <v>277</v>
      </c>
      <c r="DP115" s="307" t="s">
        <v>277</v>
      </c>
      <c r="DQ115" s="307" t="s">
        <v>277</v>
      </c>
      <c r="DR115" s="307" t="s">
        <v>277</v>
      </c>
      <c r="DS115" s="307" t="s">
        <v>277</v>
      </c>
      <c r="DT115" s="307" t="s">
        <v>277</v>
      </c>
      <c r="DU115" s="307" t="s">
        <v>277</v>
      </c>
      <c r="DV115" s="307" t="s">
        <v>277</v>
      </c>
      <c r="DW115" s="307" t="s">
        <v>277</v>
      </c>
      <c r="DX115" s="433"/>
      <c r="DY115" s="307" t="s">
        <v>277</v>
      </c>
      <c r="DZ115" s="433"/>
      <c r="EA115" s="307" t="s">
        <v>277</v>
      </c>
      <c r="EB115" s="307" t="s">
        <v>277</v>
      </c>
      <c r="EC115" s="307" t="s">
        <v>277</v>
      </c>
      <c r="ED115" s="307" t="s">
        <v>277</v>
      </c>
      <c r="EE115" s="307" t="s">
        <v>277</v>
      </c>
      <c r="EF115" s="307" t="s">
        <v>277</v>
      </c>
      <c r="EG115" s="307" t="s">
        <v>277</v>
      </c>
      <c r="EH115" s="307" t="s">
        <v>277</v>
      </c>
      <c r="EI115" s="307" t="s">
        <v>277</v>
      </c>
      <c r="EJ115" s="307" t="s">
        <v>277</v>
      </c>
      <c r="EK115" s="307" t="s">
        <v>277</v>
      </c>
      <c r="EL115" s="307" t="s">
        <v>277</v>
      </c>
      <c r="EM115" s="307" t="s">
        <v>277</v>
      </c>
      <c r="EN115" s="307" t="s">
        <v>277</v>
      </c>
      <c r="EO115" s="307" t="s">
        <v>277</v>
      </c>
      <c r="EP115" s="307" t="s">
        <v>277</v>
      </c>
      <c r="EQ115" s="307" t="s">
        <v>277</v>
      </c>
      <c r="ER115" s="307" t="s">
        <v>277</v>
      </c>
      <c r="ES115" s="307" t="s">
        <v>277</v>
      </c>
      <c r="ET115" s="307" t="s">
        <v>277</v>
      </c>
      <c r="EU115" s="307" t="s">
        <v>277</v>
      </c>
    </row>
    <row r="116" spans="1:151" s="311" customFormat="1" ht="19.95" customHeight="1">
      <c r="A116" s="433"/>
      <c r="B116" s="433"/>
      <c r="C116" s="433"/>
      <c r="D116" s="449"/>
      <c r="E116" s="442"/>
      <c r="F116" s="433"/>
      <c r="G116" s="449"/>
      <c r="H116" s="449"/>
      <c r="I116" s="433"/>
      <c r="J116" s="433"/>
      <c r="K116" s="449"/>
      <c r="L116" s="442"/>
      <c r="M116" s="433"/>
      <c r="N116" s="442"/>
      <c r="O116" s="433"/>
      <c r="P116" s="439"/>
      <c r="Q116" s="460"/>
      <c r="R116" s="304" t="s">
        <v>514</v>
      </c>
      <c r="S116" s="304" t="s">
        <v>270</v>
      </c>
      <c r="T116" s="304" t="s">
        <v>270</v>
      </c>
      <c r="U116" s="304" t="s">
        <v>270</v>
      </c>
      <c r="V116" s="304" t="s">
        <v>270</v>
      </c>
      <c r="W116" s="305">
        <v>70</v>
      </c>
      <c r="X116" s="452"/>
      <c r="Y116" s="304" t="s">
        <v>270</v>
      </c>
      <c r="Z116" s="452"/>
      <c r="AA116" s="305">
        <v>70</v>
      </c>
      <c r="AB116" s="463"/>
      <c r="AC116" s="304" t="s">
        <v>270</v>
      </c>
      <c r="AD116" s="452"/>
      <c r="AE116" s="304">
        <v>68.099999999999994</v>
      </c>
      <c r="AF116" s="304" t="s">
        <v>270</v>
      </c>
      <c r="AG116" s="304" t="s">
        <v>270</v>
      </c>
      <c r="AH116" s="304" t="s">
        <v>270</v>
      </c>
      <c r="AI116" s="304" t="s">
        <v>270</v>
      </c>
      <c r="AJ116" s="447"/>
      <c r="AK116" s="447"/>
      <c r="AL116" s="447"/>
      <c r="AM116" s="447"/>
      <c r="AN116" s="447"/>
      <c r="AO116" s="447"/>
      <c r="AP116" s="307" t="s">
        <v>277</v>
      </c>
      <c r="AQ116" s="433"/>
      <c r="AR116" s="307" t="s">
        <v>277</v>
      </c>
      <c r="AS116" s="308" t="s">
        <v>277</v>
      </c>
      <c r="AT116" s="308" t="s">
        <v>277</v>
      </c>
      <c r="AU116" s="307" t="s">
        <v>277</v>
      </c>
      <c r="AV116" s="307" t="s">
        <v>277</v>
      </c>
      <c r="AW116" s="307" t="s">
        <v>277</v>
      </c>
      <c r="AX116" s="307" t="s">
        <v>277</v>
      </c>
      <c r="AY116" s="309" t="s">
        <v>277</v>
      </c>
      <c r="AZ116" s="387" t="s">
        <v>277</v>
      </c>
      <c r="BA116" s="452"/>
      <c r="BB116" s="387" t="s">
        <v>277</v>
      </c>
      <c r="BC116" s="452"/>
      <c r="BD116" s="387" t="s">
        <v>277</v>
      </c>
      <c r="BE116" s="387" t="s">
        <v>277</v>
      </c>
      <c r="BF116" s="387" t="s">
        <v>277</v>
      </c>
      <c r="BG116" s="307" t="s">
        <v>277</v>
      </c>
      <c r="BH116" s="307" t="s">
        <v>277</v>
      </c>
      <c r="BI116" s="307" t="s">
        <v>277</v>
      </c>
      <c r="BJ116" s="307" t="s">
        <v>277</v>
      </c>
      <c r="BK116" s="447"/>
      <c r="BL116" s="307" t="s">
        <v>277</v>
      </c>
      <c r="BM116" s="307" t="s">
        <v>277</v>
      </c>
      <c r="BN116" s="307" t="s">
        <v>277</v>
      </c>
      <c r="BO116" s="307" t="s">
        <v>277</v>
      </c>
      <c r="BP116" s="307" t="s">
        <v>277</v>
      </c>
      <c r="BQ116" s="307" t="s">
        <v>277</v>
      </c>
      <c r="BR116" s="307" t="s">
        <v>277</v>
      </c>
      <c r="BS116" s="307" t="s">
        <v>277</v>
      </c>
      <c r="BT116" s="307" t="s">
        <v>277</v>
      </c>
      <c r="BU116" s="306" t="s">
        <v>277</v>
      </c>
      <c r="BV116" s="307" t="s">
        <v>277</v>
      </c>
      <c r="BW116" s="307" t="s">
        <v>277</v>
      </c>
      <c r="BX116" s="307" t="s">
        <v>277</v>
      </c>
      <c r="BY116" s="307" t="s">
        <v>277</v>
      </c>
      <c r="BZ116" s="307" t="s">
        <v>277</v>
      </c>
      <c r="CA116" s="307" t="s">
        <v>277</v>
      </c>
      <c r="CB116" s="307" t="s">
        <v>277</v>
      </c>
      <c r="CC116" s="307" t="s">
        <v>277</v>
      </c>
      <c r="CD116" s="307" t="s">
        <v>277</v>
      </c>
      <c r="CE116" s="306" t="s">
        <v>277</v>
      </c>
      <c r="CF116" s="307" t="s">
        <v>277</v>
      </c>
      <c r="CG116" s="307" t="s">
        <v>277</v>
      </c>
      <c r="CH116" s="307" t="s">
        <v>277</v>
      </c>
      <c r="CI116" s="306" t="s">
        <v>277</v>
      </c>
      <c r="CJ116" s="307" t="s">
        <v>277</v>
      </c>
      <c r="CK116" s="307" t="s">
        <v>277</v>
      </c>
      <c r="CL116" s="307" t="s">
        <v>277</v>
      </c>
      <c r="CM116" s="433"/>
      <c r="CN116" s="436"/>
      <c r="CO116" s="449"/>
      <c r="CP116" s="449"/>
      <c r="CQ116" s="433"/>
      <c r="CR116" s="449"/>
      <c r="CS116" s="449"/>
      <c r="CT116" s="433"/>
      <c r="CU116" s="433"/>
      <c r="CV116" s="433"/>
      <c r="CW116" s="433"/>
      <c r="CX116" s="433"/>
      <c r="CY116" s="433"/>
      <c r="CZ116" s="433"/>
      <c r="DA116" s="433"/>
      <c r="DB116" s="442"/>
      <c r="DC116" s="433"/>
      <c r="DD116" s="433"/>
      <c r="DE116" s="433"/>
      <c r="DF116" s="433"/>
      <c r="DG116" s="433"/>
      <c r="DH116" s="433"/>
      <c r="DI116" s="433"/>
      <c r="DJ116" s="433"/>
      <c r="DK116" s="433"/>
      <c r="DL116" s="433"/>
      <c r="DM116" s="307" t="s">
        <v>277</v>
      </c>
      <c r="DN116" s="433"/>
      <c r="DO116" s="307" t="s">
        <v>277</v>
      </c>
      <c r="DP116" s="307" t="s">
        <v>277</v>
      </c>
      <c r="DQ116" s="307" t="s">
        <v>277</v>
      </c>
      <c r="DR116" s="307" t="s">
        <v>277</v>
      </c>
      <c r="DS116" s="307" t="s">
        <v>277</v>
      </c>
      <c r="DT116" s="307" t="s">
        <v>277</v>
      </c>
      <c r="DU116" s="307" t="s">
        <v>277</v>
      </c>
      <c r="DV116" s="307" t="s">
        <v>277</v>
      </c>
      <c r="DW116" s="307" t="s">
        <v>277</v>
      </c>
      <c r="DX116" s="433"/>
      <c r="DY116" s="307" t="s">
        <v>277</v>
      </c>
      <c r="DZ116" s="433"/>
      <c r="EA116" s="307" t="s">
        <v>277</v>
      </c>
      <c r="EB116" s="307" t="s">
        <v>277</v>
      </c>
      <c r="EC116" s="307" t="s">
        <v>277</v>
      </c>
      <c r="ED116" s="307" t="s">
        <v>277</v>
      </c>
      <c r="EE116" s="307" t="s">
        <v>277</v>
      </c>
      <c r="EF116" s="307" t="s">
        <v>277</v>
      </c>
      <c r="EG116" s="307" t="s">
        <v>277</v>
      </c>
      <c r="EH116" s="307" t="s">
        <v>277</v>
      </c>
      <c r="EI116" s="307" t="s">
        <v>277</v>
      </c>
      <c r="EJ116" s="307" t="s">
        <v>277</v>
      </c>
      <c r="EK116" s="307" t="s">
        <v>277</v>
      </c>
      <c r="EL116" s="307" t="s">
        <v>277</v>
      </c>
      <c r="EM116" s="307" t="s">
        <v>277</v>
      </c>
      <c r="EN116" s="307" t="s">
        <v>277</v>
      </c>
      <c r="EO116" s="307" t="s">
        <v>277</v>
      </c>
      <c r="EP116" s="307" t="s">
        <v>277</v>
      </c>
      <c r="EQ116" s="307" t="s">
        <v>277</v>
      </c>
      <c r="ER116" s="307" t="s">
        <v>277</v>
      </c>
      <c r="ES116" s="307" t="s">
        <v>277</v>
      </c>
      <c r="ET116" s="307" t="s">
        <v>277</v>
      </c>
      <c r="EU116" s="307" t="s">
        <v>277</v>
      </c>
    </row>
    <row r="117" spans="1:151" s="311" customFormat="1" ht="19.95" customHeight="1">
      <c r="A117" s="434"/>
      <c r="B117" s="434"/>
      <c r="C117" s="434"/>
      <c r="D117" s="450"/>
      <c r="E117" s="443"/>
      <c r="F117" s="434"/>
      <c r="G117" s="450"/>
      <c r="H117" s="450"/>
      <c r="I117" s="434"/>
      <c r="J117" s="434"/>
      <c r="K117" s="450"/>
      <c r="L117" s="443"/>
      <c r="M117" s="434"/>
      <c r="N117" s="443"/>
      <c r="O117" s="434"/>
      <c r="P117" s="440"/>
      <c r="Q117" s="461"/>
      <c r="R117" s="304" t="s">
        <v>277</v>
      </c>
      <c r="S117" s="304" t="s">
        <v>277</v>
      </c>
      <c r="T117" s="304" t="s">
        <v>277</v>
      </c>
      <c r="U117" s="304" t="s">
        <v>277</v>
      </c>
      <c r="V117" s="304" t="s">
        <v>277</v>
      </c>
      <c r="W117" s="304" t="s">
        <v>277</v>
      </c>
      <c r="X117" s="453"/>
      <c r="Y117" s="304" t="s">
        <v>277</v>
      </c>
      <c r="Z117" s="453"/>
      <c r="AA117" s="304" t="s">
        <v>277</v>
      </c>
      <c r="AB117" s="464"/>
      <c r="AC117" s="304" t="s">
        <v>277</v>
      </c>
      <c r="AD117" s="453"/>
      <c r="AE117" s="304" t="s">
        <v>277</v>
      </c>
      <c r="AF117" s="304" t="s">
        <v>277</v>
      </c>
      <c r="AG117" s="304" t="s">
        <v>277</v>
      </c>
      <c r="AH117" s="304" t="s">
        <v>277</v>
      </c>
      <c r="AI117" s="304" t="s">
        <v>277</v>
      </c>
      <c r="AJ117" s="448"/>
      <c r="AK117" s="448"/>
      <c r="AL117" s="448"/>
      <c r="AM117" s="448"/>
      <c r="AN117" s="448"/>
      <c r="AO117" s="448"/>
      <c r="AP117" s="307" t="s">
        <v>277</v>
      </c>
      <c r="AQ117" s="434"/>
      <c r="AR117" s="307" t="s">
        <v>277</v>
      </c>
      <c r="AS117" s="308" t="s">
        <v>277</v>
      </c>
      <c r="AT117" s="308" t="s">
        <v>277</v>
      </c>
      <c r="AU117" s="307" t="s">
        <v>277</v>
      </c>
      <c r="AV117" s="307" t="s">
        <v>277</v>
      </c>
      <c r="AW117" s="307" t="s">
        <v>277</v>
      </c>
      <c r="AX117" s="307" t="s">
        <v>277</v>
      </c>
      <c r="AY117" s="309" t="s">
        <v>277</v>
      </c>
      <c r="AZ117" s="387" t="s">
        <v>277</v>
      </c>
      <c r="BA117" s="453"/>
      <c r="BB117" s="387" t="s">
        <v>277</v>
      </c>
      <c r="BC117" s="455"/>
      <c r="BD117" s="387" t="s">
        <v>277</v>
      </c>
      <c r="BE117" s="387" t="s">
        <v>277</v>
      </c>
      <c r="BF117" s="387" t="s">
        <v>277</v>
      </c>
      <c r="BG117" s="307" t="s">
        <v>277</v>
      </c>
      <c r="BH117" s="307" t="s">
        <v>277</v>
      </c>
      <c r="BI117" s="307" t="s">
        <v>277</v>
      </c>
      <c r="BJ117" s="307" t="s">
        <v>277</v>
      </c>
      <c r="BK117" s="448"/>
      <c r="BL117" s="307" t="s">
        <v>277</v>
      </c>
      <c r="BM117" s="307" t="s">
        <v>277</v>
      </c>
      <c r="BN117" s="307" t="s">
        <v>277</v>
      </c>
      <c r="BO117" s="307" t="s">
        <v>277</v>
      </c>
      <c r="BP117" s="307" t="s">
        <v>277</v>
      </c>
      <c r="BQ117" s="307" t="s">
        <v>277</v>
      </c>
      <c r="BR117" s="307" t="s">
        <v>277</v>
      </c>
      <c r="BS117" s="307" t="s">
        <v>277</v>
      </c>
      <c r="BT117" s="307" t="s">
        <v>277</v>
      </c>
      <c r="BU117" s="306" t="s">
        <v>277</v>
      </c>
      <c r="BV117" s="307" t="s">
        <v>277</v>
      </c>
      <c r="BW117" s="307" t="s">
        <v>277</v>
      </c>
      <c r="BX117" s="307" t="s">
        <v>277</v>
      </c>
      <c r="BY117" s="307" t="s">
        <v>277</v>
      </c>
      <c r="BZ117" s="307" t="s">
        <v>277</v>
      </c>
      <c r="CA117" s="307" t="s">
        <v>277</v>
      </c>
      <c r="CB117" s="307" t="s">
        <v>277</v>
      </c>
      <c r="CC117" s="307" t="s">
        <v>277</v>
      </c>
      <c r="CD117" s="307" t="s">
        <v>277</v>
      </c>
      <c r="CE117" s="306" t="s">
        <v>277</v>
      </c>
      <c r="CF117" s="307" t="s">
        <v>277</v>
      </c>
      <c r="CG117" s="307" t="s">
        <v>277</v>
      </c>
      <c r="CH117" s="307" t="s">
        <v>277</v>
      </c>
      <c r="CI117" s="306" t="s">
        <v>277</v>
      </c>
      <c r="CJ117" s="307" t="s">
        <v>277</v>
      </c>
      <c r="CK117" s="307" t="s">
        <v>277</v>
      </c>
      <c r="CL117" s="307" t="s">
        <v>277</v>
      </c>
      <c r="CM117" s="434"/>
      <c r="CN117" s="437"/>
      <c r="CO117" s="450"/>
      <c r="CP117" s="450"/>
      <c r="CQ117" s="434"/>
      <c r="CR117" s="450"/>
      <c r="CS117" s="450"/>
      <c r="CT117" s="434"/>
      <c r="CU117" s="434"/>
      <c r="CV117" s="434"/>
      <c r="CW117" s="434"/>
      <c r="CX117" s="434"/>
      <c r="CY117" s="434"/>
      <c r="CZ117" s="434"/>
      <c r="DA117" s="434"/>
      <c r="DB117" s="443"/>
      <c r="DC117" s="434"/>
      <c r="DD117" s="434"/>
      <c r="DE117" s="434"/>
      <c r="DF117" s="434"/>
      <c r="DG117" s="434"/>
      <c r="DH117" s="434"/>
      <c r="DI117" s="434"/>
      <c r="DJ117" s="434"/>
      <c r="DK117" s="434"/>
      <c r="DL117" s="434"/>
      <c r="DM117" s="307" t="s">
        <v>277</v>
      </c>
      <c r="DN117" s="434"/>
      <c r="DO117" s="307" t="s">
        <v>277</v>
      </c>
      <c r="DP117" s="307" t="s">
        <v>277</v>
      </c>
      <c r="DQ117" s="307" t="s">
        <v>277</v>
      </c>
      <c r="DR117" s="307" t="s">
        <v>277</v>
      </c>
      <c r="DS117" s="307" t="s">
        <v>277</v>
      </c>
      <c r="DT117" s="307" t="s">
        <v>277</v>
      </c>
      <c r="DU117" s="307" t="s">
        <v>277</v>
      </c>
      <c r="DV117" s="307" t="s">
        <v>277</v>
      </c>
      <c r="DW117" s="307" t="s">
        <v>277</v>
      </c>
      <c r="DX117" s="434"/>
      <c r="DY117" s="307" t="s">
        <v>277</v>
      </c>
      <c r="DZ117" s="434"/>
      <c r="EA117" s="307" t="s">
        <v>277</v>
      </c>
      <c r="EB117" s="307" t="s">
        <v>277</v>
      </c>
      <c r="EC117" s="307" t="s">
        <v>277</v>
      </c>
      <c r="ED117" s="307" t="s">
        <v>277</v>
      </c>
      <c r="EE117" s="307" t="s">
        <v>277</v>
      </c>
      <c r="EF117" s="307" t="s">
        <v>277</v>
      </c>
      <c r="EG117" s="307" t="s">
        <v>277</v>
      </c>
      <c r="EH117" s="307" t="s">
        <v>277</v>
      </c>
      <c r="EI117" s="307" t="s">
        <v>277</v>
      </c>
      <c r="EJ117" s="307" t="s">
        <v>277</v>
      </c>
      <c r="EK117" s="307" t="s">
        <v>277</v>
      </c>
      <c r="EL117" s="307" t="s">
        <v>277</v>
      </c>
      <c r="EM117" s="307" t="s">
        <v>277</v>
      </c>
      <c r="EN117" s="307" t="s">
        <v>277</v>
      </c>
      <c r="EO117" s="307" t="s">
        <v>277</v>
      </c>
      <c r="EP117" s="307" t="s">
        <v>277</v>
      </c>
      <c r="EQ117" s="307" t="s">
        <v>277</v>
      </c>
      <c r="ER117" s="307" t="s">
        <v>277</v>
      </c>
      <c r="ES117" s="307" t="s">
        <v>277</v>
      </c>
      <c r="ET117" s="307" t="s">
        <v>277</v>
      </c>
      <c r="EU117" s="307" t="s">
        <v>277</v>
      </c>
    </row>
    <row r="118" spans="1:151" s="311" customFormat="1" ht="19.95" customHeight="1">
      <c r="A118" s="432">
        <v>57</v>
      </c>
      <c r="B118" s="432">
        <v>57</v>
      </c>
      <c r="C118" s="432" t="s">
        <v>263</v>
      </c>
      <c r="D118" s="432" t="s">
        <v>555</v>
      </c>
      <c r="E118" s="441" t="s">
        <v>265</v>
      </c>
      <c r="F118" s="432" t="s">
        <v>556</v>
      </c>
      <c r="G118" s="432" t="s">
        <v>557</v>
      </c>
      <c r="H118" s="432" t="s">
        <v>558</v>
      </c>
      <c r="I118" s="432" t="s">
        <v>559</v>
      </c>
      <c r="J118" s="432" t="s">
        <v>270</v>
      </c>
      <c r="K118" s="456" t="s">
        <v>560</v>
      </c>
      <c r="L118" s="441" t="s">
        <v>272</v>
      </c>
      <c r="M118" s="432" t="s">
        <v>561</v>
      </c>
      <c r="N118" s="441" t="s">
        <v>272</v>
      </c>
      <c r="O118" s="432" t="s">
        <v>562</v>
      </c>
      <c r="P118" s="438" t="s">
        <v>270</v>
      </c>
      <c r="Q118" s="441">
        <v>1</v>
      </c>
      <c r="R118" s="304" t="s">
        <v>270</v>
      </c>
      <c r="S118" s="304" t="s">
        <v>270</v>
      </c>
      <c r="T118" s="304" t="s">
        <v>270</v>
      </c>
      <c r="U118" s="304" t="s">
        <v>270</v>
      </c>
      <c r="V118" s="304" t="s">
        <v>270</v>
      </c>
      <c r="W118" s="304" t="s">
        <v>270</v>
      </c>
      <c r="X118" s="451">
        <v>832</v>
      </c>
      <c r="Y118" s="304">
        <v>68</v>
      </c>
      <c r="Z118" s="451">
        <v>67</v>
      </c>
      <c r="AA118" s="304" t="s">
        <v>270</v>
      </c>
      <c r="AB118" s="457">
        <v>832</v>
      </c>
      <c r="AC118" s="304" t="s">
        <v>270</v>
      </c>
      <c r="AD118" s="451" t="s">
        <v>270</v>
      </c>
      <c r="AE118" s="304">
        <v>67.2</v>
      </c>
      <c r="AF118" s="304" t="s">
        <v>270</v>
      </c>
      <c r="AG118" s="304" t="s">
        <v>270</v>
      </c>
      <c r="AH118" s="304" t="s">
        <v>270</v>
      </c>
      <c r="AI118" s="304" t="s">
        <v>270</v>
      </c>
      <c r="AJ118" s="446" t="s">
        <v>277</v>
      </c>
      <c r="AK118" s="446" t="s">
        <v>277</v>
      </c>
      <c r="AL118" s="446" t="s">
        <v>277</v>
      </c>
      <c r="AM118" s="446" t="s">
        <v>277</v>
      </c>
      <c r="AN118" s="446" t="s">
        <v>277</v>
      </c>
      <c r="AO118" s="446" t="s">
        <v>277</v>
      </c>
      <c r="AP118" s="307" t="s">
        <v>277</v>
      </c>
      <c r="AQ118" s="432" t="s">
        <v>277</v>
      </c>
      <c r="AR118" s="307" t="s">
        <v>277</v>
      </c>
      <c r="AS118" s="308" t="s">
        <v>277</v>
      </c>
      <c r="AT118" s="308" t="s">
        <v>277</v>
      </c>
      <c r="AU118" s="307" t="s">
        <v>277</v>
      </c>
      <c r="AV118" s="307" t="s">
        <v>277</v>
      </c>
      <c r="AW118" s="307" t="s">
        <v>277</v>
      </c>
      <c r="AX118" s="307" t="s">
        <v>277</v>
      </c>
      <c r="AY118" s="309" t="s">
        <v>277</v>
      </c>
      <c r="AZ118" s="387" t="s">
        <v>277</v>
      </c>
      <c r="BA118" s="451" t="s">
        <v>277</v>
      </c>
      <c r="BB118" s="387" t="s">
        <v>277</v>
      </c>
      <c r="BC118" s="454" t="s">
        <v>277</v>
      </c>
      <c r="BD118" s="387" t="s">
        <v>277</v>
      </c>
      <c r="BE118" s="387" t="s">
        <v>277</v>
      </c>
      <c r="BF118" s="387" t="s">
        <v>277</v>
      </c>
      <c r="BG118" s="307" t="s">
        <v>277</v>
      </c>
      <c r="BH118" s="307" t="s">
        <v>277</v>
      </c>
      <c r="BI118" s="307" t="s">
        <v>277</v>
      </c>
      <c r="BJ118" s="307" t="s">
        <v>277</v>
      </c>
      <c r="BK118" s="446" t="s">
        <v>277</v>
      </c>
      <c r="BL118" s="307" t="s">
        <v>277</v>
      </c>
      <c r="BM118" s="307" t="s">
        <v>277</v>
      </c>
      <c r="BN118" s="307" t="s">
        <v>277</v>
      </c>
      <c r="BO118" s="307" t="s">
        <v>277</v>
      </c>
      <c r="BP118" s="307" t="s">
        <v>277</v>
      </c>
      <c r="BQ118" s="307" t="s">
        <v>277</v>
      </c>
      <c r="BR118" s="307" t="s">
        <v>277</v>
      </c>
      <c r="BS118" s="307" t="s">
        <v>277</v>
      </c>
      <c r="BT118" s="307" t="s">
        <v>277</v>
      </c>
      <c r="BU118" s="306" t="s">
        <v>277</v>
      </c>
      <c r="BV118" s="307" t="s">
        <v>277</v>
      </c>
      <c r="BW118" s="307" t="s">
        <v>277</v>
      </c>
      <c r="BX118" s="307" t="s">
        <v>277</v>
      </c>
      <c r="BY118" s="307" t="s">
        <v>277</v>
      </c>
      <c r="BZ118" s="307" t="s">
        <v>277</v>
      </c>
      <c r="CA118" s="307" t="s">
        <v>277</v>
      </c>
      <c r="CB118" s="307" t="s">
        <v>277</v>
      </c>
      <c r="CC118" s="307" t="s">
        <v>277</v>
      </c>
      <c r="CD118" s="307" t="s">
        <v>277</v>
      </c>
      <c r="CE118" s="306" t="s">
        <v>277</v>
      </c>
      <c r="CF118" s="307" t="s">
        <v>277</v>
      </c>
      <c r="CG118" s="307" t="s">
        <v>277</v>
      </c>
      <c r="CH118" s="307" t="s">
        <v>277</v>
      </c>
      <c r="CI118" s="306" t="s">
        <v>277</v>
      </c>
      <c r="CJ118" s="307" t="s">
        <v>277</v>
      </c>
      <c r="CK118" s="307" t="s">
        <v>277</v>
      </c>
      <c r="CL118" s="307" t="s">
        <v>277</v>
      </c>
      <c r="CM118" s="470" t="s">
        <v>278</v>
      </c>
      <c r="CN118" s="435" t="s">
        <v>487</v>
      </c>
      <c r="CO118" s="432" t="s">
        <v>280</v>
      </c>
      <c r="CP118" s="432" t="s">
        <v>280</v>
      </c>
      <c r="CQ118" s="432" t="s">
        <v>295</v>
      </c>
      <c r="CR118" s="432" t="s">
        <v>563</v>
      </c>
      <c r="CS118" s="432" t="s">
        <v>270</v>
      </c>
      <c r="CT118" s="432" t="s">
        <v>277</v>
      </c>
      <c r="CU118" s="432" t="s">
        <v>277</v>
      </c>
      <c r="CV118" s="432" t="s">
        <v>277</v>
      </c>
      <c r="CW118" s="432" t="s">
        <v>277</v>
      </c>
      <c r="CX118" s="432" t="s">
        <v>277</v>
      </c>
      <c r="CY118" s="432" t="s">
        <v>277</v>
      </c>
      <c r="CZ118" s="432" t="s">
        <v>277</v>
      </c>
      <c r="DA118" s="432" t="s">
        <v>277</v>
      </c>
      <c r="DB118" s="441" t="s">
        <v>277</v>
      </c>
      <c r="DC118" s="432" t="s">
        <v>277</v>
      </c>
      <c r="DD118" s="432" t="s">
        <v>277</v>
      </c>
      <c r="DE118" s="432" t="s">
        <v>277</v>
      </c>
      <c r="DF118" s="432" t="s">
        <v>277</v>
      </c>
      <c r="DG118" s="432" t="s">
        <v>277</v>
      </c>
      <c r="DH118" s="432" t="s">
        <v>277</v>
      </c>
      <c r="DI118" s="432" t="s">
        <v>277</v>
      </c>
      <c r="DJ118" s="432" t="s">
        <v>277</v>
      </c>
      <c r="DK118" s="432" t="s">
        <v>277</v>
      </c>
      <c r="DL118" s="432" t="s">
        <v>277</v>
      </c>
      <c r="DM118" s="307" t="s">
        <v>277</v>
      </c>
      <c r="DN118" s="432" t="s">
        <v>277</v>
      </c>
      <c r="DO118" s="307" t="s">
        <v>277</v>
      </c>
      <c r="DP118" s="307" t="s">
        <v>277</v>
      </c>
      <c r="DQ118" s="307" t="s">
        <v>277</v>
      </c>
      <c r="DR118" s="307" t="s">
        <v>277</v>
      </c>
      <c r="DS118" s="307" t="s">
        <v>277</v>
      </c>
      <c r="DT118" s="307" t="s">
        <v>277</v>
      </c>
      <c r="DU118" s="307" t="s">
        <v>277</v>
      </c>
      <c r="DV118" s="307" t="s">
        <v>277</v>
      </c>
      <c r="DW118" s="307" t="s">
        <v>277</v>
      </c>
      <c r="DX118" s="432" t="s">
        <v>277</v>
      </c>
      <c r="DY118" s="307" t="s">
        <v>277</v>
      </c>
      <c r="DZ118" s="432" t="s">
        <v>277</v>
      </c>
      <c r="EA118" s="307" t="s">
        <v>277</v>
      </c>
      <c r="EB118" s="307" t="s">
        <v>277</v>
      </c>
      <c r="EC118" s="307" t="s">
        <v>277</v>
      </c>
      <c r="ED118" s="307" t="s">
        <v>277</v>
      </c>
      <c r="EE118" s="307" t="s">
        <v>277</v>
      </c>
      <c r="EF118" s="307" t="s">
        <v>277</v>
      </c>
      <c r="EG118" s="307" t="s">
        <v>277</v>
      </c>
      <c r="EH118" s="307" t="s">
        <v>277</v>
      </c>
      <c r="EI118" s="307" t="s">
        <v>277</v>
      </c>
      <c r="EJ118" s="307" t="s">
        <v>277</v>
      </c>
      <c r="EK118" s="307" t="s">
        <v>277</v>
      </c>
      <c r="EL118" s="307" t="s">
        <v>277</v>
      </c>
      <c r="EM118" s="307" t="s">
        <v>277</v>
      </c>
      <c r="EN118" s="307" t="s">
        <v>277</v>
      </c>
      <c r="EO118" s="307" t="s">
        <v>277</v>
      </c>
      <c r="EP118" s="307" t="s">
        <v>277</v>
      </c>
      <c r="EQ118" s="307" t="s">
        <v>277</v>
      </c>
      <c r="ER118" s="307" t="s">
        <v>277</v>
      </c>
      <c r="ES118" s="307" t="s">
        <v>277</v>
      </c>
      <c r="ET118" s="307" t="s">
        <v>277</v>
      </c>
      <c r="EU118" s="307" t="s">
        <v>277</v>
      </c>
    </row>
    <row r="119" spans="1:151" s="311" customFormat="1" ht="19.95" customHeight="1">
      <c r="A119" s="433"/>
      <c r="B119" s="433"/>
      <c r="C119" s="433"/>
      <c r="D119" s="449"/>
      <c r="E119" s="442"/>
      <c r="F119" s="433"/>
      <c r="G119" s="449"/>
      <c r="H119" s="449"/>
      <c r="I119" s="433"/>
      <c r="J119" s="433"/>
      <c r="K119" s="449"/>
      <c r="L119" s="442"/>
      <c r="M119" s="433"/>
      <c r="N119" s="442"/>
      <c r="O119" s="433"/>
      <c r="P119" s="439"/>
      <c r="Q119" s="460"/>
      <c r="R119" s="304" t="s">
        <v>277</v>
      </c>
      <c r="S119" s="304" t="s">
        <v>277</v>
      </c>
      <c r="T119" s="304" t="s">
        <v>277</v>
      </c>
      <c r="U119" s="304" t="s">
        <v>277</v>
      </c>
      <c r="V119" s="304" t="s">
        <v>277</v>
      </c>
      <c r="W119" s="304" t="s">
        <v>277</v>
      </c>
      <c r="X119" s="452"/>
      <c r="Y119" s="304">
        <v>65</v>
      </c>
      <c r="Z119" s="452"/>
      <c r="AA119" s="304" t="s">
        <v>277</v>
      </c>
      <c r="AB119" s="458"/>
      <c r="AC119" s="304" t="s">
        <v>277</v>
      </c>
      <c r="AD119" s="452"/>
      <c r="AE119" s="304">
        <v>65.7</v>
      </c>
      <c r="AF119" s="304" t="s">
        <v>277</v>
      </c>
      <c r="AG119" s="304" t="s">
        <v>277</v>
      </c>
      <c r="AH119" s="304" t="s">
        <v>277</v>
      </c>
      <c r="AI119" s="304" t="s">
        <v>277</v>
      </c>
      <c r="AJ119" s="447"/>
      <c r="AK119" s="447"/>
      <c r="AL119" s="447"/>
      <c r="AM119" s="447"/>
      <c r="AN119" s="447"/>
      <c r="AO119" s="447"/>
      <c r="AP119" s="307" t="s">
        <v>277</v>
      </c>
      <c r="AQ119" s="433"/>
      <c r="AR119" s="307" t="s">
        <v>277</v>
      </c>
      <c r="AS119" s="308" t="s">
        <v>277</v>
      </c>
      <c r="AT119" s="308" t="s">
        <v>277</v>
      </c>
      <c r="AU119" s="307" t="s">
        <v>277</v>
      </c>
      <c r="AV119" s="307" t="s">
        <v>277</v>
      </c>
      <c r="AW119" s="307" t="s">
        <v>277</v>
      </c>
      <c r="AX119" s="307" t="s">
        <v>277</v>
      </c>
      <c r="AY119" s="309" t="s">
        <v>277</v>
      </c>
      <c r="AZ119" s="387" t="s">
        <v>277</v>
      </c>
      <c r="BA119" s="452"/>
      <c r="BB119" s="387" t="s">
        <v>277</v>
      </c>
      <c r="BC119" s="452"/>
      <c r="BD119" s="387" t="s">
        <v>277</v>
      </c>
      <c r="BE119" s="387" t="s">
        <v>277</v>
      </c>
      <c r="BF119" s="387" t="s">
        <v>277</v>
      </c>
      <c r="BG119" s="307" t="s">
        <v>277</v>
      </c>
      <c r="BH119" s="307" t="s">
        <v>277</v>
      </c>
      <c r="BI119" s="307" t="s">
        <v>277</v>
      </c>
      <c r="BJ119" s="307" t="s">
        <v>277</v>
      </c>
      <c r="BK119" s="447"/>
      <c r="BL119" s="307" t="s">
        <v>277</v>
      </c>
      <c r="BM119" s="307" t="s">
        <v>277</v>
      </c>
      <c r="BN119" s="307" t="s">
        <v>277</v>
      </c>
      <c r="BO119" s="307" t="s">
        <v>277</v>
      </c>
      <c r="BP119" s="307" t="s">
        <v>277</v>
      </c>
      <c r="BQ119" s="307" t="s">
        <v>277</v>
      </c>
      <c r="BR119" s="307" t="s">
        <v>277</v>
      </c>
      <c r="BS119" s="307" t="s">
        <v>277</v>
      </c>
      <c r="BT119" s="307" t="s">
        <v>277</v>
      </c>
      <c r="BU119" s="306" t="s">
        <v>277</v>
      </c>
      <c r="BV119" s="307" t="s">
        <v>277</v>
      </c>
      <c r="BW119" s="307" t="s">
        <v>277</v>
      </c>
      <c r="BX119" s="307" t="s">
        <v>277</v>
      </c>
      <c r="BY119" s="307" t="s">
        <v>277</v>
      </c>
      <c r="BZ119" s="307" t="s">
        <v>277</v>
      </c>
      <c r="CA119" s="307" t="s">
        <v>277</v>
      </c>
      <c r="CB119" s="307" t="s">
        <v>277</v>
      </c>
      <c r="CC119" s="307" t="s">
        <v>277</v>
      </c>
      <c r="CD119" s="307" t="s">
        <v>277</v>
      </c>
      <c r="CE119" s="306" t="s">
        <v>277</v>
      </c>
      <c r="CF119" s="307" t="s">
        <v>277</v>
      </c>
      <c r="CG119" s="307" t="s">
        <v>277</v>
      </c>
      <c r="CH119" s="307" t="s">
        <v>277</v>
      </c>
      <c r="CI119" s="306" t="s">
        <v>277</v>
      </c>
      <c r="CJ119" s="307" t="s">
        <v>277</v>
      </c>
      <c r="CK119" s="307" t="s">
        <v>277</v>
      </c>
      <c r="CL119" s="307" t="s">
        <v>277</v>
      </c>
      <c r="CM119" s="600"/>
      <c r="CN119" s="436"/>
      <c r="CO119" s="449"/>
      <c r="CP119" s="449"/>
      <c r="CQ119" s="433"/>
      <c r="CR119" s="449"/>
      <c r="CS119" s="449"/>
      <c r="CT119" s="433"/>
      <c r="CU119" s="433"/>
      <c r="CV119" s="433"/>
      <c r="CW119" s="433"/>
      <c r="CX119" s="433"/>
      <c r="CY119" s="433"/>
      <c r="CZ119" s="433"/>
      <c r="DA119" s="433"/>
      <c r="DB119" s="442"/>
      <c r="DC119" s="433"/>
      <c r="DD119" s="433"/>
      <c r="DE119" s="433"/>
      <c r="DF119" s="433"/>
      <c r="DG119" s="433"/>
      <c r="DH119" s="433"/>
      <c r="DI119" s="433"/>
      <c r="DJ119" s="433"/>
      <c r="DK119" s="433"/>
      <c r="DL119" s="433"/>
      <c r="DM119" s="307" t="s">
        <v>277</v>
      </c>
      <c r="DN119" s="433"/>
      <c r="DO119" s="307" t="s">
        <v>277</v>
      </c>
      <c r="DP119" s="307" t="s">
        <v>277</v>
      </c>
      <c r="DQ119" s="307" t="s">
        <v>277</v>
      </c>
      <c r="DR119" s="307" t="s">
        <v>277</v>
      </c>
      <c r="DS119" s="307" t="s">
        <v>277</v>
      </c>
      <c r="DT119" s="307" t="s">
        <v>277</v>
      </c>
      <c r="DU119" s="307" t="s">
        <v>277</v>
      </c>
      <c r="DV119" s="307" t="s">
        <v>277</v>
      </c>
      <c r="DW119" s="307" t="s">
        <v>277</v>
      </c>
      <c r="DX119" s="433"/>
      <c r="DY119" s="307" t="s">
        <v>277</v>
      </c>
      <c r="DZ119" s="433"/>
      <c r="EA119" s="307" t="s">
        <v>277</v>
      </c>
      <c r="EB119" s="307" t="s">
        <v>277</v>
      </c>
      <c r="EC119" s="307" t="s">
        <v>277</v>
      </c>
      <c r="ED119" s="307" t="s">
        <v>277</v>
      </c>
      <c r="EE119" s="307" t="s">
        <v>277</v>
      </c>
      <c r="EF119" s="307" t="s">
        <v>277</v>
      </c>
      <c r="EG119" s="307" t="s">
        <v>277</v>
      </c>
      <c r="EH119" s="307" t="s">
        <v>277</v>
      </c>
      <c r="EI119" s="307" t="s">
        <v>277</v>
      </c>
      <c r="EJ119" s="307" t="s">
        <v>277</v>
      </c>
      <c r="EK119" s="307" t="s">
        <v>277</v>
      </c>
      <c r="EL119" s="307" t="s">
        <v>277</v>
      </c>
      <c r="EM119" s="307" t="s">
        <v>277</v>
      </c>
      <c r="EN119" s="307" t="s">
        <v>277</v>
      </c>
      <c r="EO119" s="307" t="s">
        <v>277</v>
      </c>
      <c r="EP119" s="307" t="s">
        <v>277</v>
      </c>
      <c r="EQ119" s="307" t="s">
        <v>277</v>
      </c>
      <c r="ER119" s="307" t="s">
        <v>277</v>
      </c>
      <c r="ES119" s="307" t="s">
        <v>277</v>
      </c>
      <c r="ET119" s="307" t="s">
        <v>277</v>
      </c>
      <c r="EU119" s="307" t="s">
        <v>277</v>
      </c>
    </row>
    <row r="120" spans="1:151" s="311" customFormat="1" ht="19.95" customHeight="1">
      <c r="A120" s="433"/>
      <c r="B120" s="433"/>
      <c r="C120" s="433"/>
      <c r="D120" s="449"/>
      <c r="E120" s="442"/>
      <c r="F120" s="433"/>
      <c r="G120" s="449"/>
      <c r="H120" s="449"/>
      <c r="I120" s="433"/>
      <c r="J120" s="433"/>
      <c r="K120" s="449"/>
      <c r="L120" s="442"/>
      <c r="M120" s="433"/>
      <c r="N120" s="442"/>
      <c r="O120" s="433"/>
      <c r="P120" s="439"/>
      <c r="Q120" s="460"/>
      <c r="R120" s="304" t="s">
        <v>277</v>
      </c>
      <c r="S120" s="304" t="s">
        <v>277</v>
      </c>
      <c r="T120" s="304" t="s">
        <v>277</v>
      </c>
      <c r="U120" s="304" t="s">
        <v>277</v>
      </c>
      <c r="V120" s="304" t="s">
        <v>277</v>
      </c>
      <c r="W120" s="304" t="s">
        <v>277</v>
      </c>
      <c r="X120" s="452"/>
      <c r="Y120" s="304">
        <v>68</v>
      </c>
      <c r="Z120" s="452"/>
      <c r="AA120" s="304" t="s">
        <v>277</v>
      </c>
      <c r="AB120" s="458"/>
      <c r="AC120" s="304" t="s">
        <v>277</v>
      </c>
      <c r="AD120" s="452"/>
      <c r="AE120" s="304">
        <v>67.7</v>
      </c>
      <c r="AF120" s="304" t="s">
        <v>277</v>
      </c>
      <c r="AG120" s="304" t="s">
        <v>277</v>
      </c>
      <c r="AH120" s="304" t="s">
        <v>277</v>
      </c>
      <c r="AI120" s="304" t="s">
        <v>277</v>
      </c>
      <c r="AJ120" s="447"/>
      <c r="AK120" s="447"/>
      <c r="AL120" s="447"/>
      <c r="AM120" s="447"/>
      <c r="AN120" s="447"/>
      <c r="AO120" s="447"/>
      <c r="AP120" s="307" t="s">
        <v>277</v>
      </c>
      <c r="AQ120" s="433"/>
      <c r="AR120" s="307" t="s">
        <v>277</v>
      </c>
      <c r="AS120" s="308" t="s">
        <v>277</v>
      </c>
      <c r="AT120" s="308" t="s">
        <v>277</v>
      </c>
      <c r="AU120" s="307" t="s">
        <v>277</v>
      </c>
      <c r="AV120" s="307" t="s">
        <v>277</v>
      </c>
      <c r="AW120" s="307" t="s">
        <v>277</v>
      </c>
      <c r="AX120" s="307" t="s">
        <v>277</v>
      </c>
      <c r="AY120" s="309" t="s">
        <v>277</v>
      </c>
      <c r="AZ120" s="387" t="s">
        <v>277</v>
      </c>
      <c r="BA120" s="452"/>
      <c r="BB120" s="387" t="s">
        <v>277</v>
      </c>
      <c r="BC120" s="452"/>
      <c r="BD120" s="387" t="s">
        <v>277</v>
      </c>
      <c r="BE120" s="387" t="s">
        <v>277</v>
      </c>
      <c r="BF120" s="387" t="s">
        <v>277</v>
      </c>
      <c r="BG120" s="307" t="s">
        <v>277</v>
      </c>
      <c r="BH120" s="307" t="s">
        <v>277</v>
      </c>
      <c r="BI120" s="307" t="s">
        <v>277</v>
      </c>
      <c r="BJ120" s="307" t="s">
        <v>277</v>
      </c>
      <c r="BK120" s="447"/>
      <c r="BL120" s="307" t="s">
        <v>277</v>
      </c>
      <c r="BM120" s="307" t="s">
        <v>277</v>
      </c>
      <c r="BN120" s="307" t="s">
        <v>277</v>
      </c>
      <c r="BO120" s="307" t="s">
        <v>277</v>
      </c>
      <c r="BP120" s="307" t="s">
        <v>277</v>
      </c>
      <c r="BQ120" s="307" t="s">
        <v>277</v>
      </c>
      <c r="BR120" s="307" t="s">
        <v>277</v>
      </c>
      <c r="BS120" s="307" t="s">
        <v>277</v>
      </c>
      <c r="BT120" s="307" t="s">
        <v>277</v>
      </c>
      <c r="BU120" s="306" t="s">
        <v>277</v>
      </c>
      <c r="BV120" s="307" t="s">
        <v>277</v>
      </c>
      <c r="BW120" s="307" t="s">
        <v>277</v>
      </c>
      <c r="BX120" s="307" t="s">
        <v>277</v>
      </c>
      <c r="BY120" s="307" t="s">
        <v>277</v>
      </c>
      <c r="BZ120" s="307" t="s">
        <v>277</v>
      </c>
      <c r="CA120" s="307" t="s">
        <v>277</v>
      </c>
      <c r="CB120" s="307" t="s">
        <v>277</v>
      </c>
      <c r="CC120" s="307" t="s">
        <v>277</v>
      </c>
      <c r="CD120" s="307" t="s">
        <v>277</v>
      </c>
      <c r="CE120" s="306" t="s">
        <v>277</v>
      </c>
      <c r="CF120" s="307" t="s">
        <v>277</v>
      </c>
      <c r="CG120" s="307" t="s">
        <v>277</v>
      </c>
      <c r="CH120" s="307" t="s">
        <v>277</v>
      </c>
      <c r="CI120" s="306" t="s">
        <v>277</v>
      </c>
      <c r="CJ120" s="307" t="s">
        <v>277</v>
      </c>
      <c r="CK120" s="307" t="s">
        <v>277</v>
      </c>
      <c r="CL120" s="307" t="s">
        <v>277</v>
      </c>
      <c r="CM120" s="600"/>
      <c r="CN120" s="436"/>
      <c r="CO120" s="449"/>
      <c r="CP120" s="449"/>
      <c r="CQ120" s="433"/>
      <c r="CR120" s="449"/>
      <c r="CS120" s="449"/>
      <c r="CT120" s="433"/>
      <c r="CU120" s="433"/>
      <c r="CV120" s="433"/>
      <c r="CW120" s="433"/>
      <c r="CX120" s="433"/>
      <c r="CY120" s="433"/>
      <c r="CZ120" s="433"/>
      <c r="DA120" s="433"/>
      <c r="DB120" s="442"/>
      <c r="DC120" s="433"/>
      <c r="DD120" s="433"/>
      <c r="DE120" s="433"/>
      <c r="DF120" s="433"/>
      <c r="DG120" s="433"/>
      <c r="DH120" s="433"/>
      <c r="DI120" s="433"/>
      <c r="DJ120" s="433"/>
      <c r="DK120" s="433"/>
      <c r="DL120" s="433"/>
      <c r="DM120" s="307" t="s">
        <v>277</v>
      </c>
      <c r="DN120" s="433"/>
      <c r="DO120" s="307" t="s">
        <v>277</v>
      </c>
      <c r="DP120" s="307" t="s">
        <v>277</v>
      </c>
      <c r="DQ120" s="307" t="s">
        <v>277</v>
      </c>
      <c r="DR120" s="307" t="s">
        <v>277</v>
      </c>
      <c r="DS120" s="307" t="s">
        <v>277</v>
      </c>
      <c r="DT120" s="307" t="s">
        <v>277</v>
      </c>
      <c r="DU120" s="307" t="s">
        <v>277</v>
      </c>
      <c r="DV120" s="307" t="s">
        <v>277</v>
      </c>
      <c r="DW120" s="307" t="s">
        <v>277</v>
      </c>
      <c r="DX120" s="433"/>
      <c r="DY120" s="307" t="s">
        <v>277</v>
      </c>
      <c r="DZ120" s="433"/>
      <c r="EA120" s="307" t="s">
        <v>277</v>
      </c>
      <c r="EB120" s="307" t="s">
        <v>277</v>
      </c>
      <c r="EC120" s="307" t="s">
        <v>277</v>
      </c>
      <c r="ED120" s="307" t="s">
        <v>277</v>
      </c>
      <c r="EE120" s="307" t="s">
        <v>277</v>
      </c>
      <c r="EF120" s="307" t="s">
        <v>277</v>
      </c>
      <c r="EG120" s="307" t="s">
        <v>277</v>
      </c>
      <c r="EH120" s="307" t="s">
        <v>277</v>
      </c>
      <c r="EI120" s="307" t="s">
        <v>277</v>
      </c>
      <c r="EJ120" s="307" t="s">
        <v>277</v>
      </c>
      <c r="EK120" s="307" t="s">
        <v>277</v>
      </c>
      <c r="EL120" s="307" t="s">
        <v>277</v>
      </c>
      <c r="EM120" s="307" t="s">
        <v>277</v>
      </c>
      <c r="EN120" s="307" t="s">
        <v>277</v>
      </c>
      <c r="EO120" s="307" t="s">
        <v>277</v>
      </c>
      <c r="EP120" s="307" t="s">
        <v>277</v>
      </c>
      <c r="EQ120" s="307" t="s">
        <v>277</v>
      </c>
      <c r="ER120" s="307" t="s">
        <v>277</v>
      </c>
      <c r="ES120" s="307" t="s">
        <v>277</v>
      </c>
      <c r="ET120" s="307" t="s">
        <v>277</v>
      </c>
      <c r="EU120" s="307" t="s">
        <v>277</v>
      </c>
    </row>
    <row r="121" spans="1:151" s="311" customFormat="1" ht="19.95" customHeight="1">
      <c r="A121" s="434"/>
      <c r="B121" s="434"/>
      <c r="C121" s="434"/>
      <c r="D121" s="450"/>
      <c r="E121" s="443"/>
      <c r="F121" s="434"/>
      <c r="G121" s="450"/>
      <c r="H121" s="450"/>
      <c r="I121" s="434"/>
      <c r="J121" s="434"/>
      <c r="K121" s="450"/>
      <c r="L121" s="443"/>
      <c r="M121" s="434"/>
      <c r="N121" s="443"/>
      <c r="O121" s="434"/>
      <c r="P121" s="440"/>
      <c r="Q121" s="461"/>
      <c r="R121" s="304" t="s">
        <v>277</v>
      </c>
      <c r="S121" s="304" t="s">
        <v>277</v>
      </c>
      <c r="T121" s="304" t="s">
        <v>277</v>
      </c>
      <c r="U121" s="304" t="s">
        <v>277</v>
      </c>
      <c r="V121" s="304" t="s">
        <v>277</v>
      </c>
      <c r="W121" s="304" t="s">
        <v>277</v>
      </c>
      <c r="X121" s="453"/>
      <c r="Y121" s="304" t="s">
        <v>277</v>
      </c>
      <c r="Z121" s="453"/>
      <c r="AA121" s="304" t="s">
        <v>277</v>
      </c>
      <c r="AB121" s="459"/>
      <c r="AC121" s="304" t="s">
        <v>277</v>
      </c>
      <c r="AD121" s="453"/>
      <c r="AE121" s="304" t="s">
        <v>277</v>
      </c>
      <c r="AF121" s="304" t="s">
        <v>277</v>
      </c>
      <c r="AG121" s="304" t="s">
        <v>277</v>
      </c>
      <c r="AH121" s="304" t="s">
        <v>277</v>
      </c>
      <c r="AI121" s="304" t="s">
        <v>277</v>
      </c>
      <c r="AJ121" s="448"/>
      <c r="AK121" s="448"/>
      <c r="AL121" s="448"/>
      <c r="AM121" s="448"/>
      <c r="AN121" s="448"/>
      <c r="AO121" s="448"/>
      <c r="AP121" s="307" t="s">
        <v>277</v>
      </c>
      <c r="AQ121" s="434"/>
      <c r="AR121" s="307" t="s">
        <v>277</v>
      </c>
      <c r="AS121" s="308" t="s">
        <v>277</v>
      </c>
      <c r="AT121" s="308" t="s">
        <v>277</v>
      </c>
      <c r="AU121" s="307" t="s">
        <v>277</v>
      </c>
      <c r="AV121" s="307" t="s">
        <v>277</v>
      </c>
      <c r="AW121" s="307" t="s">
        <v>277</v>
      </c>
      <c r="AX121" s="307" t="s">
        <v>277</v>
      </c>
      <c r="AY121" s="309" t="s">
        <v>277</v>
      </c>
      <c r="AZ121" s="387" t="s">
        <v>277</v>
      </c>
      <c r="BA121" s="453"/>
      <c r="BB121" s="387" t="s">
        <v>277</v>
      </c>
      <c r="BC121" s="455"/>
      <c r="BD121" s="387" t="s">
        <v>277</v>
      </c>
      <c r="BE121" s="387" t="s">
        <v>277</v>
      </c>
      <c r="BF121" s="387" t="s">
        <v>277</v>
      </c>
      <c r="BG121" s="307" t="s">
        <v>277</v>
      </c>
      <c r="BH121" s="307" t="s">
        <v>277</v>
      </c>
      <c r="BI121" s="307" t="s">
        <v>277</v>
      </c>
      <c r="BJ121" s="307" t="s">
        <v>277</v>
      </c>
      <c r="BK121" s="448"/>
      <c r="BL121" s="307" t="s">
        <v>277</v>
      </c>
      <c r="BM121" s="307" t="s">
        <v>277</v>
      </c>
      <c r="BN121" s="307" t="s">
        <v>277</v>
      </c>
      <c r="BO121" s="307" t="s">
        <v>277</v>
      </c>
      <c r="BP121" s="307" t="s">
        <v>277</v>
      </c>
      <c r="BQ121" s="307" t="s">
        <v>277</v>
      </c>
      <c r="BR121" s="307" t="s">
        <v>277</v>
      </c>
      <c r="BS121" s="307" t="s">
        <v>277</v>
      </c>
      <c r="BT121" s="307" t="s">
        <v>277</v>
      </c>
      <c r="BU121" s="306" t="s">
        <v>277</v>
      </c>
      <c r="BV121" s="307" t="s">
        <v>277</v>
      </c>
      <c r="BW121" s="307" t="s">
        <v>277</v>
      </c>
      <c r="BX121" s="307" t="s">
        <v>277</v>
      </c>
      <c r="BY121" s="307" t="s">
        <v>277</v>
      </c>
      <c r="BZ121" s="307" t="s">
        <v>277</v>
      </c>
      <c r="CA121" s="307" t="s">
        <v>277</v>
      </c>
      <c r="CB121" s="307" t="s">
        <v>277</v>
      </c>
      <c r="CC121" s="307" t="s">
        <v>277</v>
      </c>
      <c r="CD121" s="307" t="s">
        <v>277</v>
      </c>
      <c r="CE121" s="306" t="s">
        <v>277</v>
      </c>
      <c r="CF121" s="307" t="s">
        <v>277</v>
      </c>
      <c r="CG121" s="307" t="s">
        <v>277</v>
      </c>
      <c r="CH121" s="307" t="s">
        <v>277</v>
      </c>
      <c r="CI121" s="306" t="s">
        <v>277</v>
      </c>
      <c r="CJ121" s="307" t="s">
        <v>277</v>
      </c>
      <c r="CK121" s="307" t="s">
        <v>277</v>
      </c>
      <c r="CL121" s="307" t="s">
        <v>277</v>
      </c>
      <c r="CM121" s="601"/>
      <c r="CN121" s="437"/>
      <c r="CO121" s="450"/>
      <c r="CP121" s="450"/>
      <c r="CQ121" s="434"/>
      <c r="CR121" s="450"/>
      <c r="CS121" s="450"/>
      <c r="CT121" s="434"/>
      <c r="CU121" s="434"/>
      <c r="CV121" s="434"/>
      <c r="CW121" s="434"/>
      <c r="CX121" s="434"/>
      <c r="CY121" s="434"/>
      <c r="CZ121" s="434"/>
      <c r="DA121" s="434"/>
      <c r="DB121" s="443"/>
      <c r="DC121" s="434"/>
      <c r="DD121" s="434"/>
      <c r="DE121" s="434"/>
      <c r="DF121" s="434"/>
      <c r="DG121" s="434"/>
      <c r="DH121" s="434"/>
      <c r="DI121" s="434"/>
      <c r="DJ121" s="434"/>
      <c r="DK121" s="434"/>
      <c r="DL121" s="434"/>
      <c r="DM121" s="307" t="s">
        <v>277</v>
      </c>
      <c r="DN121" s="434"/>
      <c r="DO121" s="307" t="s">
        <v>277</v>
      </c>
      <c r="DP121" s="307" t="s">
        <v>277</v>
      </c>
      <c r="DQ121" s="307" t="s">
        <v>277</v>
      </c>
      <c r="DR121" s="307" t="s">
        <v>277</v>
      </c>
      <c r="DS121" s="307" t="s">
        <v>277</v>
      </c>
      <c r="DT121" s="307" t="s">
        <v>277</v>
      </c>
      <c r="DU121" s="307" t="s">
        <v>277</v>
      </c>
      <c r="DV121" s="307" t="s">
        <v>277</v>
      </c>
      <c r="DW121" s="307" t="s">
        <v>277</v>
      </c>
      <c r="DX121" s="434"/>
      <c r="DY121" s="307" t="s">
        <v>277</v>
      </c>
      <c r="DZ121" s="434"/>
      <c r="EA121" s="307" t="s">
        <v>277</v>
      </c>
      <c r="EB121" s="307" t="s">
        <v>277</v>
      </c>
      <c r="EC121" s="307" t="s">
        <v>277</v>
      </c>
      <c r="ED121" s="307" t="s">
        <v>277</v>
      </c>
      <c r="EE121" s="307" t="s">
        <v>277</v>
      </c>
      <c r="EF121" s="307" t="s">
        <v>277</v>
      </c>
      <c r="EG121" s="307" t="s">
        <v>277</v>
      </c>
      <c r="EH121" s="307" t="s">
        <v>277</v>
      </c>
      <c r="EI121" s="307" t="s">
        <v>277</v>
      </c>
      <c r="EJ121" s="307" t="s">
        <v>277</v>
      </c>
      <c r="EK121" s="307" t="s">
        <v>277</v>
      </c>
      <c r="EL121" s="307" t="s">
        <v>277</v>
      </c>
      <c r="EM121" s="307" t="s">
        <v>277</v>
      </c>
      <c r="EN121" s="307" t="s">
        <v>277</v>
      </c>
      <c r="EO121" s="307" t="s">
        <v>277</v>
      </c>
      <c r="EP121" s="307" t="s">
        <v>277</v>
      </c>
      <c r="EQ121" s="307" t="s">
        <v>277</v>
      </c>
      <c r="ER121" s="307" t="s">
        <v>277</v>
      </c>
      <c r="ES121" s="307" t="s">
        <v>277</v>
      </c>
      <c r="ET121" s="307" t="s">
        <v>277</v>
      </c>
      <c r="EU121" s="307" t="s">
        <v>277</v>
      </c>
    </row>
    <row r="122" spans="1:151" s="311" customFormat="1" ht="19.95" customHeight="1">
      <c r="A122" s="432">
        <v>58</v>
      </c>
      <c r="B122" s="432">
        <v>58</v>
      </c>
      <c r="C122" s="432" t="s">
        <v>263</v>
      </c>
      <c r="D122" s="432" t="s">
        <v>564</v>
      </c>
      <c r="E122" s="441" t="s">
        <v>265</v>
      </c>
      <c r="F122" s="432" t="s">
        <v>565</v>
      </c>
      <c r="G122" s="432" t="s">
        <v>566</v>
      </c>
      <c r="H122" s="432" t="s">
        <v>567</v>
      </c>
      <c r="I122" s="432" t="s">
        <v>568</v>
      </c>
      <c r="J122" s="432" t="s">
        <v>270</v>
      </c>
      <c r="K122" s="456" t="s">
        <v>569</v>
      </c>
      <c r="L122" s="441" t="s">
        <v>272</v>
      </c>
      <c r="M122" s="432" t="s">
        <v>570</v>
      </c>
      <c r="N122" s="441" t="s">
        <v>272</v>
      </c>
      <c r="O122" s="432" t="s">
        <v>571</v>
      </c>
      <c r="P122" s="438" t="s">
        <v>270</v>
      </c>
      <c r="Q122" s="441">
        <v>1</v>
      </c>
      <c r="R122" s="304" t="s">
        <v>572</v>
      </c>
      <c r="S122" s="304" t="s">
        <v>270</v>
      </c>
      <c r="T122" s="304" t="s">
        <v>573</v>
      </c>
      <c r="U122" s="304" t="s">
        <v>270</v>
      </c>
      <c r="V122" s="304" t="s">
        <v>270</v>
      </c>
      <c r="W122" s="304">
        <v>527</v>
      </c>
      <c r="X122" s="451">
        <v>527</v>
      </c>
      <c r="Y122" s="304">
        <v>72</v>
      </c>
      <c r="Z122" s="451">
        <v>72</v>
      </c>
      <c r="AA122" s="304">
        <v>527</v>
      </c>
      <c r="AB122" s="457">
        <v>527</v>
      </c>
      <c r="AC122" s="304" t="s">
        <v>270</v>
      </c>
      <c r="AD122" s="451" t="s">
        <v>270</v>
      </c>
      <c r="AE122" s="304" t="s">
        <v>270</v>
      </c>
      <c r="AF122" s="304" t="s">
        <v>270</v>
      </c>
      <c r="AG122" s="304" t="s">
        <v>270</v>
      </c>
      <c r="AH122" s="304" t="s">
        <v>270</v>
      </c>
      <c r="AI122" s="304" t="s">
        <v>270</v>
      </c>
      <c r="AJ122" s="446" t="s">
        <v>277</v>
      </c>
      <c r="AK122" s="446" t="s">
        <v>277</v>
      </c>
      <c r="AL122" s="446" t="s">
        <v>277</v>
      </c>
      <c r="AM122" s="446" t="s">
        <v>277</v>
      </c>
      <c r="AN122" s="446" t="s">
        <v>277</v>
      </c>
      <c r="AO122" s="446" t="s">
        <v>277</v>
      </c>
      <c r="AP122" s="307" t="s">
        <v>277</v>
      </c>
      <c r="AQ122" s="432" t="s">
        <v>277</v>
      </c>
      <c r="AR122" s="307" t="s">
        <v>277</v>
      </c>
      <c r="AS122" s="308" t="s">
        <v>277</v>
      </c>
      <c r="AT122" s="308" t="s">
        <v>277</v>
      </c>
      <c r="AU122" s="307" t="s">
        <v>277</v>
      </c>
      <c r="AV122" s="307" t="s">
        <v>277</v>
      </c>
      <c r="AW122" s="307" t="s">
        <v>277</v>
      </c>
      <c r="AX122" s="307" t="s">
        <v>277</v>
      </c>
      <c r="AY122" s="309" t="s">
        <v>277</v>
      </c>
      <c r="AZ122" s="387" t="s">
        <v>277</v>
      </c>
      <c r="BA122" s="451" t="s">
        <v>277</v>
      </c>
      <c r="BB122" s="387" t="s">
        <v>277</v>
      </c>
      <c r="BC122" s="454" t="s">
        <v>277</v>
      </c>
      <c r="BD122" s="387" t="s">
        <v>277</v>
      </c>
      <c r="BE122" s="387" t="s">
        <v>277</v>
      </c>
      <c r="BF122" s="387" t="s">
        <v>277</v>
      </c>
      <c r="BG122" s="307" t="s">
        <v>277</v>
      </c>
      <c r="BH122" s="307" t="s">
        <v>277</v>
      </c>
      <c r="BI122" s="307" t="s">
        <v>277</v>
      </c>
      <c r="BJ122" s="307" t="s">
        <v>277</v>
      </c>
      <c r="BK122" s="446" t="s">
        <v>277</v>
      </c>
      <c r="BL122" s="307" t="s">
        <v>277</v>
      </c>
      <c r="BM122" s="307" t="s">
        <v>277</v>
      </c>
      <c r="BN122" s="307" t="s">
        <v>277</v>
      </c>
      <c r="BO122" s="307" t="s">
        <v>277</v>
      </c>
      <c r="BP122" s="307" t="s">
        <v>277</v>
      </c>
      <c r="BQ122" s="307" t="s">
        <v>277</v>
      </c>
      <c r="BR122" s="307" t="s">
        <v>277</v>
      </c>
      <c r="BS122" s="307" t="s">
        <v>277</v>
      </c>
      <c r="BT122" s="307" t="s">
        <v>277</v>
      </c>
      <c r="BU122" s="306" t="s">
        <v>277</v>
      </c>
      <c r="BV122" s="307" t="s">
        <v>277</v>
      </c>
      <c r="BW122" s="307" t="s">
        <v>277</v>
      </c>
      <c r="BX122" s="307" t="s">
        <v>277</v>
      </c>
      <c r="BY122" s="307" t="s">
        <v>277</v>
      </c>
      <c r="BZ122" s="307" t="s">
        <v>277</v>
      </c>
      <c r="CA122" s="307" t="s">
        <v>277</v>
      </c>
      <c r="CB122" s="307" t="s">
        <v>277</v>
      </c>
      <c r="CC122" s="307" t="s">
        <v>277</v>
      </c>
      <c r="CD122" s="307" t="s">
        <v>277</v>
      </c>
      <c r="CE122" s="306" t="s">
        <v>277</v>
      </c>
      <c r="CF122" s="307" t="s">
        <v>277</v>
      </c>
      <c r="CG122" s="307" t="s">
        <v>277</v>
      </c>
      <c r="CH122" s="307" t="s">
        <v>277</v>
      </c>
      <c r="CI122" s="306" t="s">
        <v>277</v>
      </c>
      <c r="CJ122" s="307" t="s">
        <v>277</v>
      </c>
      <c r="CK122" s="307" t="s">
        <v>277</v>
      </c>
      <c r="CL122" s="307" t="s">
        <v>277</v>
      </c>
      <c r="CM122" s="432" t="s">
        <v>278</v>
      </c>
      <c r="CN122" s="435" t="s">
        <v>574</v>
      </c>
      <c r="CO122" s="470" t="s">
        <v>280</v>
      </c>
      <c r="CP122" s="432" t="s">
        <v>280</v>
      </c>
      <c r="CQ122" s="432" t="s">
        <v>270</v>
      </c>
      <c r="CR122" s="470" t="s">
        <v>270</v>
      </c>
      <c r="CS122" s="432" t="s">
        <v>270</v>
      </c>
      <c r="CT122" s="432" t="s">
        <v>277</v>
      </c>
      <c r="CU122" s="432" t="s">
        <v>277</v>
      </c>
      <c r="CV122" s="432" t="s">
        <v>277</v>
      </c>
      <c r="CW122" s="432" t="s">
        <v>277</v>
      </c>
      <c r="CX122" s="432" t="s">
        <v>277</v>
      </c>
      <c r="CY122" s="432" t="s">
        <v>277</v>
      </c>
      <c r="CZ122" s="432" t="s">
        <v>277</v>
      </c>
      <c r="DA122" s="432" t="s">
        <v>277</v>
      </c>
      <c r="DB122" s="441" t="s">
        <v>277</v>
      </c>
      <c r="DC122" s="432" t="s">
        <v>277</v>
      </c>
      <c r="DD122" s="432" t="s">
        <v>277</v>
      </c>
      <c r="DE122" s="432" t="s">
        <v>277</v>
      </c>
      <c r="DF122" s="432" t="s">
        <v>277</v>
      </c>
      <c r="DG122" s="432" t="s">
        <v>277</v>
      </c>
      <c r="DH122" s="432" t="s">
        <v>277</v>
      </c>
      <c r="DI122" s="432" t="s">
        <v>277</v>
      </c>
      <c r="DJ122" s="432" t="s">
        <v>277</v>
      </c>
      <c r="DK122" s="432" t="s">
        <v>277</v>
      </c>
      <c r="DL122" s="432" t="s">
        <v>277</v>
      </c>
      <c r="DM122" s="307" t="s">
        <v>277</v>
      </c>
      <c r="DN122" s="432" t="s">
        <v>277</v>
      </c>
      <c r="DO122" s="307" t="s">
        <v>277</v>
      </c>
      <c r="DP122" s="307" t="s">
        <v>277</v>
      </c>
      <c r="DQ122" s="307" t="s">
        <v>277</v>
      </c>
      <c r="DR122" s="307" t="s">
        <v>277</v>
      </c>
      <c r="DS122" s="307" t="s">
        <v>277</v>
      </c>
      <c r="DT122" s="307" t="s">
        <v>277</v>
      </c>
      <c r="DU122" s="307" t="s">
        <v>277</v>
      </c>
      <c r="DV122" s="307" t="s">
        <v>277</v>
      </c>
      <c r="DW122" s="307" t="s">
        <v>277</v>
      </c>
      <c r="DX122" s="432" t="s">
        <v>277</v>
      </c>
      <c r="DY122" s="307" t="s">
        <v>277</v>
      </c>
      <c r="DZ122" s="432" t="s">
        <v>277</v>
      </c>
      <c r="EA122" s="307" t="s">
        <v>277</v>
      </c>
      <c r="EB122" s="307" t="s">
        <v>277</v>
      </c>
      <c r="EC122" s="307" t="s">
        <v>277</v>
      </c>
      <c r="ED122" s="307" t="s">
        <v>277</v>
      </c>
      <c r="EE122" s="307" t="s">
        <v>277</v>
      </c>
      <c r="EF122" s="307" t="s">
        <v>277</v>
      </c>
      <c r="EG122" s="307" t="s">
        <v>277</v>
      </c>
      <c r="EH122" s="307" t="s">
        <v>277</v>
      </c>
      <c r="EI122" s="307" t="s">
        <v>277</v>
      </c>
      <c r="EJ122" s="307" t="s">
        <v>277</v>
      </c>
      <c r="EK122" s="307" t="s">
        <v>277</v>
      </c>
      <c r="EL122" s="307" t="s">
        <v>277</v>
      </c>
      <c r="EM122" s="307" t="s">
        <v>277</v>
      </c>
      <c r="EN122" s="307" t="s">
        <v>277</v>
      </c>
      <c r="EO122" s="307" t="s">
        <v>277</v>
      </c>
      <c r="EP122" s="307" t="s">
        <v>277</v>
      </c>
      <c r="EQ122" s="307" t="s">
        <v>277</v>
      </c>
      <c r="ER122" s="307" t="s">
        <v>277</v>
      </c>
      <c r="ES122" s="307" t="s">
        <v>277</v>
      </c>
      <c r="ET122" s="307" t="s">
        <v>277</v>
      </c>
      <c r="EU122" s="307" t="s">
        <v>277</v>
      </c>
    </row>
    <row r="123" spans="1:151" s="311" customFormat="1" ht="19.95" customHeight="1">
      <c r="A123" s="433"/>
      <c r="B123" s="433"/>
      <c r="C123" s="433"/>
      <c r="D123" s="449"/>
      <c r="E123" s="442"/>
      <c r="F123" s="433"/>
      <c r="G123" s="449"/>
      <c r="H123" s="449"/>
      <c r="I123" s="433"/>
      <c r="J123" s="433"/>
      <c r="K123" s="449"/>
      <c r="L123" s="442"/>
      <c r="M123" s="433"/>
      <c r="N123" s="442"/>
      <c r="O123" s="433"/>
      <c r="P123" s="439"/>
      <c r="Q123" s="460"/>
      <c r="R123" s="304" t="s">
        <v>277</v>
      </c>
      <c r="S123" s="304" t="s">
        <v>277</v>
      </c>
      <c r="T123" s="304" t="s">
        <v>277</v>
      </c>
      <c r="U123" s="304" t="s">
        <v>277</v>
      </c>
      <c r="V123" s="304" t="s">
        <v>277</v>
      </c>
      <c r="W123" s="304" t="s">
        <v>277</v>
      </c>
      <c r="X123" s="452"/>
      <c r="Y123" s="304" t="s">
        <v>277</v>
      </c>
      <c r="Z123" s="452"/>
      <c r="AA123" s="304" t="s">
        <v>277</v>
      </c>
      <c r="AB123" s="458"/>
      <c r="AC123" s="304" t="s">
        <v>277</v>
      </c>
      <c r="AD123" s="452"/>
      <c r="AE123" s="304" t="s">
        <v>277</v>
      </c>
      <c r="AF123" s="304" t="s">
        <v>277</v>
      </c>
      <c r="AG123" s="304" t="s">
        <v>277</v>
      </c>
      <c r="AH123" s="304" t="s">
        <v>277</v>
      </c>
      <c r="AI123" s="304" t="s">
        <v>277</v>
      </c>
      <c r="AJ123" s="447"/>
      <c r="AK123" s="447"/>
      <c r="AL123" s="447"/>
      <c r="AM123" s="447"/>
      <c r="AN123" s="447"/>
      <c r="AO123" s="447"/>
      <c r="AP123" s="307" t="s">
        <v>277</v>
      </c>
      <c r="AQ123" s="433"/>
      <c r="AR123" s="307" t="s">
        <v>277</v>
      </c>
      <c r="AS123" s="308" t="s">
        <v>277</v>
      </c>
      <c r="AT123" s="308" t="s">
        <v>277</v>
      </c>
      <c r="AU123" s="307" t="s">
        <v>277</v>
      </c>
      <c r="AV123" s="307" t="s">
        <v>277</v>
      </c>
      <c r="AW123" s="307" t="s">
        <v>277</v>
      </c>
      <c r="AX123" s="307" t="s">
        <v>277</v>
      </c>
      <c r="AY123" s="309" t="s">
        <v>277</v>
      </c>
      <c r="AZ123" s="387" t="s">
        <v>277</v>
      </c>
      <c r="BA123" s="452"/>
      <c r="BB123" s="387" t="s">
        <v>277</v>
      </c>
      <c r="BC123" s="452"/>
      <c r="BD123" s="387" t="s">
        <v>277</v>
      </c>
      <c r="BE123" s="387" t="s">
        <v>277</v>
      </c>
      <c r="BF123" s="387" t="s">
        <v>277</v>
      </c>
      <c r="BG123" s="307" t="s">
        <v>277</v>
      </c>
      <c r="BH123" s="307" t="s">
        <v>277</v>
      </c>
      <c r="BI123" s="307" t="s">
        <v>277</v>
      </c>
      <c r="BJ123" s="307" t="s">
        <v>277</v>
      </c>
      <c r="BK123" s="447"/>
      <c r="BL123" s="307" t="s">
        <v>277</v>
      </c>
      <c r="BM123" s="307" t="s">
        <v>277</v>
      </c>
      <c r="BN123" s="307" t="s">
        <v>277</v>
      </c>
      <c r="BO123" s="307" t="s">
        <v>277</v>
      </c>
      <c r="BP123" s="307" t="s">
        <v>277</v>
      </c>
      <c r="BQ123" s="307" t="s">
        <v>277</v>
      </c>
      <c r="BR123" s="307" t="s">
        <v>277</v>
      </c>
      <c r="BS123" s="307" t="s">
        <v>277</v>
      </c>
      <c r="BT123" s="307" t="s">
        <v>277</v>
      </c>
      <c r="BU123" s="306" t="s">
        <v>277</v>
      </c>
      <c r="BV123" s="307" t="s">
        <v>277</v>
      </c>
      <c r="BW123" s="307" t="s">
        <v>277</v>
      </c>
      <c r="BX123" s="307" t="s">
        <v>277</v>
      </c>
      <c r="BY123" s="307" t="s">
        <v>277</v>
      </c>
      <c r="BZ123" s="307" t="s">
        <v>277</v>
      </c>
      <c r="CA123" s="307" t="s">
        <v>277</v>
      </c>
      <c r="CB123" s="307" t="s">
        <v>277</v>
      </c>
      <c r="CC123" s="307" t="s">
        <v>277</v>
      </c>
      <c r="CD123" s="307" t="s">
        <v>277</v>
      </c>
      <c r="CE123" s="306" t="s">
        <v>277</v>
      </c>
      <c r="CF123" s="307" t="s">
        <v>277</v>
      </c>
      <c r="CG123" s="307" t="s">
        <v>277</v>
      </c>
      <c r="CH123" s="307" t="s">
        <v>277</v>
      </c>
      <c r="CI123" s="306" t="s">
        <v>277</v>
      </c>
      <c r="CJ123" s="307" t="s">
        <v>277</v>
      </c>
      <c r="CK123" s="307" t="s">
        <v>277</v>
      </c>
      <c r="CL123" s="307" t="s">
        <v>277</v>
      </c>
      <c r="CM123" s="433"/>
      <c r="CN123" s="436"/>
      <c r="CO123" s="471"/>
      <c r="CP123" s="449"/>
      <c r="CQ123" s="433"/>
      <c r="CR123" s="471"/>
      <c r="CS123" s="449"/>
      <c r="CT123" s="433"/>
      <c r="CU123" s="433"/>
      <c r="CV123" s="433"/>
      <c r="CW123" s="433"/>
      <c r="CX123" s="433"/>
      <c r="CY123" s="433"/>
      <c r="CZ123" s="433"/>
      <c r="DA123" s="433"/>
      <c r="DB123" s="442"/>
      <c r="DC123" s="433"/>
      <c r="DD123" s="433"/>
      <c r="DE123" s="433"/>
      <c r="DF123" s="433"/>
      <c r="DG123" s="433"/>
      <c r="DH123" s="433"/>
      <c r="DI123" s="433"/>
      <c r="DJ123" s="433"/>
      <c r="DK123" s="433"/>
      <c r="DL123" s="433"/>
      <c r="DM123" s="307" t="s">
        <v>277</v>
      </c>
      <c r="DN123" s="433"/>
      <c r="DO123" s="307" t="s">
        <v>277</v>
      </c>
      <c r="DP123" s="307" t="s">
        <v>277</v>
      </c>
      <c r="DQ123" s="307" t="s">
        <v>277</v>
      </c>
      <c r="DR123" s="307" t="s">
        <v>277</v>
      </c>
      <c r="DS123" s="307" t="s">
        <v>277</v>
      </c>
      <c r="DT123" s="307" t="s">
        <v>277</v>
      </c>
      <c r="DU123" s="307" t="s">
        <v>277</v>
      </c>
      <c r="DV123" s="307" t="s">
        <v>277</v>
      </c>
      <c r="DW123" s="307" t="s">
        <v>277</v>
      </c>
      <c r="DX123" s="433"/>
      <c r="DY123" s="307" t="s">
        <v>277</v>
      </c>
      <c r="DZ123" s="433"/>
      <c r="EA123" s="307" t="s">
        <v>277</v>
      </c>
      <c r="EB123" s="307" t="s">
        <v>277</v>
      </c>
      <c r="EC123" s="307" t="s">
        <v>277</v>
      </c>
      <c r="ED123" s="307" t="s">
        <v>277</v>
      </c>
      <c r="EE123" s="307" t="s">
        <v>277</v>
      </c>
      <c r="EF123" s="307" t="s">
        <v>277</v>
      </c>
      <c r="EG123" s="307" t="s">
        <v>277</v>
      </c>
      <c r="EH123" s="307" t="s">
        <v>277</v>
      </c>
      <c r="EI123" s="307" t="s">
        <v>277</v>
      </c>
      <c r="EJ123" s="307" t="s">
        <v>277</v>
      </c>
      <c r="EK123" s="307" t="s">
        <v>277</v>
      </c>
      <c r="EL123" s="307" t="s">
        <v>277</v>
      </c>
      <c r="EM123" s="307" t="s">
        <v>277</v>
      </c>
      <c r="EN123" s="307" t="s">
        <v>277</v>
      </c>
      <c r="EO123" s="307" t="s">
        <v>277</v>
      </c>
      <c r="EP123" s="307" t="s">
        <v>277</v>
      </c>
      <c r="EQ123" s="307" t="s">
        <v>277</v>
      </c>
      <c r="ER123" s="307" t="s">
        <v>277</v>
      </c>
      <c r="ES123" s="307" t="s">
        <v>277</v>
      </c>
      <c r="ET123" s="307" t="s">
        <v>277</v>
      </c>
      <c r="EU123" s="307" t="s">
        <v>277</v>
      </c>
    </row>
    <row r="124" spans="1:151" s="311" customFormat="1" ht="19.95" customHeight="1">
      <c r="A124" s="433"/>
      <c r="B124" s="433"/>
      <c r="C124" s="433"/>
      <c r="D124" s="449"/>
      <c r="E124" s="442"/>
      <c r="F124" s="433"/>
      <c r="G124" s="449"/>
      <c r="H124" s="449"/>
      <c r="I124" s="433"/>
      <c r="J124" s="433"/>
      <c r="K124" s="449"/>
      <c r="L124" s="442"/>
      <c r="M124" s="433"/>
      <c r="N124" s="442"/>
      <c r="O124" s="433"/>
      <c r="P124" s="439"/>
      <c r="Q124" s="460"/>
      <c r="R124" s="304" t="s">
        <v>277</v>
      </c>
      <c r="S124" s="304" t="s">
        <v>277</v>
      </c>
      <c r="T124" s="304" t="s">
        <v>277</v>
      </c>
      <c r="U124" s="304" t="s">
        <v>277</v>
      </c>
      <c r="V124" s="304" t="s">
        <v>277</v>
      </c>
      <c r="W124" s="304" t="s">
        <v>277</v>
      </c>
      <c r="X124" s="452"/>
      <c r="Y124" s="304" t="s">
        <v>277</v>
      </c>
      <c r="Z124" s="452"/>
      <c r="AA124" s="304" t="s">
        <v>277</v>
      </c>
      <c r="AB124" s="458"/>
      <c r="AC124" s="304" t="s">
        <v>277</v>
      </c>
      <c r="AD124" s="452"/>
      <c r="AE124" s="304" t="s">
        <v>277</v>
      </c>
      <c r="AF124" s="304" t="s">
        <v>277</v>
      </c>
      <c r="AG124" s="304" t="s">
        <v>277</v>
      </c>
      <c r="AH124" s="304" t="s">
        <v>277</v>
      </c>
      <c r="AI124" s="304" t="s">
        <v>277</v>
      </c>
      <c r="AJ124" s="447"/>
      <c r="AK124" s="447"/>
      <c r="AL124" s="447"/>
      <c r="AM124" s="447"/>
      <c r="AN124" s="447"/>
      <c r="AO124" s="447"/>
      <c r="AP124" s="307" t="s">
        <v>277</v>
      </c>
      <c r="AQ124" s="433"/>
      <c r="AR124" s="307" t="s">
        <v>277</v>
      </c>
      <c r="AS124" s="308" t="s">
        <v>277</v>
      </c>
      <c r="AT124" s="308" t="s">
        <v>277</v>
      </c>
      <c r="AU124" s="307" t="s">
        <v>277</v>
      </c>
      <c r="AV124" s="307" t="s">
        <v>277</v>
      </c>
      <c r="AW124" s="307" t="s">
        <v>277</v>
      </c>
      <c r="AX124" s="307" t="s">
        <v>277</v>
      </c>
      <c r="AY124" s="309" t="s">
        <v>277</v>
      </c>
      <c r="AZ124" s="387" t="s">
        <v>277</v>
      </c>
      <c r="BA124" s="452"/>
      <c r="BB124" s="387" t="s">
        <v>277</v>
      </c>
      <c r="BC124" s="452"/>
      <c r="BD124" s="387" t="s">
        <v>277</v>
      </c>
      <c r="BE124" s="387" t="s">
        <v>277</v>
      </c>
      <c r="BF124" s="387" t="s">
        <v>277</v>
      </c>
      <c r="BG124" s="307" t="s">
        <v>277</v>
      </c>
      <c r="BH124" s="307" t="s">
        <v>277</v>
      </c>
      <c r="BI124" s="307" t="s">
        <v>277</v>
      </c>
      <c r="BJ124" s="307" t="s">
        <v>277</v>
      </c>
      <c r="BK124" s="447"/>
      <c r="BL124" s="307" t="s">
        <v>277</v>
      </c>
      <c r="BM124" s="307" t="s">
        <v>277</v>
      </c>
      <c r="BN124" s="307" t="s">
        <v>277</v>
      </c>
      <c r="BO124" s="307" t="s">
        <v>277</v>
      </c>
      <c r="BP124" s="307" t="s">
        <v>277</v>
      </c>
      <c r="BQ124" s="307" t="s">
        <v>277</v>
      </c>
      <c r="BR124" s="307" t="s">
        <v>277</v>
      </c>
      <c r="BS124" s="307" t="s">
        <v>277</v>
      </c>
      <c r="BT124" s="307" t="s">
        <v>277</v>
      </c>
      <c r="BU124" s="306" t="s">
        <v>277</v>
      </c>
      <c r="BV124" s="307" t="s">
        <v>277</v>
      </c>
      <c r="BW124" s="307" t="s">
        <v>277</v>
      </c>
      <c r="BX124" s="307" t="s">
        <v>277</v>
      </c>
      <c r="BY124" s="307" t="s">
        <v>277</v>
      </c>
      <c r="BZ124" s="307" t="s">
        <v>277</v>
      </c>
      <c r="CA124" s="307" t="s">
        <v>277</v>
      </c>
      <c r="CB124" s="307" t="s">
        <v>277</v>
      </c>
      <c r="CC124" s="307" t="s">
        <v>277</v>
      </c>
      <c r="CD124" s="307" t="s">
        <v>277</v>
      </c>
      <c r="CE124" s="306" t="s">
        <v>277</v>
      </c>
      <c r="CF124" s="307" t="s">
        <v>277</v>
      </c>
      <c r="CG124" s="307" t="s">
        <v>277</v>
      </c>
      <c r="CH124" s="307" t="s">
        <v>277</v>
      </c>
      <c r="CI124" s="306" t="s">
        <v>277</v>
      </c>
      <c r="CJ124" s="307" t="s">
        <v>277</v>
      </c>
      <c r="CK124" s="307" t="s">
        <v>277</v>
      </c>
      <c r="CL124" s="307" t="s">
        <v>277</v>
      </c>
      <c r="CM124" s="433"/>
      <c r="CN124" s="436"/>
      <c r="CO124" s="471"/>
      <c r="CP124" s="449"/>
      <c r="CQ124" s="433"/>
      <c r="CR124" s="471"/>
      <c r="CS124" s="449"/>
      <c r="CT124" s="433"/>
      <c r="CU124" s="433"/>
      <c r="CV124" s="433"/>
      <c r="CW124" s="433"/>
      <c r="CX124" s="433"/>
      <c r="CY124" s="433"/>
      <c r="CZ124" s="433"/>
      <c r="DA124" s="433"/>
      <c r="DB124" s="442"/>
      <c r="DC124" s="433"/>
      <c r="DD124" s="433"/>
      <c r="DE124" s="433"/>
      <c r="DF124" s="433"/>
      <c r="DG124" s="433"/>
      <c r="DH124" s="433"/>
      <c r="DI124" s="433"/>
      <c r="DJ124" s="433"/>
      <c r="DK124" s="433"/>
      <c r="DL124" s="433"/>
      <c r="DM124" s="307" t="s">
        <v>277</v>
      </c>
      <c r="DN124" s="433"/>
      <c r="DO124" s="307" t="s">
        <v>277</v>
      </c>
      <c r="DP124" s="307" t="s">
        <v>277</v>
      </c>
      <c r="DQ124" s="307" t="s">
        <v>277</v>
      </c>
      <c r="DR124" s="307" t="s">
        <v>277</v>
      </c>
      <c r="DS124" s="307" t="s">
        <v>277</v>
      </c>
      <c r="DT124" s="307" t="s">
        <v>277</v>
      </c>
      <c r="DU124" s="307" t="s">
        <v>277</v>
      </c>
      <c r="DV124" s="307" t="s">
        <v>277</v>
      </c>
      <c r="DW124" s="307" t="s">
        <v>277</v>
      </c>
      <c r="DX124" s="433"/>
      <c r="DY124" s="307" t="s">
        <v>277</v>
      </c>
      <c r="DZ124" s="433"/>
      <c r="EA124" s="307" t="s">
        <v>277</v>
      </c>
      <c r="EB124" s="307" t="s">
        <v>277</v>
      </c>
      <c r="EC124" s="307" t="s">
        <v>277</v>
      </c>
      <c r="ED124" s="307" t="s">
        <v>277</v>
      </c>
      <c r="EE124" s="307" t="s">
        <v>277</v>
      </c>
      <c r="EF124" s="307" t="s">
        <v>277</v>
      </c>
      <c r="EG124" s="307" t="s">
        <v>277</v>
      </c>
      <c r="EH124" s="307" t="s">
        <v>277</v>
      </c>
      <c r="EI124" s="307" t="s">
        <v>277</v>
      </c>
      <c r="EJ124" s="307" t="s">
        <v>277</v>
      </c>
      <c r="EK124" s="307" t="s">
        <v>277</v>
      </c>
      <c r="EL124" s="307" t="s">
        <v>277</v>
      </c>
      <c r="EM124" s="307" t="s">
        <v>277</v>
      </c>
      <c r="EN124" s="307" t="s">
        <v>277</v>
      </c>
      <c r="EO124" s="307" t="s">
        <v>277</v>
      </c>
      <c r="EP124" s="307" t="s">
        <v>277</v>
      </c>
      <c r="EQ124" s="307" t="s">
        <v>277</v>
      </c>
      <c r="ER124" s="307" t="s">
        <v>277</v>
      </c>
      <c r="ES124" s="307" t="s">
        <v>277</v>
      </c>
      <c r="ET124" s="307" t="s">
        <v>277</v>
      </c>
      <c r="EU124" s="307" t="s">
        <v>277</v>
      </c>
    </row>
    <row r="125" spans="1:151" s="311" customFormat="1" ht="19.95" customHeight="1">
      <c r="A125" s="434"/>
      <c r="B125" s="434"/>
      <c r="C125" s="434"/>
      <c r="D125" s="450"/>
      <c r="E125" s="443"/>
      <c r="F125" s="434"/>
      <c r="G125" s="450"/>
      <c r="H125" s="450"/>
      <c r="I125" s="434"/>
      <c r="J125" s="434"/>
      <c r="K125" s="450"/>
      <c r="L125" s="443"/>
      <c r="M125" s="434"/>
      <c r="N125" s="443"/>
      <c r="O125" s="434"/>
      <c r="P125" s="440"/>
      <c r="Q125" s="461"/>
      <c r="R125" s="304" t="s">
        <v>277</v>
      </c>
      <c r="S125" s="304" t="s">
        <v>277</v>
      </c>
      <c r="T125" s="304" t="s">
        <v>277</v>
      </c>
      <c r="U125" s="304" t="s">
        <v>277</v>
      </c>
      <c r="V125" s="304" t="s">
        <v>277</v>
      </c>
      <c r="W125" s="304" t="s">
        <v>277</v>
      </c>
      <c r="X125" s="453"/>
      <c r="Y125" s="304" t="s">
        <v>277</v>
      </c>
      <c r="Z125" s="453"/>
      <c r="AA125" s="304" t="s">
        <v>277</v>
      </c>
      <c r="AB125" s="459"/>
      <c r="AC125" s="304" t="s">
        <v>277</v>
      </c>
      <c r="AD125" s="453"/>
      <c r="AE125" s="304" t="s">
        <v>277</v>
      </c>
      <c r="AF125" s="304" t="s">
        <v>277</v>
      </c>
      <c r="AG125" s="304" t="s">
        <v>277</v>
      </c>
      <c r="AH125" s="304" t="s">
        <v>277</v>
      </c>
      <c r="AI125" s="304" t="s">
        <v>277</v>
      </c>
      <c r="AJ125" s="448"/>
      <c r="AK125" s="448"/>
      <c r="AL125" s="448"/>
      <c r="AM125" s="448"/>
      <c r="AN125" s="448"/>
      <c r="AO125" s="448"/>
      <c r="AP125" s="307" t="s">
        <v>277</v>
      </c>
      <c r="AQ125" s="434"/>
      <c r="AR125" s="307" t="s">
        <v>277</v>
      </c>
      <c r="AS125" s="308" t="s">
        <v>277</v>
      </c>
      <c r="AT125" s="308" t="s">
        <v>277</v>
      </c>
      <c r="AU125" s="307" t="s">
        <v>277</v>
      </c>
      <c r="AV125" s="307" t="s">
        <v>277</v>
      </c>
      <c r="AW125" s="307" t="s">
        <v>277</v>
      </c>
      <c r="AX125" s="307" t="s">
        <v>277</v>
      </c>
      <c r="AY125" s="309" t="s">
        <v>277</v>
      </c>
      <c r="AZ125" s="387" t="s">
        <v>277</v>
      </c>
      <c r="BA125" s="453"/>
      <c r="BB125" s="387" t="s">
        <v>277</v>
      </c>
      <c r="BC125" s="455"/>
      <c r="BD125" s="387" t="s">
        <v>277</v>
      </c>
      <c r="BE125" s="387" t="s">
        <v>277</v>
      </c>
      <c r="BF125" s="387" t="s">
        <v>277</v>
      </c>
      <c r="BG125" s="307" t="s">
        <v>277</v>
      </c>
      <c r="BH125" s="307" t="s">
        <v>277</v>
      </c>
      <c r="BI125" s="307" t="s">
        <v>277</v>
      </c>
      <c r="BJ125" s="307" t="s">
        <v>277</v>
      </c>
      <c r="BK125" s="448"/>
      <c r="BL125" s="307" t="s">
        <v>277</v>
      </c>
      <c r="BM125" s="307" t="s">
        <v>277</v>
      </c>
      <c r="BN125" s="307" t="s">
        <v>277</v>
      </c>
      <c r="BO125" s="307" t="s">
        <v>277</v>
      </c>
      <c r="BP125" s="307" t="s">
        <v>277</v>
      </c>
      <c r="BQ125" s="307" t="s">
        <v>277</v>
      </c>
      <c r="BR125" s="307" t="s">
        <v>277</v>
      </c>
      <c r="BS125" s="307" t="s">
        <v>277</v>
      </c>
      <c r="BT125" s="307" t="s">
        <v>277</v>
      </c>
      <c r="BU125" s="306" t="s">
        <v>277</v>
      </c>
      <c r="BV125" s="307" t="s">
        <v>277</v>
      </c>
      <c r="BW125" s="307" t="s">
        <v>277</v>
      </c>
      <c r="BX125" s="307" t="s">
        <v>277</v>
      </c>
      <c r="BY125" s="307" t="s">
        <v>277</v>
      </c>
      <c r="BZ125" s="307" t="s">
        <v>277</v>
      </c>
      <c r="CA125" s="307" t="s">
        <v>277</v>
      </c>
      <c r="CB125" s="307" t="s">
        <v>277</v>
      </c>
      <c r="CC125" s="307" t="s">
        <v>277</v>
      </c>
      <c r="CD125" s="307" t="s">
        <v>277</v>
      </c>
      <c r="CE125" s="306" t="s">
        <v>277</v>
      </c>
      <c r="CF125" s="307" t="s">
        <v>277</v>
      </c>
      <c r="CG125" s="307" t="s">
        <v>277</v>
      </c>
      <c r="CH125" s="307" t="s">
        <v>277</v>
      </c>
      <c r="CI125" s="306" t="s">
        <v>277</v>
      </c>
      <c r="CJ125" s="307" t="s">
        <v>277</v>
      </c>
      <c r="CK125" s="307" t="s">
        <v>277</v>
      </c>
      <c r="CL125" s="307" t="s">
        <v>277</v>
      </c>
      <c r="CM125" s="434"/>
      <c r="CN125" s="437"/>
      <c r="CO125" s="472"/>
      <c r="CP125" s="450"/>
      <c r="CQ125" s="434"/>
      <c r="CR125" s="472"/>
      <c r="CS125" s="450"/>
      <c r="CT125" s="434"/>
      <c r="CU125" s="434"/>
      <c r="CV125" s="434"/>
      <c r="CW125" s="434"/>
      <c r="CX125" s="434"/>
      <c r="CY125" s="434"/>
      <c r="CZ125" s="434"/>
      <c r="DA125" s="434"/>
      <c r="DB125" s="443"/>
      <c r="DC125" s="434"/>
      <c r="DD125" s="434"/>
      <c r="DE125" s="434"/>
      <c r="DF125" s="434"/>
      <c r="DG125" s="434"/>
      <c r="DH125" s="434"/>
      <c r="DI125" s="434"/>
      <c r="DJ125" s="434"/>
      <c r="DK125" s="434"/>
      <c r="DL125" s="434"/>
      <c r="DM125" s="307" t="s">
        <v>277</v>
      </c>
      <c r="DN125" s="434"/>
      <c r="DO125" s="307" t="s">
        <v>277</v>
      </c>
      <c r="DP125" s="307" t="s">
        <v>277</v>
      </c>
      <c r="DQ125" s="307" t="s">
        <v>277</v>
      </c>
      <c r="DR125" s="307" t="s">
        <v>277</v>
      </c>
      <c r="DS125" s="307" t="s">
        <v>277</v>
      </c>
      <c r="DT125" s="307" t="s">
        <v>277</v>
      </c>
      <c r="DU125" s="307" t="s">
        <v>277</v>
      </c>
      <c r="DV125" s="307" t="s">
        <v>277</v>
      </c>
      <c r="DW125" s="307" t="s">
        <v>277</v>
      </c>
      <c r="DX125" s="434"/>
      <c r="DY125" s="307" t="s">
        <v>277</v>
      </c>
      <c r="DZ125" s="434"/>
      <c r="EA125" s="307" t="s">
        <v>277</v>
      </c>
      <c r="EB125" s="307" t="s">
        <v>277</v>
      </c>
      <c r="EC125" s="307" t="s">
        <v>277</v>
      </c>
      <c r="ED125" s="307" t="s">
        <v>277</v>
      </c>
      <c r="EE125" s="307" t="s">
        <v>277</v>
      </c>
      <c r="EF125" s="307" t="s">
        <v>277</v>
      </c>
      <c r="EG125" s="307" t="s">
        <v>277</v>
      </c>
      <c r="EH125" s="307" t="s">
        <v>277</v>
      </c>
      <c r="EI125" s="307" t="s">
        <v>277</v>
      </c>
      <c r="EJ125" s="307" t="s">
        <v>277</v>
      </c>
      <c r="EK125" s="307" t="s">
        <v>277</v>
      </c>
      <c r="EL125" s="307" t="s">
        <v>277</v>
      </c>
      <c r="EM125" s="307" t="s">
        <v>277</v>
      </c>
      <c r="EN125" s="307" t="s">
        <v>277</v>
      </c>
      <c r="EO125" s="307" t="s">
        <v>277</v>
      </c>
      <c r="EP125" s="307" t="s">
        <v>277</v>
      </c>
      <c r="EQ125" s="307" t="s">
        <v>277</v>
      </c>
      <c r="ER125" s="307" t="s">
        <v>277</v>
      </c>
      <c r="ES125" s="307" t="s">
        <v>277</v>
      </c>
      <c r="ET125" s="307" t="s">
        <v>277</v>
      </c>
      <c r="EU125" s="307" t="s">
        <v>277</v>
      </c>
    </row>
    <row r="126" spans="1:151" s="311" customFormat="1" ht="19.95" customHeight="1">
      <c r="A126" s="432">
        <v>59</v>
      </c>
      <c r="B126" s="432">
        <v>59</v>
      </c>
      <c r="C126" s="432" t="s">
        <v>263</v>
      </c>
      <c r="D126" s="432" t="s">
        <v>575</v>
      </c>
      <c r="E126" s="441" t="s">
        <v>265</v>
      </c>
      <c r="F126" s="432" t="s">
        <v>576</v>
      </c>
      <c r="G126" s="432" t="s">
        <v>577</v>
      </c>
      <c r="H126" s="432" t="s">
        <v>578</v>
      </c>
      <c r="I126" s="432" t="s">
        <v>579</v>
      </c>
      <c r="J126" s="432" t="s">
        <v>270</v>
      </c>
      <c r="K126" s="456" t="s">
        <v>580</v>
      </c>
      <c r="L126" s="441" t="s">
        <v>272</v>
      </c>
      <c r="M126" s="432" t="s">
        <v>581</v>
      </c>
      <c r="N126" s="441" t="s">
        <v>272</v>
      </c>
      <c r="O126" s="432" t="s">
        <v>581</v>
      </c>
      <c r="P126" s="438" t="s">
        <v>291</v>
      </c>
      <c r="Q126" s="441">
        <v>1</v>
      </c>
      <c r="R126" s="304" t="s">
        <v>572</v>
      </c>
      <c r="S126" s="304" t="s">
        <v>270</v>
      </c>
      <c r="T126" s="304" t="s">
        <v>573</v>
      </c>
      <c r="U126" s="304" t="s">
        <v>270</v>
      </c>
      <c r="V126" s="304" t="s">
        <v>270</v>
      </c>
      <c r="W126" s="304">
        <v>527</v>
      </c>
      <c r="X126" s="451">
        <v>527</v>
      </c>
      <c r="Y126" s="304">
        <v>72</v>
      </c>
      <c r="Z126" s="451">
        <v>72</v>
      </c>
      <c r="AA126" s="304">
        <v>527</v>
      </c>
      <c r="AB126" s="457">
        <v>527</v>
      </c>
      <c r="AC126" s="304" t="s">
        <v>270</v>
      </c>
      <c r="AD126" s="451" t="s">
        <v>270</v>
      </c>
      <c r="AE126" s="304" t="s">
        <v>270</v>
      </c>
      <c r="AF126" s="304" t="s">
        <v>270</v>
      </c>
      <c r="AG126" s="304" t="s">
        <v>270</v>
      </c>
      <c r="AH126" s="304" t="s">
        <v>270</v>
      </c>
      <c r="AI126" s="304" t="s">
        <v>270</v>
      </c>
      <c r="AJ126" s="446" t="s">
        <v>277</v>
      </c>
      <c r="AK126" s="446" t="s">
        <v>277</v>
      </c>
      <c r="AL126" s="446" t="s">
        <v>277</v>
      </c>
      <c r="AM126" s="446" t="s">
        <v>277</v>
      </c>
      <c r="AN126" s="446" t="s">
        <v>277</v>
      </c>
      <c r="AO126" s="446" t="s">
        <v>277</v>
      </c>
      <c r="AP126" s="307" t="s">
        <v>277</v>
      </c>
      <c r="AQ126" s="432" t="s">
        <v>277</v>
      </c>
      <c r="AR126" s="307" t="s">
        <v>277</v>
      </c>
      <c r="AS126" s="308" t="s">
        <v>277</v>
      </c>
      <c r="AT126" s="308" t="s">
        <v>277</v>
      </c>
      <c r="AU126" s="307" t="s">
        <v>277</v>
      </c>
      <c r="AV126" s="307" t="s">
        <v>277</v>
      </c>
      <c r="AW126" s="307" t="s">
        <v>277</v>
      </c>
      <c r="AX126" s="307" t="s">
        <v>277</v>
      </c>
      <c r="AY126" s="309" t="s">
        <v>277</v>
      </c>
      <c r="AZ126" s="387" t="s">
        <v>277</v>
      </c>
      <c r="BA126" s="451" t="s">
        <v>277</v>
      </c>
      <c r="BB126" s="387" t="s">
        <v>277</v>
      </c>
      <c r="BC126" s="454" t="s">
        <v>277</v>
      </c>
      <c r="BD126" s="387" t="s">
        <v>277</v>
      </c>
      <c r="BE126" s="387" t="s">
        <v>277</v>
      </c>
      <c r="BF126" s="387" t="s">
        <v>277</v>
      </c>
      <c r="BG126" s="307" t="s">
        <v>277</v>
      </c>
      <c r="BH126" s="307" t="s">
        <v>277</v>
      </c>
      <c r="BI126" s="307" t="s">
        <v>277</v>
      </c>
      <c r="BJ126" s="307" t="s">
        <v>277</v>
      </c>
      <c r="BK126" s="446" t="s">
        <v>277</v>
      </c>
      <c r="BL126" s="307" t="s">
        <v>277</v>
      </c>
      <c r="BM126" s="307" t="s">
        <v>277</v>
      </c>
      <c r="BN126" s="307" t="s">
        <v>277</v>
      </c>
      <c r="BO126" s="307" t="s">
        <v>277</v>
      </c>
      <c r="BP126" s="307" t="s">
        <v>277</v>
      </c>
      <c r="BQ126" s="307" t="s">
        <v>277</v>
      </c>
      <c r="BR126" s="307" t="s">
        <v>277</v>
      </c>
      <c r="BS126" s="307" t="s">
        <v>277</v>
      </c>
      <c r="BT126" s="307" t="s">
        <v>277</v>
      </c>
      <c r="BU126" s="306" t="s">
        <v>277</v>
      </c>
      <c r="BV126" s="307" t="s">
        <v>277</v>
      </c>
      <c r="BW126" s="307" t="s">
        <v>277</v>
      </c>
      <c r="BX126" s="307" t="s">
        <v>277</v>
      </c>
      <c r="BY126" s="307" t="s">
        <v>277</v>
      </c>
      <c r="BZ126" s="307" t="s">
        <v>277</v>
      </c>
      <c r="CA126" s="307" t="s">
        <v>277</v>
      </c>
      <c r="CB126" s="307" t="s">
        <v>277</v>
      </c>
      <c r="CC126" s="307" t="s">
        <v>277</v>
      </c>
      <c r="CD126" s="307" t="s">
        <v>277</v>
      </c>
      <c r="CE126" s="306" t="s">
        <v>277</v>
      </c>
      <c r="CF126" s="307" t="s">
        <v>277</v>
      </c>
      <c r="CG126" s="307" t="s">
        <v>277</v>
      </c>
      <c r="CH126" s="307" t="s">
        <v>277</v>
      </c>
      <c r="CI126" s="306" t="s">
        <v>277</v>
      </c>
      <c r="CJ126" s="307" t="s">
        <v>277</v>
      </c>
      <c r="CK126" s="307" t="s">
        <v>277</v>
      </c>
      <c r="CL126" s="307" t="s">
        <v>277</v>
      </c>
      <c r="CM126" s="432" t="s">
        <v>278</v>
      </c>
      <c r="CN126" s="435" t="s">
        <v>574</v>
      </c>
      <c r="CO126" s="432" t="s">
        <v>280</v>
      </c>
      <c r="CP126" s="432" t="s">
        <v>280</v>
      </c>
      <c r="CQ126" s="432" t="s">
        <v>582</v>
      </c>
      <c r="CR126" s="432" t="s">
        <v>583</v>
      </c>
      <c r="CS126" s="432" t="s">
        <v>270</v>
      </c>
      <c r="CT126" s="432" t="s">
        <v>277</v>
      </c>
      <c r="CU126" s="432" t="s">
        <v>277</v>
      </c>
      <c r="CV126" s="432" t="s">
        <v>277</v>
      </c>
      <c r="CW126" s="432" t="s">
        <v>277</v>
      </c>
      <c r="CX126" s="432" t="s">
        <v>277</v>
      </c>
      <c r="CY126" s="432" t="s">
        <v>277</v>
      </c>
      <c r="CZ126" s="432" t="s">
        <v>277</v>
      </c>
      <c r="DA126" s="432" t="s">
        <v>277</v>
      </c>
      <c r="DB126" s="441" t="s">
        <v>277</v>
      </c>
      <c r="DC126" s="432" t="s">
        <v>277</v>
      </c>
      <c r="DD126" s="432" t="s">
        <v>277</v>
      </c>
      <c r="DE126" s="432" t="s">
        <v>277</v>
      </c>
      <c r="DF126" s="432" t="s">
        <v>277</v>
      </c>
      <c r="DG126" s="432" t="s">
        <v>277</v>
      </c>
      <c r="DH126" s="432" t="s">
        <v>277</v>
      </c>
      <c r="DI126" s="432" t="s">
        <v>277</v>
      </c>
      <c r="DJ126" s="432" t="s">
        <v>277</v>
      </c>
      <c r="DK126" s="432" t="s">
        <v>277</v>
      </c>
      <c r="DL126" s="432" t="s">
        <v>277</v>
      </c>
      <c r="DM126" s="307" t="s">
        <v>277</v>
      </c>
      <c r="DN126" s="432" t="s">
        <v>277</v>
      </c>
      <c r="DO126" s="307" t="s">
        <v>277</v>
      </c>
      <c r="DP126" s="307" t="s">
        <v>277</v>
      </c>
      <c r="DQ126" s="307" t="s">
        <v>277</v>
      </c>
      <c r="DR126" s="307" t="s">
        <v>277</v>
      </c>
      <c r="DS126" s="307" t="s">
        <v>277</v>
      </c>
      <c r="DT126" s="307" t="s">
        <v>277</v>
      </c>
      <c r="DU126" s="307" t="s">
        <v>277</v>
      </c>
      <c r="DV126" s="307" t="s">
        <v>277</v>
      </c>
      <c r="DW126" s="307" t="s">
        <v>277</v>
      </c>
      <c r="DX126" s="432" t="s">
        <v>277</v>
      </c>
      <c r="DY126" s="307" t="s">
        <v>277</v>
      </c>
      <c r="DZ126" s="432" t="s">
        <v>277</v>
      </c>
      <c r="EA126" s="307" t="s">
        <v>277</v>
      </c>
      <c r="EB126" s="307" t="s">
        <v>277</v>
      </c>
      <c r="EC126" s="307" t="s">
        <v>277</v>
      </c>
      <c r="ED126" s="307" t="s">
        <v>277</v>
      </c>
      <c r="EE126" s="307" t="s">
        <v>277</v>
      </c>
      <c r="EF126" s="307" t="s">
        <v>277</v>
      </c>
      <c r="EG126" s="307" t="s">
        <v>277</v>
      </c>
      <c r="EH126" s="307" t="s">
        <v>277</v>
      </c>
      <c r="EI126" s="307" t="s">
        <v>277</v>
      </c>
      <c r="EJ126" s="307" t="s">
        <v>277</v>
      </c>
      <c r="EK126" s="307" t="s">
        <v>277</v>
      </c>
      <c r="EL126" s="307" t="s">
        <v>277</v>
      </c>
      <c r="EM126" s="307" t="s">
        <v>277</v>
      </c>
      <c r="EN126" s="307" t="s">
        <v>277</v>
      </c>
      <c r="EO126" s="307" t="s">
        <v>277</v>
      </c>
      <c r="EP126" s="307" t="s">
        <v>277</v>
      </c>
      <c r="EQ126" s="307" t="s">
        <v>277</v>
      </c>
      <c r="ER126" s="307" t="s">
        <v>277</v>
      </c>
      <c r="ES126" s="307" t="s">
        <v>277</v>
      </c>
      <c r="ET126" s="307" t="s">
        <v>277</v>
      </c>
      <c r="EU126" s="307" t="s">
        <v>277</v>
      </c>
    </row>
    <row r="127" spans="1:151" s="311" customFormat="1" ht="19.95" customHeight="1">
      <c r="A127" s="433"/>
      <c r="B127" s="433"/>
      <c r="C127" s="433"/>
      <c r="D127" s="449"/>
      <c r="E127" s="442"/>
      <c r="F127" s="433"/>
      <c r="G127" s="449"/>
      <c r="H127" s="449"/>
      <c r="I127" s="433"/>
      <c r="J127" s="433"/>
      <c r="K127" s="449"/>
      <c r="L127" s="442"/>
      <c r="M127" s="433"/>
      <c r="N127" s="442"/>
      <c r="O127" s="433"/>
      <c r="P127" s="439"/>
      <c r="Q127" s="460"/>
      <c r="R127" s="304" t="s">
        <v>270</v>
      </c>
      <c r="S127" s="304" t="s">
        <v>277</v>
      </c>
      <c r="T127" s="304" t="s">
        <v>277</v>
      </c>
      <c r="U127" s="304" t="s">
        <v>277</v>
      </c>
      <c r="V127" s="304" t="s">
        <v>277</v>
      </c>
      <c r="W127" s="304" t="s">
        <v>277</v>
      </c>
      <c r="X127" s="452"/>
      <c r="Y127" s="304" t="s">
        <v>277</v>
      </c>
      <c r="Z127" s="452"/>
      <c r="AA127" s="304" t="s">
        <v>277</v>
      </c>
      <c r="AB127" s="458"/>
      <c r="AC127" s="304" t="s">
        <v>277</v>
      </c>
      <c r="AD127" s="452"/>
      <c r="AE127" s="304" t="s">
        <v>277</v>
      </c>
      <c r="AF127" s="304" t="s">
        <v>277</v>
      </c>
      <c r="AG127" s="304" t="s">
        <v>277</v>
      </c>
      <c r="AH127" s="304" t="s">
        <v>277</v>
      </c>
      <c r="AI127" s="304" t="s">
        <v>277</v>
      </c>
      <c r="AJ127" s="447"/>
      <c r="AK127" s="447"/>
      <c r="AL127" s="447"/>
      <c r="AM127" s="447"/>
      <c r="AN127" s="447"/>
      <c r="AO127" s="447"/>
      <c r="AP127" s="307" t="s">
        <v>277</v>
      </c>
      <c r="AQ127" s="433"/>
      <c r="AR127" s="307" t="s">
        <v>277</v>
      </c>
      <c r="AS127" s="308" t="s">
        <v>277</v>
      </c>
      <c r="AT127" s="308" t="s">
        <v>277</v>
      </c>
      <c r="AU127" s="307" t="s">
        <v>277</v>
      </c>
      <c r="AV127" s="307" t="s">
        <v>277</v>
      </c>
      <c r="AW127" s="307" t="s">
        <v>277</v>
      </c>
      <c r="AX127" s="307" t="s">
        <v>277</v>
      </c>
      <c r="AY127" s="309" t="s">
        <v>277</v>
      </c>
      <c r="AZ127" s="387" t="s">
        <v>277</v>
      </c>
      <c r="BA127" s="452"/>
      <c r="BB127" s="387" t="s">
        <v>277</v>
      </c>
      <c r="BC127" s="452"/>
      <c r="BD127" s="387" t="s">
        <v>277</v>
      </c>
      <c r="BE127" s="387" t="s">
        <v>277</v>
      </c>
      <c r="BF127" s="387" t="s">
        <v>277</v>
      </c>
      <c r="BG127" s="307" t="s">
        <v>277</v>
      </c>
      <c r="BH127" s="307" t="s">
        <v>277</v>
      </c>
      <c r="BI127" s="307" t="s">
        <v>277</v>
      </c>
      <c r="BJ127" s="307" t="s">
        <v>277</v>
      </c>
      <c r="BK127" s="447"/>
      <c r="BL127" s="307" t="s">
        <v>277</v>
      </c>
      <c r="BM127" s="307" t="s">
        <v>277</v>
      </c>
      <c r="BN127" s="307" t="s">
        <v>277</v>
      </c>
      <c r="BO127" s="307" t="s">
        <v>277</v>
      </c>
      <c r="BP127" s="307" t="s">
        <v>277</v>
      </c>
      <c r="BQ127" s="307" t="s">
        <v>277</v>
      </c>
      <c r="BR127" s="307" t="s">
        <v>277</v>
      </c>
      <c r="BS127" s="307" t="s">
        <v>277</v>
      </c>
      <c r="BT127" s="307" t="s">
        <v>277</v>
      </c>
      <c r="BU127" s="306" t="s">
        <v>277</v>
      </c>
      <c r="BV127" s="307" t="s">
        <v>277</v>
      </c>
      <c r="BW127" s="307" t="s">
        <v>277</v>
      </c>
      <c r="BX127" s="307" t="s">
        <v>277</v>
      </c>
      <c r="BY127" s="307" t="s">
        <v>277</v>
      </c>
      <c r="BZ127" s="307" t="s">
        <v>277</v>
      </c>
      <c r="CA127" s="307" t="s">
        <v>277</v>
      </c>
      <c r="CB127" s="307" t="s">
        <v>277</v>
      </c>
      <c r="CC127" s="307" t="s">
        <v>277</v>
      </c>
      <c r="CD127" s="307" t="s">
        <v>277</v>
      </c>
      <c r="CE127" s="306" t="s">
        <v>277</v>
      </c>
      <c r="CF127" s="307" t="s">
        <v>277</v>
      </c>
      <c r="CG127" s="307" t="s">
        <v>277</v>
      </c>
      <c r="CH127" s="307" t="s">
        <v>277</v>
      </c>
      <c r="CI127" s="306" t="s">
        <v>277</v>
      </c>
      <c r="CJ127" s="307" t="s">
        <v>277</v>
      </c>
      <c r="CK127" s="307" t="s">
        <v>277</v>
      </c>
      <c r="CL127" s="307" t="s">
        <v>277</v>
      </c>
      <c r="CM127" s="433"/>
      <c r="CN127" s="436"/>
      <c r="CO127" s="449"/>
      <c r="CP127" s="449"/>
      <c r="CQ127" s="433"/>
      <c r="CR127" s="449"/>
      <c r="CS127" s="449"/>
      <c r="CT127" s="433"/>
      <c r="CU127" s="433"/>
      <c r="CV127" s="433"/>
      <c r="CW127" s="433"/>
      <c r="CX127" s="433"/>
      <c r="CY127" s="433"/>
      <c r="CZ127" s="433"/>
      <c r="DA127" s="433"/>
      <c r="DB127" s="442"/>
      <c r="DC127" s="433"/>
      <c r="DD127" s="433"/>
      <c r="DE127" s="433"/>
      <c r="DF127" s="433"/>
      <c r="DG127" s="433"/>
      <c r="DH127" s="433"/>
      <c r="DI127" s="433"/>
      <c r="DJ127" s="433"/>
      <c r="DK127" s="433"/>
      <c r="DL127" s="433"/>
      <c r="DM127" s="307" t="s">
        <v>277</v>
      </c>
      <c r="DN127" s="433"/>
      <c r="DO127" s="307" t="s">
        <v>277</v>
      </c>
      <c r="DP127" s="307" t="s">
        <v>277</v>
      </c>
      <c r="DQ127" s="307" t="s">
        <v>277</v>
      </c>
      <c r="DR127" s="307" t="s">
        <v>277</v>
      </c>
      <c r="DS127" s="307" t="s">
        <v>277</v>
      </c>
      <c r="DT127" s="307" t="s">
        <v>277</v>
      </c>
      <c r="DU127" s="307" t="s">
        <v>277</v>
      </c>
      <c r="DV127" s="307" t="s">
        <v>277</v>
      </c>
      <c r="DW127" s="307" t="s">
        <v>277</v>
      </c>
      <c r="DX127" s="433"/>
      <c r="DY127" s="307" t="s">
        <v>277</v>
      </c>
      <c r="DZ127" s="433"/>
      <c r="EA127" s="307" t="s">
        <v>277</v>
      </c>
      <c r="EB127" s="307" t="s">
        <v>277</v>
      </c>
      <c r="EC127" s="307" t="s">
        <v>277</v>
      </c>
      <c r="ED127" s="307" t="s">
        <v>277</v>
      </c>
      <c r="EE127" s="307" t="s">
        <v>277</v>
      </c>
      <c r="EF127" s="307" t="s">
        <v>277</v>
      </c>
      <c r="EG127" s="307" t="s">
        <v>277</v>
      </c>
      <c r="EH127" s="307" t="s">
        <v>277</v>
      </c>
      <c r="EI127" s="307" t="s">
        <v>277</v>
      </c>
      <c r="EJ127" s="307" t="s">
        <v>277</v>
      </c>
      <c r="EK127" s="307" t="s">
        <v>277</v>
      </c>
      <c r="EL127" s="307" t="s">
        <v>277</v>
      </c>
      <c r="EM127" s="307" t="s">
        <v>277</v>
      </c>
      <c r="EN127" s="307" t="s">
        <v>277</v>
      </c>
      <c r="EO127" s="307" t="s">
        <v>277</v>
      </c>
      <c r="EP127" s="307" t="s">
        <v>277</v>
      </c>
      <c r="EQ127" s="307" t="s">
        <v>277</v>
      </c>
      <c r="ER127" s="307" t="s">
        <v>277</v>
      </c>
      <c r="ES127" s="307" t="s">
        <v>277</v>
      </c>
      <c r="ET127" s="307" t="s">
        <v>277</v>
      </c>
      <c r="EU127" s="307" t="s">
        <v>277</v>
      </c>
    </row>
    <row r="128" spans="1:151" s="311" customFormat="1" ht="19.95" customHeight="1">
      <c r="A128" s="433"/>
      <c r="B128" s="433"/>
      <c r="C128" s="433"/>
      <c r="D128" s="449"/>
      <c r="E128" s="442"/>
      <c r="F128" s="433"/>
      <c r="G128" s="449"/>
      <c r="H128" s="449"/>
      <c r="I128" s="433"/>
      <c r="J128" s="433"/>
      <c r="K128" s="449"/>
      <c r="L128" s="442"/>
      <c r="M128" s="433"/>
      <c r="N128" s="442"/>
      <c r="O128" s="433"/>
      <c r="P128" s="439"/>
      <c r="Q128" s="460"/>
      <c r="R128" s="304" t="s">
        <v>277</v>
      </c>
      <c r="S128" s="304" t="s">
        <v>277</v>
      </c>
      <c r="T128" s="304" t="s">
        <v>277</v>
      </c>
      <c r="U128" s="304" t="s">
        <v>277</v>
      </c>
      <c r="V128" s="304" t="s">
        <v>277</v>
      </c>
      <c r="W128" s="304" t="s">
        <v>277</v>
      </c>
      <c r="X128" s="452"/>
      <c r="Y128" s="304" t="s">
        <v>277</v>
      </c>
      <c r="Z128" s="452"/>
      <c r="AA128" s="304" t="s">
        <v>277</v>
      </c>
      <c r="AB128" s="458"/>
      <c r="AC128" s="304" t="s">
        <v>277</v>
      </c>
      <c r="AD128" s="452"/>
      <c r="AE128" s="304" t="s">
        <v>277</v>
      </c>
      <c r="AF128" s="304" t="s">
        <v>277</v>
      </c>
      <c r="AG128" s="304" t="s">
        <v>277</v>
      </c>
      <c r="AH128" s="304" t="s">
        <v>277</v>
      </c>
      <c r="AI128" s="304" t="s">
        <v>277</v>
      </c>
      <c r="AJ128" s="447"/>
      <c r="AK128" s="447"/>
      <c r="AL128" s="447"/>
      <c r="AM128" s="447"/>
      <c r="AN128" s="447"/>
      <c r="AO128" s="447"/>
      <c r="AP128" s="307" t="s">
        <v>277</v>
      </c>
      <c r="AQ128" s="433"/>
      <c r="AR128" s="307" t="s">
        <v>277</v>
      </c>
      <c r="AS128" s="308" t="s">
        <v>277</v>
      </c>
      <c r="AT128" s="308" t="s">
        <v>277</v>
      </c>
      <c r="AU128" s="307" t="s">
        <v>277</v>
      </c>
      <c r="AV128" s="307" t="s">
        <v>277</v>
      </c>
      <c r="AW128" s="307" t="s">
        <v>277</v>
      </c>
      <c r="AX128" s="307" t="s">
        <v>277</v>
      </c>
      <c r="AY128" s="309" t="s">
        <v>277</v>
      </c>
      <c r="AZ128" s="387" t="s">
        <v>277</v>
      </c>
      <c r="BA128" s="452"/>
      <c r="BB128" s="387" t="s">
        <v>277</v>
      </c>
      <c r="BC128" s="452"/>
      <c r="BD128" s="387" t="s">
        <v>277</v>
      </c>
      <c r="BE128" s="387" t="s">
        <v>277</v>
      </c>
      <c r="BF128" s="387" t="s">
        <v>277</v>
      </c>
      <c r="BG128" s="307" t="s">
        <v>277</v>
      </c>
      <c r="BH128" s="307" t="s">
        <v>277</v>
      </c>
      <c r="BI128" s="307" t="s">
        <v>277</v>
      </c>
      <c r="BJ128" s="307" t="s">
        <v>277</v>
      </c>
      <c r="BK128" s="447"/>
      <c r="BL128" s="307" t="s">
        <v>277</v>
      </c>
      <c r="BM128" s="307" t="s">
        <v>277</v>
      </c>
      <c r="BN128" s="307" t="s">
        <v>277</v>
      </c>
      <c r="BO128" s="307" t="s">
        <v>277</v>
      </c>
      <c r="BP128" s="307" t="s">
        <v>277</v>
      </c>
      <c r="BQ128" s="307" t="s">
        <v>277</v>
      </c>
      <c r="BR128" s="307" t="s">
        <v>277</v>
      </c>
      <c r="BS128" s="307" t="s">
        <v>277</v>
      </c>
      <c r="BT128" s="307" t="s">
        <v>277</v>
      </c>
      <c r="BU128" s="306" t="s">
        <v>277</v>
      </c>
      <c r="BV128" s="307" t="s">
        <v>277</v>
      </c>
      <c r="BW128" s="307" t="s">
        <v>277</v>
      </c>
      <c r="BX128" s="307" t="s">
        <v>277</v>
      </c>
      <c r="BY128" s="307" t="s">
        <v>277</v>
      </c>
      <c r="BZ128" s="307" t="s">
        <v>277</v>
      </c>
      <c r="CA128" s="307" t="s">
        <v>277</v>
      </c>
      <c r="CB128" s="307" t="s">
        <v>277</v>
      </c>
      <c r="CC128" s="307" t="s">
        <v>277</v>
      </c>
      <c r="CD128" s="307" t="s">
        <v>277</v>
      </c>
      <c r="CE128" s="306" t="s">
        <v>277</v>
      </c>
      <c r="CF128" s="307" t="s">
        <v>277</v>
      </c>
      <c r="CG128" s="307" t="s">
        <v>277</v>
      </c>
      <c r="CH128" s="307" t="s">
        <v>277</v>
      </c>
      <c r="CI128" s="306" t="s">
        <v>277</v>
      </c>
      <c r="CJ128" s="307" t="s">
        <v>277</v>
      </c>
      <c r="CK128" s="307" t="s">
        <v>277</v>
      </c>
      <c r="CL128" s="307" t="s">
        <v>277</v>
      </c>
      <c r="CM128" s="433"/>
      <c r="CN128" s="436"/>
      <c r="CO128" s="449"/>
      <c r="CP128" s="449"/>
      <c r="CQ128" s="433"/>
      <c r="CR128" s="449"/>
      <c r="CS128" s="449"/>
      <c r="CT128" s="433"/>
      <c r="CU128" s="433"/>
      <c r="CV128" s="433"/>
      <c r="CW128" s="433"/>
      <c r="CX128" s="433"/>
      <c r="CY128" s="433"/>
      <c r="CZ128" s="433"/>
      <c r="DA128" s="433"/>
      <c r="DB128" s="442"/>
      <c r="DC128" s="433"/>
      <c r="DD128" s="433"/>
      <c r="DE128" s="433"/>
      <c r="DF128" s="433"/>
      <c r="DG128" s="433"/>
      <c r="DH128" s="433"/>
      <c r="DI128" s="433"/>
      <c r="DJ128" s="433"/>
      <c r="DK128" s="433"/>
      <c r="DL128" s="433"/>
      <c r="DM128" s="307" t="s">
        <v>277</v>
      </c>
      <c r="DN128" s="433"/>
      <c r="DO128" s="307" t="s">
        <v>277</v>
      </c>
      <c r="DP128" s="307" t="s">
        <v>277</v>
      </c>
      <c r="DQ128" s="307" t="s">
        <v>277</v>
      </c>
      <c r="DR128" s="307" t="s">
        <v>277</v>
      </c>
      <c r="DS128" s="307" t="s">
        <v>277</v>
      </c>
      <c r="DT128" s="307" t="s">
        <v>277</v>
      </c>
      <c r="DU128" s="307" t="s">
        <v>277</v>
      </c>
      <c r="DV128" s="307" t="s">
        <v>277</v>
      </c>
      <c r="DW128" s="307" t="s">
        <v>277</v>
      </c>
      <c r="DX128" s="433"/>
      <c r="DY128" s="307" t="s">
        <v>277</v>
      </c>
      <c r="DZ128" s="433"/>
      <c r="EA128" s="307" t="s">
        <v>277</v>
      </c>
      <c r="EB128" s="307" t="s">
        <v>277</v>
      </c>
      <c r="EC128" s="307" t="s">
        <v>277</v>
      </c>
      <c r="ED128" s="307" t="s">
        <v>277</v>
      </c>
      <c r="EE128" s="307" t="s">
        <v>277</v>
      </c>
      <c r="EF128" s="307" t="s">
        <v>277</v>
      </c>
      <c r="EG128" s="307" t="s">
        <v>277</v>
      </c>
      <c r="EH128" s="307" t="s">
        <v>277</v>
      </c>
      <c r="EI128" s="307" t="s">
        <v>277</v>
      </c>
      <c r="EJ128" s="307" t="s">
        <v>277</v>
      </c>
      <c r="EK128" s="307" t="s">
        <v>277</v>
      </c>
      <c r="EL128" s="307" t="s">
        <v>277</v>
      </c>
      <c r="EM128" s="307" t="s">
        <v>277</v>
      </c>
      <c r="EN128" s="307" t="s">
        <v>277</v>
      </c>
      <c r="EO128" s="307" t="s">
        <v>277</v>
      </c>
      <c r="EP128" s="307" t="s">
        <v>277</v>
      </c>
      <c r="EQ128" s="307" t="s">
        <v>277</v>
      </c>
      <c r="ER128" s="307" t="s">
        <v>277</v>
      </c>
      <c r="ES128" s="307" t="s">
        <v>277</v>
      </c>
      <c r="ET128" s="307" t="s">
        <v>277</v>
      </c>
      <c r="EU128" s="307" t="s">
        <v>277</v>
      </c>
    </row>
    <row r="129" spans="1:151" s="311" customFormat="1" ht="19.5" customHeight="1">
      <c r="A129" s="434"/>
      <c r="B129" s="434"/>
      <c r="C129" s="434"/>
      <c r="D129" s="450"/>
      <c r="E129" s="443"/>
      <c r="F129" s="434"/>
      <c r="G129" s="450"/>
      <c r="H129" s="450"/>
      <c r="I129" s="434"/>
      <c r="J129" s="434"/>
      <c r="K129" s="450"/>
      <c r="L129" s="443"/>
      <c r="M129" s="434"/>
      <c r="N129" s="443"/>
      <c r="O129" s="434"/>
      <c r="P129" s="440"/>
      <c r="Q129" s="461"/>
      <c r="R129" s="304" t="s">
        <v>277</v>
      </c>
      <c r="S129" s="304" t="s">
        <v>277</v>
      </c>
      <c r="T129" s="304" t="s">
        <v>277</v>
      </c>
      <c r="U129" s="304" t="s">
        <v>277</v>
      </c>
      <c r="V129" s="304" t="s">
        <v>277</v>
      </c>
      <c r="W129" s="304" t="s">
        <v>277</v>
      </c>
      <c r="X129" s="453"/>
      <c r="Y129" s="304" t="s">
        <v>277</v>
      </c>
      <c r="Z129" s="453"/>
      <c r="AA129" s="304" t="s">
        <v>277</v>
      </c>
      <c r="AB129" s="459"/>
      <c r="AC129" s="304" t="s">
        <v>277</v>
      </c>
      <c r="AD129" s="453"/>
      <c r="AE129" s="304" t="s">
        <v>277</v>
      </c>
      <c r="AF129" s="304" t="s">
        <v>277</v>
      </c>
      <c r="AG129" s="304" t="s">
        <v>277</v>
      </c>
      <c r="AH129" s="304" t="s">
        <v>277</v>
      </c>
      <c r="AI129" s="304" t="s">
        <v>277</v>
      </c>
      <c r="AJ129" s="448"/>
      <c r="AK129" s="448"/>
      <c r="AL129" s="448"/>
      <c r="AM129" s="448"/>
      <c r="AN129" s="448"/>
      <c r="AO129" s="448"/>
      <c r="AP129" s="307" t="s">
        <v>277</v>
      </c>
      <c r="AQ129" s="434"/>
      <c r="AR129" s="307" t="s">
        <v>277</v>
      </c>
      <c r="AS129" s="308" t="s">
        <v>277</v>
      </c>
      <c r="AT129" s="308" t="s">
        <v>277</v>
      </c>
      <c r="AU129" s="307" t="s">
        <v>277</v>
      </c>
      <c r="AV129" s="307" t="s">
        <v>277</v>
      </c>
      <c r="AW129" s="307" t="s">
        <v>277</v>
      </c>
      <c r="AX129" s="307" t="s">
        <v>277</v>
      </c>
      <c r="AY129" s="309" t="s">
        <v>277</v>
      </c>
      <c r="AZ129" s="387" t="s">
        <v>277</v>
      </c>
      <c r="BA129" s="453"/>
      <c r="BB129" s="387" t="s">
        <v>277</v>
      </c>
      <c r="BC129" s="455"/>
      <c r="BD129" s="387" t="s">
        <v>277</v>
      </c>
      <c r="BE129" s="387" t="s">
        <v>277</v>
      </c>
      <c r="BF129" s="387" t="s">
        <v>277</v>
      </c>
      <c r="BG129" s="307" t="s">
        <v>277</v>
      </c>
      <c r="BH129" s="307" t="s">
        <v>277</v>
      </c>
      <c r="BI129" s="307" t="s">
        <v>277</v>
      </c>
      <c r="BJ129" s="307" t="s">
        <v>277</v>
      </c>
      <c r="BK129" s="448"/>
      <c r="BL129" s="307" t="s">
        <v>277</v>
      </c>
      <c r="BM129" s="307" t="s">
        <v>277</v>
      </c>
      <c r="BN129" s="307" t="s">
        <v>277</v>
      </c>
      <c r="BO129" s="307" t="s">
        <v>277</v>
      </c>
      <c r="BP129" s="307" t="s">
        <v>277</v>
      </c>
      <c r="BQ129" s="307" t="s">
        <v>277</v>
      </c>
      <c r="BR129" s="307" t="s">
        <v>277</v>
      </c>
      <c r="BS129" s="307" t="s">
        <v>277</v>
      </c>
      <c r="BT129" s="307" t="s">
        <v>277</v>
      </c>
      <c r="BU129" s="306" t="s">
        <v>277</v>
      </c>
      <c r="BV129" s="307" t="s">
        <v>277</v>
      </c>
      <c r="BW129" s="307" t="s">
        <v>277</v>
      </c>
      <c r="BX129" s="307" t="s">
        <v>277</v>
      </c>
      <c r="BY129" s="307" t="s">
        <v>277</v>
      </c>
      <c r="BZ129" s="307" t="s">
        <v>277</v>
      </c>
      <c r="CA129" s="307" t="s">
        <v>277</v>
      </c>
      <c r="CB129" s="307" t="s">
        <v>277</v>
      </c>
      <c r="CC129" s="307" t="s">
        <v>277</v>
      </c>
      <c r="CD129" s="307" t="s">
        <v>277</v>
      </c>
      <c r="CE129" s="306" t="s">
        <v>277</v>
      </c>
      <c r="CF129" s="307" t="s">
        <v>277</v>
      </c>
      <c r="CG129" s="307" t="s">
        <v>277</v>
      </c>
      <c r="CH129" s="307" t="s">
        <v>277</v>
      </c>
      <c r="CI129" s="306" t="s">
        <v>277</v>
      </c>
      <c r="CJ129" s="307" t="s">
        <v>277</v>
      </c>
      <c r="CK129" s="307" t="s">
        <v>277</v>
      </c>
      <c r="CL129" s="307" t="s">
        <v>277</v>
      </c>
      <c r="CM129" s="434"/>
      <c r="CN129" s="437"/>
      <c r="CO129" s="450"/>
      <c r="CP129" s="450"/>
      <c r="CQ129" s="434"/>
      <c r="CR129" s="450"/>
      <c r="CS129" s="450"/>
      <c r="CT129" s="434"/>
      <c r="CU129" s="434"/>
      <c r="CV129" s="434"/>
      <c r="CW129" s="434"/>
      <c r="CX129" s="434"/>
      <c r="CY129" s="434"/>
      <c r="CZ129" s="434"/>
      <c r="DA129" s="434"/>
      <c r="DB129" s="443"/>
      <c r="DC129" s="434"/>
      <c r="DD129" s="434"/>
      <c r="DE129" s="434"/>
      <c r="DF129" s="434"/>
      <c r="DG129" s="434"/>
      <c r="DH129" s="434"/>
      <c r="DI129" s="434"/>
      <c r="DJ129" s="434"/>
      <c r="DK129" s="434"/>
      <c r="DL129" s="434"/>
      <c r="DM129" s="307" t="s">
        <v>277</v>
      </c>
      <c r="DN129" s="434"/>
      <c r="DO129" s="307" t="s">
        <v>277</v>
      </c>
      <c r="DP129" s="307" t="s">
        <v>277</v>
      </c>
      <c r="DQ129" s="307" t="s">
        <v>277</v>
      </c>
      <c r="DR129" s="307" t="s">
        <v>277</v>
      </c>
      <c r="DS129" s="307" t="s">
        <v>277</v>
      </c>
      <c r="DT129" s="307" t="s">
        <v>277</v>
      </c>
      <c r="DU129" s="307" t="s">
        <v>277</v>
      </c>
      <c r="DV129" s="307" t="s">
        <v>277</v>
      </c>
      <c r="DW129" s="307" t="s">
        <v>277</v>
      </c>
      <c r="DX129" s="434"/>
      <c r="DY129" s="307" t="s">
        <v>277</v>
      </c>
      <c r="DZ129" s="434"/>
      <c r="EA129" s="307" t="s">
        <v>277</v>
      </c>
      <c r="EB129" s="307" t="s">
        <v>277</v>
      </c>
      <c r="EC129" s="307" t="s">
        <v>277</v>
      </c>
      <c r="ED129" s="307" t="s">
        <v>277</v>
      </c>
      <c r="EE129" s="307" t="s">
        <v>277</v>
      </c>
      <c r="EF129" s="307" t="s">
        <v>277</v>
      </c>
      <c r="EG129" s="307" t="s">
        <v>277</v>
      </c>
      <c r="EH129" s="307" t="s">
        <v>277</v>
      </c>
      <c r="EI129" s="307" t="s">
        <v>277</v>
      </c>
      <c r="EJ129" s="307" t="s">
        <v>277</v>
      </c>
      <c r="EK129" s="307" t="s">
        <v>277</v>
      </c>
      <c r="EL129" s="307" t="s">
        <v>277</v>
      </c>
      <c r="EM129" s="307" t="s">
        <v>277</v>
      </c>
      <c r="EN129" s="307" t="s">
        <v>277</v>
      </c>
      <c r="EO129" s="307" t="s">
        <v>277</v>
      </c>
      <c r="EP129" s="307" t="s">
        <v>277</v>
      </c>
      <c r="EQ129" s="307" t="s">
        <v>277</v>
      </c>
      <c r="ER129" s="307" t="s">
        <v>277</v>
      </c>
      <c r="ES129" s="307" t="s">
        <v>277</v>
      </c>
      <c r="ET129" s="307" t="s">
        <v>277</v>
      </c>
      <c r="EU129" s="307" t="s">
        <v>277</v>
      </c>
    </row>
    <row r="130" spans="1:151" s="311" customFormat="1" ht="19.95" customHeight="1">
      <c r="A130" s="432">
        <v>60</v>
      </c>
      <c r="B130" s="432">
        <v>60</v>
      </c>
      <c r="C130" s="432" t="s">
        <v>263</v>
      </c>
      <c r="D130" s="432" t="s">
        <v>584</v>
      </c>
      <c r="E130" s="441" t="s">
        <v>265</v>
      </c>
      <c r="F130" s="432" t="s">
        <v>585</v>
      </c>
      <c r="G130" s="432" t="s">
        <v>586</v>
      </c>
      <c r="H130" s="432" t="s">
        <v>578</v>
      </c>
      <c r="I130" s="432" t="s">
        <v>587</v>
      </c>
      <c r="J130" s="432" t="s">
        <v>270</v>
      </c>
      <c r="K130" s="456" t="s">
        <v>588</v>
      </c>
      <c r="L130" s="441" t="s">
        <v>272</v>
      </c>
      <c r="M130" s="432" t="s">
        <v>581</v>
      </c>
      <c r="N130" s="441" t="s">
        <v>272</v>
      </c>
      <c r="O130" s="432" t="s">
        <v>589</v>
      </c>
      <c r="P130" s="438" t="s">
        <v>291</v>
      </c>
      <c r="Q130" s="441">
        <v>1</v>
      </c>
      <c r="R130" s="304" t="s">
        <v>572</v>
      </c>
      <c r="S130" s="304" t="s">
        <v>270</v>
      </c>
      <c r="T130" s="304" t="s">
        <v>573</v>
      </c>
      <c r="U130" s="304" t="s">
        <v>270</v>
      </c>
      <c r="V130" s="304" t="s">
        <v>270</v>
      </c>
      <c r="W130" s="304">
        <v>131</v>
      </c>
      <c r="X130" s="451">
        <v>131</v>
      </c>
      <c r="Y130" s="304">
        <v>72</v>
      </c>
      <c r="Z130" s="451">
        <v>72</v>
      </c>
      <c r="AA130" s="304">
        <v>131</v>
      </c>
      <c r="AB130" s="457">
        <v>131</v>
      </c>
      <c r="AC130" s="304" t="s">
        <v>270</v>
      </c>
      <c r="AD130" s="451" t="s">
        <v>270</v>
      </c>
      <c r="AE130" s="304" t="s">
        <v>270</v>
      </c>
      <c r="AF130" s="304" t="s">
        <v>270</v>
      </c>
      <c r="AG130" s="304" t="s">
        <v>270</v>
      </c>
      <c r="AH130" s="304" t="s">
        <v>270</v>
      </c>
      <c r="AI130" s="304" t="s">
        <v>270</v>
      </c>
      <c r="AJ130" s="446" t="s">
        <v>277</v>
      </c>
      <c r="AK130" s="446" t="s">
        <v>277</v>
      </c>
      <c r="AL130" s="446" t="s">
        <v>277</v>
      </c>
      <c r="AM130" s="446" t="s">
        <v>277</v>
      </c>
      <c r="AN130" s="446" t="s">
        <v>277</v>
      </c>
      <c r="AO130" s="446" t="s">
        <v>277</v>
      </c>
      <c r="AP130" s="307" t="s">
        <v>277</v>
      </c>
      <c r="AQ130" s="432" t="s">
        <v>277</v>
      </c>
      <c r="AR130" s="307" t="s">
        <v>277</v>
      </c>
      <c r="AS130" s="308" t="s">
        <v>277</v>
      </c>
      <c r="AT130" s="308" t="s">
        <v>277</v>
      </c>
      <c r="AU130" s="307" t="s">
        <v>277</v>
      </c>
      <c r="AV130" s="307" t="s">
        <v>277</v>
      </c>
      <c r="AW130" s="307" t="s">
        <v>277</v>
      </c>
      <c r="AX130" s="307" t="s">
        <v>277</v>
      </c>
      <c r="AY130" s="309" t="s">
        <v>277</v>
      </c>
      <c r="AZ130" s="387" t="s">
        <v>277</v>
      </c>
      <c r="BA130" s="451" t="s">
        <v>277</v>
      </c>
      <c r="BB130" s="387" t="s">
        <v>277</v>
      </c>
      <c r="BC130" s="454" t="s">
        <v>277</v>
      </c>
      <c r="BD130" s="387" t="s">
        <v>277</v>
      </c>
      <c r="BE130" s="387" t="s">
        <v>277</v>
      </c>
      <c r="BF130" s="387" t="s">
        <v>277</v>
      </c>
      <c r="BG130" s="307" t="s">
        <v>277</v>
      </c>
      <c r="BH130" s="307" t="s">
        <v>277</v>
      </c>
      <c r="BI130" s="307" t="s">
        <v>277</v>
      </c>
      <c r="BJ130" s="307" t="s">
        <v>277</v>
      </c>
      <c r="BK130" s="446" t="s">
        <v>277</v>
      </c>
      <c r="BL130" s="307" t="s">
        <v>277</v>
      </c>
      <c r="BM130" s="307" t="s">
        <v>277</v>
      </c>
      <c r="BN130" s="307" t="s">
        <v>277</v>
      </c>
      <c r="BO130" s="307" t="s">
        <v>277</v>
      </c>
      <c r="BP130" s="307" t="s">
        <v>277</v>
      </c>
      <c r="BQ130" s="307" t="s">
        <v>277</v>
      </c>
      <c r="BR130" s="307" t="s">
        <v>277</v>
      </c>
      <c r="BS130" s="307" t="s">
        <v>277</v>
      </c>
      <c r="BT130" s="307" t="s">
        <v>277</v>
      </c>
      <c r="BU130" s="306" t="s">
        <v>277</v>
      </c>
      <c r="BV130" s="307" t="s">
        <v>277</v>
      </c>
      <c r="BW130" s="307" t="s">
        <v>277</v>
      </c>
      <c r="BX130" s="307" t="s">
        <v>277</v>
      </c>
      <c r="BY130" s="307" t="s">
        <v>277</v>
      </c>
      <c r="BZ130" s="307" t="s">
        <v>277</v>
      </c>
      <c r="CA130" s="307" t="s">
        <v>277</v>
      </c>
      <c r="CB130" s="307" t="s">
        <v>277</v>
      </c>
      <c r="CC130" s="307" t="s">
        <v>277</v>
      </c>
      <c r="CD130" s="307" t="s">
        <v>277</v>
      </c>
      <c r="CE130" s="306" t="s">
        <v>277</v>
      </c>
      <c r="CF130" s="307" t="s">
        <v>277</v>
      </c>
      <c r="CG130" s="307" t="s">
        <v>277</v>
      </c>
      <c r="CH130" s="307" t="s">
        <v>277</v>
      </c>
      <c r="CI130" s="306" t="s">
        <v>277</v>
      </c>
      <c r="CJ130" s="307" t="s">
        <v>277</v>
      </c>
      <c r="CK130" s="307" t="s">
        <v>277</v>
      </c>
      <c r="CL130" s="307" t="s">
        <v>277</v>
      </c>
      <c r="CM130" s="432" t="s">
        <v>278</v>
      </c>
      <c r="CN130" s="435" t="s">
        <v>574</v>
      </c>
      <c r="CO130" s="432" t="s">
        <v>280</v>
      </c>
      <c r="CP130" s="432" t="s">
        <v>280</v>
      </c>
      <c r="CQ130" s="432" t="s">
        <v>582</v>
      </c>
      <c r="CR130" s="432" t="s">
        <v>590</v>
      </c>
      <c r="CS130" s="432" t="s">
        <v>270</v>
      </c>
      <c r="CT130" s="432" t="s">
        <v>277</v>
      </c>
      <c r="CU130" s="432" t="s">
        <v>277</v>
      </c>
      <c r="CV130" s="432" t="s">
        <v>277</v>
      </c>
      <c r="CW130" s="432" t="s">
        <v>277</v>
      </c>
      <c r="CX130" s="432" t="s">
        <v>277</v>
      </c>
      <c r="CY130" s="432" t="s">
        <v>277</v>
      </c>
      <c r="CZ130" s="432" t="s">
        <v>277</v>
      </c>
      <c r="DA130" s="432" t="s">
        <v>277</v>
      </c>
      <c r="DB130" s="441" t="s">
        <v>277</v>
      </c>
      <c r="DC130" s="432" t="s">
        <v>277</v>
      </c>
      <c r="DD130" s="432" t="s">
        <v>277</v>
      </c>
      <c r="DE130" s="432" t="s">
        <v>277</v>
      </c>
      <c r="DF130" s="432" t="s">
        <v>277</v>
      </c>
      <c r="DG130" s="432" t="s">
        <v>277</v>
      </c>
      <c r="DH130" s="432" t="s">
        <v>277</v>
      </c>
      <c r="DI130" s="432" t="s">
        <v>277</v>
      </c>
      <c r="DJ130" s="432" t="s">
        <v>277</v>
      </c>
      <c r="DK130" s="432" t="s">
        <v>277</v>
      </c>
      <c r="DL130" s="432" t="s">
        <v>277</v>
      </c>
      <c r="DM130" s="307" t="s">
        <v>277</v>
      </c>
      <c r="DN130" s="432" t="s">
        <v>277</v>
      </c>
      <c r="DO130" s="307" t="s">
        <v>277</v>
      </c>
      <c r="DP130" s="307" t="s">
        <v>277</v>
      </c>
      <c r="DQ130" s="307" t="s">
        <v>277</v>
      </c>
      <c r="DR130" s="307" t="s">
        <v>277</v>
      </c>
      <c r="DS130" s="307" t="s">
        <v>277</v>
      </c>
      <c r="DT130" s="307" t="s">
        <v>277</v>
      </c>
      <c r="DU130" s="307" t="s">
        <v>277</v>
      </c>
      <c r="DV130" s="307" t="s">
        <v>277</v>
      </c>
      <c r="DW130" s="307" t="s">
        <v>277</v>
      </c>
      <c r="DX130" s="432" t="s">
        <v>277</v>
      </c>
      <c r="DY130" s="307" t="s">
        <v>277</v>
      </c>
      <c r="DZ130" s="432" t="s">
        <v>277</v>
      </c>
      <c r="EA130" s="307" t="s">
        <v>277</v>
      </c>
      <c r="EB130" s="307" t="s">
        <v>277</v>
      </c>
      <c r="EC130" s="307" t="s">
        <v>277</v>
      </c>
      <c r="ED130" s="307" t="s">
        <v>277</v>
      </c>
      <c r="EE130" s="307" t="s">
        <v>277</v>
      </c>
      <c r="EF130" s="307" t="s">
        <v>277</v>
      </c>
      <c r="EG130" s="307" t="s">
        <v>277</v>
      </c>
      <c r="EH130" s="307" t="s">
        <v>277</v>
      </c>
      <c r="EI130" s="307" t="s">
        <v>277</v>
      </c>
      <c r="EJ130" s="307" t="s">
        <v>277</v>
      </c>
      <c r="EK130" s="307" t="s">
        <v>277</v>
      </c>
      <c r="EL130" s="307" t="s">
        <v>277</v>
      </c>
      <c r="EM130" s="307" t="s">
        <v>277</v>
      </c>
      <c r="EN130" s="307" t="s">
        <v>277</v>
      </c>
      <c r="EO130" s="307" t="s">
        <v>277</v>
      </c>
      <c r="EP130" s="307" t="s">
        <v>277</v>
      </c>
      <c r="EQ130" s="307" t="s">
        <v>277</v>
      </c>
      <c r="ER130" s="307" t="s">
        <v>277</v>
      </c>
      <c r="ES130" s="307" t="s">
        <v>277</v>
      </c>
      <c r="ET130" s="307" t="s">
        <v>277</v>
      </c>
      <c r="EU130" s="307" t="s">
        <v>277</v>
      </c>
    </row>
    <row r="131" spans="1:151" s="311" customFormat="1" ht="19.95" customHeight="1">
      <c r="A131" s="433"/>
      <c r="B131" s="433"/>
      <c r="C131" s="433"/>
      <c r="D131" s="449"/>
      <c r="E131" s="442"/>
      <c r="F131" s="433"/>
      <c r="G131" s="449"/>
      <c r="H131" s="449"/>
      <c r="I131" s="433"/>
      <c r="J131" s="433"/>
      <c r="K131" s="433"/>
      <c r="L131" s="442"/>
      <c r="M131" s="433"/>
      <c r="N131" s="442"/>
      <c r="O131" s="433"/>
      <c r="P131" s="439"/>
      <c r="Q131" s="460"/>
      <c r="R131" s="304" t="s">
        <v>277</v>
      </c>
      <c r="S131" s="304" t="s">
        <v>277</v>
      </c>
      <c r="T131" s="304" t="s">
        <v>277</v>
      </c>
      <c r="U131" s="304" t="s">
        <v>277</v>
      </c>
      <c r="V131" s="304" t="s">
        <v>277</v>
      </c>
      <c r="W131" s="304" t="s">
        <v>277</v>
      </c>
      <c r="X131" s="452"/>
      <c r="Y131" s="304" t="s">
        <v>277</v>
      </c>
      <c r="Z131" s="452"/>
      <c r="AA131" s="304" t="s">
        <v>277</v>
      </c>
      <c r="AB131" s="458"/>
      <c r="AC131" s="304" t="s">
        <v>277</v>
      </c>
      <c r="AD131" s="452"/>
      <c r="AE131" s="304" t="s">
        <v>277</v>
      </c>
      <c r="AF131" s="304" t="s">
        <v>277</v>
      </c>
      <c r="AG131" s="304" t="s">
        <v>277</v>
      </c>
      <c r="AH131" s="304" t="s">
        <v>277</v>
      </c>
      <c r="AI131" s="304" t="s">
        <v>277</v>
      </c>
      <c r="AJ131" s="447"/>
      <c r="AK131" s="447"/>
      <c r="AL131" s="447"/>
      <c r="AM131" s="447"/>
      <c r="AN131" s="447"/>
      <c r="AO131" s="447"/>
      <c r="AP131" s="307" t="s">
        <v>277</v>
      </c>
      <c r="AQ131" s="433"/>
      <c r="AR131" s="307" t="s">
        <v>277</v>
      </c>
      <c r="AS131" s="308" t="s">
        <v>277</v>
      </c>
      <c r="AT131" s="308" t="s">
        <v>277</v>
      </c>
      <c r="AU131" s="307" t="s">
        <v>277</v>
      </c>
      <c r="AV131" s="307" t="s">
        <v>277</v>
      </c>
      <c r="AW131" s="307" t="s">
        <v>277</v>
      </c>
      <c r="AX131" s="307" t="s">
        <v>277</v>
      </c>
      <c r="AY131" s="309" t="s">
        <v>277</v>
      </c>
      <c r="AZ131" s="387" t="s">
        <v>277</v>
      </c>
      <c r="BA131" s="452"/>
      <c r="BB131" s="387" t="s">
        <v>277</v>
      </c>
      <c r="BC131" s="452"/>
      <c r="BD131" s="387" t="s">
        <v>277</v>
      </c>
      <c r="BE131" s="387" t="s">
        <v>277</v>
      </c>
      <c r="BF131" s="387" t="s">
        <v>277</v>
      </c>
      <c r="BG131" s="307" t="s">
        <v>277</v>
      </c>
      <c r="BH131" s="307" t="s">
        <v>277</v>
      </c>
      <c r="BI131" s="307" t="s">
        <v>277</v>
      </c>
      <c r="BJ131" s="307" t="s">
        <v>277</v>
      </c>
      <c r="BK131" s="447"/>
      <c r="BL131" s="307" t="s">
        <v>277</v>
      </c>
      <c r="BM131" s="307" t="s">
        <v>277</v>
      </c>
      <c r="BN131" s="307" t="s">
        <v>277</v>
      </c>
      <c r="BO131" s="307" t="s">
        <v>277</v>
      </c>
      <c r="BP131" s="307" t="s">
        <v>277</v>
      </c>
      <c r="BQ131" s="307" t="s">
        <v>277</v>
      </c>
      <c r="BR131" s="307" t="s">
        <v>277</v>
      </c>
      <c r="BS131" s="307" t="s">
        <v>277</v>
      </c>
      <c r="BT131" s="307" t="s">
        <v>277</v>
      </c>
      <c r="BU131" s="306" t="s">
        <v>277</v>
      </c>
      <c r="BV131" s="307" t="s">
        <v>277</v>
      </c>
      <c r="BW131" s="307" t="s">
        <v>277</v>
      </c>
      <c r="BX131" s="307" t="s">
        <v>277</v>
      </c>
      <c r="BY131" s="307" t="s">
        <v>277</v>
      </c>
      <c r="BZ131" s="307" t="s">
        <v>277</v>
      </c>
      <c r="CA131" s="307" t="s">
        <v>277</v>
      </c>
      <c r="CB131" s="307" t="s">
        <v>277</v>
      </c>
      <c r="CC131" s="307" t="s">
        <v>277</v>
      </c>
      <c r="CD131" s="307" t="s">
        <v>277</v>
      </c>
      <c r="CE131" s="306" t="s">
        <v>277</v>
      </c>
      <c r="CF131" s="307" t="s">
        <v>277</v>
      </c>
      <c r="CG131" s="307" t="s">
        <v>277</v>
      </c>
      <c r="CH131" s="307" t="s">
        <v>277</v>
      </c>
      <c r="CI131" s="306" t="s">
        <v>277</v>
      </c>
      <c r="CJ131" s="307" t="s">
        <v>277</v>
      </c>
      <c r="CK131" s="307" t="s">
        <v>277</v>
      </c>
      <c r="CL131" s="307" t="s">
        <v>277</v>
      </c>
      <c r="CM131" s="433"/>
      <c r="CN131" s="436"/>
      <c r="CO131" s="449"/>
      <c r="CP131" s="449"/>
      <c r="CQ131" s="433"/>
      <c r="CR131" s="449"/>
      <c r="CS131" s="449"/>
      <c r="CT131" s="433"/>
      <c r="CU131" s="433"/>
      <c r="CV131" s="433"/>
      <c r="CW131" s="433"/>
      <c r="CX131" s="433"/>
      <c r="CY131" s="433"/>
      <c r="CZ131" s="433"/>
      <c r="DA131" s="433"/>
      <c r="DB131" s="442"/>
      <c r="DC131" s="433"/>
      <c r="DD131" s="433"/>
      <c r="DE131" s="433"/>
      <c r="DF131" s="433"/>
      <c r="DG131" s="433"/>
      <c r="DH131" s="433"/>
      <c r="DI131" s="433"/>
      <c r="DJ131" s="433"/>
      <c r="DK131" s="433"/>
      <c r="DL131" s="433"/>
      <c r="DM131" s="307" t="s">
        <v>277</v>
      </c>
      <c r="DN131" s="433"/>
      <c r="DO131" s="307" t="s">
        <v>277</v>
      </c>
      <c r="DP131" s="307" t="s">
        <v>277</v>
      </c>
      <c r="DQ131" s="307" t="s">
        <v>277</v>
      </c>
      <c r="DR131" s="307" t="s">
        <v>277</v>
      </c>
      <c r="DS131" s="307" t="s">
        <v>277</v>
      </c>
      <c r="DT131" s="307" t="s">
        <v>277</v>
      </c>
      <c r="DU131" s="307" t="s">
        <v>277</v>
      </c>
      <c r="DV131" s="307" t="s">
        <v>277</v>
      </c>
      <c r="DW131" s="307" t="s">
        <v>277</v>
      </c>
      <c r="DX131" s="433"/>
      <c r="DY131" s="307" t="s">
        <v>277</v>
      </c>
      <c r="DZ131" s="433"/>
      <c r="EA131" s="307" t="s">
        <v>277</v>
      </c>
      <c r="EB131" s="307" t="s">
        <v>277</v>
      </c>
      <c r="EC131" s="307" t="s">
        <v>277</v>
      </c>
      <c r="ED131" s="307" t="s">
        <v>277</v>
      </c>
      <c r="EE131" s="307" t="s">
        <v>277</v>
      </c>
      <c r="EF131" s="307" t="s">
        <v>277</v>
      </c>
      <c r="EG131" s="307" t="s">
        <v>277</v>
      </c>
      <c r="EH131" s="307" t="s">
        <v>277</v>
      </c>
      <c r="EI131" s="307" t="s">
        <v>277</v>
      </c>
      <c r="EJ131" s="307" t="s">
        <v>277</v>
      </c>
      <c r="EK131" s="307" t="s">
        <v>277</v>
      </c>
      <c r="EL131" s="307" t="s">
        <v>277</v>
      </c>
      <c r="EM131" s="307" t="s">
        <v>277</v>
      </c>
      <c r="EN131" s="307" t="s">
        <v>277</v>
      </c>
      <c r="EO131" s="307" t="s">
        <v>277</v>
      </c>
      <c r="EP131" s="307" t="s">
        <v>277</v>
      </c>
      <c r="EQ131" s="307" t="s">
        <v>277</v>
      </c>
      <c r="ER131" s="307" t="s">
        <v>277</v>
      </c>
      <c r="ES131" s="307" t="s">
        <v>277</v>
      </c>
      <c r="ET131" s="307" t="s">
        <v>277</v>
      </c>
      <c r="EU131" s="307" t="s">
        <v>277</v>
      </c>
    </row>
    <row r="132" spans="1:151" s="311" customFormat="1" ht="19.95" customHeight="1">
      <c r="A132" s="433"/>
      <c r="B132" s="433"/>
      <c r="C132" s="433"/>
      <c r="D132" s="449"/>
      <c r="E132" s="442"/>
      <c r="F132" s="433"/>
      <c r="G132" s="449"/>
      <c r="H132" s="449"/>
      <c r="I132" s="433"/>
      <c r="J132" s="433"/>
      <c r="K132" s="433"/>
      <c r="L132" s="442"/>
      <c r="M132" s="433"/>
      <c r="N132" s="442"/>
      <c r="O132" s="433"/>
      <c r="P132" s="439"/>
      <c r="Q132" s="460"/>
      <c r="R132" s="304" t="s">
        <v>277</v>
      </c>
      <c r="S132" s="304" t="s">
        <v>277</v>
      </c>
      <c r="T132" s="304" t="s">
        <v>277</v>
      </c>
      <c r="U132" s="304" t="s">
        <v>277</v>
      </c>
      <c r="V132" s="304" t="s">
        <v>277</v>
      </c>
      <c r="W132" s="304" t="s">
        <v>277</v>
      </c>
      <c r="X132" s="452"/>
      <c r="Y132" s="304" t="s">
        <v>277</v>
      </c>
      <c r="Z132" s="452"/>
      <c r="AA132" s="304" t="s">
        <v>277</v>
      </c>
      <c r="AB132" s="458"/>
      <c r="AC132" s="304" t="s">
        <v>277</v>
      </c>
      <c r="AD132" s="452"/>
      <c r="AE132" s="304" t="s">
        <v>277</v>
      </c>
      <c r="AF132" s="304" t="s">
        <v>277</v>
      </c>
      <c r="AG132" s="304" t="s">
        <v>277</v>
      </c>
      <c r="AH132" s="304" t="s">
        <v>277</v>
      </c>
      <c r="AI132" s="304" t="s">
        <v>277</v>
      </c>
      <c r="AJ132" s="447"/>
      <c r="AK132" s="447"/>
      <c r="AL132" s="447"/>
      <c r="AM132" s="447"/>
      <c r="AN132" s="447"/>
      <c r="AO132" s="447"/>
      <c r="AP132" s="307" t="s">
        <v>277</v>
      </c>
      <c r="AQ132" s="433"/>
      <c r="AR132" s="307" t="s">
        <v>277</v>
      </c>
      <c r="AS132" s="308" t="s">
        <v>277</v>
      </c>
      <c r="AT132" s="308" t="s">
        <v>277</v>
      </c>
      <c r="AU132" s="307" t="s">
        <v>277</v>
      </c>
      <c r="AV132" s="307" t="s">
        <v>277</v>
      </c>
      <c r="AW132" s="307" t="s">
        <v>277</v>
      </c>
      <c r="AX132" s="307" t="s">
        <v>277</v>
      </c>
      <c r="AY132" s="309" t="s">
        <v>277</v>
      </c>
      <c r="AZ132" s="387" t="s">
        <v>277</v>
      </c>
      <c r="BA132" s="452"/>
      <c r="BB132" s="387" t="s">
        <v>277</v>
      </c>
      <c r="BC132" s="452"/>
      <c r="BD132" s="387" t="s">
        <v>277</v>
      </c>
      <c r="BE132" s="387" t="s">
        <v>277</v>
      </c>
      <c r="BF132" s="387" t="s">
        <v>277</v>
      </c>
      <c r="BG132" s="307" t="s">
        <v>277</v>
      </c>
      <c r="BH132" s="307" t="s">
        <v>277</v>
      </c>
      <c r="BI132" s="307" t="s">
        <v>277</v>
      </c>
      <c r="BJ132" s="307" t="s">
        <v>277</v>
      </c>
      <c r="BK132" s="447"/>
      <c r="BL132" s="307" t="s">
        <v>277</v>
      </c>
      <c r="BM132" s="307" t="s">
        <v>277</v>
      </c>
      <c r="BN132" s="307" t="s">
        <v>277</v>
      </c>
      <c r="BO132" s="307" t="s">
        <v>277</v>
      </c>
      <c r="BP132" s="307" t="s">
        <v>277</v>
      </c>
      <c r="BQ132" s="307" t="s">
        <v>277</v>
      </c>
      <c r="BR132" s="307" t="s">
        <v>277</v>
      </c>
      <c r="BS132" s="307" t="s">
        <v>277</v>
      </c>
      <c r="BT132" s="307" t="s">
        <v>277</v>
      </c>
      <c r="BU132" s="306" t="s">
        <v>277</v>
      </c>
      <c r="BV132" s="307" t="s">
        <v>277</v>
      </c>
      <c r="BW132" s="307" t="s">
        <v>277</v>
      </c>
      <c r="BX132" s="307" t="s">
        <v>277</v>
      </c>
      <c r="BY132" s="307" t="s">
        <v>277</v>
      </c>
      <c r="BZ132" s="307" t="s">
        <v>277</v>
      </c>
      <c r="CA132" s="307" t="s">
        <v>277</v>
      </c>
      <c r="CB132" s="307" t="s">
        <v>277</v>
      </c>
      <c r="CC132" s="307" t="s">
        <v>277</v>
      </c>
      <c r="CD132" s="307" t="s">
        <v>277</v>
      </c>
      <c r="CE132" s="306" t="s">
        <v>277</v>
      </c>
      <c r="CF132" s="307" t="s">
        <v>277</v>
      </c>
      <c r="CG132" s="307" t="s">
        <v>277</v>
      </c>
      <c r="CH132" s="307" t="s">
        <v>277</v>
      </c>
      <c r="CI132" s="306" t="s">
        <v>277</v>
      </c>
      <c r="CJ132" s="307" t="s">
        <v>277</v>
      </c>
      <c r="CK132" s="307" t="s">
        <v>277</v>
      </c>
      <c r="CL132" s="307" t="s">
        <v>277</v>
      </c>
      <c r="CM132" s="433"/>
      <c r="CN132" s="436"/>
      <c r="CO132" s="449"/>
      <c r="CP132" s="449"/>
      <c r="CQ132" s="433"/>
      <c r="CR132" s="449"/>
      <c r="CS132" s="449"/>
      <c r="CT132" s="433"/>
      <c r="CU132" s="433"/>
      <c r="CV132" s="433"/>
      <c r="CW132" s="433"/>
      <c r="CX132" s="433"/>
      <c r="CY132" s="433"/>
      <c r="CZ132" s="433"/>
      <c r="DA132" s="433"/>
      <c r="DB132" s="442"/>
      <c r="DC132" s="433"/>
      <c r="DD132" s="433"/>
      <c r="DE132" s="433"/>
      <c r="DF132" s="433"/>
      <c r="DG132" s="433"/>
      <c r="DH132" s="433"/>
      <c r="DI132" s="433"/>
      <c r="DJ132" s="433"/>
      <c r="DK132" s="433"/>
      <c r="DL132" s="433"/>
      <c r="DM132" s="307" t="s">
        <v>277</v>
      </c>
      <c r="DN132" s="433"/>
      <c r="DO132" s="307" t="s">
        <v>277</v>
      </c>
      <c r="DP132" s="307" t="s">
        <v>277</v>
      </c>
      <c r="DQ132" s="307" t="s">
        <v>277</v>
      </c>
      <c r="DR132" s="307" t="s">
        <v>277</v>
      </c>
      <c r="DS132" s="307" t="s">
        <v>277</v>
      </c>
      <c r="DT132" s="307" t="s">
        <v>277</v>
      </c>
      <c r="DU132" s="307" t="s">
        <v>277</v>
      </c>
      <c r="DV132" s="307" t="s">
        <v>277</v>
      </c>
      <c r="DW132" s="307" t="s">
        <v>277</v>
      </c>
      <c r="DX132" s="433"/>
      <c r="DY132" s="307" t="s">
        <v>277</v>
      </c>
      <c r="DZ132" s="433"/>
      <c r="EA132" s="307" t="s">
        <v>277</v>
      </c>
      <c r="EB132" s="307" t="s">
        <v>277</v>
      </c>
      <c r="EC132" s="307" t="s">
        <v>277</v>
      </c>
      <c r="ED132" s="307" t="s">
        <v>277</v>
      </c>
      <c r="EE132" s="307" t="s">
        <v>277</v>
      </c>
      <c r="EF132" s="307" t="s">
        <v>277</v>
      </c>
      <c r="EG132" s="307" t="s">
        <v>277</v>
      </c>
      <c r="EH132" s="307" t="s">
        <v>277</v>
      </c>
      <c r="EI132" s="307" t="s">
        <v>277</v>
      </c>
      <c r="EJ132" s="307" t="s">
        <v>277</v>
      </c>
      <c r="EK132" s="307" t="s">
        <v>277</v>
      </c>
      <c r="EL132" s="307" t="s">
        <v>277</v>
      </c>
      <c r="EM132" s="307" t="s">
        <v>277</v>
      </c>
      <c r="EN132" s="307" t="s">
        <v>277</v>
      </c>
      <c r="EO132" s="307" t="s">
        <v>277</v>
      </c>
      <c r="EP132" s="307" t="s">
        <v>277</v>
      </c>
      <c r="EQ132" s="307" t="s">
        <v>277</v>
      </c>
      <c r="ER132" s="307" t="s">
        <v>277</v>
      </c>
      <c r="ES132" s="307" t="s">
        <v>277</v>
      </c>
      <c r="ET132" s="307" t="s">
        <v>277</v>
      </c>
      <c r="EU132" s="307" t="s">
        <v>277</v>
      </c>
    </row>
    <row r="133" spans="1:151" s="311" customFormat="1" ht="19.95" customHeight="1">
      <c r="A133" s="434"/>
      <c r="B133" s="434"/>
      <c r="C133" s="434"/>
      <c r="D133" s="450"/>
      <c r="E133" s="443"/>
      <c r="F133" s="434"/>
      <c r="G133" s="450"/>
      <c r="H133" s="450"/>
      <c r="I133" s="434"/>
      <c r="J133" s="434"/>
      <c r="K133" s="434"/>
      <c r="L133" s="443"/>
      <c r="M133" s="434"/>
      <c r="N133" s="443"/>
      <c r="O133" s="434"/>
      <c r="P133" s="440"/>
      <c r="Q133" s="461"/>
      <c r="R133" s="304" t="s">
        <v>277</v>
      </c>
      <c r="S133" s="304" t="s">
        <v>277</v>
      </c>
      <c r="T133" s="304" t="s">
        <v>277</v>
      </c>
      <c r="U133" s="304" t="s">
        <v>277</v>
      </c>
      <c r="V133" s="304" t="s">
        <v>277</v>
      </c>
      <c r="W133" s="304" t="s">
        <v>277</v>
      </c>
      <c r="X133" s="453"/>
      <c r="Y133" s="304" t="s">
        <v>277</v>
      </c>
      <c r="Z133" s="453"/>
      <c r="AA133" s="304" t="s">
        <v>277</v>
      </c>
      <c r="AB133" s="459"/>
      <c r="AC133" s="304" t="s">
        <v>277</v>
      </c>
      <c r="AD133" s="453"/>
      <c r="AE133" s="304" t="s">
        <v>277</v>
      </c>
      <c r="AF133" s="304" t="s">
        <v>277</v>
      </c>
      <c r="AG133" s="304" t="s">
        <v>277</v>
      </c>
      <c r="AH133" s="304" t="s">
        <v>277</v>
      </c>
      <c r="AI133" s="304" t="s">
        <v>277</v>
      </c>
      <c r="AJ133" s="448"/>
      <c r="AK133" s="448"/>
      <c r="AL133" s="448"/>
      <c r="AM133" s="448"/>
      <c r="AN133" s="448"/>
      <c r="AO133" s="448"/>
      <c r="AP133" s="307" t="s">
        <v>277</v>
      </c>
      <c r="AQ133" s="434"/>
      <c r="AR133" s="307" t="s">
        <v>277</v>
      </c>
      <c r="AS133" s="308" t="s">
        <v>277</v>
      </c>
      <c r="AT133" s="308" t="s">
        <v>277</v>
      </c>
      <c r="AU133" s="307" t="s">
        <v>277</v>
      </c>
      <c r="AV133" s="307" t="s">
        <v>277</v>
      </c>
      <c r="AW133" s="307" t="s">
        <v>277</v>
      </c>
      <c r="AX133" s="307" t="s">
        <v>277</v>
      </c>
      <c r="AY133" s="309" t="s">
        <v>277</v>
      </c>
      <c r="AZ133" s="387" t="s">
        <v>277</v>
      </c>
      <c r="BA133" s="453"/>
      <c r="BB133" s="387" t="s">
        <v>277</v>
      </c>
      <c r="BC133" s="455"/>
      <c r="BD133" s="387" t="s">
        <v>277</v>
      </c>
      <c r="BE133" s="387" t="s">
        <v>277</v>
      </c>
      <c r="BF133" s="387" t="s">
        <v>277</v>
      </c>
      <c r="BG133" s="307" t="s">
        <v>277</v>
      </c>
      <c r="BH133" s="307" t="s">
        <v>277</v>
      </c>
      <c r="BI133" s="307" t="s">
        <v>277</v>
      </c>
      <c r="BJ133" s="307" t="s">
        <v>277</v>
      </c>
      <c r="BK133" s="448"/>
      <c r="BL133" s="307" t="s">
        <v>277</v>
      </c>
      <c r="BM133" s="307" t="s">
        <v>277</v>
      </c>
      <c r="BN133" s="307" t="s">
        <v>277</v>
      </c>
      <c r="BO133" s="307" t="s">
        <v>277</v>
      </c>
      <c r="BP133" s="307" t="s">
        <v>277</v>
      </c>
      <c r="BQ133" s="307" t="s">
        <v>277</v>
      </c>
      <c r="BR133" s="307" t="s">
        <v>277</v>
      </c>
      <c r="BS133" s="307" t="s">
        <v>277</v>
      </c>
      <c r="BT133" s="307" t="s">
        <v>277</v>
      </c>
      <c r="BU133" s="306" t="s">
        <v>277</v>
      </c>
      <c r="BV133" s="307" t="s">
        <v>277</v>
      </c>
      <c r="BW133" s="307" t="s">
        <v>277</v>
      </c>
      <c r="BX133" s="307" t="s">
        <v>277</v>
      </c>
      <c r="BY133" s="307" t="s">
        <v>277</v>
      </c>
      <c r="BZ133" s="307" t="s">
        <v>277</v>
      </c>
      <c r="CA133" s="307" t="s">
        <v>277</v>
      </c>
      <c r="CB133" s="307" t="s">
        <v>277</v>
      </c>
      <c r="CC133" s="307" t="s">
        <v>277</v>
      </c>
      <c r="CD133" s="307" t="s">
        <v>277</v>
      </c>
      <c r="CE133" s="306" t="s">
        <v>277</v>
      </c>
      <c r="CF133" s="307" t="s">
        <v>277</v>
      </c>
      <c r="CG133" s="307" t="s">
        <v>277</v>
      </c>
      <c r="CH133" s="307" t="s">
        <v>277</v>
      </c>
      <c r="CI133" s="306" t="s">
        <v>277</v>
      </c>
      <c r="CJ133" s="307" t="s">
        <v>277</v>
      </c>
      <c r="CK133" s="307" t="s">
        <v>277</v>
      </c>
      <c r="CL133" s="307" t="s">
        <v>277</v>
      </c>
      <c r="CM133" s="434"/>
      <c r="CN133" s="437"/>
      <c r="CO133" s="450"/>
      <c r="CP133" s="450"/>
      <c r="CQ133" s="434"/>
      <c r="CR133" s="450"/>
      <c r="CS133" s="450"/>
      <c r="CT133" s="434"/>
      <c r="CU133" s="434"/>
      <c r="CV133" s="434"/>
      <c r="CW133" s="434"/>
      <c r="CX133" s="434"/>
      <c r="CY133" s="434"/>
      <c r="CZ133" s="434"/>
      <c r="DA133" s="434"/>
      <c r="DB133" s="443"/>
      <c r="DC133" s="434"/>
      <c r="DD133" s="434"/>
      <c r="DE133" s="434"/>
      <c r="DF133" s="434"/>
      <c r="DG133" s="434"/>
      <c r="DH133" s="434"/>
      <c r="DI133" s="434"/>
      <c r="DJ133" s="434"/>
      <c r="DK133" s="434"/>
      <c r="DL133" s="434"/>
      <c r="DM133" s="307" t="s">
        <v>277</v>
      </c>
      <c r="DN133" s="434"/>
      <c r="DO133" s="307" t="s">
        <v>277</v>
      </c>
      <c r="DP133" s="307" t="s">
        <v>277</v>
      </c>
      <c r="DQ133" s="307" t="s">
        <v>277</v>
      </c>
      <c r="DR133" s="307" t="s">
        <v>277</v>
      </c>
      <c r="DS133" s="307" t="s">
        <v>277</v>
      </c>
      <c r="DT133" s="307" t="s">
        <v>277</v>
      </c>
      <c r="DU133" s="307" t="s">
        <v>277</v>
      </c>
      <c r="DV133" s="307" t="s">
        <v>277</v>
      </c>
      <c r="DW133" s="307" t="s">
        <v>277</v>
      </c>
      <c r="DX133" s="434"/>
      <c r="DY133" s="307" t="s">
        <v>277</v>
      </c>
      <c r="DZ133" s="434"/>
      <c r="EA133" s="307" t="s">
        <v>277</v>
      </c>
      <c r="EB133" s="307" t="s">
        <v>277</v>
      </c>
      <c r="EC133" s="307" t="s">
        <v>277</v>
      </c>
      <c r="ED133" s="307" t="s">
        <v>277</v>
      </c>
      <c r="EE133" s="307" t="s">
        <v>277</v>
      </c>
      <c r="EF133" s="307" t="s">
        <v>277</v>
      </c>
      <c r="EG133" s="307" t="s">
        <v>277</v>
      </c>
      <c r="EH133" s="307" t="s">
        <v>277</v>
      </c>
      <c r="EI133" s="307" t="s">
        <v>277</v>
      </c>
      <c r="EJ133" s="307" t="s">
        <v>277</v>
      </c>
      <c r="EK133" s="307" t="s">
        <v>277</v>
      </c>
      <c r="EL133" s="307" t="s">
        <v>277</v>
      </c>
      <c r="EM133" s="307" t="s">
        <v>277</v>
      </c>
      <c r="EN133" s="307" t="s">
        <v>277</v>
      </c>
      <c r="EO133" s="307" t="s">
        <v>277</v>
      </c>
      <c r="EP133" s="307" t="s">
        <v>277</v>
      </c>
      <c r="EQ133" s="307" t="s">
        <v>277</v>
      </c>
      <c r="ER133" s="307" t="s">
        <v>277</v>
      </c>
      <c r="ES133" s="307" t="s">
        <v>277</v>
      </c>
      <c r="ET133" s="307" t="s">
        <v>277</v>
      </c>
      <c r="EU133" s="307" t="s">
        <v>277</v>
      </c>
    </row>
    <row r="134" spans="1:151" s="311" customFormat="1" ht="19.95" customHeight="1">
      <c r="A134" s="432">
        <v>61</v>
      </c>
      <c r="B134" s="432">
        <v>61</v>
      </c>
      <c r="C134" s="432" t="s">
        <v>263</v>
      </c>
      <c r="D134" s="432" t="s">
        <v>591</v>
      </c>
      <c r="E134" s="441" t="s">
        <v>265</v>
      </c>
      <c r="F134" s="432" t="s">
        <v>592</v>
      </c>
      <c r="G134" s="432" t="s">
        <v>593</v>
      </c>
      <c r="H134" s="432" t="s">
        <v>594</v>
      </c>
      <c r="I134" s="432" t="s">
        <v>579</v>
      </c>
      <c r="J134" s="432" t="s">
        <v>270</v>
      </c>
      <c r="K134" s="456" t="s">
        <v>595</v>
      </c>
      <c r="L134" s="441" t="s">
        <v>272</v>
      </c>
      <c r="M134" s="432" t="s">
        <v>581</v>
      </c>
      <c r="N134" s="441" t="s">
        <v>272</v>
      </c>
      <c r="O134" s="432" t="s">
        <v>596</v>
      </c>
      <c r="P134" s="438" t="s">
        <v>291</v>
      </c>
      <c r="Q134" s="441">
        <v>1</v>
      </c>
      <c r="R134" s="304" t="s">
        <v>572</v>
      </c>
      <c r="S134" s="304" t="s">
        <v>270</v>
      </c>
      <c r="T134" s="304" t="s">
        <v>573</v>
      </c>
      <c r="U134" s="304" t="s">
        <v>270</v>
      </c>
      <c r="V134" s="304" t="s">
        <v>270</v>
      </c>
      <c r="W134" s="304">
        <v>527</v>
      </c>
      <c r="X134" s="451">
        <v>527</v>
      </c>
      <c r="Y134" s="304">
        <v>72</v>
      </c>
      <c r="Z134" s="451">
        <v>72</v>
      </c>
      <c r="AA134" s="304">
        <v>527</v>
      </c>
      <c r="AB134" s="457">
        <v>527</v>
      </c>
      <c r="AC134" s="304" t="s">
        <v>270</v>
      </c>
      <c r="AD134" s="451" t="s">
        <v>270</v>
      </c>
      <c r="AE134" s="304" t="s">
        <v>270</v>
      </c>
      <c r="AF134" s="304" t="s">
        <v>270</v>
      </c>
      <c r="AG134" s="304" t="s">
        <v>270</v>
      </c>
      <c r="AH134" s="304" t="s">
        <v>270</v>
      </c>
      <c r="AI134" s="304" t="s">
        <v>270</v>
      </c>
      <c r="AJ134" s="446" t="s">
        <v>277</v>
      </c>
      <c r="AK134" s="446" t="s">
        <v>277</v>
      </c>
      <c r="AL134" s="446" t="s">
        <v>277</v>
      </c>
      <c r="AM134" s="446" t="s">
        <v>277</v>
      </c>
      <c r="AN134" s="446" t="s">
        <v>277</v>
      </c>
      <c r="AO134" s="446" t="s">
        <v>277</v>
      </c>
      <c r="AP134" s="307" t="s">
        <v>277</v>
      </c>
      <c r="AQ134" s="432" t="s">
        <v>277</v>
      </c>
      <c r="AR134" s="307" t="s">
        <v>277</v>
      </c>
      <c r="AS134" s="308" t="s">
        <v>277</v>
      </c>
      <c r="AT134" s="308" t="s">
        <v>277</v>
      </c>
      <c r="AU134" s="307" t="s">
        <v>277</v>
      </c>
      <c r="AV134" s="307" t="s">
        <v>277</v>
      </c>
      <c r="AW134" s="307" t="s">
        <v>277</v>
      </c>
      <c r="AX134" s="307" t="s">
        <v>277</v>
      </c>
      <c r="AY134" s="309" t="s">
        <v>277</v>
      </c>
      <c r="AZ134" s="387" t="s">
        <v>277</v>
      </c>
      <c r="BA134" s="451" t="s">
        <v>277</v>
      </c>
      <c r="BB134" s="387" t="s">
        <v>277</v>
      </c>
      <c r="BC134" s="454" t="s">
        <v>277</v>
      </c>
      <c r="BD134" s="387" t="s">
        <v>277</v>
      </c>
      <c r="BE134" s="387" t="s">
        <v>277</v>
      </c>
      <c r="BF134" s="387" t="s">
        <v>277</v>
      </c>
      <c r="BG134" s="307" t="s">
        <v>277</v>
      </c>
      <c r="BH134" s="307" t="s">
        <v>277</v>
      </c>
      <c r="BI134" s="307" t="s">
        <v>277</v>
      </c>
      <c r="BJ134" s="307" t="s">
        <v>277</v>
      </c>
      <c r="BK134" s="446" t="s">
        <v>277</v>
      </c>
      <c r="BL134" s="307" t="s">
        <v>277</v>
      </c>
      <c r="BM134" s="307" t="s">
        <v>277</v>
      </c>
      <c r="BN134" s="307" t="s">
        <v>277</v>
      </c>
      <c r="BO134" s="307" t="s">
        <v>277</v>
      </c>
      <c r="BP134" s="307" t="s">
        <v>277</v>
      </c>
      <c r="BQ134" s="307" t="s">
        <v>277</v>
      </c>
      <c r="BR134" s="307" t="s">
        <v>277</v>
      </c>
      <c r="BS134" s="307" t="s">
        <v>277</v>
      </c>
      <c r="BT134" s="307" t="s">
        <v>277</v>
      </c>
      <c r="BU134" s="306" t="s">
        <v>277</v>
      </c>
      <c r="BV134" s="307" t="s">
        <v>277</v>
      </c>
      <c r="BW134" s="307" t="s">
        <v>277</v>
      </c>
      <c r="BX134" s="307" t="s">
        <v>277</v>
      </c>
      <c r="BY134" s="307" t="s">
        <v>277</v>
      </c>
      <c r="BZ134" s="307" t="s">
        <v>277</v>
      </c>
      <c r="CA134" s="307" t="s">
        <v>277</v>
      </c>
      <c r="CB134" s="307" t="s">
        <v>277</v>
      </c>
      <c r="CC134" s="307" t="s">
        <v>277</v>
      </c>
      <c r="CD134" s="307" t="s">
        <v>277</v>
      </c>
      <c r="CE134" s="306" t="s">
        <v>277</v>
      </c>
      <c r="CF134" s="307" t="s">
        <v>277</v>
      </c>
      <c r="CG134" s="307" t="s">
        <v>277</v>
      </c>
      <c r="CH134" s="307" t="s">
        <v>277</v>
      </c>
      <c r="CI134" s="306" t="s">
        <v>277</v>
      </c>
      <c r="CJ134" s="307" t="s">
        <v>277</v>
      </c>
      <c r="CK134" s="307" t="s">
        <v>277</v>
      </c>
      <c r="CL134" s="307" t="s">
        <v>277</v>
      </c>
      <c r="CM134" s="432" t="s">
        <v>278</v>
      </c>
      <c r="CN134" s="435" t="s">
        <v>574</v>
      </c>
      <c r="CO134" s="432" t="s">
        <v>280</v>
      </c>
      <c r="CP134" s="432" t="s">
        <v>280</v>
      </c>
      <c r="CQ134" s="432" t="s">
        <v>582</v>
      </c>
      <c r="CR134" s="432" t="s">
        <v>583</v>
      </c>
      <c r="CS134" s="432" t="s">
        <v>270</v>
      </c>
      <c r="CT134" s="432" t="s">
        <v>277</v>
      </c>
      <c r="CU134" s="432" t="s">
        <v>277</v>
      </c>
      <c r="CV134" s="432" t="s">
        <v>277</v>
      </c>
      <c r="CW134" s="432" t="s">
        <v>277</v>
      </c>
      <c r="CX134" s="432" t="s">
        <v>277</v>
      </c>
      <c r="CY134" s="432" t="s">
        <v>277</v>
      </c>
      <c r="CZ134" s="432" t="s">
        <v>277</v>
      </c>
      <c r="DA134" s="432" t="s">
        <v>277</v>
      </c>
      <c r="DB134" s="441" t="s">
        <v>277</v>
      </c>
      <c r="DC134" s="432" t="s">
        <v>277</v>
      </c>
      <c r="DD134" s="432" t="s">
        <v>277</v>
      </c>
      <c r="DE134" s="432" t="s">
        <v>277</v>
      </c>
      <c r="DF134" s="432" t="s">
        <v>277</v>
      </c>
      <c r="DG134" s="432" t="s">
        <v>277</v>
      </c>
      <c r="DH134" s="432" t="s">
        <v>277</v>
      </c>
      <c r="DI134" s="432" t="s">
        <v>277</v>
      </c>
      <c r="DJ134" s="432" t="s">
        <v>277</v>
      </c>
      <c r="DK134" s="432" t="s">
        <v>277</v>
      </c>
      <c r="DL134" s="432" t="s">
        <v>277</v>
      </c>
      <c r="DM134" s="307" t="s">
        <v>277</v>
      </c>
      <c r="DN134" s="432" t="s">
        <v>277</v>
      </c>
      <c r="DO134" s="307" t="s">
        <v>277</v>
      </c>
      <c r="DP134" s="307" t="s">
        <v>277</v>
      </c>
      <c r="DQ134" s="307" t="s">
        <v>277</v>
      </c>
      <c r="DR134" s="307" t="s">
        <v>277</v>
      </c>
      <c r="DS134" s="307" t="s">
        <v>277</v>
      </c>
      <c r="DT134" s="307" t="s">
        <v>277</v>
      </c>
      <c r="DU134" s="307" t="s">
        <v>277</v>
      </c>
      <c r="DV134" s="307" t="s">
        <v>277</v>
      </c>
      <c r="DW134" s="307" t="s">
        <v>277</v>
      </c>
      <c r="DX134" s="432" t="s">
        <v>277</v>
      </c>
      <c r="DY134" s="307" t="s">
        <v>277</v>
      </c>
      <c r="DZ134" s="432" t="s">
        <v>277</v>
      </c>
      <c r="EA134" s="307" t="s">
        <v>277</v>
      </c>
      <c r="EB134" s="307" t="s">
        <v>277</v>
      </c>
      <c r="EC134" s="307" t="s">
        <v>277</v>
      </c>
      <c r="ED134" s="307" t="s">
        <v>277</v>
      </c>
      <c r="EE134" s="307" t="s">
        <v>277</v>
      </c>
      <c r="EF134" s="307" t="s">
        <v>277</v>
      </c>
      <c r="EG134" s="307" t="s">
        <v>277</v>
      </c>
      <c r="EH134" s="307" t="s">
        <v>277</v>
      </c>
      <c r="EI134" s="307" t="s">
        <v>277</v>
      </c>
      <c r="EJ134" s="307" t="s">
        <v>277</v>
      </c>
      <c r="EK134" s="307" t="s">
        <v>277</v>
      </c>
      <c r="EL134" s="307" t="s">
        <v>277</v>
      </c>
      <c r="EM134" s="307" t="s">
        <v>277</v>
      </c>
      <c r="EN134" s="307" t="s">
        <v>277</v>
      </c>
      <c r="EO134" s="307" t="s">
        <v>277</v>
      </c>
      <c r="EP134" s="307" t="s">
        <v>277</v>
      </c>
      <c r="EQ134" s="307" t="s">
        <v>277</v>
      </c>
      <c r="ER134" s="307" t="s">
        <v>277</v>
      </c>
      <c r="ES134" s="307" t="s">
        <v>277</v>
      </c>
      <c r="ET134" s="307" t="s">
        <v>277</v>
      </c>
      <c r="EU134" s="307" t="s">
        <v>277</v>
      </c>
    </row>
    <row r="135" spans="1:151" s="311" customFormat="1" ht="19.95" customHeight="1">
      <c r="A135" s="433"/>
      <c r="B135" s="433"/>
      <c r="C135" s="433"/>
      <c r="D135" s="449"/>
      <c r="E135" s="442"/>
      <c r="F135" s="433"/>
      <c r="G135" s="449"/>
      <c r="H135" s="449"/>
      <c r="I135" s="433"/>
      <c r="J135" s="433"/>
      <c r="K135" s="433"/>
      <c r="L135" s="442"/>
      <c r="M135" s="433"/>
      <c r="N135" s="442"/>
      <c r="O135" s="433"/>
      <c r="P135" s="439"/>
      <c r="Q135" s="460"/>
      <c r="R135" s="304" t="s">
        <v>277</v>
      </c>
      <c r="S135" s="304" t="s">
        <v>277</v>
      </c>
      <c r="T135" s="304" t="s">
        <v>277</v>
      </c>
      <c r="U135" s="304" t="s">
        <v>277</v>
      </c>
      <c r="V135" s="304" t="s">
        <v>277</v>
      </c>
      <c r="W135" s="304" t="s">
        <v>277</v>
      </c>
      <c r="X135" s="452"/>
      <c r="Y135" s="304" t="s">
        <v>277</v>
      </c>
      <c r="Z135" s="452"/>
      <c r="AA135" s="304" t="s">
        <v>277</v>
      </c>
      <c r="AB135" s="458"/>
      <c r="AC135" s="304" t="s">
        <v>277</v>
      </c>
      <c r="AD135" s="452"/>
      <c r="AE135" s="304" t="s">
        <v>277</v>
      </c>
      <c r="AF135" s="304" t="s">
        <v>277</v>
      </c>
      <c r="AG135" s="304" t="s">
        <v>277</v>
      </c>
      <c r="AH135" s="304" t="s">
        <v>277</v>
      </c>
      <c r="AI135" s="304" t="s">
        <v>277</v>
      </c>
      <c r="AJ135" s="447"/>
      <c r="AK135" s="447"/>
      <c r="AL135" s="447"/>
      <c r="AM135" s="447"/>
      <c r="AN135" s="447"/>
      <c r="AO135" s="447"/>
      <c r="AP135" s="307" t="s">
        <v>277</v>
      </c>
      <c r="AQ135" s="433"/>
      <c r="AR135" s="307" t="s">
        <v>277</v>
      </c>
      <c r="AS135" s="308" t="s">
        <v>277</v>
      </c>
      <c r="AT135" s="308" t="s">
        <v>277</v>
      </c>
      <c r="AU135" s="307" t="s">
        <v>277</v>
      </c>
      <c r="AV135" s="307" t="s">
        <v>277</v>
      </c>
      <c r="AW135" s="307" t="s">
        <v>277</v>
      </c>
      <c r="AX135" s="307" t="s">
        <v>277</v>
      </c>
      <c r="AY135" s="309" t="s">
        <v>277</v>
      </c>
      <c r="AZ135" s="387" t="s">
        <v>277</v>
      </c>
      <c r="BA135" s="452"/>
      <c r="BB135" s="387" t="s">
        <v>277</v>
      </c>
      <c r="BC135" s="452"/>
      <c r="BD135" s="387" t="s">
        <v>277</v>
      </c>
      <c r="BE135" s="387" t="s">
        <v>277</v>
      </c>
      <c r="BF135" s="387" t="s">
        <v>277</v>
      </c>
      <c r="BG135" s="307" t="s">
        <v>277</v>
      </c>
      <c r="BH135" s="307" t="s">
        <v>277</v>
      </c>
      <c r="BI135" s="307" t="s">
        <v>277</v>
      </c>
      <c r="BJ135" s="307" t="s">
        <v>277</v>
      </c>
      <c r="BK135" s="447"/>
      <c r="BL135" s="307" t="s">
        <v>277</v>
      </c>
      <c r="BM135" s="307" t="s">
        <v>277</v>
      </c>
      <c r="BN135" s="307" t="s">
        <v>277</v>
      </c>
      <c r="BO135" s="307" t="s">
        <v>277</v>
      </c>
      <c r="BP135" s="307" t="s">
        <v>277</v>
      </c>
      <c r="BQ135" s="307" t="s">
        <v>277</v>
      </c>
      <c r="BR135" s="307" t="s">
        <v>277</v>
      </c>
      <c r="BS135" s="307" t="s">
        <v>277</v>
      </c>
      <c r="BT135" s="307" t="s">
        <v>277</v>
      </c>
      <c r="BU135" s="306" t="s">
        <v>277</v>
      </c>
      <c r="BV135" s="307" t="s">
        <v>277</v>
      </c>
      <c r="BW135" s="307" t="s">
        <v>277</v>
      </c>
      <c r="BX135" s="307" t="s">
        <v>277</v>
      </c>
      <c r="BY135" s="307" t="s">
        <v>277</v>
      </c>
      <c r="BZ135" s="307" t="s">
        <v>277</v>
      </c>
      <c r="CA135" s="307" t="s">
        <v>277</v>
      </c>
      <c r="CB135" s="307" t="s">
        <v>277</v>
      </c>
      <c r="CC135" s="307" t="s">
        <v>277</v>
      </c>
      <c r="CD135" s="307" t="s">
        <v>277</v>
      </c>
      <c r="CE135" s="306" t="s">
        <v>277</v>
      </c>
      <c r="CF135" s="307" t="s">
        <v>277</v>
      </c>
      <c r="CG135" s="307" t="s">
        <v>277</v>
      </c>
      <c r="CH135" s="307" t="s">
        <v>277</v>
      </c>
      <c r="CI135" s="306" t="s">
        <v>277</v>
      </c>
      <c r="CJ135" s="307" t="s">
        <v>277</v>
      </c>
      <c r="CK135" s="307" t="s">
        <v>277</v>
      </c>
      <c r="CL135" s="307" t="s">
        <v>277</v>
      </c>
      <c r="CM135" s="433"/>
      <c r="CN135" s="436"/>
      <c r="CO135" s="449"/>
      <c r="CP135" s="449"/>
      <c r="CQ135" s="433"/>
      <c r="CR135" s="449"/>
      <c r="CS135" s="449"/>
      <c r="CT135" s="433"/>
      <c r="CU135" s="433"/>
      <c r="CV135" s="433"/>
      <c r="CW135" s="433"/>
      <c r="CX135" s="433"/>
      <c r="CY135" s="433"/>
      <c r="CZ135" s="433"/>
      <c r="DA135" s="433"/>
      <c r="DB135" s="442"/>
      <c r="DC135" s="433"/>
      <c r="DD135" s="433"/>
      <c r="DE135" s="433"/>
      <c r="DF135" s="433"/>
      <c r="DG135" s="433"/>
      <c r="DH135" s="433"/>
      <c r="DI135" s="433"/>
      <c r="DJ135" s="433"/>
      <c r="DK135" s="433"/>
      <c r="DL135" s="433"/>
      <c r="DM135" s="307" t="s">
        <v>277</v>
      </c>
      <c r="DN135" s="433"/>
      <c r="DO135" s="307" t="s">
        <v>277</v>
      </c>
      <c r="DP135" s="307" t="s">
        <v>277</v>
      </c>
      <c r="DQ135" s="307" t="s">
        <v>277</v>
      </c>
      <c r="DR135" s="307" t="s">
        <v>277</v>
      </c>
      <c r="DS135" s="307" t="s">
        <v>277</v>
      </c>
      <c r="DT135" s="307" t="s">
        <v>277</v>
      </c>
      <c r="DU135" s="307" t="s">
        <v>277</v>
      </c>
      <c r="DV135" s="307" t="s">
        <v>277</v>
      </c>
      <c r="DW135" s="307" t="s">
        <v>277</v>
      </c>
      <c r="DX135" s="433"/>
      <c r="DY135" s="307" t="s">
        <v>277</v>
      </c>
      <c r="DZ135" s="433"/>
      <c r="EA135" s="307" t="s">
        <v>277</v>
      </c>
      <c r="EB135" s="307" t="s">
        <v>277</v>
      </c>
      <c r="EC135" s="307" t="s">
        <v>277</v>
      </c>
      <c r="ED135" s="307" t="s">
        <v>277</v>
      </c>
      <c r="EE135" s="307" t="s">
        <v>277</v>
      </c>
      <c r="EF135" s="307" t="s">
        <v>277</v>
      </c>
      <c r="EG135" s="307" t="s">
        <v>277</v>
      </c>
      <c r="EH135" s="307" t="s">
        <v>277</v>
      </c>
      <c r="EI135" s="307" t="s">
        <v>277</v>
      </c>
      <c r="EJ135" s="307" t="s">
        <v>277</v>
      </c>
      <c r="EK135" s="307" t="s">
        <v>277</v>
      </c>
      <c r="EL135" s="307" t="s">
        <v>277</v>
      </c>
      <c r="EM135" s="307" t="s">
        <v>277</v>
      </c>
      <c r="EN135" s="307" t="s">
        <v>277</v>
      </c>
      <c r="EO135" s="307" t="s">
        <v>277</v>
      </c>
      <c r="EP135" s="307" t="s">
        <v>277</v>
      </c>
      <c r="EQ135" s="307" t="s">
        <v>277</v>
      </c>
      <c r="ER135" s="307" t="s">
        <v>277</v>
      </c>
      <c r="ES135" s="307" t="s">
        <v>277</v>
      </c>
      <c r="ET135" s="307" t="s">
        <v>277</v>
      </c>
      <c r="EU135" s="307" t="s">
        <v>277</v>
      </c>
    </row>
    <row r="136" spans="1:151" s="311" customFormat="1" ht="19.95" customHeight="1">
      <c r="A136" s="433"/>
      <c r="B136" s="433"/>
      <c r="C136" s="433"/>
      <c r="D136" s="449"/>
      <c r="E136" s="442"/>
      <c r="F136" s="433"/>
      <c r="G136" s="449"/>
      <c r="H136" s="449"/>
      <c r="I136" s="433"/>
      <c r="J136" s="433"/>
      <c r="K136" s="433"/>
      <c r="L136" s="442"/>
      <c r="M136" s="433"/>
      <c r="N136" s="442"/>
      <c r="O136" s="433"/>
      <c r="P136" s="439"/>
      <c r="Q136" s="460"/>
      <c r="R136" s="304" t="s">
        <v>277</v>
      </c>
      <c r="S136" s="304" t="s">
        <v>277</v>
      </c>
      <c r="T136" s="304" t="s">
        <v>277</v>
      </c>
      <c r="U136" s="304" t="s">
        <v>277</v>
      </c>
      <c r="V136" s="304" t="s">
        <v>277</v>
      </c>
      <c r="W136" s="304" t="s">
        <v>277</v>
      </c>
      <c r="X136" s="452"/>
      <c r="Y136" s="304" t="s">
        <v>277</v>
      </c>
      <c r="Z136" s="452"/>
      <c r="AA136" s="304" t="s">
        <v>277</v>
      </c>
      <c r="AB136" s="458"/>
      <c r="AC136" s="304" t="s">
        <v>277</v>
      </c>
      <c r="AD136" s="452"/>
      <c r="AE136" s="304" t="s">
        <v>277</v>
      </c>
      <c r="AF136" s="304" t="s">
        <v>277</v>
      </c>
      <c r="AG136" s="304" t="s">
        <v>277</v>
      </c>
      <c r="AH136" s="304" t="s">
        <v>277</v>
      </c>
      <c r="AI136" s="304" t="s">
        <v>277</v>
      </c>
      <c r="AJ136" s="447"/>
      <c r="AK136" s="447"/>
      <c r="AL136" s="447"/>
      <c r="AM136" s="447"/>
      <c r="AN136" s="447"/>
      <c r="AO136" s="447"/>
      <c r="AP136" s="307" t="s">
        <v>277</v>
      </c>
      <c r="AQ136" s="433"/>
      <c r="AR136" s="307" t="s">
        <v>277</v>
      </c>
      <c r="AS136" s="308" t="s">
        <v>277</v>
      </c>
      <c r="AT136" s="308" t="s">
        <v>277</v>
      </c>
      <c r="AU136" s="307" t="s">
        <v>277</v>
      </c>
      <c r="AV136" s="307" t="s">
        <v>277</v>
      </c>
      <c r="AW136" s="307" t="s">
        <v>277</v>
      </c>
      <c r="AX136" s="307" t="s">
        <v>277</v>
      </c>
      <c r="AY136" s="309" t="s">
        <v>277</v>
      </c>
      <c r="AZ136" s="387" t="s">
        <v>277</v>
      </c>
      <c r="BA136" s="452"/>
      <c r="BB136" s="387" t="s">
        <v>277</v>
      </c>
      <c r="BC136" s="452"/>
      <c r="BD136" s="387" t="s">
        <v>277</v>
      </c>
      <c r="BE136" s="387" t="s">
        <v>277</v>
      </c>
      <c r="BF136" s="387" t="s">
        <v>277</v>
      </c>
      <c r="BG136" s="307" t="s">
        <v>277</v>
      </c>
      <c r="BH136" s="307" t="s">
        <v>277</v>
      </c>
      <c r="BI136" s="307" t="s">
        <v>277</v>
      </c>
      <c r="BJ136" s="307" t="s">
        <v>277</v>
      </c>
      <c r="BK136" s="447"/>
      <c r="BL136" s="307" t="s">
        <v>277</v>
      </c>
      <c r="BM136" s="307" t="s">
        <v>277</v>
      </c>
      <c r="BN136" s="307" t="s">
        <v>277</v>
      </c>
      <c r="BO136" s="307" t="s">
        <v>277</v>
      </c>
      <c r="BP136" s="307" t="s">
        <v>277</v>
      </c>
      <c r="BQ136" s="307" t="s">
        <v>277</v>
      </c>
      <c r="BR136" s="307" t="s">
        <v>277</v>
      </c>
      <c r="BS136" s="307" t="s">
        <v>277</v>
      </c>
      <c r="BT136" s="307" t="s">
        <v>277</v>
      </c>
      <c r="BU136" s="306" t="s">
        <v>277</v>
      </c>
      <c r="BV136" s="307" t="s">
        <v>277</v>
      </c>
      <c r="BW136" s="307" t="s">
        <v>277</v>
      </c>
      <c r="BX136" s="307" t="s">
        <v>277</v>
      </c>
      <c r="BY136" s="307" t="s">
        <v>277</v>
      </c>
      <c r="BZ136" s="307" t="s">
        <v>277</v>
      </c>
      <c r="CA136" s="307" t="s">
        <v>277</v>
      </c>
      <c r="CB136" s="307" t="s">
        <v>277</v>
      </c>
      <c r="CC136" s="307" t="s">
        <v>277</v>
      </c>
      <c r="CD136" s="307" t="s">
        <v>277</v>
      </c>
      <c r="CE136" s="306" t="s">
        <v>277</v>
      </c>
      <c r="CF136" s="307" t="s">
        <v>277</v>
      </c>
      <c r="CG136" s="307" t="s">
        <v>277</v>
      </c>
      <c r="CH136" s="307" t="s">
        <v>277</v>
      </c>
      <c r="CI136" s="306" t="s">
        <v>277</v>
      </c>
      <c r="CJ136" s="307" t="s">
        <v>277</v>
      </c>
      <c r="CK136" s="307" t="s">
        <v>277</v>
      </c>
      <c r="CL136" s="307" t="s">
        <v>277</v>
      </c>
      <c r="CM136" s="433"/>
      <c r="CN136" s="436"/>
      <c r="CO136" s="449"/>
      <c r="CP136" s="449"/>
      <c r="CQ136" s="433"/>
      <c r="CR136" s="449"/>
      <c r="CS136" s="449"/>
      <c r="CT136" s="433"/>
      <c r="CU136" s="433"/>
      <c r="CV136" s="433"/>
      <c r="CW136" s="433"/>
      <c r="CX136" s="433"/>
      <c r="CY136" s="433"/>
      <c r="CZ136" s="433"/>
      <c r="DA136" s="433"/>
      <c r="DB136" s="442"/>
      <c r="DC136" s="433"/>
      <c r="DD136" s="433"/>
      <c r="DE136" s="433"/>
      <c r="DF136" s="433"/>
      <c r="DG136" s="433"/>
      <c r="DH136" s="433"/>
      <c r="DI136" s="433"/>
      <c r="DJ136" s="433"/>
      <c r="DK136" s="433"/>
      <c r="DL136" s="433"/>
      <c r="DM136" s="307" t="s">
        <v>277</v>
      </c>
      <c r="DN136" s="433"/>
      <c r="DO136" s="307" t="s">
        <v>277</v>
      </c>
      <c r="DP136" s="307" t="s">
        <v>277</v>
      </c>
      <c r="DQ136" s="307" t="s">
        <v>277</v>
      </c>
      <c r="DR136" s="307" t="s">
        <v>277</v>
      </c>
      <c r="DS136" s="307" t="s">
        <v>277</v>
      </c>
      <c r="DT136" s="307" t="s">
        <v>277</v>
      </c>
      <c r="DU136" s="307" t="s">
        <v>277</v>
      </c>
      <c r="DV136" s="307" t="s">
        <v>277</v>
      </c>
      <c r="DW136" s="307" t="s">
        <v>277</v>
      </c>
      <c r="DX136" s="433"/>
      <c r="DY136" s="307" t="s">
        <v>277</v>
      </c>
      <c r="DZ136" s="433"/>
      <c r="EA136" s="307" t="s">
        <v>277</v>
      </c>
      <c r="EB136" s="307" t="s">
        <v>277</v>
      </c>
      <c r="EC136" s="307" t="s">
        <v>277</v>
      </c>
      <c r="ED136" s="307" t="s">
        <v>277</v>
      </c>
      <c r="EE136" s="307" t="s">
        <v>277</v>
      </c>
      <c r="EF136" s="307" t="s">
        <v>277</v>
      </c>
      <c r="EG136" s="307" t="s">
        <v>277</v>
      </c>
      <c r="EH136" s="307" t="s">
        <v>277</v>
      </c>
      <c r="EI136" s="307" t="s">
        <v>277</v>
      </c>
      <c r="EJ136" s="307" t="s">
        <v>277</v>
      </c>
      <c r="EK136" s="307" t="s">
        <v>277</v>
      </c>
      <c r="EL136" s="307" t="s">
        <v>277</v>
      </c>
      <c r="EM136" s="307" t="s">
        <v>277</v>
      </c>
      <c r="EN136" s="307" t="s">
        <v>277</v>
      </c>
      <c r="EO136" s="307" t="s">
        <v>277</v>
      </c>
      <c r="EP136" s="307" t="s">
        <v>277</v>
      </c>
      <c r="EQ136" s="307" t="s">
        <v>277</v>
      </c>
      <c r="ER136" s="307" t="s">
        <v>277</v>
      </c>
      <c r="ES136" s="307" t="s">
        <v>277</v>
      </c>
      <c r="ET136" s="307" t="s">
        <v>277</v>
      </c>
      <c r="EU136" s="307" t="s">
        <v>277</v>
      </c>
    </row>
    <row r="137" spans="1:151" s="311" customFormat="1" ht="19.95" customHeight="1">
      <c r="A137" s="434"/>
      <c r="B137" s="434"/>
      <c r="C137" s="434"/>
      <c r="D137" s="450"/>
      <c r="E137" s="443"/>
      <c r="F137" s="434"/>
      <c r="G137" s="450"/>
      <c r="H137" s="450"/>
      <c r="I137" s="434"/>
      <c r="J137" s="434"/>
      <c r="K137" s="434"/>
      <c r="L137" s="443"/>
      <c r="M137" s="434"/>
      <c r="N137" s="443"/>
      <c r="O137" s="434"/>
      <c r="P137" s="440"/>
      <c r="Q137" s="461"/>
      <c r="R137" s="304" t="s">
        <v>277</v>
      </c>
      <c r="S137" s="304" t="s">
        <v>277</v>
      </c>
      <c r="T137" s="304" t="s">
        <v>277</v>
      </c>
      <c r="U137" s="304" t="s">
        <v>277</v>
      </c>
      <c r="V137" s="304" t="s">
        <v>277</v>
      </c>
      <c r="W137" s="304" t="s">
        <v>277</v>
      </c>
      <c r="X137" s="453"/>
      <c r="Y137" s="304" t="s">
        <v>277</v>
      </c>
      <c r="Z137" s="453"/>
      <c r="AA137" s="304" t="s">
        <v>277</v>
      </c>
      <c r="AB137" s="459"/>
      <c r="AC137" s="304" t="s">
        <v>277</v>
      </c>
      <c r="AD137" s="453"/>
      <c r="AE137" s="304" t="s">
        <v>277</v>
      </c>
      <c r="AF137" s="304" t="s">
        <v>277</v>
      </c>
      <c r="AG137" s="304" t="s">
        <v>277</v>
      </c>
      <c r="AH137" s="304" t="s">
        <v>277</v>
      </c>
      <c r="AI137" s="304" t="s">
        <v>277</v>
      </c>
      <c r="AJ137" s="448"/>
      <c r="AK137" s="448"/>
      <c r="AL137" s="448"/>
      <c r="AM137" s="448"/>
      <c r="AN137" s="448"/>
      <c r="AO137" s="448"/>
      <c r="AP137" s="307" t="s">
        <v>277</v>
      </c>
      <c r="AQ137" s="434"/>
      <c r="AR137" s="307" t="s">
        <v>277</v>
      </c>
      <c r="AS137" s="308" t="s">
        <v>277</v>
      </c>
      <c r="AT137" s="308" t="s">
        <v>277</v>
      </c>
      <c r="AU137" s="307" t="s">
        <v>277</v>
      </c>
      <c r="AV137" s="307" t="s">
        <v>277</v>
      </c>
      <c r="AW137" s="307" t="s">
        <v>277</v>
      </c>
      <c r="AX137" s="307" t="s">
        <v>277</v>
      </c>
      <c r="AY137" s="309" t="s">
        <v>277</v>
      </c>
      <c r="AZ137" s="387" t="s">
        <v>277</v>
      </c>
      <c r="BA137" s="453"/>
      <c r="BB137" s="387" t="s">
        <v>277</v>
      </c>
      <c r="BC137" s="455"/>
      <c r="BD137" s="387" t="s">
        <v>277</v>
      </c>
      <c r="BE137" s="387" t="s">
        <v>277</v>
      </c>
      <c r="BF137" s="387" t="s">
        <v>277</v>
      </c>
      <c r="BG137" s="307" t="s">
        <v>277</v>
      </c>
      <c r="BH137" s="307" t="s">
        <v>277</v>
      </c>
      <c r="BI137" s="307" t="s">
        <v>277</v>
      </c>
      <c r="BJ137" s="307" t="s">
        <v>277</v>
      </c>
      <c r="BK137" s="448"/>
      <c r="BL137" s="307" t="s">
        <v>277</v>
      </c>
      <c r="BM137" s="307" t="s">
        <v>277</v>
      </c>
      <c r="BN137" s="307" t="s">
        <v>277</v>
      </c>
      <c r="BO137" s="307" t="s">
        <v>277</v>
      </c>
      <c r="BP137" s="307" t="s">
        <v>277</v>
      </c>
      <c r="BQ137" s="307" t="s">
        <v>277</v>
      </c>
      <c r="BR137" s="307" t="s">
        <v>277</v>
      </c>
      <c r="BS137" s="307" t="s">
        <v>277</v>
      </c>
      <c r="BT137" s="307" t="s">
        <v>277</v>
      </c>
      <c r="BU137" s="306" t="s">
        <v>277</v>
      </c>
      <c r="BV137" s="307" t="s">
        <v>277</v>
      </c>
      <c r="BW137" s="307" t="s">
        <v>277</v>
      </c>
      <c r="BX137" s="307" t="s">
        <v>277</v>
      </c>
      <c r="BY137" s="307" t="s">
        <v>277</v>
      </c>
      <c r="BZ137" s="307" t="s">
        <v>277</v>
      </c>
      <c r="CA137" s="307" t="s">
        <v>277</v>
      </c>
      <c r="CB137" s="307" t="s">
        <v>277</v>
      </c>
      <c r="CC137" s="307" t="s">
        <v>277</v>
      </c>
      <c r="CD137" s="307" t="s">
        <v>277</v>
      </c>
      <c r="CE137" s="306" t="s">
        <v>277</v>
      </c>
      <c r="CF137" s="307" t="s">
        <v>277</v>
      </c>
      <c r="CG137" s="307" t="s">
        <v>277</v>
      </c>
      <c r="CH137" s="307" t="s">
        <v>277</v>
      </c>
      <c r="CI137" s="306" t="s">
        <v>277</v>
      </c>
      <c r="CJ137" s="307" t="s">
        <v>277</v>
      </c>
      <c r="CK137" s="307" t="s">
        <v>277</v>
      </c>
      <c r="CL137" s="307" t="s">
        <v>277</v>
      </c>
      <c r="CM137" s="434"/>
      <c r="CN137" s="437"/>
      <c r="CO137" s="450"/>
      <c r="CP137" s="450"/>
      <c r="CQ137" s="434"/>
      <c r="CR137" s="450"/>
      <c r="CS137" s="450"/>
      <c r="CT137" s="434"/>
      <c r="CU137" s="434"/>
      <c r="CV137" s="434"/>
      <c r="CW137" s="434"/>
      <c r="CX137" s="434"/>
      <c r="CY137" s="434"/>
      <c r="CZ137" s="434"/>
      <c r="DA137" s="434"/>
      <c r="DB137" s="443"/>
      <c r="DC137" s="434"/>
      <c r="DD137" s="434"/>
      <c r="DE137" s="434"/>
      <c r="DF137" s="434"/>
      <c r="DG137" s="434"/>
      <c r="DH137" s="434"/>
      <c r="DI137" s="434"/>
      <c r="DJ137" s="434"/>
      <c r="DK137" s="434"/>
      <c r="DL137" s="434"/>
      <c r="DM137" s="307" t="s">
        <v>277</v>
      </c>
      <c r="DN137" s="434"/>
      <c r="DO137" s="307" t="s">
        <v>277</v>
      </c>
      <c r="DP137" s="307" t="s">
        <v>277</v>
      </c>
      <c r="DQ137" s="307" t="s">
        <v>277</v>
      </c>
      <c r="DR137" s="307" t="s">
        <v>277</v>
      </c>
      <c r="DS137" s="307" t="s">
        <v>277</v>
      </c>
      <c r="DT137" s="307" t="s">
        <v>277</v>
      </c>
      <c r="DU137" s="307" t="s">
        <v>277</v>
      </c>
      <c r="DV137" s="307" t="s">
        <v>277</v>
      </c>
      <c r="DW137" s="307" t="s">
        <v>277</v>
      </c>
      <c r="DX137" s="434"/>
      <c r="DY137" s="307" t="s">
        <v>277</v>
      </c>
      <c r="DZ137" s="434"/>
      <c r="EA137" s="307" t="s">
        <v>277</v>
      </c>
      <c r="EB137" s="307" t="s">
        <v>277</v>
      </c>
      <c r="EC137" s="307" t="s">
        <v>277</v>
      </c>
      <c r="ED137" s="307" t="s">
        <v>277</v>
      </c>
      <c r="EE137" s="307" t="s">
        <v>277</v>
      </c>
      <c r="EF137" s="307" t="s">
        <v>277</v>
      </c>
      <c r="EG137" s="307" t="s">
        <v>277</v>
      </c>
      <c r="EH137" s="307" t="s">
        <v>277</v>
      </c>
      <c r="EI137" s="307" t="s">
        <v>277</v>
      </c>
      <c r="EJ137" s="307" t="s">
        <v>277</v>
      </c>
      <c r="EK137" s="307" t="s">
        <v>277</v>
      </c>
      <c r="EL137" s="307" t="s">
        <v>277</v>
      </c>
      <c r="EM137" s="307" t="s">
        <v>277</v>
      </c>
      <c r="EN137" s="307" t="s">
        <v>277</v>
      </c>
      <c r="EO137" s="307" t="s">
        <v>277</v>
      </c>
      <c r="EP137" s="307" t="s">
        <v>277</v>
      </c>
      <c r="EQ137" s="307" t="s">
        <v>277</v>
      </c>
      <c r="ER137" s="307" t="s">
        <v>277</v>
      </c>
      <c r="ES137" s="307" t="s">
        <v>277</v>
      </c>
      <c r="ET137" s="307" t="s">
        <v>277</v>
      </c>
      <c r="EU137" s="307" t="s">
        <v>277</v>
      </c>
    </row>
    <row r="138" spans="1:151" s="311" customFormat="1" ht="19.95" customHeight="1">
      <c r="A138" s="432">
        <v>62</v>
      </c>
      <c r="B138" s="432">
        <v>62</v>
      </c>
      <c r="C138" s="432" t="s">
        <v>263</v>
      </c>
      <c r="D138" s="432" t="s">
        <v>597</v>
      </c>
      <c r="E138" s="441" t="s">
        <v>265</v>
      </c>
      <c r="F138" s="432" t="s">
        <v>598</v>
      </c>
      <c r="G138" s="432" t="s">
        <v>599</v>
      </c>
      <c r="H138" s="432" t="s">
        <v>600</v>
      </c>
      <c r="I138" s="432" t="s">
        <v>601</v>
      </c>
      <c r="J138" s="432" t="s">
        <v>602</v>
      </c>
      <c r="K138" s="456" t="s">
        <v>603</v>
      </c>
      <c r="L138" s="441" t="s">
        <v>272</v>
      </c>
      <c r="M138" s="432" t="s">
        <v>604</v>
      </c>
      <c r="N138" s="441" t="s">
        <v>272</v>
      </c>
      <c r="O138" s="432" t="s">
        <v>605</v>
      </c>
      <c r="P138" s="438" t="s">
        <v>270</v>
      </c>
      <c r="Q138" s="441">
        <v>1</v>
      </c>
      <c r="R138" s="304" t="s">
        <v>365</v>
      </c>
      <c r="S138" s="304" t="s">
        <v>270</v>
      </c>
      <c r="T138" s="304" t="s">
        <v>270</v>
      </c>
      <c r="U138" s="304" t="s">
        <v>270</v>
      </c>
      <c r="V138" s="304" t="s">
        <v>270</v>
      </c>
      <c r="W138" s="304">
        <v>244</v>
      </c>
      <c r="X138" s="451">
        <v>244</v>
      </c>
      <c r="Y138" s="304" t="s">
        <v>270</v>
      </c>
      <c r="Z138" s="451" t="s">
        <v>270</v>
      </c>
      <c r="AA138" s="304">
        <v>244</v>
      </c>
      <c r="AB138" s="457">
        <v>244</v>
      </c>
      <c r="AC138" s="304" t="s">
        <v>270</v>
      </c>
      <c r="AD138" s="451" t="s">
        <v>270</v>
      </c>
      <c r="AE138" s="304" t="s">
        <v>270</v>
      </c>
      <c r="AF138" s="304" t="s">
        <v>270</v>
      </c>
      <c r="AG138" s="304" t="s">
        <v>270</v>
      </c>
      <c r="AH138" s="304" t="s">
        <v>270</v>
      </c>
      <c r="AI138" s="304" t="s">
        <v>270</v>
      </c>
      <c r="AJ138" s="446" t="s">
        <v>277</v>
      </c>
      <c r="AK138" s="446" t="s">
        <v>277</v>
      </c>
      <c r="AL138" s="446" t="s">
        <v>277</v>
      </c>
      <c r="AM138" s="446" t="s">
        <v>277</v>
      </c>
      <c r="AN138" s="446" t="s">
        <v>277</v>
      </c>
      <c r="AO138" s="446" t="s">
        <v>277</v>
      </c>
      <c r="AP138" s="307" t="s">
        <v>277</v>
      </c>
      <c r="AQ138" s="432" t="s">
        <v>277</v>
      </c>
      <c r="AR138" s="307" t="s">
        <v>277</v>
      </c>
      <c r="AS138" s="308" t="s">
        <v>277</v>
      </c>
      <c r="AT138" s="308" t="s">
        <v>277</v>
      </c>
      <c r="AU138" s="307" t="s">
        <v>277</v>
      </c>
      <c r="AV138" s="307" t="s">
        <v>277</v>
      </c>
      <c r="AW138" s="307" t="s">
        <v>277</v>
      </c>
      <c r="AX138" s="307" t="s">
        <v>277</v>
      </c>
      <c r="AY138" s="309" t="s">
        <v>277</v>
      </c>
      <c r="AZ138" s="387" t="s">
        <v>277</v>
      </c>
      <c r="BA138" s="451" t="s">
        <v>277</v>
      </c>
      <c r="BB138" s="387" t="s">
        <v>277</v>
      </c>
      <c r="BC138" s="454" t="s">
        <v>277</v>
      </c>
      <c r="BD138" s="387" t="s">
        <v>277</v>
      </c>
      <c r="BE138" s="387" t="s">
        <v>277</v>
      </c>
      <c r="BF138" s="387" t="s">
        <v>277</v>
      </c>
      <c r="BG138" s="307" t="s">
        <v>277</v>
      </c>
      <c r="BH138" s="307" t="s">
        <v>277</v>
      </c>
      <c r="BI138" s="307" t="s">
        <v>277</v>
      </c>
      <c r="BJ138" s="307" t="s">
        <v>277</v>
      </c>
      <c r="BK138" s="446" t="s">
        <v>277</v>
      </c>
      <c r="BL138" s="307" t="s">
        <v>277</v>
      </c>
      <c r="BM138" s="307" t="s">
        <v>277</v>
      </c>
      <c r="BN138" s="307" t="s">
        <v>277</v>
      </c>
      <c r="BO138" s="307" t="s">
        <v>277</v>
      </c>
      <c r="BP138" s="307" t="s">
        <v>277</v>
      </c>
      <c r="BQ138" s="307" t="s">
        <v>277</v>
      </c>
      <c r="BR138" s="307" t="s">
        <v>277</v>
      </c>
      <c r="BS138" s="307" t="s">
        <v>277</v>
      </c>
      <c r="BT138" s="307" t="s">
        <v>277</v>
      </c>
      <c r="BU138" s="306" t="s">
        <v>277</v>
      </c>
      <c r="BV138" s="307" t="s">
        <v>277</v>
      </c>
      <c r="BW138" s="307" t="s">
        <v>277</v>
      </c>
      <c r="BX138" s="307" t="s">
        <v>277</v>
      </c>
      <c r="BY138" s="307" t="s">
        <v>277</v>
      </c>
      <c r="BZ138" s="307" t="s">
        <v>277</v>
      </c>
      <c r="CA138" s="307" t="s">
        <v>277</v>
      </c>
      <c r="CB138" s="307" t="s">
        <v>277</v>
      </c>
      <c r="CC138" s="307" t="s">
        <v>277</v>
      </c>
      <c r="CD138" s="307" t="s">
        <v>277</v>
      </c>
      <c r="CE138" s="306" t="s">
        <v>277</v>
      </c>
      <c r="CF138" s="307" t="s">
        <v>277</v>
      </c>
      <c r="CG138" s="307" t="s">
        <v>277</v>
      </c>
      <c r="CH138" s="307" t="s">
        <v>277</v>
      </c>
      <c r="CI138" s="306" t="s">
        <v>277</v>
      </c>
      <c r="CJ138" s="307" t="s">
        <v>277</v>
      </c>
      <c r="CK138" s="307" t="s">
        <v>277</v>
      </c>
      <c r="CL138" s="307" t="s">
        <v>277</v>
      </c>
      <c r="CM138" s="432" t="s">
        <v>278</v>
      </c>
      <c r="CN138" s="435" t="s">
        <v>606</v>
      </c>
      <c r="CO138" s="432" t="s">
        <v>280</v>
      </c>
      <c r="CP138" s="432" t="s">
        <v>280</v>
      </c>
      <c r="CQ138" s="432" t="s">
        <v>295</v>
      </c>
      <c r="CR138" s="432" t="s">
        <v>607</v>
      </c>
      <c r="CS138" s="432" t="s">
        <v>270</v>
      </c>
      <c r="CT138" s="432" t="s">
        <v>277</v>
      </c>
      <c r="CU138" s="432" t="s">
        <v>277</v>
      </c>
      <c r="CV138" s="432" t="s">
        <v>277</v>
      </c>
      <c r="CW138" s="432" t="s">
        <v>277</v>
      </c>
      <c r="CX138" s="432" t="s">
        <v>277</v>
      </c>
      <c r="CY138" s="432" t="s">
        <v>277</v>
      </c>
      <c r="CZ138" s="432" t="s">
        <v>277</v>
      </c>
      <c r="DA138" s="432" t="s">
        <v>277</v>
      </c>
      <c r="DB138" s="441" t="s">
        <v>277</v>
      </c>
      <c r="DC138" s="432" t="s">
        <v>277</v>
      </c>
      <c r="DD138" s="432" t="s">
        <v>277</v>
      </c>
      <c r="DE138" s="432" t="s">
        <v>277</v>
      </c>
      <c r="DF138" s="432" t="s">
        <v>277</v>
      </c>
      <c r="DG138" s="432" t="s">
        <v>277</v>
      </c>
      <c r="DH138" s="432" t="s">
        <v>277</v>
      </c>
      <c r="DI138" s="432" t="s">
        <v>277</v>
      </c>
      <c r="DJ138" s="432" t="s">
        <v>277</v>
      </c>
      <c r="DK138" s="432" t="s">
        <v>277</v>
      </c>
      <c r="DL138" s="432" t="s">
        <v>277</v>
      </c>
      <c r="DM138" s="307" t="s">
        <v>277</v>
      </c>
      <c r="DN138" s="432" t="s">
        <v>277</v>
      </c>
      <c r="DO138" s="307" t="s">
        <v>277</v>
      </c>
      <c r="DP138" s="307" t="s">
        <v>277</v>
      </c>
      <c r="DQ138" s="307" t="s">
        <v>277</v>
      </c>
      <c r="DR138" s="307" t="s">
        <v>277</v>
      </c>
      <c r="DS138" s="307" t="s">
        <v>277</v>
      </c>
      <c r="DT138" s="307" t="s">
        <v>277</v>
      </c>
      <c r="DU138" s="307" t="s">
        <v>277</v>
      </c>
      <c r="DV138" s="307" t="s">
        <v>277</v>
      </c>
      <c r="DW138" s="307" t="s">
        <v>277</v>
      </c>
      <c r="DX138" s="432" t="s">
        <v>277</v>
      </c>
      <c r="DY138" s="307" t="s">
        <v>277</v>
      </c>
      <c r="DZ138" s="432" t="s">
        <v>277</v>
      </c>
      <c r="EA138" s="307" t="s">
        <v>277</v>
      </c>
      <c r="EB138" s="307" t="s">
        <v>277</v>
      </c>
      <c r="EC138" s="307" t="s">
        <v>277</v>
      </c>
      <c r="ED138" s="307" t="s">
        <v>277</v>
      </c>
      <c r="EE138" s="307" t="s">
        <v>277</v>
      </c>
      <c r="EF138" s="307" t="s">
        <v>277</v>
      </c>
      <c r="EG138" s="307" t="s">
        <v>277</v>
      </c>
      <c r="EH138" s="307" t="s">
        <v>277</v>
      </c>
      <c r="EI138" s="307" t="s">
        <v>277</v>
      </c>
      <c r="EJ138" s="307" t="s">
        <v>277</v>
      </c>
      <c r="EK138" s="307" t="s">
        <v>277</v>
      </c>
      <c r="EL138" s="307" t="s">
        <v>277</v>
      </c>
      <c r="EM138" s="307" t="s">
        <v>277</v>
      </c>
      <c r="EN138" s="307" t="s">
        <v>277</v>
      </c>
      <c r="EO138" s="307" t="s">
        <v>277</v>
      </c>
      <c r="EP138" s="307" t="s">
        <v>277</v>
      </c>
      <c r="EQ138" s="307" t="s">
        <v>277</v>
      </c>
      <c r="ER138" s="307" t="s">
        <v>277</v>
      </c>
      <c r="ES138" s="307" t="s">
        <v>277</v>
      </c>
      <c r="ET138" s="307" t="s">
        <v>277</v>
      </c>
      <c r="EU138" s="307" t="s">
        <v>277</v>
      </c>
    </row>
    <row r="139" spans="1:151" s="311" customFormat="1" ht="19.95" customHeight="1">
      <c r="A139" s="433"/>
      <c r="B139" s="433"/>
      <c r="C139" s="433"/>
      <c r="D139" s="449"/>
      <c r="E139" s="442"/>
      <c r="F139" s="433"/>
      <c r="G139" s="449"/>
      <c r="H139" s="449"/>
      <c r="I139" s="433"/>
      <c r="J139" s="433"/>
      <c r="K139" s="449"/>
      <c r="L139" s="442"/>
      <c r="M139" s="433"/>
      <c r="N139" s="442"/>
      <c r="O139" s="433"/>
      <c r="P139" s="439"/>
      <c r="Q139" s="460"/>
      <c r="R139" s="304" t="s">
        <v>277</v>
      </c>
      <c r="S139" s="304" t="s">
        <v>277</v>
      </c>
      <c r="T139" s="304" t="s">
        <v>277</v>
      </c>
      <c r="U139" s="304" t="s">
        <v>277</v>
      </c>
      <c r="V139" s="304" t="s">
        <v>277</v>
      </c>
      <c r="W139" s="304" t="s">
        <v>277</v>
      </c>
      <c r="X139" s="452"/>
      <c r="Y139" s="304" t="s">
        <v>277</v>
      </c>
      <c r="Z139" s="452"/>
      <c r="AA139" s="304" t="s">
        <v>277</v>
      </c>
      <c r="AB139" s="458"/>
      <c r="AC139" s="304" t="s">
        <v>277</v>
      </c>
      <c r="AD139" s="452"/>
      <c r="AE139" s="304" t="s">
        <v>277</v>
      </c>
      <c r="AF139" s="304" t="s">
        <v>277</v>
      </c>
      <c r="AG139" s="304" t="s">
        <v>277</v>
      </c>
      <c r="AH139" s="304" t="s">
        <v>277</v>
      </c>
      <c r="AI139" s="304" t="s">
        <v>277</v>
      </c>
      <c r="AJ139" s="447"/>
      <c r="AK139" s="447"/>
      <c r="AL139" s="447"/>
      <c r="AM139" s="447"/>
      <c r="AN139" s="447"/>
      <c r="AO139" s="447"/>
      <c r="AP139" s="307" t="s">
        <v>277</v>
      </c>
      <c r="AQ139" s="433"/>
      <c r="AR139" s="307" t="s">
        <v>277</v>
      </c>
      <c r="AS139" s="308" t="s">
        <v>277</v>
      </c>
      <c r="AT139" s="308" t="s">
        <v>277</v>
      </c>
      <c r="AU139" s="307" t="s">
        <v>277</v>
      </c>
      <c r="AV139" s="307" t="s">
        <v>277</v>
      </c>
      <c r="AW139" s="307" t="s">
        <v>277</v>
      </c>
      <c r="AX139" s="307" t="s">
        <v>277</v>
      </c>
      <c r="AY139" s="309" t="s">
        <v>277</v>
      </c>
      <c r="AZ139" s="387" t="s">
        <v>277</v>
      </c>
      <c r="BA139" s="452"/>
      <c r="BB139" s="387" t="s">
        <v>277</v>
      </c>
      <c r="BC139" s="452"/>
      <c r="BD139" s="387" t="s">
        <v>277</v>
      </c>
      <c r="BE139" s="387" t="s">
        <v>277</v>
      </c>
      <c r="BF139" s="387" t="s">
        <v>277</v>
      </c>
      <c r="BG139" s="307" t="s">
        <v>277</v>
      </c>
      <c r="BH139" s="307" t="s">
        <v>277</v>
      </c>
      <c r="BI139" s="307" t="s">
        <v>277</v>
      </c>
      <c r="BJ139" s="307" t="s">
        <v>277</v>
      </c>
      <c r="BK139" s="447"/>
      <c r="BL139" s="307" t="s">
        <v>277</v>
      </c>
      <c r="BM139" s="307" t="s">
        <v>277</v>
      </c>
      <c r="BN139" s="307" t="s">
        <v>277</v>
      </c>
      <c r="BO139" s="307" t="s">
        <v>277</v>
      </c>
      <c r="BP139" s="307" t="s">
        <v>277</v>
      </c>
      <c r="BQ139" s="307" t="s">
        <v>277</v>
      </c>
      <c r="BR139" s="307" t="s">
        <v>277</v>
      </c>
      <c r="BS139" s="307" t="s">
        <v>277</v>
      </c>
      <c r="BT139" s="307" t="s">
        <v>277</v>
      </c>
      <c r="BU139" s="306" t="s">
        <v>277</v>
      </c>
      <c r="BV139" s="307" t="s">
        <v>277</v>
      </c>
      <c r="BW139" s="307" t="s">
        <v>277</v>
      </c>
      <c r="BX139" s="307" t="s">
        <v>277</v>
      </c>
      <c r="BY139" s="307" t="s">
        <v>277</v>
      </c>
      <c r="BZ139" s="307" t="s">
        <v>277</v>
      </c>
      <c r="CA139" s="307" t="s">
        <v>277</v>
      </c>
      <c r="CB139" s="307" t="s">
        <v>277</v>
      </c>
      <c r="CC139" s="307" t="s">
        <v>277</v>
      </c>
      <c r="CD139" s="307" t="s">
        <v>277</v>
      </c>
      <c r="CE139" s="306" t="s">
        <v>277</v>
      </c>
      <c r="CF139" s="307" t="s">
        <v>277</v>
      </c>
      <c r="CG139" s="307" t="s">
        <v>277</v>
      </c>
      <c r="CH139" s="307" t="s">
        <v>277</v>
      </c>
      <c r="CI139" s="306" t="s">
        <v>277</v>
      </c>
      <c r="CJ139" s="307" t="s">
        <v>277</v>
      </c>
      <c r="CK139" s="307" t="s">
        <v>277</v>
      </c>
      <c r="CL139" s="307" t="s">
        <v>277</v>
      </c>
      <c r="CM139" s="433"/>
      <c r="CN139" s="436"/>
      <c r="CO139" s="449"/>
      <c r="CP139" s="449"/>
      <c r="CQ139" s="433"/>
      <c r="CR139" s="449"/>
      <c r="CS139" s="449"/>
      <c r="CT139" s="433"/>
      <c r="CU139" s="433"/>
      <c r="CV139" s="433"/>
      <c r="CW139" s="433"/>
      <c r="CX139" s="433"/>
      <c r="CY139" s="433"/>
      <c r="CZ139" s="433"/>
      <c r="DA139" s="433"/>
      <c r="DB139" s="442"/>
      <c r="DC139" s="433"/>
      <c r="DD139" s="433"/>
      <c r="DE139" s="433"/>
      <c r="DF139" s="433"/>
      <c r="DG139" s="433"/>
      <c r="DH139" s="433"/>
      <c r="DI139" s="433"/>
      <c r="DJ139" s="433"/>
      <c r="DK139" s="433"/>
      <c r="DL139" s="433"/>
      <c r="DM139" s="307" t="s">
        <v>277</v>
      </c>
      <c r="DN139" s="433"/>
      <c r="DO139" s="307" t="s">
        <v>277</v>
      </c>
      <c r="DP139" s="307" t="s">
        <v>277</v>
      </c>
      <c r="DQ139" s="307" t="s">
        <v>277</v>
      </c>
      <c r="DR139" s="307" t="s">
        <v>277</v>
      </c>
      <c r="DS139" s="307" t="s">
        <v>277</v>
      </c>
      <c r="DT139" s="307" t="s">
        <v>277</v>
      </c>
      <c r="DU139" s="307" t="s">
        <v>277</v>
      </c>
      <c r="DV139" s="307" t="s">
        <v>277</v>
      </c>
      <c r="DW139" s="307" t="s">
        <v>277</v>
      </c>
      <c r="DX139" s="433"/>
      <c r="DY139" s="307" t="s">
        <v>277</v>
      </c>
      <c r="DZ139" s="433"/>
      <c r="EA139" s="307" t="s">
        <v>277</v>
      </c>
      <c r="EB139" s="307" t="s">
        <v>277</v>
      </c>
      <c r="EC139" s="307" t="s">
        <v>277</v>
      </c>
      <c r="ED139" s="307" t="s">
        <v>277</v>
      </c>
      <c r="EE139" s="307" t="s">
        <v>277</v>
      </c>
      <c r="EF139" s="307" t="s">
        <v>277</v>
      </c>
      <c r="EG139" s="307" t="s">
        <v>277</v>
      </c>
      <c r="EH139" s="307" t="s">
        <v>277</v>
      </c>
      <c r="EI139" s="307" t="s">
        <v>277</v>
      </c>
      <c r="EJ139" s="307" t="s">
        <v>277</v>
      </c>
      <c r="EK139" s="307" t="s">
        <v>277</v>
      </c>
      <c r="EL139" s="307" t="s">
        <v>277</v>
      </c>
      <c r="EM139" s="307" t="s">
        <v>277</v>
      </c>
      <c r="EN139" s="307" t="s">
        <v>277</v>
      </c>
      <c r="EO139" s="307" t="s">
        <v>277</v>
      </c>
      <c r="EP139" s="307" t="s">
        <v>277</v>
      </c>
      <c r="EQ139" s="307" t="s">
        <v>277</v>
      </c>
      <c r="ER139" s="307" t="s">
        <v>277</v>
      </c>
      <c r="ES139" s="307" t="s">
        <v>277</v>
      </c>
      <c r="ET139" s="307" t="s">
        <v>277</v>
      </c>
      <c r="EU139" s="307" t="s">
        <v>277</v>
      </c>
    </row>
    <row r="140" spans="1:151" s="311" customFormat="1" ht="19.95" customHeight="1">
      <c r="A140" s="433"/>
      <c r="B140" s="433"/>
      <c r="C140" s="433"/>
      <c r="D140" s="449"/>
      <c r="E140" s="442"/>
      <c r="F140" s="433"/>
      <c r="G140" s="449"/>
      <c r="H140" s="449"/>
      <c r="I140" s="433"/>
      <c r="J140" s="433"/>
      <c r="K140" s="449"/>
      <c r="L140" s="442"/>
      <c r="M140" s="433"/>
      <c r="N140" s="442"/>
      <c r="O140" s="433"/>
      <c r="P140" s="439"/>
      <c r="Q140" s="460"/>
      <c r="R140" s="304" t="s">
        <v>277</v>
      </c>
      <c r="S140" s="304" t="s">
        <v>277</v>
      </c>
      <c r="T140" s="304" t="s">
        <v>277</v>
      </c>
      <c r="U140" s="304" t="s">
        <v>277</v>
      </c>
      <c r="V140" s="304" t="s">
        <v>277</v>
      </c>
      <c r="W140" s="304" t="s">
        <v>277</v>
      </c>
      <c r="X140" s="452"/>
      <c r="Y140" s="304" t="s">
        <v>277</v>
      </c>
      <c r="Z140" s="452"/>
      <c r="AA140" s="304" t="s">
        <v>277</v>
      </c>
      <c r="AB140" s="458"/>
      <c r="AC140" s="304" t="s">
        <v>277</v>
      </c>
      <c r="AD140" s="452"/>
      <c r="AE140" s="304" t="s">
        <v>277</v>
      </c>
      <c r="AF140" s="304" t="s">
        <v>277</v>
      </c>
      <c r="AG140" s="304" t="s">
        <v>277</v>
      </c>
      <c r="AH140" s="304" t="s">
        <v>277</v>
      </c>
      <c r="AI140" s="304" t="s">
        <v>277</v>
      </c>
      <c r="AJ140" s="447"/>
      <c r="AK140" s="447"/>
      <c r="AL140" s="447"/>
      <c r="AM140" s="447"/>
      <c r="AN140" s="447"/>
      <c r="AO140" s="447"/>
      <c r="AP140" s="307" t="s">
        <v>277</v>
      </c>
      <c r="AQ140" s="433"/>
      <c r="AR140" s="307" t="s">
        <v>277</v>
      </c>
      <c r="AS140" s="308" t="s">
        <v>277</v>
      </c>
      <c r="AT140" s="308" t="s">
        <v>277</v>
      </c>
      <c r="AU140" s="307" t="s">
        <v>277</v>
      </c>
      <c r="AV140" s="307" t="s">
        <v>277</v>
      </c>
      <c r="AW140" s="307" t="s">
        <v>277</v>
      </c>
      <c r="AX140" s="307" t="s">
        <v>277</v>
      </c>
      <c r="AY140" s="309" t="s">
        <v>277</v>
      </c>
      <c r="AZ140" s="387" t="s">
        <v>277</v>
      </c>
      <c r="BA140" s="452"/>
      <c r="BB140" s="387" t="s">
        <v>277</v>
      </c>
      <c r="BC140" s="452"/>
      <c r="BD140" s="387" t="s">
        <v>277</v>
      </c>
      <c r="BE140" s="387" t="s">
        <v>277</v>
      </c>
      <c r="BF140" s="387" t="s">
        <v>277</v>
      </c>
      <c r="BG140" s="307" t="s">
        <v>277</v>
      </c>
      <c r="BH140" s="307" t="s">
        <v>277</v>
      </c>
      <c r="BI140" s="307" t="s">
        <v>277</v>
      </c>
      <c r="BJ140" s="307" t="s">
        <v>277</v>
      </c>
      <c r="BK140" s="447"/>
      <c r="BL140" s="307" t="s">
        <v>277</v>
      </c>
      <c r="BM140" s="307" t="s">
        <v>277</v>
      </c>
      <c r="BN140" s="307" t="s">
        <v>277</v>
      </c>
      <c r="BO140" s="307" t="s">
        <v>277</v>
      </c>
      <c r="BP140" s="307" t="s">
        <v>277</v>
      </c>
      <c r="BQ140" s="307" t="s">
        <v>277</v>
      </c>
      <c r="BR140" s="307" t="s">
        <v>277</v>
      </c>
      <c r="BS140" s="307" t="s">
        <v>277</v>
      </c>
      <c r="BT140" s="307" t="s">
        <v>277</v>
      </c>
      <c r="BU140" s="306" t="s">
        <v>277</v>
      </c>
      <c r="BV140" s="307" t="s">
        <v>277</v>
      </c>
      <c r="BW140" s="307" t="s">
        <v>277</v>
      </c>
      <c r="BX140" s="307" t="s">
        <v>277</v>
      </c>
      <c r="BY140" s="307" t="s">
        <v>277</v>
      </c>
      <c r="BZ140" s="307" t="s">
        <v>277</v>
      </c>
      <c r="CA140" s="307" t="s">
        <v>277</v>
      </c>
      <c r="CB140" s="307" t="s">
        <v>277</v>
      </c>
      <c r="CC140" s="307" t="s">
        <v>277</v>
      </c>
      <c r="CD140" s="307" t="s">
        <v>277</v>
      </c>
      <c r="CE140" s="306" t="s">
        <v>277</v>
      </c>
      <c r="CF140" s="307" t="s">
        <v>277</v>
      </c>
      <c r="CG140" s="307" t="s">
        <v>277</v>
      </c>
      <c r="CH140" s="307" t="s">
        <v>277</v>
      </c>
      <c r="CI140" s="306" t="s">
        <v>277</v>
      </c>
      <c r="CJ140" s="307" t="s">
        <v>277</v>
      </c>
      <c r="CK140" s="307" t="s">
        <v>277</v>
      </c>
      <c r="CL140" s="307" t="s">
        <v>277</v>
      </c>
      <c r="CM140" s="433"/>
      <c r="CN140" s="436"/>
      <c r="CO140" s="449"/>
      <c r="CP140" s="449"/>
      <c r="CQ140" s="433"/>
      <c r="CR140" s="449"/>
      <c r="CS140" s="449"/>
      <c r="CT140" s="433"/>
      <c r="CU140" s="433"/>
      <c r="CV140" s="433"/>
      <c r="CW140" s="433"/>
      <c r="CX140" s="433"/>
      <c r="CY140" s="433"/>
      <c r="CZ140" s="433"/>
      <c r="DA140" s="433"/>
      <c r="DB140" s="442"/>
      <c r="DC140" s="433"/>
      <c r="DD140" s="433"/>
      <c r="DE140" s="433"/>
      <c r="DF140" s="433"/>
      <c r="DG140" s="433"/>
      <c r="DH140" s="433"/>
      <c r="DI140" s="433"/>
      <c r="DJ140" s="433"/>
      <c r="DK140" s="433"/>
      <c r="DL140" s="433"/>
      <c r="DM140" s="307" t="s">
        <v>277</v>
      </c>
      <c r="DN140" s="433"/>
      <c r="DO140" s="307" t="s">
        <v>277</v>
      </c>
      <c r="DP140" s="307" t="s">
        <v>277</v>
      </c>
      <c r="DQ140" s="307" t="s">
        <v>277</v>
      </c>
      <c r="DR140" s="307" t="s">
        <v>277</v>
      </c>
      <c r="DS140" s="307" t="s">
        <v>277</v>
      </c>
      <c r="DT140" s="307" t="s">
        <v>277</v>
      </c>
      <c r="DU140" s="307" t="s">
        <v>277</v>
      </c>
      <c r="DV140" s="307" t="s">
        <v>277</v>
      </c>
      <c r="DW140" s="307" t="s">
        <v>277</v>
      </c>
      <c r="DX140" s="433"/>
      <c r="DY140" s="307" t="s">
        <v>277</v>
      </c>
      <c r="DZ140" s="433"/>
      <c r="EA140" s="307" t="s">
        <v>277</v>
      </c>
      <c r="EB140" s="307" t="s">
        <v>277</v>
      </c>
      <c r="EC140" s="307" t="s">
        <v>277</v>
      </c>
      <c r="ED140" s="307" t="s">
        <v>277</v>
      </c>
      <c r="EE140" s="307" t="s">
        <v>277</v>
      </c>
      <c r="EF140" s="307" t="s">
        <v>277</v>
      </c>
      <c r="EG140" s="307" t="s">
        <v>277</v>
      </c>
      <c r="EH140" s="307" t="s">
        <v>277</v>
      </c>
      <c r="EI140" s="307" t="s">
        <v>277</v>
      </c>
      <c r="EJ140" s="307" t="s">
        <v>277</v>
      </c>
      <c r="EK140" s="307" t="s">
        <v>277</v>
      </c>
      <c r="EL140" s="307" t="s">
        <v>277</v>
      </c>
      <c r="EM140" s="307" t="s">
        <v>277</v>
      </c>
      <c r="EN140" s="307" t="s">
        <v>277</v>
      </c>
      <c r="EO140" s="307" t="s">
        <v>277</v>
      </c>
      <c r="EP140" s="307" t="s">
        <v>277</v>
      </c>
      <c r="EQ140" s="307" t="s">
        <v>277</v>
      </c>
      <c r="ER140" s="307" t="s">
        <v>277</v>
      </c>
      <c r="ES140" s="307" t="s">
        <v>277</v>
      </c>
      <c r="ET140" s="307" t="s">
        <v>277</v>
      </c>
      <c r="EU140" s="307" t="s">
        <v>277</v>
      </c>
    </row>
    <row r="141" spans="1:151" s="311" customFormat="1" ht="19.95" customHeight="1">
      <c r="A141" s="434"/>
      <c r="B141" s="434"/>
      <c r="C141" s="434"/>
      <c r="D141" s="450"/>
      <c r="E141" s="443"/>
      <c r="F141" s="434"/>
      <c r="G141" s="450"/>
      <c r="H141" s="450"/>
      <c r="I141" s="434"/>
      <c r="J141" s="434"/>
      <c r="K141" s="450"/>
      <c r="L141" s="443"/>
      <c r="M141" s="434"/>
      <c r="N141" s="443"/>
      <c r="O141" s="434"/>
      <c r="P141" s="440"/>
      <c r="Q141" s="461"/>
      <c r="R141" s="304" t="s">
        <v>277</v>
      </c>
      <c r="S141" s="304" t="s">
        <v>277</v>
      </c>
      <c r="T141" s="304" t="s">
        <v>277</v>
      </c>
      <c r="U141" s="304" t="s">
        <v>277</v>
      </c>
      <c r="V141" s="304" t="s">
        <v>277</v>
      </c>
      <c r="W141" s="304" t="s">
        <v>277</v>
      </c>
      <c r="X141" s="453"/>
      <c r="Y141" s="304" t="s">
        <v>277</v>
      </c>
      <c r="Z141" s="453"/>
      <c r="AA141" s="304" t="s">
        <v>277</v>
      </c>
      <c r="AB141" s="459"/>
      <c r="AC141" s="304" t="s">
        <v>277</v>
      </c>
      <c r="AD141" s="453"/>
      <c r="AE141" s="304" t="s">
        <v>277</v>
      </c>
      <c r="AF141" s="304" t="s">
        <v>277</v>
      </c>
      <c r="AG141" s="304" t="s">
        <v>277</v>
      </c>
      <c r="AH141" s="304" t="s">
        <v>277</v>
      </c>
      <c r="AI141" s="304" t="s">
        <v>277</v>
      </c>
      <c r="AJ141" s="448"/>
      <c r="AK141" s="448"/>
      <c r="AL141" s="448"/>
      <c r="AM141" s="448"/>
      <c r="AN141" s="448"/>
      <c r="AO141" s="448"/>
      <c r="AP141" s="307" t="s">
        <v>277</v>
      </c>
      <c r="AQ141" s="434"/>
      <c r="AR141" s="307" t="s">
        <v>277</v>
      </c>
      <c r="AS141" s="308" t="s">
        <v>277</v>
      </c>
      <c r="AT141" s="308" t="s">
        <v>277</v>
      </c>
      <c r="AU141" s="307" t="s">
        <v>277</v>
      </c>
      <c r="AV141" s="307" t="s">
        <v>277</v>
      </c>
      <c r="AW141" s="307" t="s">
        <v>277</v>
      </c>
      <c r="AX141" s="307" t="s">
        <v>277</v>
      </c>
      <c r="AY141" s="309" t="s">
        <v>277</v>
      </c>
      <c r="AZ141" s="387" t="s">
        <v>277</v>
      </c>
      <c r="BA141" s="453"/>
      <c r="BB141" s="387" t="s">
        <v>277</v>
      </c>
      <c r="BC141" s="455"/>
      <c r="BD141" s="387" t="s">
        <v>277</v>
      </c>
      <c r="BE141" s="387" t="s">
        <v>277</v>
      </c>
      <c r="BF141" s="387" t="s">
        <v>277</v>
      </c>
      <c r="BG141" s="307" t="s">
        <v>277</v>
      </c>
      <c r="BH141" s="307" t="s">
        <v>277</v>
      </c>
      <c r="BI141" s="307" t="s">
        <v>277</v>
      </c>
      <c r="BJ141" s="307" t="s">
        <v>277</v>
      </c>
      <c r="BK141" s="448"/>
      <c r="BL141" s="307" t="s">
        <v>277</v>
      </c>
      <c r="BM141" s="307" t="s">
        <v>277</v>
      </c>
      <c r="BN141" s="307" t="s">
        <v>277</v>
      </c>
      <c r="BO141" s="307" t="s">
        <v>277</v>
      </c>
      <c r="BP141" s="307" t="s">
        <v>277</v>
      </c>
      <c r="BQ141" s="307" t="s">
        <v>277</v>
      </c>
      <c r="BR141" s="307" t="s">
        <v>277</v>
      </c>
      <c r="BS141" s="307" t="s">
        <v>277</v>
      </c>
      <c r="BT141" s="307" t="s">
        <v>277</v>
      </c>
      <c r="BU141" s="306" t="s">
        <v>277</v>
      </c>
      <c r="BV141" s="307" t="s">
        <v>277</v>
      </c>
      <c r="BW141" s="307" t="s">
        <v>277</v>
      </c>
      <c r="BX141" s="307" t="s">
        <v>277</v>
      </c>
      <c r="BY141" s="307" t="s">
        <v>277</v>
      </c>
      <c r="BZ141" s="307" t="s">
        <v>277</v>
      </c>
      <c r="CA141" s="307" t="s">
        <v>277</v>
      </c>
      <c r="CB141" s="307" t="s">
        <v>277</v>
      </c>
      <c r="CC141" s="307" t="s">
        <v>277</v>
      </c>
      <c r="CD141" s="307" t="s">
        <v>277</v>
      </c>
      <c r="CE141" s="306" t="s">
        <v>277</v>
      </c>
      <c r="CF141" s="307" t="s">
        <v>277</v>
      </c>
      <c r="CG141" s="307" t="s">
        <v>277</v>
      </c>
      <c r="CH141" s="307" t="s">
        <v>277</v>
      </c>
      <c r="CI141" s="306" t="s">
        <v>277</v>
      </c>
      <c r="CJ141" s="307" t="s">
        <v>277</v>
      </c>
      <c r="CK141" s="307" t="s">
        <v>277</v>
      </c>
      <c r="CL141" s="307" t="s">
        <v>277</v>
      </c>
      <c r="CM141" s="434"/>
      <c r="CN141" s="437"/>
      <c r="CO141" s="450"/>
      <c r="CP141" s="450"/>
      <c r="CQ141" s="434"/>
      <c r="CR141" s="450"/>
      <c r="CS141" s="450"/>
      <c r="CT141" s="434"/>
      <c r="CU141" s="434"/>
      <c r="CV141" s="434"/>
      <c r="CW141" s="434"/>
      <c r="CX141" s="434"/>
      <c r="CY141" s="434"/>
      <c r="CZ141" s="434"/>
      <c r="DA141" s="434"/>
      <c r="DB141" s="443"/>
      <c r="DC141" s="434"/>
      <c r="DD141" s="434"/>
      <c r="DE141" s="434"/>
      <c r="DF141" s="434"/>
      <c r="DG141" s="434"/>
      <c r="DH141" s="434"/>
      <c r="DI141" s="434"/>
      <c r="DJ141" s="434"/>
      <c r="DK141" s="434"/>
      <c r="DL141" s="434"/>
      <c r="DM141" s="307" t="s">
        <v>277</v>
      </c>
      <c r="DN141" s="434"/>
      <c r="DO141" s="307" t="s">
        <v>277</v>
      </c>
      <c r="DP141" s="307" t="s">
        <v>277</v>
      </c>
      <c r="DQ141" s="307" t="s">
        <v>277</v>
      </c>
      <c r="DR141" s="307" t="s">
        <v>277</v>
      </c>
      <c r="DS141" s="307" t="s">
        <v>277</v>
      </c>
      <c r="DT141" s="307" t="s">
        <v>277</v>
      </c>
      <c r="DU141" s="307" t="s">
        <v>277</v>
      </c>
      <c r="DV141" s="307" t="s">
        <v>277</v>
      </c>
      <c r="DW141" s="307" t="s">
        <v>277</v>
      </c>
      <c r="DX141" s="434"/>
      <c r="DY141" s="307" t="s">
        <v>277</v>
      </c>
      <c r="DZ141" s="434"/>
      <c r="EA141" s="307" t="s">
        <v>277</v>
      </c>
      <c r="EB141" s="307" t="s">
        <v>277</v>
      </c>
      <c r="EC141" s="307" t="s">
        <v>277</v>
      </c>
      <c r="ED141" s="307" t="s">
        <v>277</v>
      </c>
      <c r="EE141" s="307" t="s">
        <v>277</v>
      </c>
      <c r="EF141" s="307" t="s">
        <v>277</v>
      </c>
      <c r="EG141" s="307" t="s">
        <v>277</v>
      </c>
      <c r="EH141" s="307" t="s">
        <v>277</v>
      </c>
      <c r="EI141" s="307" t="s">
        <v>277</v>
      </c>
      <c r="EJ141" s="307" t="s">
        <v>277</v>
      </c>
      <c r="EK141" s="307" t="s">
        <v>277</v>
      </c>
      <c r="EL141" s="307" t="s">
        <v>277</v>
      </c>
      <c r="EM141" s="307" t="s">
        <v>277</v>
      </c>
      <c r="EN141" s="307" t="s">
        <v>277</v>
      </c>
      <c r="EO141" s="307" t="s">
        <v>277</v>
      </c>
      <c r="EP141" s="307" t="s">
        <v>277</v>
      </c>
      <c r="EQ141" s="307" t="s">
        <v>277</v>
      </c>
      <c r="ER141" s="307" t="s">
        <v>277</v>
      </c>
      <c r="ES141" s="307" t="s">
        <v>277</v>
      </c>
      <c r="ET141" s="307" t="s">
        <v>277</v>
      </c>
      <c r="EU141" s="307" t="s">
        <v>277</v>
      </c>
    </row>
    <row r="142" spans="1:151" s="311" customFormat="1" ht="19.95" customHeight="1">
      <c r="A142" s="432">
        <v>63</v>
      </c>
      <c r="B142" s="432">
        <v>63</v>
      </c>
      <c r="C142" s="432" t="s">
        <v>263</v>
      </c>
      <c r="D142" s="432" t="s">
        <v>608</v>
      </c>
      <c r="E142" s="441" t="s">
        <v>265</v>
      </c>
      <c r="F142" s="432" t="s">
        <v>609</v>
      </c>
      <c r="G142" s="432" t="s">
        <v>610</v>
      </c>
      <c r="H142" s="432" t="s">
        <v>611</v>
      </c>
      <c r="I142" s="432" t="s">
        <v>612</v>
      </c>
      <c r="J142" s="432" t="s">
        <v>270</v>
      </c>
      <c r="K142" s="456" t="s">
        <v>613</v>
      </c>
      <c r="L142" s="441" t="s">
        <v>272</v>
      </c>
      <c r="M142" s="432" t="s">
        <v>614</v>
      </c>
      <c r="N142" s="441" t="s">
        <v>272</v>
      </c>
      <c r="O142" s="432" t="s">
        <v>615</v>
      </c>
      <c r="P142" s="438" t="s">
        <v>275</v>
      </c>
      <c r="Q142" s="441">
        <v>3</v>
      </c>
      <c r="R142" s="304" t="s">
        <v>514</v>
      </c>
      <c r="S142" s="304" t="s">
        <v>270</v>
      </c>
      <c r="T142" s="304" t="s">
        <v>270</v>
      </c>
      <c r="U142" s="304" t="s">
        <v>270</v>
      </c>
      <c r="V142" s="304" t="s">
        <v>270</v>
      </c>
      <c r="W142" s="304">
        <v>59</v>
      </c>
      <c r="X142" s="451">
        <f>W142+W143+W144</f>
        <v>276</v>
      </c>
      <c r="Y142" s="304" t="s">
        <v>270</v>
      </c>
      <c r="Z142" s="451" t="s">
        <v>270</v>
      </c>
      <c r="AA142" s="304">
        <v>59</v>
      </c>
      <c r="AB142" s="457">
        <v>276</v>
      </c>
      <c r="AC142" s="304" t="s">
        <v>270</v>
      </c>
      <c r="AD142" s="451" t="s">
        <v>270</v>
      </c>
      <c r="AE142" s="304">
        <v>68.3</v>
      </c>
      <c r="AF142" s="304" t="s">
        <v>270</v>
      </c>
      <c r="AG142" s="304" t="s">
        <v>270</v>
      </c>
      <c r="AH142" s="304" t="s">
        <v>270</v>
      </c>
      <c r="AI142" s="304" t="s">
        <v>270</v>
      </c>
      <c r="AJ142" s="446" t="s">
        <v>277</v>
      </c>
      <c r="AK142" s="446" t="s">
        <v>277</v>
      </c>
      <c r="AL142" s="446" t="s">
        <v>277</v>
      </c>
      <c r="AM142" s="446" t="s">
        <v>277</v>
      </c>
      <c r="AN142" s="446" t="s">
        <v>277</v>
      </c>
      <c r="AO142" s="446" t="s">
        <v>277</v>
      </c>
      <c r="AP142" s="307" t="s">
        <v>277</v>
      </c>
      <c r="AQ142" s="432" t="s">
        <v>277</v>
      </c>
      <c r="AR142" s="307" t="s">
        <v>277</v>
      </c>
      <c r="AS142" s="308" t="s">
        <v>277</v>
      </c>
      <c r="AT142" s="308" t="s">
        <v>277</v>
      </c>
      <c r="AU142" s="307" t="s">
        <v>277</v>
      </c>
      <c r="AV142" s="307" t="s">
        <v>277</v>
      </c>
      <c r="AW142" s="307" t="s">
        <v>277</v>
      </c>
      <c r="AX142" s="307" t="s">
        <v>277</v>
      </c>
      <c r="AY142" s="309" t="s">
        <v>277</v>
      </c>
      <c r="AZ142" s="387" t="s">
        <v>277</v>
      </c>
      <c r="BA142" s="451" t="s">
        <v>277</v>
      </c>
      <c r="BB142" s="387" t="s">
        <v>277</v>
      </c>
      <c r="BC142" s="454" t="s">
        <v>277</v>
      </c>
      <c r="BD142" s="387" t="s">
        <v>277</v>
      </c>
      <c r="BE142" s="387" t="s">
        <v>277</v>
      </c>
      <c r="BF142" s="387" t="s">
        <v>277</v>
      </c>
      <c r="BG142" s="307" t="s">
        <v>277</v>
      </c>
      <c r="BH142" s="307" t="s">
        <v>277</v>
      </c>
      <c r="BI142" s="307" t="s">
        <v>277</v>
      </c>
      <c r="BJ142" s="307" t="s">
        <v>277</v>
      </c>
      <c r="BK142" s="446" t="s">
        <v>277</v>
      </c>
      <c r="BL142" s="307" t="s">
        <v>277</v>
      </c>
      <c r="BM142" s="307" t="s">
        <v>277</v>
      </c>
      <c r="BN142" s="307" t="s">
        <v>277</v>
      </c>
      <c r="BO142" s="307" t="s">
        <v>277</v>
      </c>
      <c r="BP142" s="307" t="s">
        <v>277</v>
      </c>
      <c r="BQ142" s="307" t="s">
        <v>277</v>
      </c>
      <c r="BR142" s="307" t="s">
        <v>277</v>
      </c>
      <c r="BS142" s="307" t="s">
        <v>277</v>
      </c>
      <c r="BT142" s="307" t="s">
        <v>277</v>
      </c>
      <c r="BU142" s="306" t="s">
        <v>277</v>
      </c>
      <c r="BV142" s="307" t="s">
        <v>277</v>
      </c>
      <c r="BW142" s="307" t="s">
        <v>277</v>
      </c>
      <c r="BX142" s="307" t="s">
        <v>277</v>
      </c>
      <c r="BY142" s="307" t="s">
        <v>277</v>
      </c>
      <c r="BZ142" s="307" t="s">
        <v>277</v>
      </c>
      <c r="CA142" s="307" t="s">
        <v>277</v>
      </c>
      <c r="CB142" s="307" t="s">
        <v>277</v>
      </c>
      <c r="CC142" s="307" t="s">
        <v>277</v>
      </c>
      <c r="CD142" s="307" t="s">
        <v>277</v>
      </c>
      <c r="CE142" s="306" t="s">
        <v>277</v>
      </c>
      <c r="CF142" s="307" t="s">
        <v>277</v>
      </c>
      <c r="CG142" s="307" t="s">
        <v>277</v>
      </c>
      <c r="CH142" s="307" t="s">
        <v>277</v>
      </c>
      <c r="CI142" s="306" t="s">
        <v>277</v>
      </c>
      <c r="CJ142" s="307" t="s">
        <v>277</v>
      </c>
      <c r="CK142" s="307" t="s">
        <v>277</v>
      </c>
      <c r="CL142" s="307" t="s">
        <v>277</v>
      </c>
      <c r="CM142" s="432" t="s">
        <v>278</v>
      </c>
      <c r="CN142" s="435" t="s">
        <v>616</v>
      </c>
      <c r="CO142" s="432" t="s">
        <v>280</v>
      </c>
      <c r="CP142" s="432" t="s">
        <v>280</v>
      </c>
      <c r="CQ142" s="432" t="s">
        <v>295</v>
      </c>
      <c r="CR142" s="432" t="s">
        <v>617</v>
      </c>
      <c r="CS142" s="432" t="s">
        <v>270</v>
      </c>
      <c r="CT142" s="432" t="s">
        <v>277</v>
      </c>
      <c r="CU142" s="432" t="s">
        <v>277</v>
      </c>
      <c r="CV142" s="432" t="s">
        <v>277</v>
      </c>
      <c r="CW142" s="432" t="s">
        <v>277</v>
      </c>
      <c r="CX142" s="432" t="s">
        <v>277</v>
      </c>
      <c r="CY142" s="432" t="s">
        <v>277</v>
      </c>
      <c r="CZ142" s="432" t="s">
        <v>277</v>
      </c>
      <c r="DA142" s="432" t="s">
        <v>277</v>
      </c>
      <c r="DB142" s="441" t="s">
        <v>277</v>
      </c>
      <c r="DC142" s="432" t="s">
        <v>277</v>
      </c>
      <c r="DD142" s="432" t="s">
        <v>277</v>
      </c>
      <c r="DE142" s="432" t="s">
        <v>277</v>
      </c>
      <c r="DF142" s="432" t="s">
        <v>277</v>
      </c>
      <c r="DG142" s="432" t="s">
        <v>277</v>
      </c>
      <c r="DH142" s="432" t="s">
        <v>277</v>
      </c>
      <c r="DI142" s="432" t="s">
        <v>277</v>
      </c>
      <c r="DJ142" s="432" t="s">
        <v>277</v>
      </c>
      <c r="DK142" s="432" t="s">
        <v>277</v>
      </c>
      <c r="DL142" s="432" t="s">
        <v>277</v>
      </c>
      <c r="DM142" s="307" t="s">
        <v>277</v>
      </c>
      <c r="DN142" s="432" t="s">
        <v>277</v>
      </c>
      <c r="DO142" s="307" t="s">
        <v>277</v>
      </c>
      <c r="DP142" s="307" t="s">
        <v>277</v>
      </c>
      <c r="DQ142" s="307" t="s">
        <v>277</v>
      </c>
      <c r="DR142" s="307" t="s">
        <v>277</v>
      </c>
      <c r="DS142" s="307" t="s">
        <v>277</v>
      </c>
      <c r="DT142" s="307" t="s">
        <v>277</v>
      </c>
      <c r="DU142" s="307" t="s">
        <v>277</v>
      </c>
      <c r="DV142" s="307" t="s">
        <v>277</v>
      </c>
      <c r="DW142" s="307" t="s">
        <v>277</v>
      </c>
      <c r="DX142" s="432" t="s">
        <v>277</v>
      </c>
      <c r="DY142" s="307" t="s">
        <v>277</v>
      </c>
      <c r="DZ142" s="432" t="s">
        <v>277</v>
      </c>
      <c r="EA142" s="307" t="s">
        <v>277</v>
      </c>
      <c r="EB142" s="307" t="s">
        <v>277</v>
      </c>
      <c r="EC142" s="307" t="s">
        <v>277</v>
      </c>
      <c r="ED142" s="307" t="s">
        <v>277</v>
      </c>
      <c r="EE142" s="307" t="s">
        <v>277</v>
      </c>
      <c r="EF142" s="307" t="s">
        <v>277</v>
      </c>
      <c r="EG142" s="307" t="s">
        <v>277</v>
      </c>
      <c r="EH142" s="307" t="s">
        <v>277</v>
      </c>
      <c r="EI142" s="307" t="s">
        <v>277</v>
      </c>
      <c r="EJ142" s="307" t="s">
        <v>277</v>
      </c>
      <c r="EK142" s="307" t="s">
        <v>277</v>
      </c>
      <c r="EL142" s="307" t="s">
        <v>277</v>
      </c>
      <c r="EM142" s="307" t="s">
        <v>277</v>
      </c>
      <c r="EN142" s="307" t="s">
        <v>277</v>
      </c>
      <c r="EO142" s="307" t="s">
        <v>277</v>
      </c>
      <c r="EP142" s="307" t="s">
        <v>277</v>
      </c>
      <c r="EQ142" s="307" t="s">
        <v>277</v>
      </c>
      <c r="ER142" s="307" t="s">
        <v>277</v>
      </c>
      <c r="ES142" s="307" t="s">
        <v>277</v>
      </c>
      <c r="ET142" s="307" t="s">
        <v>277</v>
      </c>
      <c r="EU142" s="307" t="s">
        <v>277</v>
      </c>
    </row>
    <row r="143" spans="1:151" s="311" customFormat="1" ht="19.95" customHeight="1">
      <c r="A143" s="433"/>
      <c r="B143" s="433"/>
      <c r="C143" s="433"/>
      <c r="D143" s="449"/>
      <c r="E143" s="442"/>
      <c r="F143" s="433"/>
      <c r="G143" s="449"/>
      <c r="H143" s="449"/>
      <c r="I143" s="433"/>
      <c r="J143" s="433"/>
      <c r="K143" s="449"/>
      <c r="L143" s="442"/>
      <c r="M143" s="433"/>
      <c r="N143" s="442"/>
      <c r="O143" s="433"/>
      <c r="P143" s="439"/>
      <c r="Q143" s="460"/>
      <c r="R143" s="304" t="s">
        <v>618</v>
      </c>
      <c r="S143" s="304" t="s">
        <v>270</v>
      </c>
      <c r="T143" s="304" t="s">
        <v>270</v>
      </c>
      <c r="U143" s="304" t="s">
        <v>270</v>
      </c>
      <c r="V143" s="304" t="s">
        <v>270</v>
      </c>
      <c r="W143" s="304">
        <v>79</v>
      </c>
      <c r="X143" s="452"/>
      <c r="Y143" s="304" t="s">
        <v>270</v>
      </c>
      <c r="Z143" s="452"/>
      <c r="AA143" s="304">
        <v>79</v>
      </c>
      <c r="AB143" s="458"/>
      <c r="AC143" s="304" t="s">
        <v>270</v>
      </c>
      <c r="AD143" s="452"/>
      <c r="AE143" s="304">
        <v>72.5</v>
      </c>
      <c r="AF143" s="304" t="s">
        <v>270</v>
      </c>
      <c r="AG143" s="304" t="s">
        <v>270</v>
      </c>
      <c r="AH143" s="304" t="s">
        <v>270</v>
      </c>
      <c r="AI143" s="304" t="s">
        <v>270</v>
      </c>
      <c r="AJ143" s="447"/>
      <c r="AK143" s="447"/>
      <c r="AL143" s="447"/>
      <c r="AM143" s="447"/>
      <c r="AN143" s="447"/>
      <c r="AO143" s="447"/>
      <c r="AP143" s="307" t="s">
        <v>277</v>
      </c>
      <c r="AQ143" s="433"/>
      <c r="AR143" s="307" t="s">
        <v>277</v>
      </c>
      <c r="AS143" s="308" t="s">
        <v>277</v>
      </c>
      <c r="AT143" s="308" t="s">
        <v>277</v>
      </c>
      <c r="AU143" s="307" t="s">
        <v>277</v>
      </c>
      <c r="AV143" s="307" t="s">
        <v>277</v>
      </c>
      <c r="AW143" s="307" t="s">
        <v>277</v>
      </c>
      <c r="AX143" s="307" t="s">
        <v>277</v>
      </c>
      <c r="AY143" s="309" t="s">
        <v>277</v>
      </c>
      <c r="AZ143" s="387" t="s">
        <v>277</v>
      </c>
      <c r="BA143" s="452"/>
      <c r="BB143" s="387" t="s">
        <v>277</v>
      </c>
      <c r="BC143" s="452"/>
      <c r="BD143" s="387" t="s">
        <v>277</v>
      </c>
      <c r="BE143" s="387" t="s">
        <v>277</v>
      </c>
      <c r="BF143" s="387" t="s">
        <v>277</v>
      </c>
      <c r="BG143" s="307" t="s">
        <v>277</v>
      </c>
      <c r="BH143" s="307" t="s">
        <v>277</v>
      </c>
      <c r="BI143" s="307" t="s">
        <v>277</v>
      </c>
      <c r="BJ143" s="307" t="s">
        <v>277</v>
      </c>
      <c r="BK143" s="447"/>
      <c r="BL143" s="307" t="s">
        <v>277</v>
      </c>
      <c r="BM143" s="307" t="s">
        <v>277</v>
      </c>
      <c r="BN143" s="307" t="s">
        <v>277</v>
      </c>
      <c r="BO143" s="307" t="s">
        <v>277</v>
      </c>
      <c r="BP143" s="307" t="s">
        <v>277</v>
      </c>
      <c r="BQ143" s="307" t="s">
        <v>277</v>
      </c>
      <c r="BR143" s="307" t="s">
        <v>277</v>
      </c>
      <c r="BS143" s="307" t="s">
        <v>277</v>
      </c>
      <c r="BT143" s="307" t="s">
        <v>277</v>
      </c>
      <c r="BU143" s="306" t="s">
        <v>277</v>
      </c>
      <c r="BV143" s="307" t="s">
        <v>277</v>
      </c>
      <c r="BW143" s="307" t="s">
        <v>277</v>
      </c>
      <c r="BX143" s="307" t="s">
        <v>277</v>
      </c>
      <c r="BY143" s="307" t="s">
        <v>277</v>
      </c>
      <c r="BZ143" s="307" t="s">
        <v>277</v>
      </c>
      <c r="CA143" s="307" t="s">
        <v>277</v>
      </c>
      <c r="CB143" s="307" t="s">
        <v>277</v>
      </c>
      <c r="CC143" s="307" t="s">
        <v>277</v>
      </c>
      <c r="CD143" s="307" t="s">
        <v>277</v>
      </c>
      <c r="CE143" s="306" t="s">
        <v>277</v>
      </c>
      <c r="CF143" s="307" t="s">
        <v>277</v>
      </c>
      <c r="CG143" s="307" t="s">
        <v>277</v>
      </c>
      <c r="CH143" s="307" t="s">
        <v>277</v>
      </c>
      <c r="CI143" s="306" t="s">
        <v>277</v>
      </c>
      <c r="CJ143" s="307" t="s">
        <v>277</v>
      </c>
      <c r="CK143" s="307" t="s">
        <v>277</v>
      </c>
      <c r="CL143" s="307" t="s">
        <v>277</v>
      </c>
      <c r="CM143" s="433"/>
      <c r="CN143" s="436"/>
      <c r="CO143" s="449"/>
      <c r="CP143" s="449"/>
      <c r="CQ143" s="433"/>
      <c r="CR143" s="449"/>
      <c r="CS143" s="449"/>
      <c r="CT143" s="433"/>
      <c r="CU143" s="433"/>
      <c r="CV143" s="433"/>
      <c r="CW143" s="433"/>
      <c r="CX143" s="433"/>
      <c r="CY143" s="433"/>
      <c r="CZ143" s="433"/>
      <c r="DA143" s="433"/>
      <c r="DB143" s="442"/>
      <c r="DC143" s="433"/>
      <c r="DD143" s="433"/>
      <c r="DE143" s="433"/>
      <c r="DF143" s="433"/>
      <c r="DG143" s="433"/>
      <c r="DH143" s="433"/>
      <c r="DI143" s="433"/>
      <c r="DJ143" s="433"/>
      <c r="DK143" s="433"/>
      <c r="DL143" s="433"/>
      <c r="DM143" s="307" t="s">
        <v>277</v>
      </c>
      <c r="DN143" s="433"/>
      <c r="DO143" s="307" t="s">
        <v>277</v>
      </c>
      <c r="DP143" s="307" t="s">
        <v>277</v>
      </c>
      <c r="DQ143" s="307" t="s">
        <v>277</v>
      </c>
      <c r="DR143" s="307" t="s">
        <v>277</v>
      </c>
      <c r="DS143" s="307" t="s">
        <v>277</v>
      </c>
      <c r="DT143" s="307" t="s">
        <v>277</v>
      </c>
      <c r="DU143" s="307" t="s">
        <v>277</v>
      </c>
      <c r="DV143" s="307" t="s">
        <v>277</v>
      </c>
      <c r="DW143" s="307" t="s">
        <v>277</v>
      </c>
      <c r="DX143" s="433"/>
      <c r="DY143" s="307" t="s">
        <v>277</v>
      </c>
      <c r="DZ143" s="433"/>
      <c r="EA143" s="307" t="s">
        <v>277</v>
      </c>
      <c r="EB143" s="307" t="s">
        <v>277</v>
      </c>
      <c r="EC143" s="307" t="s">
        <v>277</v>
      </c>
      <c r="ED143" s="307" t="s">
        <v>277</v>
      </c>
      <c r="EE143" s="307" t="s">
        <v>277</v>
      </c>
      <c r="EF143" s="307" t="s">
        <v>277</v>
      </c>
      <c r="EG143" s="307" t="s">
        <v>277</v>
      </c>
      <c r="EH143" s="307" t="s">
        <v>277</v>
      </c>
      <c r="EI143" s="307" t="s">
        <v>277</v>
      </c>
      <c r="EJ143" s="307" t="s">
        <v>277</v>
      </c>
      <c r="EK143" s="307" t="s">
        <v>277</v>
      </c>
      <c r="EL143" s="307" t="s">
        <v>277</v>
      </c>
      <c r="EM143" s="307" t="s">
        <v>277</v>
      </c>
      <c r="EN143" s="307" t="s">
        <v>277</v>
      </c>
      <c r="EO143" s="307" t="s">
        <v>277</v>
      </c>
      <c r="EP143" s="307" t="s">
        <v>277</v>
      </c>
      <c r="EQ143" s="307" t="s">
        <v>277</v>
      </c>
      <c r="ER143" s="307" t="s">
        <v>277</v>
      </c>
      <c r="ES143" s="307" t="s">
        <v>277</v>
      </c>
      <c r="ET143" s="307" t="s">
        <v>277</v>
      </c>
      <c r="EU143" s="307" t="s">
        <v>277</v>
      </c>
    </row>
    <row r="144" spans="1:151" s="311" customFormat="1" ht="19.95" customHeight="1">
      <c r="A144" s="433"/>
      <c r="B144" s="433"/>
      <c r="C144" s="433"/>
      <c r="D144" s="449"/>
      <c r="E144" s="442"/>
      <c r="F144" s="433"/>
      <c r="G144" s="449"/>
      <c r="H144" s="449"/>
      <c r="I144" s="433"/>
      <c r="J144" s="433"/>
      <c r="K144" s="449"/>
      <c r="L144" s="442"/>
      <c r="M144" s="433"/>
      <c r="N144" s="442"/>
      <c r="O144" s="433"/>
      <c r="P144" s="439"/>
      <c r="Q144" s="460"/>
      <c r="R144" s="304" t="s">
        <v>619</v>
      </c>
      <c r="S144" s="304" t="s">
        <v>270</v>
      </c>
      <c r="T144" s="304" t="s">
        <v>270</v>
      </c>
      <c r="U144" s="304" t="s">
        <v>270</v>
      </c>
      <c r="V144" s="304" t="s">
        <v>270</v>
      </c>
      <c r="W144" s="304">
        <v>138</v>
      </c>
      <c r="X144" s="452"/>
      <c r="Y144" s="304" t="s">
        <v>270</v>
      </c>
      <c r="Z144" s="452"/>
      <c r="AA144" s="304">
        <v>138</v>
      </c>
      <c r="AB144" s="458"/>
      <c r="AC144" s="304" t="s">
        <v>270</v>
      </c>
      <c r="AD144" s="452"/>
      <c r="AE144" s="304">
        <v>70.7</v>
      </c>
      <c r="AF144" s="304" t="s">
        <v>270</v>
      </c>
      <c r="AG144" s="304" t="s">
        <v>270</v>
      </c>
      <c r="AH144" s="304" t="s">
        <v>270</v>
      </c>
      <c r="AI144" s="304" t="s">
        <v>270</v>
      </c>
      <c r="AJ144" s="447"/>
      <c r="AK144" s="447"/>
      <c r="AL144" s="447"/>
      <c r="AM144" s="447"/>
      <c r="AN144" s="447"/>
      <c r="AO144" s="447"/>
      <c r="AP144" s="307" t="s">
        <v>277</v>
      </c>
      <c r="AQ144" s="433"/>
      <c r="AR144" s="307" t="s">
        <v>277</v>
      </c>
      <c r="AS144" s="308" t="s">
        <v>277</v>
      </c>
      <c r="AT144" s="308" t="s">
        <v>277</v>
      </c>
      <c r="AU144" s="307" t="s">
        <v>277</v>
      </c>
      <c r="AV144" s="307" t="s">
        <v>277</v>
      </c>
      <c r="AW144" s="307" t="s">
        <v>277</v>
      </c>
      <c r="AX144" s="307" t="s">
        <v>277</v>
      </c>
      <c r="AY144" s="309" t="s">
        <v>277</v>
      </c>
      <c r="AZ144" s="387" t="s">
        <v>277</v>
      </c>
      <c r="BA144" s="452"/>
      <c r="BB144" s="387" t="s">
        <v>277</v>
      </c>
      <c r="BC144" s="452"/>
      <c r="BD144" s="387" t="s">
        <v>277</v>
      </c>
      <c r="BE144" s="387" t="s">
        <v>277</v>
      </c>
      <c r="BF144" s="387" t="s">
        <v>277</v>
      </c>
      <c r="BG144" s="307" t="s">
        <v>277</v>
      </c>
      <c r="BH144" s="307" t="s">
        <v>277</v>
      </c>
      <c r="BI144" s="307" t="s">
        <v>277</v>
      </c>
      <c r="BJ144" s="307" t="s">
        <v>277</v>
      </c>
      <c r="BK144" s="447"/>
      <c r="BL144" s="307" t="s">
        <v>277</v>
      </c>
      <c r="BM144" s="307" t="s">
        <v>277</v>
      </c>
      <c r="BN144" s="307" t="s">
        <v>277</v>
      </c>
      <c r="BO144" s="307" t="s">
        <v>277</v>
      </c>
      <c r="BP144" s="307" t="s">
        <v>277</v>
      </c>
      <c r="BQ144" s="307" t="s">
        <v>277</v>
      </c>
      <c r="BR144" s="307" t="s">
        <v>277</v>
      </c>
      <c r="BS144" s="307" t="s">
        <v>277</v>
      </c>
      <c r="BT144" s="307" t="s">
        <v>277</v>
      </c>
      <c r="BU144" s="306" t="s">
        <v>277</v>
      </c>
      <c r="BV144" s="307" t="s">
        <v>277</v>
      </c>
      <c r="BW144" s="307" t="s">
        <v>277</v>
      </c>
      <c r="BX144" s="307" t="s">
        <v>277</v>
      </c>
      <c r="BY144" s="307" t="s">
        <v>277</v>
      </c>
      <c r="BZ144" s="307" t="s">
        <v>277</v>
      </c>
      <c r="CA144" s="307" t="s">
        <v>277</v>
      </c>
      <c r="CB144" s="307" t="s">
        <v>277</v>
      </c>
      <c r="CC144" s="307" t="s">
        <v>277</v>
      </c>
      <c r="CD144" s="307" t="s">
        <v>277</v>
      </c>
      <c r="CE144" s="306" t="s">
        <v>277</v>
      </c>
      <c r="CF144" s="307" t="s">
        <v>277</v>
      </c>
      <c r="CG144" s="307" t="s">
        <v>277</v>
      </c>
      <c r="CH144" s="307" t="s">
        <v>277</v>
      </c>
      <c r="CI144" s="306" t="s">
        <v>277</v>
      </c>
      <c r="CJ144" s="307" t="s">
        <v>277</v>
      </c>
      <c r="CK144" s="307" t="s">
        <v>277</v>
      </c>
      <c r="CL144" s="307" t="s">
        <v>277</v>
      </c>
      <c r="CM144" s="433"/>
      <c r="CN144" s="436"/>
      <c r="CO144" s="449"/>
      <c r="CP144" s="449"/>
      <c r="CQ144" s="433"/>
      <c r="CR144" s="449"/>
      <c r="CS144" s="449"/>
      <c r="CT144" s="433"/>
      <c r="CU144" s="433"/>
      <c r="CV144" s="433"/>
      <c r="CW144" s="433"/>
      <c r="CX144" s="433"/>
      <c r="CY144" s="433"/>
      <c r="CZ144" s="433"/>
      <c r="DA144" s="433"/>
      <c r="DB144" s="442"/>
      <c r="DC144" s="433"/>
      <c r="DD144" s="433"/>
      <c r="DE144" s="433"/>
      <c r="DF144" s="433"/>
      <c r="DG144" s="433"/>
      <c r="DH144" s="433"/>
      <c r="DI144" s="433"/>
      <c r="DJ144" s="433"/>
      <c r="DK144" s="433"/>
      <c r="DL144" s="433"/>
      <c r="DM144" s="307" t="s">
        <v>277</v>
      </c>
      <c r="DN144" s="433"/>
      <c r="DO144" s="307" t="s">
        <v>277</v>
      </c>
      <c r="DP144" s="307" t="s">
        <v>277</v>
      </c>
      <c r="DQ144" s="307" t="s">
        <v>277</v>
      </c>
      <c r="DR144" s="307" t="s">
        <v>277</v>
      </c>
      <c r="DS144" s="307" t="s">
        <v>277</v>
      </c>
      <c r="DT144" s="307" t="s">
        <v>277</v>
      </c>
      <c r="DU144" s="307" t="s">
        <v>277</v>
      </c>
      <c r="DV144" s="307" t="s">
        <v>277</v>
      </c>
      <c r="DW144" s="307" t="s">
        <v>277</v>
      </c>
      <c r="DX144" s="433"/>
      <c r="DY144" s="307" t="s">
        <v>277</v>
      </c>
      <c r="DZ144" s="433"/>
      <c r="EA144" s="307" t="s">
        <v>277</v>
      </c>
      <c r="EB144" s="307" t="s">
        <v>277</v>
      </c>
      <c r="EC144" s="307" t="s">
        <v>277</v>
      </c>
      <c r="ED144" s="307" t="s">
        <v>277</v>
      </c>
      <c r="EE144" s="307" t="s">
        <v>277</v>
      </c>
      <c r="EF144" s="307" t="s">
        <v>277</v>
      </c>
      <c r="EG144" s="307" t="s">
        <v>277</v>
      </c>
      <c r="EH144" s="307" t="s">
        <v>277</v>
      </c>
      <c r="EI144" s="307" t="s">
        <v>277</v>
      </c>
      <c r="EJ144" s="307" t="s">
        <v>277</v>
      </c>
      <c r="EK144" s="307" t="s">
        <v>277</v>
      </c>
      <c r="EL144" s="307" t="s">
        <v>277</v>
      </c>
      <c r="EM144" s="307" t="s">
        <v>277</v>
      </c>
      <c r="EN144" s="307" t="s">
        <v>277</v>
      </c>
      <c r="EO144" s="307" t="s">
        <v>277</v>
      </c>
      <c r="EP144" s="307" t="s">
        <v>277</v>
      </c>
      <c r="EQ144" s="307" t="s">
        <v>277</v>
      </c>
      <c r="ER144" s="307" t="s">
        <v>277</v>
      </c>
      <c r="ES144" s="307" t="s">
        <v>277</v>
      </c>
      <c r="ET144" s="307" t="s">
        <v>277</v>
      </c>
      <c r="EU144" s="307" t="s">
        <v>277</v>
      </c>
    </row>
    <row r="145" spans="1:151" s="311" customFormat="1" ht="19.95" customHeight="1">
      <c r="A145" s="434"/>
      <c r="B145" s="434"/>
      <c r="C145" s="434"/>
      <c r="D145" s="450"/>
      <c r="E145" s="443"/>
      <c r="F145" s="434"/>
      <c r="G145" s="450"/>
      <c r="H145" s="450"/>
      <c r="I145" s="434"/>
      <c r="J145" s="434"/>
      <c r="K145" s="450"/>
      <c r="L145" s="443"/>
      <c r="M145" s="434"/>
      <c r="N145" s="443"/>
      <c r="O145" s="434"/>
      <c r="P145" s="440"/>
      <c r="Q145" s="461"/>
      <c r="R145" s="304" t="s">
        <v>277</v>
      </c>
      <c r="S145" s="304" t="s">
        <v>277</v>
      </c>
      <c r="T145" s="304" t="s">
        <v>277</v>
      </c>
      <c r="U145" s="304" t="s">
        <v>277</v>
      </c>
      <c r="V145" s="304" t="s">
        <v>277</v>
      </c>
      <c r="W145" s="304" t="s">
        <v>277</v>
      </c>
      <c r="X145" s="453"/>
      <c r="Y145" s="304" t="s">
        <v>277</v>
      </c>
      <c r="Z145" s="453"/>
      <c r="AA145" s="304" t="s">
        <v>277</v>
      </c>
      <c r="AB145" s="459"/>
      <c r="AC145" s="304" t="s">
        <v>277</v>
      </c>
      <c r="AD145" s="453"/>
      <c r="AE145" s="304" t="s">
        <v>277</v>
      </c>
      <c r="AF145" s="304" t="s">
        <v>277</v>
      </c>
      <c r="AG145" s="304" t="s">
        <v>277</v>
      </c>
      <c r="AH145" s="304" t="s">
        <v>277</v>
      </c>
      <c r="AI145" s="304" t="s">
        <v>277</v>
      </c>
      <c r="AJ145" s="448"/>
      <c r="AK145" s="448"/>
      <c r="AL145" s="448"/>
      <c r="AM145" s="448"/>
      <c r="AN145" s="448"/>
      <c r="AO145" s="448"/>
      <c r="AP145" s="307" t="s">
        <v>277</v>
      </c>
      <c r="AQ145" s="434"/>
      <c r="AR145" s="307" t="s">
        <v>277</v>
      </c>
      <c r="AS145" s="308" t="s">
        <v>277</v>
      </c>
      <c r="AT145" s="308" t="s">
        <v>277</v>
      </c>
      <c r="AU145" s="307" t="s">
        <v>277</v>
      </c>
      <c r="AV145" s="307" t="s">
        <v>277</v>
      </c>
      <c r="AW145" s="307" t="s">
        <v>277</v>
      </c>
      <c r="AX145" s="307" t="s">
        <v>277</v>
      </c>
      <c r="AY145" s="309" t="s">
        <v>277</v>
      </c>
      <c r="AZ145" s="387" t="s">
        <v>277</v>
      </c>
      <c r="BA145" s="453"/>
      <c r="BB145" s="387" t="s">
        <v>277</v>
      </c>
      <c r="BC145" s="455"/>
      <c r="BD145" s="387" t="s">
        <v>277</v>
      </c>
      <c r="BE145" s="387" t="s">
        <v>277</v>
      </c>
      <c r="BF145" s="387" t="s">
        <v>277</v>
      </c>
      <c r="BG145" s="307" t="s">
        <v>277</v>
      </c>
      <c r="BH145" s="307" t="s">
        <v>277</v>
      </c>
      <c r="BI145" s="307" t="s">
        <v>277</v>
      </c>
      <c r="BJ145" s="307" t="s">
        <v>277</v>
      </c>
      <c r="BK145" s="448"/>
      <c r="BL145" s="307" t="s">
        <v>277</v>
      </c>
      <c r="BM145" s="307" t="s">
        <v>277</v>
      </c>
      <c r="BN145" s="307" t="s">
        <v>277</v>
      </c>
      <c r="BO145" s="307" t="s">
        <v>277</v>
      </c>
      <c r="BP145" s="307" t="s">
        <v>277</v>
      </c>
      <c r="BQ145" s="307" t="s">
        <v>277</v>
      </c>
      <c r="BR145" s="307" t="s">
        <v>277</v>
      </c>
      <c r="BS145" s="307" t="s">
        <v>277</v>
      </c>
      <c r="BT145" s="307" t="s">
        <v>277</v>
      </c>
      <c r="BU145" s="306" t="s">
        <v>277</v>
      </c>
      <c r="BV145" s="307" t="s">
        <v>277</v>
      </c>
      <c r="BW145" s="307" t="s">
        <v>277</v>
      </c>
      <c r="BX145" s="307" t="s">
        <v>277</v>
      </c>
      <c r="BY145" s="307" t="s">
        <v>277</v>
      </c>
      <c r="BZ145" s="307" t="s">
        <v>277</v>
      </c>
      <c r="CA145" s="307" t="s">
        <v>277</v>
      </c>
      <c r="CB145" s="307" t="s">
        <v>277</v>
      </c>
      <c r="CC145" s="307" t="s">
        <v>277</v>
      </c>
      <c r="CD145" s="307" t="s">
        <v>277</v>
      </c>
      <c r="CE145" s="306" t="s">
        <v>277</v>
      </c>
      <c r="CF145" s="307" t="s">
        <v>277</v>
      </c>
      <c r="CG145" s="307" t="s">
        <v>277</v>
      </c>
      <c r="CH145" s="307" t="s">
        <v>277</v>
      </c>
      <c r="CI145" s="306" t="s">
        <v>277</v>
      </c>
      <c r="CJ145" s="307" t="s">
        <v>277</v>
      </c>
      <c r="CK145" s="307" t="s">
        <v>277</v>
      </c>
      <c r="CL145" s="307" t="s">
        <v>277</v>
      </c>
      <c r="CM145" s="434"/>
      <c r="CN145" s="437"/>
      <c r="CO145" s="450"/>
      <c r="CP145" s="450"/>
      <c r="CQ145" s="434"/>
      <c r="CR145" s="450"/>
      <c r="CS145" s="450"/>
      <c r="CT145" s="434"/>
      <c r="CU145" s="434"/>
      <c r="CV145" s="434"/>
      <c r="CW145" s="434"/>
      <c r="CX145" s="434"/>
      <c r="CY145" s="434"/>
      <c r="CZ145" s="434"/>
      <c r="DA145" s="434"/>
      <c r="DB145" s="443"/>
      <c r="DC145" s="434"/>
      <c r="DD145" s="434"/>
      <c r="DE145" s="434"/>
      <c r="DF145" s="434"/>
      <c r="DG145" s="434"/>
      <c r="DH145" s="434"/>
      <c r="DI145" s="434"/>
      <c r="DJ145" s="434"/>
      <c r="DK145" s="434"/>
      <c r="DL145" s="434"/>
      <c r="DM145" s="307" t="s">
        <v>277</v>
      </c>
      <c r="DN145" s="434"/>
      <c r="DO145" s="307" t="s">
        <v>277</v>
      </c>
      <c r="DP145" s="307" t="s">
        <v>277</v>
      </c>
      <c r="DQ145" s="307" t="s">
        <v>277</v>
      </c>
      <c r="DR145" s="307" t="s">
        <v>277</v>
      </c>
      <c r="DS145" s="307" t="s">
        <v>277</v>
      </c>
      <c r="DT145" s="307" t="s">
        <v>277</v>
      </c>
      <c r="DU145" s="307" t="s">
        <v>277</v>
      </c>
      <c r="DV145" s="307" t="s">
        <v>277</v>
      </c>
      <c r="DW145" s="307" t="s">
        <v>277</v>
      </c>
      <c r="DX145" s="434"/>
      <c r="DY145" s="307" t="s">
        <v>277</v>
      </c>
      <c r="DZ145" s="434"/>
      <c r="EA145" s="307" t="s">
        <v>277</v>
      </c>
      <c r="EB145" s="307" t="s">
        <v>277</v>
      </c>
      <c r="EC145" s="307" t="s">
        <v>277</v>
      </c>
      <c r="ED145" s="307" t="s">
        <v>277</v>
      </c>
      <c r="EE145" s="307" t="s">
        <v>277</v>
      </c>
      <c r="EF145" s="307" t="s">
        <v>277</v>
      </c>
      <c r="EG145" s="307" t="s">
        <v>277</v>
      </c>
      <c r="EH145" s="307" t="s">
        <v>277</v>
      </c>
      <c r="EI145" s="307" t="s">
        <v>277</v>
      </c>
      <c r="EJ145" s="307" t="s">
        <v>277</v>
      </c>
      <c r="EK145" s="307" t="s">
        <v>277</v>
      </c>
      <c r="EL145" s="307" t="s">
        <v>277</v>
      </c>
      <c r="EM145" s="307" t="s">
        <v>277</v>
      </c>
      <c r="EN145" s="307" t="s">
        <v>277</v>
      </c>
      <c r="EO145" s="307" t="s">
        <v>277</v>
      </c>
      <c r="EP145" s="307" t="s">
        <v>277</v>
      </c>
      <c r="EQ145" s="307" t="s">
        <v>277</v>
      </c>
      <c r="ER145" s="307" t="s">
        <v>277</v>
      </c>
      <c r="ES145" s="307" t="s">
        <v>277</v>
      </c>
      <c r="ET145" s="307" t="s">
        <v>277</v>
      </c>
      <c r="EU145" s="307" t="s">
        <v>277</v>
      </c>
    </row>
    <row r="146" spans="1:151" s="311" customFormat="1" ht="19.95" customHeight="1">
      <c r="A146" s="432">
        <v>64</v>
      </c>
      <c r="B146" s="432">
        <v>64</v>
      </c>
      <c r="C146" s="432" t="s">
        <v>263</v>
      </c>
      <c r="D146" s="432" t="s">
        <v>620</v>
      </c>
      <c r="E146" s="441" t="s">
        <v>265</v>
      </c>
      <c r="F146" s="432" t="s">
        <v>621</v>
      </c>
      <c r="G146" s="432" t="s">
        <v>622</v>
      </c>
      <c r="H146" s="432" t="s">
        <v>623</v>
      </c>
      <c r="I146" s="432" t="s">
        <v>624</v>
      </c>
      <c r="J146" s="432" t="s">
        <v>424</v>
      </c>
      <c r="K146" s="456" t="s">
        <v>625</v>
      </c>
      <c r="L146" s="441" t="s">
        <v>272</v>
      </c>
      <c r="M146" s="432" t="s">
        <v>626</v>
      </c>
      <c r="N146" s="441" t="s">
        <v>272</v>
      </c>
      <c r="O146" s="432" t="s">
        <v>626</v>
      </c>
      <c r="P146" s="438" t="s">
        <v>291</v>
      </c>
      <c r="Q146" s="441">
        <v>1</v>
      </c>
      <c r="R146" s="304" t="s">
        <v>627</v>
      </c>
      <c r="S146" s="304" t="s">
        <v>270</v>
      </c>
      <c r="T146" s="304" t="s">
        <v>573</v>
      </c>
      <c r="U146" s="304" t="s">
        <v>270</v>
      </c>
      <c r="V146" s="304" t="s">
        <v>270</v>
      </c>
      <c r="W146" s="304">
        <v>62</v>
      </c>
      <c r="X146" s="468">
        <v>62</v>
      </c>
      <c r="Y146" s="304">
        <v>68</v>
      </c>
      <c r="Z146" s="451">
        <v>68</v>
      </c>
      <c r="AA146" s="304">
        <v>62</v>
      </c>
      <c r="AB146" s="457">
        <v>62</v>
      </c>
      <c r="AC146" s="304" t="s">
        <v>270</v>
      </c>
      <c r="AD146" s="451" t="s">
        <v>270</v>
      </c>
      <c r="AE146" s="304" t="s">
        <v>270</v>
      </c>
      <c r="AF146" s="304" t="s">
        <v>270</v>
      </c>
      <c r="AG146" s="304" t="s">
        <v>270</v>
      </c>
      <c r="AH146" s="304" t="s">
        <v>270</v>
      </c>
      <c r="AI146" s="304" t="s">
        <v>270</v>
      </c>
      <c r="AJ146" s="446" t="s">
        <v>277</v>
      </c>
      <c r="AK146" s="446" t="s">
        <v>277</v>
      </c>
      <c r="AL146" s="446" t="s">
        <v>277</v>
      </c>
      <c r="AM146" s="446" t="s">
        <v>277</v>
      </c>
      <c r="AN146" s="446" t="s">
        <v>277</v>
      </c>
      <c r="AO146" s="446" t="s">
        <v>277</v>
      </c>
      <c r="AP146" s="307" t="s">
        <v>277</v>
      </c>
      <c r="AQ146" s="432" t="s">
        <v>277</v>
      </c>
      <c r="AR146" s="307" t="s">
        <v>277</v>
      </c>
      <c r="AS146" s="308" t="s">
        <v>277</v>
      </c>
      <c r="AT146" s="308" t="s">
        <v>277</v>
      </c>
      <c r="AU146" s="307" t="s">
        <v>277</v>
      </c>
      <c r="AV146" s="307" t="s">
        <v>277</v>
      </c>
      <c r="AW146" s="307" t="s">
        <v>277</v>
      </c>
      <c r="AX146" s="307" t="s">
        <v>277</v>
      </c>
      <c r="AY146" s="309" t="s">
        <v>277</v>
      </c>
      <c r="AZ146" s="387" t="s">
        <v>277</v>
      </c>
      <c r="BA146" s="451" t="s">
        <v>277</v>
      </c>
      <c r="BB146" s="387" t="s">
        <v>277</v>
      </c>
      <c r="BC146" s="454" t="s">
        <v>277</v>
      </c>
      <c r="BD146" s="387" t="s">
        <v>277</v>
      </c>
      <c r="BE146" s="387" t="s">
        <v>277</v>
      </c>
      <c r="BF146" s="387" t="s">
        <v>277</v>
      </c>
      <c r="BG146" s="307" t="s">
        <v>277</v>
      </c>
      <c r="BH146" s="307" t="s">
        <v>277</v>
      </c>
      <c r="BI146" s="307" t="s">
        <v>277</v>
      </c>
      <c r="BJ146" s="307" t="s">
        <v>277</v>
      </c>
      <c r="BK146" s="446" t="s">
        <v>277</v>
      </c>
      <c r="BL146" s="307" t="s">
        <v>277</v>
      </c>
      <c r="BM146" s="307" t="s">
        <v>277</v>
      </c>
      <c r="BN146" s="307" t="s">
        <v>277</v>
      </c>
      <c r="BO146" s="307" t="s">
        <v>277</v>
      </c>
      <c r="BP146" s="307" t="s">
        <v>277</v>
      </c>
      <c r="BQ146" s="307" t="s">
        <v>277</v>
      </c>
      <c r="BR146" s="307" t="s">
        <v>277</v>
      </c>
      <c r="BS146" s="307" t="s">
        <v>277</v>
      </c>
      <c r="BT146" s="307" t="s">
        <v>277</v>
      </c>
      <c r="BU146" s="306" t="s">
        <v>277</v>
      </c>
      <c r="BV146" s="307" t="s">
        <v>277</v>
      </c>
      <c r="BW146" s="307" t="s">
        <v>277</v>
      </c>
      <c r="BX146" s="307" t="s">
        <v>277</v>
      </c>
      <c r="BY146" s="307" t="s">
        <v>277</v>
      </c>
      <c r="BZ146" s="307" t="s">
        <v>277</v>
      </c>
      <c r="CA146" s="307" t="s">
        <v>277</v>
      </c>
      <c r="CB146" s="307" t="s">
        <v>277</v>
      </c>
      <c r="CC146" s="307" t="s">
        <v>277</v>
      </c>
      <c r="CD146" s="307" t="s">
        <v>277</v>
      </c>
      <c r="CE146" s="306" t="s">
        <v>277</v>
      </c>
      <c r="CF146" s="307" t="s">
        <v>277</v>
      </c>
      <c r="CG146" s="307" t="s">
        <v>277</v>
      </c>
      <c r="CH146" s="307" t="s">
        <v>277</v>
      </c>
      <c r="CI146" s="306" t="s">
        <v>277</v>
      </c>
      <c r="CJ146" s="307" t="s">
        <v>277</v>
      </c>
      <c r="CK146" s="307" t="s">
        <v>277</v>
      </c>
      <c r="CL146" s="307" t="s">
        <v>277</v>
      </c>
      <c r="CM146" s="432" t="s">
        <v>429</v>
      </c>
      <c r="CN146" s="435" t="s">
        <v>628</v>
      </c>
      <c r="CO146" s="432" t="s">
        <v>280</v>
      </c>
      <c r="CP146" s="432" t="s">
        <v>280</v>
      </c>
      <c r="CQ146" s="432" t="s">
        <v>629</v>
      </c>
      <c r="CR146" s="432" t="s">
        <v>630</v>
      </c>
      <c r="CS146" s="432" t="s">
        <v>270</v>
      </c>
      <c r="CT146" s="432" t="s">
        <v>277</v>
      </c>
      <c r="CU146" s="432" t="s">
        <v>277</v>
      </c>
      <c r="CV146" s="432" t="s">
        <v>277</v>
      </c>
      <c r="CW146" s="432" t="s">
        <v>277</v>
      </c>
      <c r="CX146" s="432" t="s">
        <v>277</v>
      </c>
      <c r="CY146" s="432" t="s">
        <v>277</v>
      </c>
      <c r="CZ146" s="432" t="s">
        <v>277</v>
      </c>
      <c r="DA146" s="432" t="s">
        <v>277</v>
      </c>
      <c r="DB146" s="441" t="s">
        <v>277</v>
      </c>
      <c r="DC146" s="432" t="s">
        <v>277</v>
      </c>
      <c r="DD146" s="432" t="s">
        <v>277</v>
      </c>
      <c r="DE146" s="432" t="s">
        <v>277</v>
      </c>
      <c r="DF146" s="432" t="s">
        <v>277</v>
      </c>
      <c r="DG146" s="432" t="s">
        <v>277</v>
      </c>
      <c r="DH146" s="432" t="s">
        <v>277</v>
      </c>
      <c r="DI146" s="432" t="s">
        <v>277</v>
      </c>
      <c r="DJ146" s="432" t="s">
        <v>277</v>
      </c>
      <c r="DK146" s="432" t="s">
        <v>277</v>
      </c>
      <c r="DL146" s="432" t="s">
        <v>277</v>
      </c>
      <c r="DM146" s="307" t="s">
        <v>277</v>
      </c>
      <c r="DN146" s="432" t="s">
        <v>277</v>
      </c>
      <c r="DO146" s="307" t="s">
        <v>277</v>
      </c>
      <c r="DP146" s="307" t="s">
        <v>277</v>
      </c>
      <c r="DQ146" s="307" t="s">
        <v>277</v>
      </c>
      <c r="DR146" s="307" t="s">
        <v>277</v>
      </c>
      <c r="DS146" s="307" t="s">
        <v>277</v>
      </c>
      <c r="DT146" s="307" t="s">
        <v>277</v>
      </c>
      <c r="DU146" s="307" t="s">
        <v>277</v>
      </c>
      <c r="DV146" s="307" t="s">
        <v>277</v>
      </c>
      <c r="DW146" s="307" t="s">
        <v>277</v>
      </c>
      <c r="DX146" s="432" t="s">
        <v>277</v>
      </c>
      <c r="DY146" s="307" t="s">
        <v>277</v>
      </c>
      <c r="DZ146" s="432" t="s">
        <v>277</v>
      </c>
      <c r="EA146" s="307" t="s">
        <v>277</v>
      </c>
      <c r="EB146" s="307" t="s">
        <v>277</v>
      </c>
      <c r="EC146" s="307" t="s">
        <v>277</v>
      </c>
      <c r="ED146" s="307" t="s">
        <v>277</v>
      </c>
      <c r="EE146" s="307" t="s">
        <v>277</v>
      </c>
      <c r="EF146" s="307" t="s">
        <v>277</v>
      </c>
      <c r="EG146" s="307" t="s">
        <v>277</v>
      </c>
      <c r="EH146" s="307" t="s">
        <v>277</v>
      </c>
      <c r="EI146" s="307" t="s">
        <v>277</v>
      </c>
      <c r="EJ146" s="307" t="s">
        <v>277</v>
      </c>
      <c r="EK146" s="307" t="s">
        <v>277</v>
      </c>
      <c r="EL146" s="307" t="s">
        <v>277</v>
      </c>
      <c r="EM146" s="307" t="s">
        <v>277</v>
      </c>
      <c r="EN146" s="307" t="s">
        <v>277</v>
      </c>
      <c r="EO146" s="307" t="s">
        <v>277</v>
      </c>
      <c r="EP146" s="307" t="s">
        <v>277</v>
      </c>
      <c r="EQ146" s="307" t="s">
        <v>277</v>
      </c>
      <c r="ER146" s="307" t="s">
        <v>277</v>
      </c>
      <c r="ES146" s="307" t="s">
        <v>277</v>
      </c>
      <c r="ET146" s="307" t="s">
        <v>277</v>
      </c>
      <c r="EU146" s="307" t="s">
        <v>277</v>
      </c>
    </row>
    <row r="147" spans="1:151" s="311" customFormat="1" ht="19.95" customHeight="1">
      <c r="A147" s="433"/>
      <c r="B147" s="433"/>
      <c r="C147" s="433"/>
      <c r="D147" s="449"/>
      <c r="E147" s="442"/>
      <c r="F147" s="433"/>
      <c r="G147" s="449"/>
      <c r="H147" s="449"/>
      <c r="I147" s="433"/>
      <c r="J147" s="433"/>
      <c r="K147" s="433"/>
      <c r="L147" s="442"/>
      <c r="M147" s="433"/>
      <c r="N147" s="442"/>
      <c r="O147" s="433"/>
      <c r="P147" s="439"/>
      <c r="Q147" s="460"/>
      <c r="R147" s="304" t="s">
        <v>277</v>
      </c>
      <c r="S147" s="304" t="s">
        <v>277</v>
      </c>
      <c r="T147" s="304" t="s">
        <v>277</v>
      </c>
      <c r="U147" s="304" t="s">
        <v>277</v>
      </c>
      <c r="V147" s="304" t="s">
        <v>277</v>
      </c>
      <c r="W147" s="304" t="s">
        <v>277</v>
      </c>
      <c r="X147" s="447"/>
      <c r="Y147" s="304" t="s">
        <v>277</v>
      </c>
      <c r="Z147" s="452"/>
      <c r="AA147" s="304" t="s">
        <v>277</v>
      </c>
      <c r="AB147" s="458"/>
      <c r="AC147" s="304" t="s">
        <v>277</v>
      </c>
      <c r="AD147" s="452"/>
      <c r="AE147" s="304" t="s">
        <v>277</v>
      </c>
      <c r="AF147" s="304" t="s">
        <v>277</v>
      </c>
      <c r="AG147" s="304" t="s">
        <v>277</v>
      </c>
      <c r="AH147" s="304" t="s">
        <v>277</v>
      </c>
      <c r="AI147" s="304" t="s">
        <v>277</v>
      </c>
      <c r="AJ147" s="447"/>
      <c r="AK147" s="447"/>
      <c r="AL147" s="447"/>
      <c r="AM147" s="447"/>
      <c r="AN147" s="447"/>
      <c r="AO147" s="447"/>
      <c r="AP147" s="307" t="s">
        <v>277</v>
      </c>
      <c r="AQ147" s="433"/>
      <c r="AR147" s="307" t="s">
        <v>277</v>
      </c>
      <c r="AS147" s="308" t="s">
        <v>277</v>
      </c>
      <c r="AT147" s="308" t="s">
        <v>277</v>
      </c>
      <c r="AU147" s="307" t="s">
        <v>277</v>
      </c>
      <c r="AV147" s="307" t="s">
        <v>277</v>
      </c>
      <c r="AW147" s="307" t="s">
        <v>277</v>
      </c>
      <c r="AX147" s="307" t="s">
        <v>277</v>
      </c>
      <c r="AY147" s="309" t="s">
        <v>277</v>
      </c>
      <c r="AZ147" s="387" t="s">
        <v>277</v>
      </c>
      <c r="BA147" s="452"/>
      <c r="BB147" s="387" t="s">
        <v>277</v>
      </c>
      <c r="BC147" s="452"/>
      <c r="BD147" s="387" t="s">
        <v>277</v>
      </c>
      <c r="BE147" s="387" t="s">
        <v>277</v>
      </c>
      <c r="BF147" s="387" t="s">
        <v>277</v>
      </c>
      <c r="BG147" s="307" t="s">
        <v>277</v>
      </c>
      <c r="BH147" s="307" t="s">
        <v>277</v>
      </c>
      <c r="BI147" s="307" t="s">
        <v>277</v>
      </c>
      <c r="BJ147" s="307" t="s">
        <v>277</v>
      </c>
      <c r="BK147" s="447"/>
      <c r="BL147" s="307" t="s">
        <v>277</v>
      </c>
      <c r="BM147" s="307" t="s">
        <v>277</v>
      </c>
      <c r="BN147" s="307" t="s">
        <v>277</v>
      </c>
      <c r="BO147" s="307" t="s">
        <v>277</v>
      </c>
      <c r="BP147" s="307" t="s">
        <v>277</v>
      </c>
      <c r="BQ147" s="307" t="s">
        <v>277</v>
      </c>
      <c r="BR147" s="307" t="s">
        <v>277</v>
      </c>
      <c r="BS147" s="307" t="s">
        <v>277</v>
      </c>
      <c r="BT147" s="307" t="s">
        <v>277</v>
      </c>
      <c r="BU147" s="306" t="s">
        <v>277</v>
      </c>
      <c r="BV147" s="307" t="s">
        <v>277</v>
      </c>
      <c r="BW147" s="307" t="s">
        <v>277</v>
      </c>
      <c r="BX147" s="307" t="s">
        <v>277</v>
      </c>
      <c r="BY147" s="307" t="s">
        <v>277</v>
      </c>
      <c r="BZ147" s="307" t="s">
        <v>277</v>
      </c>
      <c r="CA147" s="307" t="s">
        <v>277</v>
      </c>
      <c r="CB147" s="307" t="s">
        <v>277</v>
      </c>
      <c r="CC147" s="307" t="s">
        <v>277</v>
      </c>
      <c r="CD147" s="307" t="s">
        <v>277</v>
      </c>
      <c r="CE147" s="306" t="s">
        <v>277</v>
      </c>
      <c r="CF147" s="307" t="s">
        <v>277</v>
      </c>
      <c r="CG147" s="307" t="s">
        <v>277</v>
      </c>
      <c r="CH147" s="307" t="s">
        <v>277</v>
      </c>
      <c r="CI147" s="306" t="s">
        <v>277</v>
      </c>
      <c r="CJ147" s="307" t="s">
        <v>277</v>
      </c>
      <c r="CK147" s="307" t="s">
        <v>277</v>
      </c>
      <c r="CL147" s="307" t="s">
        <v>277</v>
      </c>
      <c r="CM147" s="433"/>
      <c r="CN147" s="436"/>
      <c r="CO147" s="449"/>
      <c r="CP147" s="449"/>
      <c r="CQ147" s="433"/>
      <c r="CR147" s="449"/>
      <c r="CS147" s="449"/>
      <c r="CT147" s="433"/>
      <c r="CU147" s="433"/>
      <c r="CV147" s="433"/>
      <c r="CW147" s="433"/>
      <c r="CX147" s="433"/>
      <c r="CY147" s="433"/>
      <c r="CZ147" s="433"/>
      <c r="DA147" s="433"/>
      <c r="DB147" s="442"/>
      <c r="DC147" s="433"/>
      <c r="DD147" s="433"/>
      <c r="DE147" s="433"/>
      <c r="DF147" s="433"/>
      <c r="DG147" s="433"/>
      <c r="DH147" s="433"/>
      <c r="DI147" s="433"/>
      <c r="DJ147" s="433"/>
      <c r="DK147" s="433"/>
      <c r="DL147" s="433"/>
      <c r="DM147" s="307" t="s">
        <v>277</v>
      </c>
      <c r="DN147" s="433"/>
      <c r="DO147" s="307" t="s">
        <v>277</v>
      </c>
      <c r="DP147" s="307" t="s">
        <v>277</v>
      </c>
      <c r="DQ147" s="307" t="s">
        <v>277</v>
      </c>
      <c r="DR147" s="307" t="s">
        <v>277</v>
      </c>
      <c r="DS147" s="307" t="s">
        <v>277</v>
      </c>
      <c r="DT147" s="307" t="s">
        <v>277</v>
      </c>
      <c r="DU147" s="307" t="s">
        <v>277</v>
      </c>
      <c r="DV147" s="307" t="s">
        <v>277</v>
      </c>
      <c r="DW147" s="307" t="s">
        <v>277</v>
      </c>
      <c r="DX147" s="433"/>
      <c r="DY147" s="307" t="s">
        <v>277</v>
      </c>
      <c r="DZ147" s="433"/>
      <c r="EA147" s="307" t="s">
        <v>277</v>
      </c>
      <c r="EB147" s="307" t="s">
        <v>277</v>
      </c>
      <c r="EC147" s="307" t="s">
        <v>277</v>
      </c>
      <c r="ED147" s="307" t="s">
        <v>277</v>
      </c>
      <c r="EE147" s="307" t="s">
        <v>277</v>
      </c>
      <c r="EF147" s="307" t="s">
        <v>277</v>
      </c>
      <c r="EG147" s="307" t="s">
        <v>277</v>
      </c>
      <c r="EH147" s="307" t="s">
        <v>277</v>
      </c>
      <c r="EI147" s="307" t="s">
        <v>277</v>
      </c>
      <c r="EJ147" s="307" t="s">
        <v>277</v>
      </c>
      <c r="EK147" s="307" t="s">
        <v>277</v>
      </c>
      <c r="EL147" s="307" t="s">
        <v>277</v>
      </c>
      <c r="EM147" s="307" t="s">
        <v>277</v>
      </c>
      <c r="EN147" s="307" t="s">
        <v>277</v>
      </c>
      <c r="EO147" s="307" t="s">
        <v>277</v>
      </c>
      <c r="EP147" s="307" t="s">
        <v>277</v>
      </c>
      <c r="EQ147" s="307" t="s">
        <v>277</v>
      </c>
      <c r="ER147" s="307" t="s">
        <v>277</v>
      </c>
      <c r="ES147" s="307" t="s">
        <v>277</v>
      </c>
      <c r="ET147" s="307" t="s">
        <v>277</v>
      </c>
      <c r="EU147" s="307" t="s">
        <v>277</v>
      </c>
    </row>
    <row r="148" spans="1:151" s="311" customFormat="1" ht="19.95" customHeight="1">
      <c r="A148" s="433"/>
      <c r="B148" s="433"/>
      <c r="C148" s="433"/>
      <c r="D148" s="449"/>
      <c r="E148" s="442"/>
      <c r="F148" s="433"/>
      <c r="G148" s="449"/>
      <c r="H148" s="449"/>
      <c r="I148" s="433"/>
      <c r="J148" s="433"/>
      <c r="K148" s="433"/>
      <c r="L148" s="442"/>
      <c r="M148" s="433"/>
      <c r="N148" s="442"/>
      <c r="O148" s="433"/>
      <c r="P148" s="439"/>
      <c r="Q148" s="460"/>
      <c r="R148" s="304" t="s">
        <v>277</v>
      </c>
      <c r="S148" s="304" t="s">
        <v>277</v>
      </c>
      <c r="T148" s="304" t="s">
        <v>277</v>
      </c>
      <c r="U148" s="304" t="s">
        <v>277</v>
      </c>
      <c r="V148" s="304" t="s">
        <v>277</v>
      </c>
      <c r="W148" s="304" t="s">
        <v>277</v>
      </c>
      <c r="X148" s="447"/>
      <c r="Y148" s="304" t="s">
        <v>277</v>
      </c>
      <c r="Z148" s="452"/>
      <c r="AA148" s="304" t="s">
        <v>277</v>
      </c>
      <c r="AB148" s="458"/>
      <c r="AC148" s="304" t="s">
        <v>277</v>
      </c>
      <c r="AD148" s="452"/>
      <c r="AE148" s="304" t="s">
        <v>277</v>
      </c>
      <c r="AF148" s="304" t="s">
        <v>277</v>
      </c>
      <c r="AG148" s="304" t="s">
        <v>277</v>
      </c>
      <c r="AH148" s="304" t="s">
        <v>277</v>
      </c>
      <c r="AI148" s="304" t="s">
        <v>277</v>
      </c>
      <c r="AJ148" s="447"/>
      <c r="AK148" s="447"/>
      <c r="AL148" s="447"/>
      <c r="AM148" s="447"/>
      <c r="AN148" s="447"/>
      <c r="AO148" s="447"/>
      <c r="AP148" s="307" t="s">
        <v>277</v>
      </c>
      <c r="AQ148" s="433"/>
      <c r="AR148" s="307" t="s">
        <v>277</v>
      </c>
      <c r="AS148" s="308" t="s">
        <v>277</v>
      </c>
      <c r="AT148" s="308" t="s">
        <v>277</v>
      </c>
      <c r="AU148" s="307" t="s">
        <v>277</v>
      </c>
      <c r="AV148" s="307" t="s">
        <v>277</v>
      </c>
      <c r="AW148" s="307" t="s">
        <v>277</v>
      </c>
      <c r="AX148" s="307" t="s">
        <v>277</v>
      </c>
      <c r="AY148" s="309" t="s">
        <v>277</v>
      </c>
      <c r="AZ148" s="387" t="s">
        <v>277</v>
      </c>
      <c r="BA148" s="452"/>
      <c r="BB148" s="387" t="s">
        <v>277</v>
      </c>
      <c r="BC148" s="452"/>
      <c r="BD148" s="387" t="s">
        <v>277</v>
      </c>
      <c r="BE148" s="387" t="s">
        <v>277</v>
      </c>
      <c r="BF148" s="387" t="s">
        <v>277</v>
      </c>
      <c r="BG148" s="307" t="s">
        <v>277</v>
      </c>
      <c r="BH148" s="307" t="s">
        <v>277</v>
      </c>
      <c r="BI148" s="307" t="s">
        <v>277</v>
      </c>
      <c r="BJ148" s="307" t="s">
        <v>277</v>
      </c>
      <c r="BK148" s="447"/>
      <c r="BL148" s="307" t="s">
        <v>277</v>
      </c>
      <c r="BM148" s="307" t="s">
        <v>277</v>
      </c>
      <c r="BN148" s="307" t="s">
        <v>277</v>
      </c>
      <c r="BO148" s="307" t="s">
        <v>277</v>
      </c>
      <c r="BP148" s="307" t="s">
        <v>277</v>
      </c>
      <c r="BQ148" s="307" t="s">
        <v>277</v>
      </c>
      <c r="BR148" s="307" t="s">
        <v>277</v>
      </c>
      <c r="BS148" s="307" t="s">
        <v>277</v>
      </c>
      <c r="BT148" s="307" t="s">
        <v>277</v>
      </c>
      <c r="BU148" s="306" t="s">
        <v>277</v>
      </c>
      <c r="BV148" s="307" t="s">
        <v>277</v>
      </c>
      <c r="BW148" s="307" t="s">
        <v>277</v>
      </c>
      <c r="BX148" s="307" t="s">
        <v>277</v>
      </c>
      <c r="BY148" s="307" t="s">
        <v>277</v>
      </c>
      <c r="BZ148" s="307" t="s">
        <v>277</v>
      </c>
      <c r="CA148" s="307" t="s">
        <v>277</v>
      </c>
      <c r="CB148" s="307" t="s">
        <v>277</v>
      </c>
      <c r="CC148" s="307" t="s">
        <v>277</v>
      </c>
      <c r="CD148" s="307" t="s">
        <v>277</v>
      </c>
      <c r="CE148" s="306" t="s">
        <v>277</v>
      </c>
      <c r="CF148" s="307" t="s">
        <v>277</v>
      </c>
      <c r="CG148" s="307" t="s">
        <v>277</v>
      </c>
      <c r="CH148" s="307" t="s">
        <v>277</v>
      </c>
      <c r="CI148" s="306" t="s">
        <v>277</v>
      </c>
      <c r="CJ148" s="307" t="s">
        <v>277</v>
      </c>
      <c r="CK148" s="307" t="s">
        <v>277</v>
      </c>
      <c r="CL148" s="307" t="s">
        <v>277</v>
      </c>
      <c r="CM148" s="433"/>
      <c r="CN148" s="436"/>
      <c r="CO148" s="449"/>
      <c r="CP148" s="449"/>
      <c r="CQ148" s="433"/>
      <c r="CR148" s="449"/>
      <c r="CS148" s="449"/>
      <c r="CT148" s="433"/>
      <c r="CU148" s="433"/>
      <c r="CV148" s="433"/>
      <c r="CW148" s="433"/>
      <c r="CX148" s="433"/>
      <c r="CY148" s="433"/>
      <c r="CZ148" s="433"/>
      <c r="DA148" s="433"/>
      <c r="DB148" s="442"/>
      <c r="DC148" s="433"/>
      <c r="DD148" s="433"/>
      <c r="DE148" s="433"/>
      <c r="DF148" s="433"/>
      <c r="DG148" s="433"/>
      <c r="DH148" s="433"/>
      <c r="DI148" s="433"/>
      <c r="DJ148" s="433"/>
      <c r="DK148" s="433"/>
      <c r="DL148" s="433"/>
      <c r="DM148" s="307" t="s">
        <v>277</v>
      </c>
      <c r="DN148" s="433"/>
      <c r="DO148" s="307" t="s">
        <v>277</v>
      </c>
      <c r="DP148" s="307" t="s">
        <v>277</v>
      </c>
      <c r="DQ148" s="307" t="s">
        <v>277</v>
      </c>
      <c r="DR148" s="307" t="s">
        <v>277</v>
      </c>
      <c r="DS148" s="307" t="s">
        <v>277</v>
      </c>
      <c r="DT148" s="307" t="s">
        <v>277</v>
      </c>
      <c r="DU148" s="307" t="s">
        <v>277</v>
      </c>
      <c r="DV148" s="307" t="s">
        <v>277</v>
      </c>
      <c r="DW148" s="307" t="s">
        <v>277</v>
      </c>
      <c r="DX148" s="433"/>
      <c r="DY148" s="307" t="s">
        <v>277</v>
      </c>
      <c r="DZ148" s="433"/>
      <c r="EA148" s="307" t="s">
        <v>277</v>
      </c>
      <c r="EB148" s="307" t="s">
        <v>277</v>
      </c>
      <c r="EC148" s="307" t="s">
        <v>277</v>
      </c>
      <c r="ED148" s="307" t="s">
        <v>277</v>
      </c>
      <c r="EE148" s="307" t="s">
        <v>277</v>
      </c>
      <c r="EF148" s="307" t="s">
        <v>277</v>
      </c>
      <c r="EG148" s="307" t="s">
        <v>277</v>
      </c>
      <c r="EH148" s="307" t="s">
        <v>277</v>
      </c>
      <c r="EI148" s="307" t="s">
        <v>277</v>
      </c>
      <c r="EJ148" s="307" t="s">
        <v>277</v>
      </c>
      <c r="EK148" s="307" t="s">
        <v>277</v>
      </c>
      <c r="EL148" s="307" t="s">
        <v>277</v>
      </c>
      <c r="EM148" s="307" t="s">
        <v>277</v>
      </c>
      <c r="EN148" s="307" t="s">
        <v>277</v>
      </c>
      <c r="EO148" s="307" t="s">
        <v>277</v>
      </c>
      <c r="EP148" s="307" t="s">
        <v>277</v>
      </c>
      <c r="EQ148" s="307" t="s">
        <v>277</v>
      </c>
      <c r="ER148" s="307" t="s">
        <v>277</v>
      </c>
      <c r="ES148" s="307" t="s">
        <v>277</v>
      </c>
      <c r="ET148" s="307" t="s">
        <v>277</v>
      </c>
      <c r="EU148" s="307" t="s">
        <v>277</v>
      </c>
    </row>
    <row r="149" spans="1:151" s="311" customFormat="1" ht="19.95" customHeight="1">
      <c r="A149" s="434"/>
      <c r="B149" s="434"/>
      <c r="C149" s="434"/>
      <c r="D149" s="450"/>
      <c r="E149" s="443"/>
      <c r="F149" s="434"/>
      <c r="G149" s="450"/>
      <c r="H149" s="450"/>
      <c r="I149" s="434"/>
      <c r="J149" s="434"/>
      <c r="K149" s="434"/>
      <c r="L149" s="443"/>
      <c r="M149" s="434"/>
      <c r="N149" s="443"/>
      <c r="O149" s="434"/>
      <c r="P149" s="440"/>
      <c r="Q149" s="461"/>
      <c r="R149" s="304" t="s">
        <v>277</v>
      </c>
      <c r="S149" s="304" t="s">
        <v>277</v>
      </c>
      <c r="T149" s="304" t="s">
        <v>277</v>
      </c>
      <c r="U149" s="304" t="s">
        <v>277</v>
      </c>
      <c r="V149" s="304" t="s">
        <v>277</v>
      </c>
      <c r="W149" s="304" t="s">
        <v>277</v>
      </c>
      <c r="X149" s="469"/>
      <c r="Y149" s="304" t="s">
        <v>277</v>
      </c>
      <c r="Z149" s="453"/>
      <c r="AA149" s="304" t="s">
        <v>277</v>
      </c>
      <c r="AB149" s="459"/>
      <c r="AC149" s="304" t="s">
        <v>277</v>
      </c>
      <c r="AD149" s="453"/>
      <c r="AE149" s="304" t="s">
        <v>277</v>
      </c>
      <c r="AF149" s="304" t="s">
        <v>277</v>
      </c>
      <c r="AG149" s="304" t="s">
        <v>277</v>
      </c>
      <c r="AH149" s="304" t="s">
        <v>277</v>
      </c>
      <c r="AI149" s="304" t="s">
        <v>277</v>
      </c>
      <c r="AJ149" s="448"/>
      <c r="AK149" s="448"/>
      <c r="AL149" s="448"/>
      <c r="AM149" s="448"/>
      <c r="AN149" s="448"/>
      <c r="AO149" s="448"/>
      <c r="AP149" s="307" t="s">
        <v>277</v>
      </c>
      <c r="AQ149" s="434"/>
      <c r="AR149" s="307" t="s">
        <v>277</v>
      </c>
      <c r="AS149" s="308" t="s">
        <v>277</v>
      </c>
      <c r="AT149" s="308" t="s">
        <v>277</v>
      </c>
      <c r="AU149" s="307" t="s">
        <v>277</v>
      </c>
      <c r="AV149" s="307" t="s">
        <v>277</v>
      </c>
      <c r="AW149" s="307" t="s">
        <v>277</v>
      </c>
      <c r="AX149" s="307" t="s">
        <v>277</v>
      </c>
      <c r="AY149" s="309" t="s">
        <v>277</v>
      </c>
      <c r="AZ149" s="387" t="s">
        <v>277</v>
      </c>
      <c r="BA149" s="453"/>
      <c r="BB149" s="387" t="s">
        <v>277</v>
      </c>
      <c r="BC149" s="455"/>
      <c r="BD149" s="387" t="s">
        <v>277</v>
      </c>
      <c r="BE149" s="387" t="s">
        <v>277</v>
      </c>
      <c r="BF149" s="387" t="s">
        <v>277</v>
      </c>
      <c r="BG149" s="307" t="s">
        <v>277</v>
      </c>
      <c r="BH149" s="307" t="s">
        <v>277</v>
      </c>
      <c r="BI149" s="307" t="s">
        <v>277</v>
      </c>
      <c r="BJ149" s="307" t="s">
        <v>277</v>
      </c>
      <c r="BK149" s="448"/>
      <c r="BL149" s="307" t="s">
        <v>277</v>
      </c>
      <c r="BM149" s="307" t="s">
        <v>277</v>
      </c>
      <c r="BN149" s="307" t="s">
        <v>277</v>
      </c>
      <c r="BO149" s="307" t="s">
        <v>277</v>
      </c>
      <c r="BP149" s="307" t="s">
        <v>277</v>
      </c>
      <c r="BQ149" s="307" t="s">
        <v>277</v>
      </c>
      <c r="BR149" s="307" t="s">
        <v>277</v>
      </c>
      <c r="BS149" s="307" t="s">
        <v>277</v>
      </c>
      <c r="BT149" s="307" t="s">
        <v>277</v>
      </c>
      <c r="BU149" s="306" t="s">
        <v>277</v>
      </c>
      <c r="BV149" s="307" t="s">
        <v>277</v>
      </c>
      <c r="BW149" s="307" t="s">
        <v>277</v>
      </c>
      <c r="BX149" s="307" t="s">
        <v>277</v>
      </c>
      <c r="BY149" s="307" t="s">
        <v>277</v>
      </c>
      <c r="BZ149" s="307" t="s">
        <v>277</v>
      </c>
      <c r="CA149" s="307" t="s">
        <v>277</v>
      </c>
      <c r="CB149" s="307" t="s">
        <v>277</v>
      </c>
      <c r="CC149" s="307" t="s">
        <v>277</v>
      </c>
      <c r="CD149" s="307" t="s">
        <v>277</v>
      </c>
      <c r="CE149" s="306" t="s">
        <v>277</v>
      </c>
      <c r="CF149" s="307" t="s">
        <v>277</v>
      </c>
      <c r="CG149" s="307" t="s">
        <v>277</v>
      </c>
      <c r="CH149" s="307" t="s">
        <v>277</v>
      </c>
      <c r="CI149" s="306" t="s">
        <v>277</v>
      </c>
      <c r="CJ149" s="307" t="s">
        <v>277</v>
      </c>
      <c r="CK149" s="307" t="s">
        <v>277</v>
      </c>
      <c r="CL149" s="307" t="s">
        <v>277</v>
      </c>
      <c r="CM149" s="434"/>
      <c r="CN149" s="437"/>
      <c r="CO149" s="450"/>
      <c r="CP149" s="450"/>
      <c r="CQ149" s="434"/>
      <c r="CR149" s="450"/>
      <c r="CS149" s="450"/>
      <c r="CT149" s="434"/>
      <c r="CU149" s="434"/>
      <c r="CV149" s="434"/>
      <c r="CW149" s="434"/>
      <c r="CX149" s="434"/>
      <c r="CY149" s="434"/>
      <c r="CZ149" s="434"/>
      <c r="DA149" s="434"/>
      <c r="DB149" s="443"/>
      <c r="DC149" s="434"/>
      <c r="DD149" s="434"/>
      <c r="DE149" s="434"/>
      <c r="DF149" s="434"/>
      <c r="DG149" s="434"/>
      <c r="DH149" s="434"/>
      <c r="DI149" s="434"/>
      <c r="DJ149" s="434"/>
      <c r="DK149" s="434"/>
      <c r="DL149" s="434"/>
      <c r="DM149" s="307" t="s">
        <v>277</v>
      </c>
      <c r="DN149" s="434"/>
      <c r="DO149" s="307" t="s">
        <v>277</v>
      </c>
      <c r="DP149" s="307" t="s">
        <v>277</v>
      </c>
      <c r="DQ149" s="307" t="s">
        <v>277</v>
      </c>
      <c r="DR149" s="307" t="s">
        <v>277</v>
      </c>
      <c r="DS149" s="307" t="s">
        <v>277</v>
      </c>
      <c r="DT149" s="307" t="s">
        <v>277</v>
      </c>
      <c r="DU149" s="307" t="s">
        <v>277</v>
      </c>
      <c r="DV149" s="307" t="s">
        <v>277</v>
      </c>
      <c r="DW149" s="307" t="s">
        <v>277</v>
      </c>
      <c r="DX149" s="434"/>
      <c r="DY149" s="307" t="s">
        <v>277</v>
      </c>
      <c r="DZ149" s="434"/>
      <c r="EA149" s="307" t="s">
        <v>277</v>
      </c>
      <c r="EB149" s="307" t="s">
        <v>277</v>
      </c>
      <c r="EC149" s="307" t="s">
        <v>277</v>
      </c>
      <c r="ED149" s="307" t="s">
        <v>277</v>
      </c>
      <c r="EE149" s="307" t="s">
        <v>277</v>
      </c>
      <c r="EF149" s="307" t="s">
        <v>277</v>
      </c>
      <c r="EG149" s="307" t="s">
        <v>277</v>
      </c>
      <c r="EH149" s="307" t="s">
        <v>277</v>
      </c>
      <c r="EI149" s="307" t="s">
        <v>277</v>
      </c>
      <c r="EJ149" s="307" t="s">
        <v>277</v>
      </c>
      <c r="EK149" s="307" t="s">
        <v>277</v>
      </c>
      <c r="EL149" s="307" t="s">
        <v>277</v>
      </c>
      <c r="EM149" s="307" t="s">
        <v>277</v>
      </c>
      <c r="EN149" s="307" t="s">
        <v>277</v>
      </c>
      <c r="EO149" s="307" t="s">
        <v>277</v>
      </c>
      <c r="EP149" s="307" t="s">
        <v>277</v>
      </c>
      <c r="EQ149" s="307" t="s">
        <v>277</v>
      </c>
      <c r="ER149" s="307" t="s">
        <v>277</v>
      </c>
      <c r="ES149" s="307" t="s">
        <v>277</v>
      </c>
      <c r="ET149" s="307" t="s">
        <v>277</v>
      </c>
      <c r="EU149" s="307" t="s">
        <v>277</v>
      </c>
    </row>
    <row r="150" spans="1:151" s="311" customFormat="1" ht="19.95" customHeight="1">
      <c r="A150" s="432">
        <v>65</v>
      </c>
      <c r="B150" s="432">
        <v>65</v>
      </c>
      <c r="C150" s="432" t="s">
        <v>263</v>
      </c>
      <c r="D150" s="432" t="s">
        <v>631</v>
      </c>
      <c r="E150" s="441" t="s">
        <v>265</v>
      </c>
      <c r="F150" s="432" t="s">
        <v>632</v>
      </c>
      <c r="G150" s="432" t="s">
        <v>633</v>
      </c>
      <c r="H150" s="432" t="s">
        <v>623</v>
      </c>
      <c r="I150" s="432" t="s">
        <v>634</v>
      </c>
      <c r="J150" s="432" t="s">
        <v>424</v>
      </c>
      <c r="K150" s="456" t="s">
        <v>308</v>
      </c>
      <c r="L150" s="441" t="s">
        <v>272</v>
      </c>
      <c r="M150" s="432" t="s">
        <v>626</v>
      </c>
      <c r="N150" s="441" t="s">
        <v>272</v>
      </c>
      <c r="O150" s="432" t="s">
        <v>626</v>
      </c>
      <c r="P150" s="438" t="s">
        <v>291</v>
      </c>
      <c r="Q150" s="441">
        <v>1</v>
      </c>
      <c r="R150" s="304" t="s">
        <v>627</v>
      </c>
      <c r="S150" s="304" t="s">
        <v>270</v>
      </c>
      <c r="T150" s="304" t="s">
        <v>573</v>
      </c>
      <c r="U150" s="304" t="s">
        <v>270</v>
      </c>
      <c r="V150" s="304" t="s">
        <v>270</v>
      </c>
      <c r="W150" s="304">
        <v>62</v>
      </c>
      <c r="X150" s="451">
        <v>62</v>
      </c>
      <c r="Y150" s="304">
        <v>68</v>
      </c>
      <c r="Z150" s="451">
        <v>68</v>
      </c>
      <c r="AA150" s="304">
        <v>62</v>
      </c>
      <c r="AB150" s="457">
        <v>62</v>
      </c>
      <c r="AC150" s="304" t="s">
        <v>270</v>
      </c>
      <c r="AD150" s="451" t="s">
        <v>270</v>
      </c>
      <c r="AE150" s="304" t="s">
        <v>270</v>
      </c>
      <c r="AF150" s="304" t="s">
        <v>270</v>
      </c>
      <c r="AG150" s="304" t="s">
        <v>270</v>
      </c>
      <c r="AH150" s="304" t="s">
        <v>270</v>
      </c>
      <c r="AI150" s="304" t="s">
        <v>270</v>
      </c>
      <c r="AJ150" s="446" t="s">
        <v>277</v>
      </c>
      <c r="AK150" s="446" t="s">
        <v>277</v>
      </c>
      <c r="AL150" s="446" t="s">
        <v>277</v>
      </c>
      <c r="AM150" s="446" t="s">
        <v>277</v>
      </c>
      <c r="AN150" s="446" t="s">
        <v>277</v>
      </c>
      <c r="AO150" s="446" t="s">
        <v>277</v>
      </c>
      <c r="AP150" s="307" t="s">
        <v>277</v>
      </c>
      <c r="AQ150" s="432" t="s">
        <v>277</v>
      </c>
      <c r="AR150" s="307" t="s">
        <v>277</v>
      </c>
      <c r="AS150" s="308" t="s">
        <v>277</v>
      </c>
      <c r="AT150" s="308" t="s">
        <v>277</v>
      </c>
      <c r="AU150" s="307" t="s">
        <v>277</v>
      </c>
      <c r="AV150" s="307" t="s">
        <v>277</v>
      </c>
      <c r="AW150" s="307" t="s">
        <v>277</v>
      </c>
      <c r="AX150" s="307" t="s">
        <v>277</v>
      </c>
      <c r="AY150" s="309" t="s">
        <v>277</v>
      </c>
      <c r="AZ150" s="387" t="s">
        <v>277</v>
      </c>
      <c r="BA150" s="451" t="s">
        <v>277</v>
      </c>
      <c r="BB150" s="387" t="s">
        <v>277</v>
      </c>
      <c r="BC150" s="454" t="s">
        <v>277</v>
      </c>
      <c r="BD150" s="387" t="s">
        <v>277</v>
      </c>
      <c r="BE150" s="387" t="s">
        <v>277</v>
      </c>
      <c r="BF150" s="387" t="s">
        <v>277</v>
      </c>
      <c r="BG150" s="307" t="s">
        <v>277</v>
      </c>
      <c r="BH150" s="307" t="s">
        <v>277</v>
      </c>
      <c r="BI150" s="307" t="s">
        <v>277</v>
      </c>
      <c r="BJ150" s="307" t="s">
        <v>277</v>
      </c>
      <c r="BK150" s="446" t="s">
        <v>277</v>
      </c>
      <c r="BL150" s="307" t="s">
        <v>277</v>
      </c>
      <c r="BM150" s="307" t="s">
        <v>277</v>
      </c>
      <c r="BN150" s="307" t="s">
        <v>277</v>
      </c>
      <c r="BO150" s="307" t="s">
        <v>277</v>
      </c>
      <c r="BP150" s="307" t="s">
        <v>277</v>
      </c>
      <c r="BQ150" s="307" t="s">
        <v>277</v>
      </c>
      <c r="BR150" s="307" t="s">
        <v>277</v>
      </c>
      <c r="BS150" s="307" t="s">
        <v>277</v>
      </c>
      <c r="BT150" s="307" t="s">
        <v>277</v>
      </c>
      <c r="BU150" s="306" t="s">
        <v>277</v>
      </c>
      <c r="BV150" s="307" t="s">
        <v>277</v>
      </c>
      <c r="BW150" s="307" t="s">
        <v>277</v>
      </c>
      <c r="BX150" s="307" t="s">
        <v>277</v>
      </c>
      <c r="BY150" s="307" t="s">
        <v>277</v>
      </c>
      <c r="BZ150" s="307" t="s">
        <v>277</v>
      </c>
      <c r="CA150" s="307" t="s">
        <v>277</v>
      </c>
      <c r="CB150" s="307" t="s">
        <v>277</v>
      </c>
      <c r="CC150" s="307" t="s">
        <v>277</v>
      </c>
      <c r="CD150" s="307" t="s">
        <v>277</v>
      </c>
      <c r="CE150" s="306" t="s">
        <v>277</v>
      </c>
      <c r="CF150" s="307" t="s">
        <v>277</v>
      </c>
      <c r="CG150" s="307" t="s">
        <v>277</v>
      </c>
      <c r="CH150" s="307" t="s">
        <v>277</v>
      </c>
      <c r="CI150" s="306" t="s">
        <v>277</v>
      </c>
      <c r="CJ150" s="307" t="s">
        <v>277</v>
      </c>
      <c r="CK150" s="307" t="s">
        <v>277</v>
      </c>
      <c r="CL150" s="307" t="s">
        <v>277</v>
      </c>
      <c r="CM150" s="432" t="s">
        <v>429</v>
      </c>
      <c r="CN150" s="435" t="s">
        <v>628</v>
      </c>
      <c r="CO150" s="432" t="s">
        <v>280</v>
      </c>
      <c r="CP150" s="432" t="s">
        <v>280</v>
      </c>
      <c r="CQ150" s="432" t="s">
        <v>629</v>
      </c>
      <c r="CR150" s="432" t="s">
        <v>630</v>
      </c>
      <c r="CS150" s="432" t="s">
        <v>270</v>
      </c>
      <c r="CT150" s="432" t="s">
        <v>277</v>
      </c>
      <c r="CU150" s="432" t="s">
        <v>277</v>
      </c>
      <c r="CV150" s="432" t="s">
        <v>277</v>
      </c>
      <c r="CW150" s="432" t="s">
        <v>277</v>
      </c>
      <c r="CX150" s="432" t="s">
        <v>277</v>
      </c>
      <c r="CY150" s="432" t="s">
        <v>277</v>
      </c>
      <c r="CZ150" s="432" t="s">
        <v>277</v>
      </c>
      <c r="DA150" s="432" t="s">
        <v>277</v>
      </c>
      <c r="DB150" s="441" t="s">
        <v>277</v>
      </c>
      <c r="DC150" s="432" t="s">
        <v>277</v>
      </c>
      <c r="DD150" s="432" t="s">
        <v>277</v>
      </c>
      <c r="DE150" s="432" t="s">
        <v>277</v>
      </c>
      <c r="DF150" s="432" t="s">
        <v>277</v>
      </c>
      <c r="DG150" s="432" t="s">
        <v>277</v>
      </c>
      <c r="DH150" s="432" t="s">
        <v>277</v>
      </c>
      <c r="DI150" s="432" t="s">
        <v>277</v>
      </c>
      <c r="DJ150" s="432" t="s">
        <v>277</v>
      </c>
      <c r="DK150" s="432" t="s">
        <v>277</v>
      </c>
      <c r="DL150" s="432" t="s">
        <v>277</v>
      </c>
      <c r="DM150" s="307" t="s">
        <v>277</v>
      </c>
      <c r="DN150" s="432" t="s">
        <v>277</v>
      </c>
      <c r="DO150" s="307" t="s">
        <v>277</v>
      </c>
      <c r="DP150" s="307" t="s">
        <v>277</v>
      </c>
      <c r="DQ150" s="307" t="s">
        <v>277</v>
      </c>
      <c r="DR150" s="307" t="s">
        <v>277</v>
      </c>
      <c r="DS150" s="307" t="s">
        <v>277</v>
      </c>
      <c r="DT150" s="307" t="s">
        <v>277</v>
      </c>
      <c r="DU150" s="307" t="s">
        <v>277</v>
      </c>
      <c r="DV150" s="307" t="s">
        <v>277</v>
      </c>
      <c r="DW150" s="307" t="s">
        <v>277</v>
      </c>
      <c r="DX150" s="432" t="s">
        <v>277</v>
      </c>
      <c r="DY150" s="307" t="s">
        <v>277</v>
      </c>
      <c r="DZ150" s="432" t="s">
        <v>277</v>
      </c>
      <c r="EA150" s="307" t="s">
        <v>277</v>
      </c>
      <c r="EB150" s="307" t="s">
        <v>277</v>
      </c>
      <c r="EC150" s="307" t="s">
        <v>277</v>
      </c>
      <c r="ED150" s="307" t="s">
        <v>277</v>
      </c>
      <c r="EE150" s="307" t="s">
        <v>277</v>
      </c>
      <c r="EF150" s="307" t="s">
        <v>277</v>
      </c>
      <c r="EG150" s="307" t="s">
        <v>277</v>
      </c>
      <c r="EH150" s="307" t="s">
        <v>277</v>
      </c>
      <c r="EI150" s="307" t="s">
        <v>277</v>
      </c>
      <c r="EJ150" s="307" t="s">
        <v>277</v>
      </c>
      <c r="EK150" s="307" t="s">
        <v>277</v>
      </c>
      <c r="EL150" s="307" t="s">
        <v>277</v>
      </c>
      <c r="EM150" s="307" t="s">
        <v>277</v>
      </c>
      <c r="EN150" s="307" t="s">
        <v>277</v>
      </c>
      <c r="EO150" s="307" t="s">
        <v>277</v>
      </c>
      <c r="EP150" s="307" t="s">
        <v>277</v>
      </c>
      <c r="EQ150" s="307" t="s">
        <v>277</v>
      </c>
      <c r="ER150" s="307" t="s">
        <v>277</v>
      </c>
      <c r="ES150" s="307" t="s">
        <v>277</v>
      </c>
      <c r="ET150" s="307" t="s">
        <v>277</v>
      </c>
      <c r="EU150" s="307" t="s">
        <v>277</v>
      </c>
    </row>
    <row r="151" spans="1:151" s="311" customFormat="1" ht="19.95" customHeight="1">
      <c r="A151" s="433"/>
      <c r="B151" s="433"/>
      <c r="C151" s="433"/>
      <c r="D151" s="449"/>
      <c r="E151" s="442"/>
      <c r="F151" s="433"/>
      <c r="G151" s="449"/>
      <c r="H151" s="449"/>
      <c r="I151" s="433"/>
      <c r="J151" s="433"/>
      <c r="K151" s="449"/>
      <c r="L151" s="442"/>
      <c r="M151" s="433"/>
      <c r="N151" s="442"/>
      <c r="O151" s="433"/>
      <c r="P151" s="439"/>
      <c r="Q151" s="460"/>
      <c r="R151" s="304" t="s">
        <v>277</v>
      </c>
      <c r="S151" s="304" t="s">
        <v>277</v>
      </c>
      <c r="T151" s="304" t="s">
        <v>277</v>
      </c>
      <c r="U151" s="304" t="s">
        <v>277</v>
      </c>
      <c r="V151" s="304" t="s">
        <v>277</v>
      </c>
      <c r="W151" s="304" t="s">
        <v>277</v>
      </c>
      <c r="X151" s="452"/>
      <c r="Y151" s="304" t="s">
        <v>277</v>
      </c>
      <c r="Z151" s="452"/>
      <c r="AA151" s="304" t="s">
        <v>277</v>
      </c>
      <c r="AB151" s="458"/>
      <c r="AC151" s="304" t="s">
        <v>277</v>
      </c>
      <c r="AD151" s="452"/>
      <c r="AE151" s="304" t="s">
        <v>277</v>
      </c>
      <c r="AF151" s="304" t="s">
        <v>277</v>
      </c>
      <c r="AG151" s="304" t="s">
        <v>277</v>
      </c>
      <c r="AH151" s="304" t="s">
        <v>277</v>
      </c>
      <c r="AI151" s="304" t="s">
        <v>277</v>
      </c>
      <c r="AJ151" s="447"/>
      <c r="AK151" s="447"/>
      <c r="AL151" s="447"/>
      <c r="AM151" s="447"/>
      <c r="AN151" s="447"/>
      <c r="AO151" s="447"/>
      <c r="AP151" s="307" t="s">
        <v>277</v>
      </c>
      <c r="AQ151" s="433"/>
      <c r="AR151" s="307" t="s">
        <v>277</v>
      </c>
      <c r="AS151" s="308" t="s">
        <v>277</v>
      </c>
      <c r="AT151" s="308" t="s">
        <v>277</v>
      </c>
      <c r="AU151" s="307" t="s">
        <v>277</v>
      </c>
      <c r="AV151" s="307" t="s">
        <v>277</v>
      </c>
      <c r="AW151" s="307" t="s">
        <v>277</v>
      </c>
      <c r="AX151" s="307" t="s">
        <v>277</v>
      </c>
      <c r="AY151" s="309" t="s">
        <v>277</v>
      </c>
      <c r="AZ151" s="387" t="s">
        <v>277</v>
      </c>
      <c r="BA151" s="452"/>
      <c r="BB151" s="387" t="s">
        <v>277</v>
      </c>
      <c r="BC151" s="452"/>
      <c r="BD151" s="387" t="s">
        <v>277</v>
      </c>
      <c r="BE151" s="387" t="s">
        <v>277</v>
      </c>
      <c r="BF151" s="387" t="s">
        <v>277</v>
      </c>
      <c r="BG151" s="307" t="s">
        <v>277</v>
      </c>
      <c r="BH151" s="307" t="s">
        <v>277</v>
      </c>
      <c r="BI151" s="307" t="s">
        <v>277</v>
      </c>
      <c r="BJ151" s="307" t="s">
        <v>277</v>
      </c>
      <c r="BK151" s="447"/>
      <c r="BL151" s="307" t="s">
        <v>277</v>
      </c>
      <c r="BM151" s="307" t="s">
        <v>277</v>
      </c>
      <c r="BN151" s="307" t="s">
        <v>277</v>
      </c>
      <c r="BO151" s="307" t="s">
        <v>277</v>
      </c>
      <c r="BP151" s="307" t="s">
        <v>277</v>
      </c>
      <c r="BQ151" s="307" t="s">
        <v>277</v>
      </c>
      <c r="BR151" s="307" t="s">
        <v>277</v>
      </c>
      <c r="BS151" s="307" t="s">
        <v>277</v>
      </c>
      <c r="BT151" s="307" t="s">
        <v>277</v>
      </c>
      <c r="BU151" s="306" t="s">
        <v>277</v>
      </c>
      <c r="BV151" s="307" t="s">
        <v>277</v>
      </c>
      <c r="BW151" s="307" t="s">
        <v>277</v>
      </c>
      <c r="BX151" s="307" t="s">
        <v>277</v>
      </c>
      <c r="BY151" s="307" t="s">
        <v>277</v>
      </c>
      <c r="BZ151" s="307" t="s">
        <v>277</v>
      </c>
      <c r="CA151" s="307" t="s">
        <v>277</v>
      </c>
      <c r="CB151" s="307" t="s">
        <v>277</v>
      </c>
      <c r="CC151" s="307" t="s">
        <v>277</v>
      </c>
      <c r="CD151" s="307" t="s">
        <v>277</v>
      </c>
      <c r="CE151" s="306" t="s">
        <v>277</v>
      </c>
      <c r="CF151" s="307" t="s">
        <v>277</v>
      </c>
      <c r="CG151" s="307" t="s">
        <v>277</v>
      </c>
      <c r="CH151" s="307" t="s">
        <v>277</v>
      </c>
      <c r="CI151" s="306" t="s">
        <v>277</v>
      </c>
      <c r="CJ151" s="307" t="s">
        <v>277</v>
      </c>
      <c r="CK151" s="307" t="s">
        <v>277</v>
      </c>
      <c r="CL151" s="307" t="s">
        <v>277</v>
      </c>
      <c r="CM151" s="433"/>
      <c r="CN151" s="436"/>
      <c r="CO151" s="449"/>
      <c r="CP151" s="449"/>
      <c r="CQ151" s="433"/>
      <c r="CR151" s="449"/>
      <c r="CS151" s="449"/>
      <c r="CT151" s="433"/>
      <c r="CU151" s="433"/>
      <c r="CV151" s="433"/>
      <c r="CW151" s="433"/>
      <c r="CX151" s="433"/>
      <c r="CY151" s="433"/>
      <c r="CZ151" s="433"/>
      <c r="DA151" s="433"/>
      <c r="DB151" s="442"/>
      <c r="DC151" s="433"/>
      <c r="DD151" s="433"/>
      <c r="DE151" s="433"/>
      <c r="DF151" s="433"/>
      <c r="DG151" s="433"/>
      <c r="DH151" s="433"/>
      <c r="DI151" s="433"/>
      <c r="DJ151" s="433"/>
      <c r="DK151" s="433"/>
      <c r="DL151" s="433"/>
      <c r="DM151" s="307" t="s">
        <v>277</v>
      </c>
      <c r="DN151" s="433"/>
      <c r="DO151" s="307" t="s">
        <v>277</v>
      </c>
      <c r="DP151" s="307" t="s">
        <v>277</v>
      </c>
      <c r="DQ151" s="307" t="s">
        <v>277</v>
      </c>
      <c r="DR151" s="307" t="s">
        <v>277</v>
      </c>
      <c r="DS151" s="307" t="s">
        <v>277</v>
      </c>
      <c r="DT151" s="307" t="s">
        <v>277</v>
      </c>
      <c r="DU151" s="307" t="s">
        <v>277</v>
      </c>
      <c r="DV151" s="307" t="s">
        <v>277</v>
      </c>
      <c r="DW151" s="307" t="s">
        <v>277</v>
      </c>
      <c r="DX151" s="433"/>
      <c r="DY151" s="307" t="s">
        <v>277</v>
      </c>
      <c r="DZ151" s="433"/>
      <c r="EA151" s="307" t="s">
        <v>277</v>
      </c>
      <c r="EB151" s="307" t="s">
        <v>277</v>
      </c>
      <c r="EC151" s="307" t="s">
        <v>277</v>
      </c>
      <c r="ED151" s="307" t="s">
        <v>277</v>
      </c>
      <c r="EE151" s="307" t="s">
        <v>277</v>
      </c>
      <c r="EF151" s="307" t="s">
        <v>277</v>
      </c>
      <c r="EG151" s="307" t="s">
        <v>277</v>
      </c>
      <c r="EH151" s="307" t="s">
        <v>277</v>
      </c>
      <c r="EI151" s="307" t="s">
        <v>277</v>
      </c>
      <c r="EJ151" s="307" t="s">
        <v>277</v>
      </c>
      <c r="EK151" s="307" t="s">
        <v>277</v>
      </c>
      <c r="EL151" s="307" t="s">
        <v>277</v>
      </c>
      <c r="EM151" s="307" t="s">
        <v>277</v>
      </c>
      <c r="EN151" s="307" t="s">
        <v>277</v>
      </c>
      <c r="EO151" s="307" t="s">
        <v>277</v>
      </c>
      <c r="EP151" s="307" t="s">
        <v>277</v>
      </c>
      <c r="EQ151" s="307" t="s">
        <v>277</v>
      </c>
      <c r="ER151" s="307" t="s">
        <v>277</v>
      </c>
      <c r="ES151" s="307" t="s">
        <v>277</v>
      </c>
      <c r="ET151" s="307" t="s">
        <v>277</v>
      </c>
      <c r="EU151" s="307" t="s">
        <v>277</v>
      </c>
    </row>
    <row r="152" spans="1:151" s="311" customFormat="1" ht="19.95" customHeight="1">
      <c r="A152" s="433"/>
      <c r="B152" s="433"/>
      <c r="C152" s="433"/>
      <c r="D152" s="449"/>
      <c r="E152" s="442"/>
      <c r="F152" s="433"/>
      <c r="G152" s="449"/>
      <c r="H152" s="449"/>
      <c r="I152" s="433"/>
      <c r="J152" s="433"/>
      <c r="K152" s="449"/>
      <c r="L152" s="442"/>
      <c r="M152" s="433"/>
      <c r="N152" s="442"/>
      <c r="O152" s="433"/>
      <c r="P152" s="439"/>
      <c r="Q152" s="460"/>
      <c r="R152" s="304" t="s">
        <v>277</v>
      </c>
      <c r="S152" s="304" t="s">
        <v>277</v>
      </c>
      <c r="T152" s="304" t="s">
        <v>277</v>
      </c>
      <c r="U152" s="304" t="s">
        <v>277</v>
      </c>
      <c r="V152" s="304" t="s">
        <v>277</v>
      </c>
      <c r="W152" s="304" t="s">
        <v>277</v>
      </c>
      <c r="X152" s="452"/>
      <c r="Y152" s="304" t="s">
        <v>277</v>
      </c>
      <c r="Z152" s="452"/>
      <c r="AA152" s="304" t="s">
        <v>277</v>
      </c>
      <c r="AB152" s="458"/>
      <c r="AC152" s="304" t="s">
        <v>277</v>
      </c>
      <c r="AD152" s="452"/>
      <c r="AE152" s="304" t="s">
        <v>277</v>
      </c>
      <c r="AF152" s="304" t="s">
        <v>277</v>
      </c>
      <c r="AG152" s="304" t="s">
        <v>277</v>
      </c>
      <c r="AH152" s="304" t="s">
        <v>277</v>
      </c>
      <c r="AI152" s="304" t="s">
        <v>277</v>
      </c>
      <c r="AJ152" s="447"/>
      <c r="AK152" s="447"/>
      <c r="AL152" s="447"/>
      <c r="AM152" s="447"/>
      <c r="AN152" s="447"/>
      <c r="AO152" s="447"/>
      <c r="AP152" s="307" t="s">
        <v>277</v>
      </c>
      <c r="AQ152" s="433"/>
      <c r="AR152" s="307" t="s">
        <v>277</v>
      </c>
      <c r="AS152" s="308" t="s">
        <v>277</v>
      </c>
      <c r="AT152" s="308" t="s">
        <v>277</v>
      </c>
      <c r="AU152" s="307" t="s">
        <v>277</v>
      </c>
      <c r="AV152" s="307" t="s">
        <v>277</v>
      </c>
      <c r="AW152" s="307" t="s">
        <v>277</v>
      </c>
      <c r="AX152" s="307" t="s">
        <v>277</v>
      </c>
      <c r="AY152" s="309" t="s">
        <v>277</v>
      </c>
      <c r="AZ152" s="387" t="s">
        <v>277</v>
      </c>
      <c r="BA152" s="452"/>
      <c r="BB152" s="387" t="s">
        <v>277</v>
      </c>
      <c r="BC152" s="452"/>
      <c r="BD152" s="387" t="s">
        <v>277</v>
      </c>
      <c r="BE152" s="387" t="s">
        <v>277</v>
      </c>
      <c r="BF152" s="387" t="s">
        <v>277</v>
      </c>
      <c r="BG152" s="307" t="s">
        <v>277</v>
      </c>
      <c r="BH152" s="307" t="s">
        <v>277</v>
      </c>
      <c r="BI152" s="307" t="s">
        <v>277</v>
      </c>
      <c r="BJ152" s="307" t="s">
        <v>277</v>
      </c>
      <c r="BK152" s="447"/>
      <c r="BL152" s="307" t="s">
        <v>277</v>
      </c>
      <c r="BM152" s="307" t="s">
        <v>277</v>
      </c>
      <c r="BN152" s="307" t="s">
        <v>277</v>
      </c>
      <c r="BO152" s="307" t="s">
        <v>277</v>
      </c>
      <c r="BP152" s="307" t="s">
        <v>277</v>
      </c>
      <c r="BQ152" s="307" t="s">
        <v>277</v>
      </c>
      <c r="BR152" s="307" t="s">
        <v>277</v>
      </c>
      <c r="BS152" s="307" t="s">
        <v>277</v>
      </c>
      <c r="BT152" s="307" t="s">
        <v>277</v>
      </c>
      <c r="BU152" s="306" t="s">
        <v>277</v>
      </c>
      <c r="BV152" s="307" t="s">
        <v>277</v>
      </c>
      <c r="BW152" s="307" t="s">
        <v>277</v>
      </c>
      <c r="BX152" s="307" t="s">
        <v>277</v>
      </c>
      <c r="BY152" s="307" t="s">
        <v>277</v>
      </c>
      <c r="BZ152" s="307" t="s">
        <v>277</v>
      </c>
      <c r="CA152" s="307" t="s">
        <v>277</v>
      </c>
      <c r="CB152" s="307" t="s">
        <v>277</v>
      </c>
      <c r="CC152" s="307" t="s">
        <v>277</v>
      </c>
      <c r="CD152" s="307" t="s">
        <v>277</v>
      </c>
      <c r="CE152" s="306" t="s">
        <v>277</v>
      </c>
      <c r="CF152" s="307" t="s">
        <v>277</v>
      </c>
      <c r="CG152" s="307" t="s">
        <v>277</v>
      </c>
      <c r="CH152" s="307" t="s">
        <v>277</v>
      </c>
      <c r="CI152" s="306" t="s">
        <v>277</v>
      </c>
      <c r="CJ152" s="307" t="s">
        <v>277</v>
      </c>
      <c r="CK152" s="307" t="s">
        <v>277</v>
      </c>
      <c r="CL152" s="307" t="s">
        <v>277</v>
      </c>
      <c r="CM152" s="433"/>
      <c r="CN152" s="436"/>
      <c r="CO152" s="449"/>
      <c r="CP152" s="449"/>
      <c r="CQ152" s="433"/>
      <c r="CR152" s="449"/>
      <c r="CS152" s="449"/>
      <c r="CT152" s="433"/>
      <c r="CU152" s="433"/>
      <c r="CV152" s="433"/>
      <c r="CW152" s="433"/>
      <c r="CX152" s="433"/>
      <c r="CY152" s="433"/>
      <c r="CZ152" s="433"/>
      <c r="DA152" s="433"/>
      <c r="DB152" s="442"/>
      <c r="DC152" s="433"/>
      <c r="DD152" s="433"/>
      <c r="DE152" s="433"/>
      <c r="DF152" s="433"/>
      <c r="DG152" s="433"/>
      <c r="DH152" s="433"/>
      <c r="DI152" s="433"/>
      <c r="DJ152" s="433"/>
      <c r="DK152" s="433"/>
      <c r="DL152" s="433"/>
      <c r="DM152" s="307" t="s">
        <v>277</v>
      </c>
      <c r="DN152" s="433"/>
      <c r="DO152" s="307" t="s">
        <v>277</v>
      </c>
      <c r="DP152" s="307" t="s">
        <v>277</v>
      </c>
      <c r="DQ152" s="307" t="s">
        <v>277</v>
      </c>
      <c r="DR152" s="307" t="s">
        <v>277</v>
      </c>
      <c r="DS152" s="307" t="s">
        <v>277</v>
      </c>
      <c r="DT152" s="307" t="s">
        <v>277</v>
      </c>
      <c r="DU152" s="307" t="s">
        <v>277</v>
      </c>
      <c r="DV152" s="307" t="s">
        <v>277</v>
      </c>
      <c r="DW152" s="307" t="s">
        <v>277</v>
      </c>
      <c r="DX152" s="433"/>
      <c r="DY152" s="307" t="s">
        <v>277</v>
      </c>
      <c r="DZ152" s="433"/>
      <c r="EA152" s="307" t="s">
        <v>277</v>
      </c>
      <c r="EB152" s="307" t="s">
        <v>277</v>
      </c>
      <c r="EC152" s="307" t="s">
        <v>277</v>
      </c>
      <c r="ED152" s="307" t="s">
        <v>277</v>
      </c>
      <c r="EE152" s="307" t="s">
        <v>277</v>
      </c>
      <c r="EF152" s="307" t="s">
        <v>277</v>
      </c>
      <c r="EG152" s="307" t="s">
        <v>277</v>
      </c>
      <c r="EH152" s="307" t="s">
        <v>277</v>
      </c>
      <c r="EI152" s="307" t="s">
        <v>277</v>
      </c>
      <c r="EJ152" s="307" t="s">
        <v>277</v>
      </c>
      <c r="EK152" s="307" t="s">
        <v>277</v>
      </c>
      <c r="EL152" s="307" t="s">
        <v>277</v>
      </c>
      <c r="EM152" s="307" t="s">
        <v>277</v>
      </c>
      <c r="EN152" s="307" t="s">
        <v>277</v>
      </c>
      <c r="EO152" s="307" t="s">
        <v>277</v>
      </c>
      <c r="EP152" s="307" t="s">
        <v>277</v>
      </c>
      <c r="EQ152" s="307" t="s">
        <v>277</v>
      </c>
      <c r="ER152" s="307" t="s">
        <v>277</v>
      </c>
      <c r="ES152" s="307" t="s">
        <v>277</v>
      </c>
      <c r="ET152" s="307" t="s">
        <v>277</v>
      </c>
      <c r="EU152" s="307" t="s">
        <v>277</v>
      </c>
    </row>
    <row r="153" spans="1:151" s="311" customFormat="1" ht="19.95" customHeight="1">
      <c r="A153" s="434"/>
      <c r="B153" s="434"/>
      <c r="C153" s="434"/>
      <c r="D153" s="450"/>
      <c r="E153" s="443"/>
      <c r="F153" s="434"/>
      <c r="G153" s="450"/>
      <c r="H153" s="450"/>
      <c r="I153" s="434"/>
      <c r="J153" s="434"/>
      <c r="K153" s="450"/>
      <c r="L153" s="443"/>
      <c r="M153" s="434"/>
      <c r="N153" s="443"/>
      <c r="O153" s="434"/>
      <c r="P153" s="440"/>
      <c r="Q153" s="461"/>
      <c r="R153" s="304" t="s">
        <v>277</v>
      </c>
      <c r="S153" s="304" t="s">
        <v>277</v>
      </c>
      <c r="T153" s="304" t="s">
        <v>277</v>
      </c>
      <c r="U153" s="304" t="s">
        <v>277</v>
      </c>
      <c r="V153" s="304" t="s">
        <v>277</v>
      </c>
      <c r="W153" s="304" t="s">
        <v>277</v>
      </c>
      <c r="X153" s="453"/>
      <c r="Y153" s="304" t="s">
        <v>277</v>
      </c>
      <c r="Z153" s="453"/>
      <c r="AA153" s="304" t="s">
        <v>277</v>
      </c>
      <c r="AB153" s="459"/>
      <c r="AC153" s="304" t="s">
        <v>277</v>
      </c>
      <c r="AD153" s="453"/>
      <c r="AE153" s="304" t="s">
        <v>277</v>
      </c>
      <c r="AF153" s="304" t="s">
        <v>277</v>
      </c>
      <c r="AG153" s="304" t="s">
        <v>277</v>
      </c>
      <c r="AH153" s="304" t="s">
        <v>277</v>
      </c>
      <c r="AI153" s="304" t="s">
        <v>277</v>
      </c>
      <c r="AJ153" s="448"/>
      <c r="AK153" s="448"/>
      <c r="AL153" s="448"/>
      <c r="AM153" s="448"/>
      <c r="AN153" s="448"/>
      <c r="AO153" s="448"/>
      <c r="AP153" s="307" t="s">
        <v>277</v>
      </c>
      <c r="AQ153" s="434"/>
      <c r="AR153" s="307" t="s">
        <v>277</v>
      </c>
      <c r="AS153" s="308" t="s">
        <v>277</v>
      </c>
      <c r="AT153" s="308" t="s">
        <v>277</v>
      </c>
      <c r="AU153" s="307" t="s">
        <v>277</v>
      </c>
      <c r="AV153" s="307" t="s">
        <v>277</v>
      </c>
      <c r="AW153" s="307" t="s">
        <v>277</v>
      </c>
      <c r="AX153" s="307" t="s">
        <v>277</v>
      </c>
      <c r="AY153" s="309" t="s">
        <v>277</v>
      </c>
      <c r="AZ153" s="387" t="s">
        <v>277</v>
      </c>
      <c r="BA153" s="453"/>
      <c r="BB153" s="387" t="s">
        <v>277</v>
      </c>
      <c r="BC153" s="455"/>
      <c r="BD153" s="387" t="s">
        <v>277</v>
      </c>
      <c r="BE153" s="387" t="s">
        <v>277</v>
      </c>
      <c r="BF153" s="387" t="s">
        <v>277</v>
      </c>
      <c r="BG153" s="307" t="s">
        <v>277</v>
      </c>
      <c r="BH153" s="307" t="s">
        <v>277</v>
      </c>
      <c r="BI153" s="307" t="s">
        <v>277</v>
      </c>
      <c r="BJ153" s="307" t="s">
        <v>277</v>
      </c>
      <c r="BK153" s="448"/>
      <c r="BL153" s="307" t="s">
        <v>277</v>
      </c>
      <c r="BM153" s="307" t="s">
        <v>277</v>
      </c>
      <c r="BN153" s="307" t="s">
        <v>277</v>
      </c>
      <c r="BO153" s="307" t="s">
        <v>277</v>
      </c>
      <c r="BP153" s="307" t="s">
        <v>277</v>
      </c>
      <c r="BQ153" s="307" t="s">
        <v>277</v>
      </c>
      <c r="BR153" s="307" t="s">
        <v>277</v>
      </c>
      <c r="BS153" s="307" t="s">
        <v>277</v>
      </c>
      <c r="BT153" s="307" t="s">
        <v>277</v>
      </c>
      <c r="BU153" s="306" t="s">
        <v>277</v>
      </c>
      <c r="BV153" s="307" t="s">
        <v>277</v>
      </c>
      <c r="BW153" s="307" t="s">
        <v>277</v>
      </c>
      <c r="BX153" s="307" t="s">
        <v>277</v>
      </c>
      <c r="BY153" s="307" t="s">
        <v>277</v>
      </c>
      <c r="BZ153" s="307" t="s">
        <v>277</v>
      </c>
      <c r="CA153" s="307" t="s">
        <v>277</v>
      </c>
      <c r="CB153" s="307" t="s">
        <v>277</v>
      </c>
      <c r="CC153" s="307" t="s">
        <v>277</v>
      </c>
      <c r="CD153" s="307" t="s">
        <v>277</v>
      </c>
      <c r="CE153" s="306" t="s">
        <v>277</v>
      </c>
      <c r="CF153" s="307" t="s">
        <v>277</v>
      </c>
      <c r="CG153" s="307" t="s">
        <v>277</v>
      </c>
      <c r="CH153" s="307" t="s">
        <v>277</v>
      </c>
      <c r="CI153" s="306" t="s">
        <v>277</v>
      </c>
      <c r="CJ153" s="307" t="s">
        <v>277</v>
      </c>
      <c r="CK153" s="307" t="s">
        <v>277</v>
      </c>
      <c r="CL153" s="307" t="s">
        <v>277</v>
      </c>
      <c r="CM153" s="434"/>
      <c r="CN153" s="437"/>
      <c r="CO153" s="450"/>
      <c r="CP153" s="450"/>
      <c r="CQ153" s="434"/>
      <c r="CR153" s="450"/>
      <c r="CS153" s="450"/>
      <c r="CT153" s="434"/>
      <c r="CU153" s="434"/>
      <c r="CV153" s="434"/>
      <c r="CW153" s="434"/>
      <c r="CX153" s="434"/>
      <c r="CY153" s="434"/>
      <c r="CZ153" s="434"/>
      <c r="DA153" s="434"/>
      <c r="DB153" s="443"/>
      <c r="DC153" s="434"/>
      <c r="DD153" s="434"/>
      <c r="DE153" s="434"/>
      <c r="DF153" s="434"/>
      <c r="DG153" s="434"/>
      <c r="DH153" s="434"/>
      <c r="DI153" s="434"/>
      <c r="DJ153" s="434"/>
      <c r="DK153" s="434"/>
      <c r="DL153" s="434"/>
      <c r="DM153" s="307" t="s">
        <v>277</v>
      </c>
      <c r="DN153" s="434"/>
      <c r="DO153" s="307" t="s">
        <v>277</v>
      </c>
      <c r="DP153" s="307" t="s">
        <v>277</v>
      </c>
      <c r="DQ153" s="307" t="s">
        <v>277</v>
      </c>
      <c r="DR153" s="307" t="s">
        <v>277</v>
      </c>
      <c r="DS153" s="307" t="s">
        <v>277</v>
      </c>
      <c r="DT153" s="307" t="s">
        <v>277</v>
      </c>
      <c r="DU153" s="307" t="s">
        <v>277</v>
      </c>
      <c r="DV153" s="307" t="s">
        <v>277</v>
      </c>
      <c r="DW153" s="307" t="s">
        <v>277</v>
      </c>
      <c r="DX153" s="434"/>
      <c r="DY153" s="307" t="s">
        <v>277</v>
      </c>
      <c r="DZ153" s="434"/>
      <c r="EA153" s="307" t="s">
        <v>277</v>
      </c>
      <c r="EB153" s="307" t="s">
        <v>277</v>
      </c>
      <c r="EC153" s="307" t="s">
        <v>277</v>
      </c>
      <c r="ED153" s="307" t="s">
        <v>277</v>
      </c>
      <c r="EE153" s="307" t="s">
        <v>277</v>
      </c>
      <c r="EF153" s="307" t="s">
        <v>277</v>
      </c>
      <c r="EG153" s="307" t="s">
        <v>277</v>
      </c>
      <c r="EH153" s="307" t="s">
        <v>277</v>
      </c>
      <c r="EI153" s="307" t="s">
        <v>277</v>
      </c>
      <c r="EJ153" s="307" t="s">
        <v>277</v>
      </c>
      <c r="EK153" s="307" t="s">
        <v>277</v>
      </c>
      <c r="EL153" s="307" t="s">
        <v>277</v>
      </c>
      <c r="EM153" s="307" t="s">
        <v>277</v>
      </c>
      <c r="EN153" s="307" t="s">
        <v>277</v>
      </c>
      <c r="EO153" s="307" t="s">
        <v>277</v>
      </c>
      <c r="EP153" s="307" t="s">
        <v>277</v>
      </c>
      <c r="EQ153" s="307" t="s">
        <v>277</v>
      </c>
      <c r="ER153" s="307" t="s">
        <v>277</v>
      </c>
      <c r="ES153" s="307" t="s">
        <v>277</v>
      </c>
      <c r="ET153" s="307" t="s">
        <v>277</v>
      </c>
      <c r="EU153" s="307" t="s">
        <v>277</v>
      </c>
    </row>
    <row r="154" spans="1:151" s="311" customFormat="1" ht="19.95" customHeight="1">
      <c r="A154" s="432">
        <v>66</v>
      </c>
      <c r="B154" s="432">
        <v>66</v>
      </c>
      <c r="C154" s="432" t="s">
        <v>263</v>
      </c>
      <c r="D154" s="432" t="s">
        <v>635</v>
      </c>
      <c r="E154" s="441" t="s">
        <v>265</v>
      </c>
      <c r="F154" s="432" t="s">
        <v>636</v>
      </c>
      <c r="G154" s="432" t="s">
        <v>637</v>
      </c>
      <c r="H154" s="432" t="s">
        <v>623</v>
      </c>
      <c r="I154" s="432" t="s">
        <v>638</v>
      </c>
      <c r="J154" s="432" t="s">
        <v>424</v>
      </c>
      <c r="K154" s="456" t="s">
        <v>639</v>
      </c>
      <c r="L154" s="441" t="s">
        <v>272</v>
      </c>
      <c r="M154" s="432" t="s">
        <v>640</v>
      </c>
      <c r="N154" s="441" t="s">
        <v>272</v>
      </c>
      <c r="O154" s="432" t="s">
        <v>641</v>
      </c>
      <c r="P154" s="438" t="s">
        <v>291</v>
      </c>
      <c r="Q154" s="441">
        <v>1</v>
      </c>
      <c r="R154" s="304" t="s">
        <v>627</v>
      </c>
      <c r="S154" s="304" t="s">
        <v>270</v>
      </c>
      <c r="T154" s="304" t="s">
        <v>573</v>
      </c>
      <c r="U154" s="304" t="s">
        <v>270</v>
      </c>
      <c r="V154" s="304" t="s">
        <v>270</v>
      </c>
      <c r="W154" s="304">
        <v>112</v>
      </c>
      <c r="X154" s="451">
        <v>112</v>
      </c>
      <c r="Y154" s="304">
        <v>67</v>
      </c>
      <c r="Z154" s="451">
        <v>67</v>
      </c>
      <c r="AA154" s="304">
        <v>112</v>
      </c>
      <c r="AB154" s="457">
        <v>112</v>
      </c>
      <c r="AC154" s="304" t="s">
        <v>270</v>
      </c>
      <c r="AD154" s="451" t="s">
        <v>270</v>
      </c>
      <c r="AE154" s="304" t="s">
        <v>270</v>
      </c>
      <c r="AF154" s="304" t="s">
        <v>270</v>
      </c>
      <c r="AG154" s="304" t="s">
        <v>270</v>
      </c>
      <c r="AH154" s="304" t="s">
        <v>270</v>
      </c>
      <c r="AI154" s="304" t="s">
        <v>270</v>
      </c>
      <c r="AJ154" s="446" t="s">
        <v>277</v>
      </c>
      <c r="AK154" s="446" t="s">
        <v>277</v>
      </c>
      <c r="AL154" s="446" t="s">
        <v>277</v>
      </c>
      <c r="AM154" s="446" t="s">
        <v>277</v>
      </c>
      <c r="AN154" s="446" t="s">
        <v>277</v>
      </c>
      <c r="AO154" s="446" t="s">
        <v>277</v>
      </c>
      <c r="AP154" s="307" t="s">
        <v>277</v>
      </c>
      <c r="AQ154" s="432" t="s">
        <v>277</v>
      </c>
      <c r="AR154" s="307" t="s">
        <v>277</v>
      </c>
      <c r="AS154" s="308" t="s">
        <v>277</v>
      </c>
      <c r="AT154" s="308" t="s">
        <v>277</v>
      </c>
      <c r="AU154" s="307" t="s">
        <v>277</v>
      </c>
      <c r="AV154" s="307" t="s">
        <v>277</v>
      </c>
      <c r="AW154" s="307" t="s">
        <v>277</v>
      </c>
      <c r="AX154" s="307" t="s">
        <v>277</v>
      </c>
      <c r="AY154" s="309" t="s">
        <v>277</v>
      </c>
      <c r="AZ154" s="387" t="s">
        <v>277</v>
      </c>
      <c r="BA154" s="451" t="s">
        <v>277</v>
      </c>
      <c r="BB154" s="387" t="s">
        <v>277</v>
      </c>
      <c r="BC154" s="454" t="s">
        <v>277</v>
      </c>
      <c r="BD154" s="387" t="s">
        <v>277</v>
      </c>
      <c r="BE154" s="387" t="s">
        <v>277</v>
      </c>
      <c r="BF154" s="387" t="s">
        <v>277</v>
      </c>
      <c r="BG154" s="307" t="s">
        <v>277</v>
      </c>
      <c r="BH154" s="307" t="s">
        <v>277</v>
      </c>
      <c r="BI154" s="307" t="s">
        <v>277</v>
      </c>
      <c r="BJ154" s="307" t="s">
        <v>277</v>
      </c>
      <c r="BK154" s="446" t="s">
        <v>277</v>
      </c>
      <c r="BL154" s="307" t="s">
        <v>277</v>
      </c>
      <c r="BM154" s="307" t="s">
        <v>277</v>
      </c>
      <c r="BN154" s="307" t="s">
        <v>277</v>
      </c>
      <c r="BO154" s="307" t="s">
        <v>277</v>
      </c>
      <c r="BP154" s="307" t="s">
        <v>277</v>
      </c>
      <c r="BQ154" s="307" t="s">
        <v>277</v>
      </c>
      <c r="BR154" s="307" t="s">
        <v>277</v>
      </c>
      <c r="BS154" s="307" t="s">
        <v>277</v>
      </c>
      <c r="BT154" s="307" t="s">
        <v>277</v>
      </c>
      <c r="BU154" s="306" t="s">
        <v>277</v>
      </c>
      <c r="BV154" s="307" t="s">
        <v>277</v>
      </c>
      <c r="BW154" s="307" t="s">
        <v>277</v>
      </c>
      <c r="BX154" s="307" t="s">
        <v>277</v>
      </c>
      <c r="BY154" s="307" t="s">
        <v>277</v>
      </c>
      <c r="BZ154" s="307" t="s">
        <v>277</v>
      </c>
      <c r="CA154" s="307" t="s">
        <v>277</v>
      </c>
      <c r="CB154" s="307" t="s">
        <v>277</v>
      </c>
      <c r="CC154" s="307" t="s">
        <v>277</v>
      </c>
      <c r="CD154" s="307" t="s">
        <v>277</v>
      </c>
      <c r="CE154" s="306" t="s">
        <v>277</v>
      </c>
      <c r="CF154" s="307" t="s">
        <v>277</v>
      </c>
      <c r="CG154" s="307" t="s">
        <v>277</v>
      </c>
      <c r="CH154" s="307" t="s">
        <v>277</v>
      </c>
      <c r="CI154" s="306" t="s">
        <v>277</v>
      </c>
      <c r="CJ154" s="307" t="s">
        <v>277</v>
      </c>
      <c r="CK154" s="307" t="s">
        <v>277</v>
      </c>
      <c r="CL154" s="307" t="s">
        <v>277</v>
      </c>
      <c r="CM154" s="432" t="s">
        <v>441</v>
      </c>
      <c r="CN154" s="435" t="s">
        <v>628</v>
      </c>
      <c r="CO154" s="432" t="s">
        <v>280</v>
      </c>
      <c r="CP154" s="432" t="s">
        <v>352</v>
      </c>
      <c r="CQ154" s="432" t="s">
        <v>642</v>
      </c>
      <c r="CR154" s="432" t="s">
        <v>643</v>
      </c>
      <c r="CS154" s="432" t="s">
        <v>352</v>
      </c>
      <c r="CT154" s="432" t="s">
        <v>277</v>
      </c>
      <c r="CU154" s="432" t="s">
        <v>277</v>
      </c>
      <c r="CV154" s="432" t="s">
        <v>277</v>
      </c>
      <c r="CW154" s="432" t="s">
        <v>277</v>
      </c>
      <c r="CX154" s="432" t="s">
        <v>277</v>
      </c>
      <c r="CY154" s="432" t="s">
        <v>277</v>
      </c>
      <c r="CZ154" s="432" t="s">
        <v>277</v>
      </c>
      <c r="DA154" s="432" t="s">
        <v>277</v>
      </c>
      <c r="DB154" s="441" t="s">
        <v>277</v>
      </c>
      <c r="DC154" s="432" t="s">
        <v>277</v>
      </c>
      <c r="DD154" s="432" t="s">
        <v>277</v>
      </c>
      <c r="DE154" s="432" t="s">
        <v>277</v>
      </c>
      <c r="DF154" s="432" t="s">
        <v>277</v>
      </c>
      <c r="DG154" s="432" t="s">
        <v>277</v>
      </c>
      <c r="DH154" s="432" t="s">
        <v>277</v>
      </c>
      <c r="DI154" s="432" t="s">
        <v>277</v>
      </c>
      <c r="DJ154" s="432" t="s">
        <v>277</v>
      </c>
      <c r="DK154" s="432" t="s">
        <v>277</v>
      </c>
      <c r="DL154" s="432" t="s">
        <v>277</v>
      </c>
      <c r="DM154" s="307" t="s">
        <v>277</v>
      </c>
      <c r="DN154" s="432" t="s">
        <v>277</v>
      </c>
      <c r="DO154" s="307" t="s">
        <v>277</v>
      </c>
      <c r="DP154" s="307" t="s">
        <v>277</v>
      </c>
      <c r="DQ154" s="307" t="s">
        <v>277</v>
      </c>
      <c r="DR154" s="307" t="s">
        <v>277</v>
      </c>
      <c r="DS154" s="307" t="s">
        <v>277</v>
      </c>
      <c r="DT154" s="307" t="s">
        <v>277</v>
      </c>
      <c r="DU154" s="307" t="s">
        <v>277</v>
      </c>
      <c r="DV154" s="307" t="s">
        <v>277</v>
      </c>
      <c r="DW154" s="307" t="s">
        <v>277</v>
      </c>
      <c r="DX154" s="432" t="s">
        <v>277</v>
      </c>
      <c r="DY154" s="307" t="s">
        <v>277</v>
      </c>
      <c r="DZ154" s="432" t="s">
        <v>277</v>
      </c>
      <c r="EA154" s="307" t="s">
        <v>277</v>
      </c>
      <c r="EB154" s="307" t="s">
        <v>277</v>
      </c>
      <c r="EC154" s="307" t="s">
        <v>277</v>
      </c>
      <c r="ED154" s="307" t="s">
        <v>277</v>
      </c>
      <c r="EE154" s="307" t="s">
        <v>277</v>
      </c>
      <c r="EF154" s="307" t="s">
        <v>277</v>
      </c>
      <c r="EG154" s="307" t="s">
        <v>277</v>
      </c>
      <c r="EH154" s="307" t="s">
        <v>277</v>
      </c>
      <c r="EI154" s="307" t="s">
        <v>277</v>
      </c>
      <c r="EJ154" s="307" t="s">
        <v>277</v>
      </c>
      <c r="EK154" s="307" t="s">
        <v>277</v>
      </c>
      <c r="EL154" s="307" t="s">
        <v>277</v>
      </c>
      <c r="EM154" s="307" t="s">
        <v>277</v>
      </c>
      <c r="EN154" s="307" t="s">
        <v>277</v>
      </c>
      <c r="EO154" s="307" t="s">
        <v>277</v>
      </c>
      <c r="EP154" s="307" t="s">
        <v>277</v>
      </c>
      <c r="EQ154" s="307" t="s">
        <v>277</v>
      </c>
      <c r="ER154" s="307" t="s">
        <v>277</v>
      </c>
      <c r="ES154" s="307" t="s">
        <v>277</v>
      </c>
      <c r="ET154" s="307" t="s">
        <v>277</v>
      </c>
      <c r="EU154" s="307" t="s">
        <v>277</v>
      </c>
    </row>
    <row r="155" spans="1:151" s="311" customFormat="1" ht="19.95" customHeight="1">
      <c r="A155" s="433"/>
      <c r="B155" s="433"/>
      <c r="C155" s="433"/>
      <c r="D155" s="449"/>
      <c r="E155" s="442"/>
      <c r="F155" s="433"/>
      <c r="G155" s="449"/>
      <c r="H155" s="449"/>
      <c r="I155" s="433"/>
      <c r="J155" s="433"/>
      <c r="K155" s="449"/>
      <c r="L155" s="442"/>
      <c r="M155" s="433"/>
      <c r="N155" s="442"/>
      <c r="O155" s="433"/>
      <c r="P155" s="439"/>
      <c r="Q155" s="460"/>
      <c r="R155" s="304" t="s">
        <v>277</v>
      </c>
      <c r="S155" s="304" t="s">
        <v>277</v>
      </c>
      <c r="T155" s="304" t="s">
        <v>277</v>
      </c>
      <c r="U155" s="304" t="s">
        <v>277</v>
      </c>
      <c r="V155" s="304" t="s">
        <v>277</v>
      </c>
      <c r="W155" s="304" t="s">
        <v>277</v>
      </c>
      <c r="X155" s="452"/>
      <c r="Y155" s="304" t="s">
        <v>277</v>
      </c>
      <c r="Z155" s="452"/>
      <c r="AA155" s="304" t="s">
        <v>277</v>
      </c>
      <c r="AB155" s="458"/>
      <c r="AC155" s="304" t="s">
        <v>277</v>
      </c>
      <c r="AD155" s="452"/>
      <c r="AE155" s="304" t="s">
        <v>277</v>
      </c>
      <c r="AF155" s="304" t="s">
        <v>277</v>
      </c>
      <c r="AG155" s="304" t="s">
        <v>277</v>
      </c>
      <c r="AH155" s="304" t="s">
        <v>277</v>
      </c>
      <c r="AI155" s="304" t="s">
        <v>277</v>
      </c>
      <c r="AJ155" s="447"/>
      <c r="AK155" s="447"/>
      <c r="AL155" s="447"/>
      <c r="AM155" s="447"/>
      <c r="AN155" s="447"/>
      <c r="AO155" s="447"/>
      <c r="AP155" s="307" t="s">
        <v>277</v>
      </c>
      <c r="AQ155" s="433"/>
      <c r="AR155" s="307" t="s">
        <v>277</v>
      </c>
      <c r="AS155" s="308" t="s">
        <v>277</v>
      </c>
      <c r="AT155" s="308" t="s">
        <v>277</v>
      </c>
      <c r="AU155" s="307" t="s">
        <v>277</v>
      </c>
      <c r="AV155" s="307" t="s">
        <v>277</v>
      </c>
      <c r="AW155" s="307" t="s">
        <v>277</v>
      </c>
      <c r="AX155" s="307" t="s">
        <v>277</v>
      </c>
      <c r="AY155" s="309" t="s">
        <v>277</v>
      </c>
      <c r="AZ155" s="387" t="s">
        <v>277</v>
      </c>
      <c r="BA155" s="452"/>
      <c r="BB155" s="387" t="s">
        <v>277</v>
      </c>
      <c r="BC155" s="452"/>
      <c r="BD155" s="387" t="s">
        <v>277</v>
      </c>
      <c r="BE155" s="387" t="s">
        <v>277</v>
      </c>
      <c r="BF155" s="387" t="s">
        <v>277</v>
      </c>
      <c r="BG155" s="307" t="s">
        <v>277</v>
      </c>
      <c r="BH155" s="307" t="s">
        <v>277</v>
      </c>
      <c r="BI155" s="307" t="s">
        <v>277</v>
      </c>
      <c r="BJ155" s="307" t="s">
        <v>277</v>
      </c>
      <c r="BK155" s="447"/>
      <c r="BL155" s="307" t="s">
        <v>277</v>
      </c>
      <c r="BM155" s="307" t="s">
        <v>277</v>
      </c>
      <c r="BN155" s="307" t="s">
        <v>277</v>
      </c>
      <c r="BO155" s="307" t="s">
        <v>277</v>
      </c>
      <c r="BP155" s="307" t="s">
        <v>277</v>
      </c>
      <c r="BQ155" s="307" t="s">
        <v>277</v>
      </c>
      <c r="BR155" s="307" t="s">
        <v>277</v>
      </c>
      <c r="BS155" s="307" t="s">
        <v>277</v>
      </c>
      <c r="BT155" s="307" t="s">
        <v>277</v>
      </c>
      <c r="BU155" s="306" t="s">
        <v>277</v>
      </c>
      <c r="BV155" s="307" t="s">
        <v>277</v>
      </c>
      <c r="BW155" s="307" t="s">
        <v>277</v>
      </c>
      <c r="BX155" s="307" t="s">
        <v>277</v>
      </c>
      <c r="BY155" s="307" t="s">
        <v>277</v>
      </c>
      <c r="BZ155" s="307" t="s">
        <v>277</v>
      </c>
      <c r="CA155" s="307" t="s">
        <v>277</v>
      </c>
      <c r="CB155" s="307" t="s">
        <v>277</v>
      </c>
      <c r="CC155" s="307" t="s">
        <v>277</v>
      </c>
      <c r="CD155" s="307" t="s">
        <v>277</v>
      </c>
      <c r="CE155" s="306" t="s">
        <v>277</v>
      </c>
      <c r="CF155" s="307" t="s">
        <v>277</v>
      </c>
      <c r="CG155" s="307" t="s">
        <v>277</v>
      </c>
      <c r="CH155" s="307" t="s">
        <v>277</v>
      </c>
      <c r="CI155" s="306" t="s">
        <v>277</v>
      </c>
      <c r="CJ155" s="307" t="s">
        <v>277</v>
      </c>
      <c r="CK155" s="307" t="s">
        <v>277</v>
      </c>
      <c r="CL155" s="307" t="s">
        <v>277</v>
      </c>
      <c r="CM155" s="433"/>
      <c r="CN155" s="436"/>
      <c r="CO155" s="449"/>
      <c r="CP155" s="449"/>
      <c r="CQ155" s="449"/>
      <c r="CR155" s="449"/>
      <c r="CS155" s="449"/>
      <c r="CT155" s="433"/>
      <c r="CU155" s="433"/>
      <c r="CV155" s="433"/>
      <c r="CW155" s="433"/>
      <c r="CX155" s="433"/>
      <c r="CY155" s="433"/>
      <c r="CZ155" s="433"/>
      <c r="DA155" s="433"/>
      <c r="DB155" s="442"/>
      <c r="DC155" s="433"/>
      <c r="DD155" s="433"/>
      <c r="DE155" s="433"/>
      <c r="DF155" s="433"/>
      <c r="DG155" s="433"/>
      <c r="DH155" s="433"/>
      <c r="DI155" s="433"/>
      <c r="DJ155" s="433"/>
      <c r="DK155" s="433"/>
      <c r="DL155" s="433"/>
      <c r="DM155" s="307" t="s">
        <v>277</v>
      </c>
      <c r="DN155" s="433"/>
      <c r="DO155" s="307" t="s">
        <v>277</v>
      </c>
      <c r="DP155" s="307" t="s">
        <v>277</v>
      </c>
      <c r="DQ155" s="307" t="s">
        <v>277</v>
      </c>
      <c r="DR155" s="307" t="s">
        <v>277</v>
      </c>
      <c r="DS155" s="307" t="s">
        <v>277</v>
      </c>
      <c r="DT155" s="307" t="s">
        <v>277</v>
      </c>
      <c r="DU155" s="307" t="s">
        <v>277</v>
      </c>
      <c r="DV155" s="307" t="s">
        <v>277</v>
      </c>
      <c r="DW155" s="307" t="s">
        <v>277</v>
      </c>
      <c r="DX155" s="433"/>
      <c r="DY155" s="307" t="s">
        <v>277</v>
      </c>
      <c r="DZ155" s="433"/>
      <c r="EA155" s="307" t="s">
        <v>277</v>
      </c>
      <c r="EB155" s="307" t="s">
        <v>277</v>
      </c>
      <c r="EC155" s="307" t="s">
        <v>277</v>
      </c>
      <c r="ED155" s="307" t="s">
        <v>277</v>
      </c>
      <c r="EE155" s="307" t="s">
        <v>277</v>
      </c>
      <c r="EF155" s="307" t="s">
        <v>277</v>
      </c>
      <c r="EG155" s="307" t="s">
        <v>277</v>
      </c>
      <c r="EH155" s="307" t="s">
        <v>277</v>
      </c>
      <c r="EI155" s="307" t="s">
        <v>277</v>
      </c>
      <c r="EJ155" s="307" t="s">
        <v>277</v>
      </c>
      <c r="EK155" s="307" t="s">
        <v>277</v>
      </c>
      <c r="EL155" s="307" t="s">
        <v>277</v>
      </c>
      <c r="EM155" s="307" t="s">
        <v>277</v>
      </c>
      <c r="EN155" s="307" t="s">
        <v>277</v>
      </c>
      <c r="EO155" s="307" t="s">
        <v>277</v>
      </c>
      <c r="EP155" s="307" t="s">
        <v>277</v>
      </c>
      <c r="EQ155" s="307" t="s">
        <v>277</v>
      </c>
      <c r="ER155" s="307" t="s">
        <v>277</v>
      </c>
      <c r="ES155" s="307" t="s">
        <v>277</v>
      </c>
      <c r="ET155" s="307" t="s">
        <v>277</v>
      </c>
      <c r="EU155" s="307" t="s">
        <v>277</v>
      </c>
    </row>
    <row r="156" spans="1:151" s="311" customFormat="1" ht="19.95" customHeight="1">
      <c r="A156" s="433"/>
      <c r="B156" s="433"/>
      <c r="C156" s="433"/>
      <c r="D156" s="449"/>
      <c r="E156" s="442"/>
      <c r="F156" s="433"/>
      <c r="G156" s="449"/>
      <c r="H156" s="449"/>
      <c r="I156" s="433"/>
      <c r="J156" s="433"/>
      <c r="K156" s="449"/>
      <c r="L156" s="442"/>
      <c r="M156" s="433"/>
      <c r="N156" s="442"/>
      <c r="O156" s="433"/>
      <c r="P156" s="439"/>
      <c r="Q156" s="460"/>
      <c r="R156" s="304" t="s">
        <v>277</v>
      </c>
      <c r="S156" s="304" t="s">
        <v>277</v>
      </c>
      <c r="T156" s="304" t="s">
        <v>277</v>
      </c>
      <c r="U156" s="304" t="s">
        <v>277</v>
      </c>
      <c r="V156" s="304" t="s">
        <v>277</v>
      </c>
      <c r="W156" s="304" t="s">
        <v>277</v>
      </c>
      <c r="X156" s="452"/>
      <c r="Y156" s="304" t="s">
        <v>277</v>
      </c>
      <c r="Z156" s="452"/>
      <c r="AA156" s="304" t="s">
        <v>277</v>
      </c>
      <c r="AB156" s="458"/>
      <c r="AC156" s="304" t="s">
        <v>277</v>
      </c>
      <c r="AD156" s="452"/>
      <c r="AE156" s="304" t="s">
        <v>277</v>
      </c>
      <c r="AF156" s="304" t="s">
        <v>277</v>
      </c>
      <c r="AG156" s="304" t="s">
        <v>277</v>
      </c>
      <c r="AH156" s="304" t="s">
        <v>277</v>
      </c>
      <c r="AI156" s="304" t="s">
        <v>277</v>
      </c>
      <c r="AJ156" s="447"/>
      <c r="AK156" s="447"/>
      <c r="AL156" s="447"/>
      <c r="AM156" s="447"/>
      <c r="AN156" s="447"/>
      <c r="AO156" s="447"/>
      <c r="AP156" s="307" t="s">
        <v>277</v>
      </c>
      <c r="AQ156" s="433"/>
      <c r="AR156" s="307" t="s">
        <v>277</v>
      </c>
      <c r="AS156" s="308" t="s">
        <v>277</v>
      </c>
      <c r="AT156" s="308" t="s">
        <v>277</v>
      </c>
      <c r="AU156" s="307" t="s">
        <v>277</v>
      </c>
      <c r="AV156" s="307" t="s">
        <v>277</v>
      </c>
      <c r="AW156" s="307" t="s">
        <v>277</v>
      </c>
      <c r="AX156" s="307" t="s">
        <v>277</v>
      </c>
      <c r="AY156" s="309" t="s">
        <v>277</v>
      </c>
      <c r="AZ156" s="387" t="s">
        <v>277</v>
      </c>
      <c r="BA156" s="452"/>
      <c r="BB156" s="387" t="s">
        <v>277</v>
      </c>
      <c r="BC156" s="452"/>
      <c r="BD156" s="387" t="s">
        <v>277</v>
      </c>
      <c r="BE156" s="387" t="s">
        <v>277</v>
      </c>
      <c r="BF156" s="387" t="s">
        <v>277</v>
      </c>
      <c r="BG156" s="307" t="s">
        <v>277</v>
      </c>
      <c r="BH156" s="307" t="s">
        <v>277</v>
      </c>
      <c r="BI156" s="307" t="s">
        <v>277</v>
      </c>
      <c r="BJ156" s="307" t="s">
        <v>277</v>
      </c>
      <c r="BK156" s="447"/>
      <c r="BL156" s="307" t="s">
        <v>277</v>
      </c>
      <c r="BM156" s="307" t="s">
        <v>277</v>
      </c>
      <c r="BN156" s="307" t="s">
        <v>277</v>
      </c>
      <c r="BO156" s="307" t="s">
        <v>277</v>
      </c>
      <c r="BP156" s="307" t="s">
        <v>277</v>
      </c>
      <c r="BQ156" s="307" t="s">
        <v>277</v>
      </c>
      <c r="BR156" s="307" t="s">
        <v>277</v>
      </c>
      <c r="BS156" s="307" t="s">
        <v>277</v>
      </c>
      <c r="BT156" s="307" t="s">
        <v>277</v>
      </c>
      <c r="BU156" s="306" t="s">
        <v>277</v>
      </c>
      <c r="BV156" s="307" t="s">
        <v>277</v>
      </c>
      <c r="BW156" s="307" t="s">
        <v>277</v>
      </c>
      <c r="BX156" s="307" t="s">
        <v>277</v>
      </c>
      <c r="BY156" s="307" t="s">
        <v>277</v>
      </c>
      <c r="BZ156" s="307" t="s">
        <v>277</v>
      </c>
      <c r="CA156" s="307" t="s">
        <v>277</v>
      </c>
      <c r="CB156" s="307" t="s">
        <v>277</v>
      </c>
      <c r="CC156" s="307" t="s">
        <v>277</v>
      </c>
      <c r="CD156" s="307" t="s">
        <v>277</v>
      </c>
      <c r="CE156" s="306" t="s">
        <v>277</v>
      </c>
      <c r="CF156" s="307" t="s">
        <v>277</v>
      </c>
      <c r="CG156" s="307" t="s">
        <v>277</v>
      </c>
      <c r="CH156" s="307" t="s">
        <v>277</v>
      </c>
      <c r="CI156" s="306" t="s">
        <v>277</v>
      </c>
      <c r="CJ156" s="307" t="s">
        <v>277</v>
      </c>
      <c r="CK156" s="307" t="s">
        <v>277</v>
      </c>
      <c r="CL156" s="307" t="s">
        <v>277</v>
      </c>
      <c r="CM156" s="433"/>
      <c r="CN156" s="436"/>
      <c r="CO156" s="449"/>
      <c r="CP156" s="449"/>
      <c r="CQ156" s="449"/>
      <c r="CR156" s="449"/>
      <c r="CS156" s="449"/>
      <c r="CT156" s="433"/>
      <c r="CU156" s="433"/>
      <c r="CV156" s="433"/>
      <c r="CW156" s="433"/>
      <c r="CX156" s="433"/>
      <c r="CY156" s="433"/>
      <c r="CZ156" s="433"/>
      <c r="DA156" s="433"/>
      <c r="DB156" s="442"/>
      <c r="DC156" s="433"/>
      <c r="DD156" s="433"/>
      <c r="DE156" s="433"/>
      <c r="DF156" s="433"/>
      <c r="DG156" s="433"/>
      <c r="DH156" s="433"/>
      <c r="DI156" s="433"/>
      <c r="DJ156" s="433"/>
      <c r="DK156" s="433"/>
      <c r="DL156" s="433"/>
      <c r="DM156" s="307" t="s">
        <v>277</v>
      </c>
      <c r="DN156" s="433"/>
      <c r="DO156" s="307" t="s">
        <v>277</v>
      </c>
      <c r="DP156" s="307" t="s">
        <v>277</v>
      </c>
      <c r="DQ156" s="307" t="s">
        <v>277</v>
      </c>
      <c r="DR156" s="307" t="s">
        <v>277</v>
      </c>
      <c r="DS156" s="307" t="s">
        <v>277</v>
      </c>
      <c r="DT156" s="307" t="s">
        <v>277</v>
      </c>
      <c r="DU156" s="307" t="s">
        <v>277</v>
      </c>
      <c r="DV156" s="307" t="s">
        <v>277</v>
      </c>
      <c r="DW156" s="307" t="s">
        <v>277</v>
      </c>
      <c r="DX156" s="433"/>
      <c r="DY156" s="307" t="s">
        <v>277</v>
      </c>
      <c r="DZ156" s="433"/>
      <c r="EA156" s="307" t="s">
        <v>277</v>
      </c>
      <c r="EB156" s="307" t="s">
        <v>277</v>
      </c>
      <c r="EC156" s="307" t="s">
        <v>277</v>
      </c>
      <c r="ED156" s="307" t="s">
        <v>277</v>
      </c>
      <c r="EE156" s="307" t="s">
        <v>277</v>
      </c>
      <c r="EF156" s="307" t="s">
        <v>277</v>
      </c>
      <c r="EG156" s="307" t="s">
        <v>277</v>
      </c>
      <c r="EH156" s="307" t="s">
        <v>277</v>
      </c>
      <c r="EI156" s="307" t="s">
        <v>277</v>
      </c>
      <c r="EJ156" s="307" t="s">
        <v>277</v>
      </c>
      <c r="EK156" s="307" t="s">
        <v>277</v>
      </c>
      <c r="EL156" s="307" t="s">
        <v>277</v>
      </c>
      <c r="EM156" s="307" t="s">
        <v>277</v>
      </c>
      <c r="EN156" s="307" t="s">
        <v>277</v>
      </c>
      <c r="EO156" s="307" t="s">
        <v>277</v>
      </c>
      <c r="EP156" s="307" t="s">
        <v>277</v>
      </c>
      <c r="EQ156" s="307" t="s">
        <v>277</v>
      </c>
      <c r="ER156" s="307" t="s">
        <v>277</v>
      </c>
      <c r="ES156" s="307" t="s">
        <v>277</v>
      </c>
      <c r="ET156" s="307" t="s">
        <v>277</v>
      </c>
      <c r="EU156" s="307" t="s">
        <v>277</v>
      </c>
    </row>
    <row r="157" spans="1:151" s="311" customFormat="1" ht="19.95" customHeight="1">
      <c r="A157" s="434"/>
      <c r="B157" s="434"/>
      <c r="C157" s="434"/>
      <c r="D157" s="450"/>
      <c r="E157" s="443"/>
      <c r="F157" s="434"/>
      <c r="G157" s="450"/>
      <c r="H157" s="450"/>
      <c r="I157" s="434"/>
      <c r="J157" s="434"/>
      <c r="K157" s="450"/>
      <c r="L157" s="443"/>
      <c r="M157" s="434"/>
      <c r="N157" s="443"/>
      <c r="O157" s="434"/>
      <c r="P157" s="440"/>
      <c r="Q157" s="461"/>
      <c r="R157" s="304" t="s">
        <v>277</v>
      </c>
      <c r="S157" s="304" t="s">
        <v>277</v>
      </c>
      <c r="T157" s="304" t="s">
        <v>277</v>
      </c>
      <c r="U157" s="304" t="s">
        <v>277</v>
      </c>
      <c r="V157" s="304" t="s">
        <v>277</v>
      </c>
      <c r="W157" s="304" t="s">
        <v>277</v>
      </c>
      <c r="X157" s="453"/>
      <c r="Y157" s="304" t="s">
        <v>277</v>
      </c>
      <c r="Z157" s="453"/>
      <c r="AA157" s="304" t="s">
        <v>277</v>
      </c>
      <c r="AB157" s="459"/>
      <c r="AC157" s="304" t="s">
        <v>277</v>
      </c>
      <c r="AD157" s="453"/>
      <c r="AE157" s="304" t="s">
        <v>277</v>
      </c>
      <c r="AF157" s="304" t="s">
        <v>277</v>
      </c>
      <c r="AG157" s="304" t="s">
        <v>277</v>
      </c>
      <c r="AH157" s="304" t="s">
        <v>277</v>
      </c>
      <c r="AI157" s="304" t="s">
        <v>277</v>
      </c>
      <c r="AJ157" s="448"/>
      <c r="AK157" s="448"/>
      <c r="AL157" s="448"/>
      <c r="AM157" s="448"/>
      <c r="AN157" s="448"/>
      <c r="AO157" s="448"/>
      <c r="AP157" s="307" t="s">
        <v>277</v>
      </c>
      <c r="AQ157" s="434"/>
      <c r="AR157" s="307" t="s">
        <v>277</v>
      </c>
      <c r="AS157" s="308" t="s">
        <v>277</v>
      </c>
      <c r="AT157" s="308" t="s">
        <v>277</v>
      </c>
      <c r="AU157" s="307" t="s">
        <v>277</v>
      </c>
      <c r="AV157" s="307" t="s">
        <v>277</v>
      </c>
      <c r="AW157" s="307" t="s">
        <v>277</v>
      </c>
      <c r="AX157" s="307" t="s">
        <v>277</v>
      </c>
      <c r="AY157" s="309" t="s">
        <v>277</v>
      </c>
      <c r="AZ157" s="387" t="s">
        <v>277</v>
      </c>
      <c r="BA157" s="453"/>
      <c r="BB157" s="387" t="s">
        <v>277</v>
      </c>
      <c r="BC157" s="455"/>
      <c r="BD157" s="387" t="s">
        <v>277</v>
      </c>
      <c r="BE157" s="387" t="s">
        <v>277</v>
      </c>
      <c r="BF157" s="387" t="s">
        <v>277</v>
      </c>
      <c r="BG157" s="307" t="s">
        <v>277</v>
      </c>
      <c r="BH157" s="307" t="s">
        <v>277</v>
      </c>
      <c r="BI157" s="307" t="s">
        <v>277</v>
      </c>
      <c r="BJ157" s="307" t="s">
        <v>277</v>
      </c>
      <c r="BK157" s="448"/>
      <c r="BL157" s="307" t="s">
        <v>277</v>
      </c>
      <c r="BM157" s="307" t="s">
        <v>277</v>
      </c>
      <c r="BN157" s="307" t="s">
        <v>277</v>
      </c>
      <c r="BO157" s="307" t="s">
        <v>277</v>
      </c>
      <c r="BP157" s="307" t="s">
        <v>277</v>
      </c>
      <c r="BQ157" s="307" t="s">
        <v>277</v>
      </c>
      <c r="BR157" s="307" t="s">
        <v>277</v>
      </c>
      <c r="BS157" s="307" t="s">
        <v>277</v>
      </c>
      <c r="BT157" s="307" t="s">
        <v>277</v>
      </c>
      <c r="BU157" s="306" t="s">
        <v>277</v>
      </c>
      <c r="BV157" s="307" t="s">
        <v>277</v>
      </c>
      <c r="BW157" s="307" t="s">
        <v>277</v>
      </c>
      <c r="BX157" s="307" t="s">
        <v>277</v>
      </c>
      <c r="BY157" s="307" t="s">
        <v>277</v>
      </c>
      <c r="BZ157" s="307" t="s">
        <v>277</v>
      </c>
      <c r="CA157" s="307" t="s">
        <v>277</v>
      </c>
      <c r="CB157" s="307" t="s">
        <v>277</v>
      </c>
      <c r="CC157" s="307" t="s">
        <v>277</v>
      </c>
      <c r="CD157" s="307" t="s">
        <v>277</v>
      </c>
      <c r="CE157" s="306" t="s">
        <v>277</v>
      </c>
      <c r="CF157" s="307" t="s">
        <v>277</v>
      </c>
      <c r="CG157" s="307" t="s">
        <v>277</v>
      </c>
      <c r="CH157" s="307" t="s">
        <v>277</v>
      </c>
      <c r="CI157" s="306" t="s">
        <v>277</v>
      </c>
      <c r="CJ157" s="307" t="s">
        <v>277</v>
      </c>
      <c r="CK157" s="307" t="s">
        <v>277</v>
      </c>
      <c r="CL157" s="307" t="s">
        <v>277</v>
      </c>
      <c r="CM157" s="434"/>
      <c r="CN157" s="437"/>
      <c r="CO157" s="450"/>
      <c r="CP157" s="450"/>
      <c r="CQ157" s="450"/>
      <c r="CR157" s="450"/>
      <c r="CS157" s="450"/>
      <c r="CT157" s="434"/>
      <c r="CU157" s="434"/>
      <c r="CV157" s="434"/>
      <c r="CW157" s="434"/>
      <c r="CX157" s="434"/>
      <c r="CY157" s="434"/>
      <c r="CZ157" s="434"/>
      <c r="DA157" s="434"/>
      <c r="DB157" s="443"/>
      <c r="DC157" s="434"/>
      <c r="DD157" s="434"/>
      <c r="DE157" s="434"/>
      <c r="DF157" s="434"/>
      <c r="DG157" s="434"/>
      <c r="DH157" s="434"/>
      <c r="DI157" s="434"/>
      <c r="DJ157" s="434"/>
      <c r="DK157" s="434"/>
      <c r="DL157" s="434"/>
      <c r="DM157" s="307" t="s">
        <v>277</v>
      </c>
      <c r="DN157" s="434"/>
      <c r="DO157" s="307" t="s">
        <v>277</v>
      </c>
      <c r="DP157" s="307" t="s">
        <v>277</v>
      </c>
      <c r="DQ157" s="307" t="s">
        <v>277</v>
      </c>
      <c r="DR157" s="307" t="s">
        <v>277</v>
      </c>
      <c r="DS157" s="307" t="s">
        <v>277</v>
      </c>
      <c r="DT157" s="307" t="s">
        <v>277</v>
      </c>
      <c r="DU157" s="307" t="s">
        <v>277</v>
      </c>
      <c r="DV157" s="307" t="s">
        <v>277</v>
      </c>
      <c r="DW157" s="307" t="s">
        <v>277</v>
      </c>
      <c r="DX157" s="434"/>
      <c r="DY157" s="307" t="s">
        <v>277</v>
      </c>
      <c r="DZ157" s="434"/>
      <c r="EA157" s="307" t="s">
        <v>277</v>
      </c>
      <c r="EB157" s="307" t="s">
        <v>277</v>
      </c>
      <c r="EC157" s="307" t="s">
        <v>277</v>
      </c>
      <c r="ED157" s="307" t="s">
        <v>277</v>
      </c>
      <c r="EE157" s="307" t="s">
        <v>277</v>
      </c>
      <c r="EF157" s="307" t="s">
        <v>277</v>
      </c>
      <c r="EG157" s="307" t="s">
        <v>277</v>
      </c>
      <c r="EH157" s="307" t="s">
        <v>277</v>
      </c>
      <c r="EI157" s="307" t="s">
        <v>277</v>
      </c>
      <c r="EJ157" s="307" t="s">
        <v>277</v>
      </c>
      <c r="EK157" s="307" t="s">
        <v>277</v>
      </c>
      <c r="EL157" s="307" t="s">
        <v>277</v>
      </c>
      <c r="EM157" s="307" t="s">
        <v>277</v>
      </c>
      <c r="EN157" s="307" t="s">
        <v>277</v>
      </c>
      <c r="EO157" s="307" t="s">
        <v>277</v>
      </c>
      <c r="EP157" s="307" t="s">
        <v>277</v>
      </c>
      <c r="EQ157" s="307" t="s">
        <v>277</v>
      </c>
      <c r="ER157" s="307" t="s">
        <v>277</v>
      </c>
      <c r="ES157" s="307" t="s">
        <v>277</v>
      </c>
      <c r="ET157" s="307" t="s">
        <v>277</v>
      </c>
      <c r="EU157" s="307" t="s">
        <v>277</v>
      </c>
    </row>
    <row r="158" spans="1:151" s="311" customFormat="1" ht="19.95" customHeight="1">
      <c r="A158" s="432">
        <v>67</v>
      </c>
      <c r="B158" s="432">
        <v>67</v>
      </c>
      <c r="C158" s="432" t="s">
        <v>263</v>
      </c>
      <c r="D158" s="432" t="s">
        <v>644</v>
      </c>
      <c r="E158" s="441" t="s">
        <v>265</v>
      </c>
      <c r="F158" s="432" t="s">
        <v>645</v>
      </c>
      <c r="G158" s="432" t="s">
        <v>646</v>
      </c>
      <c r="H158" s="432" t="s">
        <v>647</v>
      </c>
      <c r="I158" s="432" t="s">
        <v>648</v>
      </c>
      <c r="J158" s="465">
        <v>12615000912583</v>
      </c>
      <c r="K158" s="456" t="s">
        <v>649</v>
      </c>
      <c r="L158" s="441" t="s">
        <v>272</v>
      </c>
      <c r="M158" s="432" t="s">
        <v>650</v>
      </c>
      <c r="N158" s="441" t="s">
        <v>272</v>
      </c>
      <c r="O158" s="432" t="s">
        <v>651</v>
      </c>
      <c r="P158" s="438" t="s">
        <v>275</v>
      </c>
      <c r="Q158" s="441">
        <v>1</v>
      </c>
      <c r="R158" s="304" t="s">
        <v>652</v>
      </c>
      <c r="S158" s="304" t="s">
        <v>270</v>
      </c>
      <c r="T158" s="304" t="s">
        <v>270</v>
      </c>
      <c r="U158" s="304" t="s">
        <v>270</v>
      </c>
      <c r="V158" s="304" t="s">
        <v>270</v>
      </c>
      <c r="W158" s="304">
        <v>30</v>
      </c>
      <c r="X158" s="451">
        <v>30</v>
      </c>
      <c r="Y158" s="304">
        <v>71</v>
      </c>
      <c r="Z158" s="451">
        <v>71</v>
      </c>
      <c r="AA158" s="304">
        <v>30</v>
      </c>
      <c r="AB158" s="457">
        <v>30</v>
      </c>
      <c r="AC158" s="304" t="s">
        <v>270</v>
      </c>
      <c r="AD158" s="451" t="s">
        <v>270</v>
      </c>
      <c r="AE158" s="304" t="s">
        <v>270</v>
      </c>
      <c r="AF158" s="304" t="s">
        <v>270</v>
      </c>
      <c r="AG158" s="304" t="s">
        <v>270</v>
      </c>
      <c r="AH158" s="304" t="s">
        <v>270</v>
      </c>
      <c r="AI158" s="304" t="s">
        <v>270</v>
      </c>
      <c r="AJ158" s="446" t="s">
        <v>277</v>
      </c>
      <c r="AK158" s="446" t="s">
        <v>277</v>
      </c>
      <c r="AL158" s="446" t="s">
        <v>277</v>
      </c>
      <c r="AM158" s="446" t="s">
        <v>277</v>
      </c>
      <c r="AN158" s="446" t="s">
        <v>277</v>
      </c>
      <c r="AO158" s="446" t="s">
        <v>277</v>
      </c>
      <c r="AP158" s="307" t="s">
        <v>277</v>
      </c>
      <c r="AQ158" s="432" t="s">
        <v>277</v>
      </c>
      <c r="AR158" s="307" t="s">
        <v>277</v>
      </c>
      <c r="AS158" s="308" t="s">
        <v>277</v>
      </c>
      <c r="AT158" s="308" t="s">
        <v>277</v>
      </c>
      <c r="AU158" s="307" t="s">
        <v>277</v>
      </c>
      <c r="AV158" s="307" t="s">
        <v>277</v>
      </c>
      <c r="AW158" s="307" t="s">
        <v>277</v>
      </c>
      <c r="AX158" s="307" t="s">
        <v>277</v>
      </c>
      <c r="AY158" s="309" t="s">
        <v>277</v>
      </c>
      <c r="AZ158" s="387" t="s">
        <v>277</v>
      </c>
      <c r="BA158" s="451" t="s">
        <v>277</v>
      </c>
      <c r="BB158" s="387" t="s">
        <v>277</v>
      </c>
      <c r="BC158" s="454" t="s">
        <v>277</v>
      </c>
      <c r="BD158" s="387" t="s">
        <v>277</v>
      </c>
      <c r="BE158" s="387" t="s">
        <v>277</v>
      </c>
      <c r="BF158" s="387" t="s">
        <v>277</v>
      </c>
      <c r="BG158" s="307" t="s">
        <v>277</v>
      </c>
      <c r="BH158" s="307" t="s">
        <v>277</v>
      </c>
      <c r="BI158" s="307" t="s">
        <v>277</v>
      </c>
      <c r="BJ158" s="307" t="s">
        <v>277</v>
      </c>
      <c r="BK158" s="446" t="s">
        <v>277</v>
      </c>
      <c r="BL158" s="307" t="s">
        <v>277</v>
      </c>
      <c r="BM158" s="307" t="s">
        <v>277</v>
      </c>
      <c r="BN158" s="307" t="s">
        <v>277</v>
      </c>
      <c r="BO158" s="307" t="s">
        <v>277</v>
      </c>
      <c r="BP158" s="307" t="s">
        <v>277</v>
      </c>
      <c r="BQ158" s="307" t="s">
        <v>277</v>
      </c>
      <c r="BR158" s="307" t="s">
        <v>277</v>
      </c>
      <c r="BS158" s="307" t="s">
        <v>277</v>
      </c>
      <c r="BT158" s="307" t="s">
        <v>277</v>
      </c>
      <c r="BU158" s="306" t="s">
        <v>277</v>
      </c>
      <c r="BV158" s="307" t="s">
        <v>277</v>
      </c>
      <c r="BW158" s="307" t="s">
        <v>277</v>
      </c>
      <c r="BX158" s="307" t="s">
        <v>277</v>
      </c>
      <c r="BY158" s="307" t="s">
        <v>277</v>
      </c>
      <c r="BZ158" s="307" t="s">
        <v>277</v>
      </c>
      <c r="CA158" s="307" t="s">
        <v>277</v>
      </c>
      <c r="CB158" s="307" t="s">
        <v>277</v>
      </c>
      <c r="CC158" s="307" t="s">
        <v>277</v>
      </c>
      <c r="CD158" s="307" t="s">
        <v>277</v>
      </c>
      <c r="CE158" s="306" t="s">
        <v>277</v>
      </c>
      <c r="CF158" s="307" t="s">
        <v>277</v>
      </c>
      <c r="CG158" s="307" t="s">
        <v>277</v>
      </c>
      <c r="CH158" s="307" t="s">
        <v>277</v>
      </c>
      <c r="CI158" s="306" t="s">
        <v>277</v>
      </c>
      <c r="CJ158" s="307" t="s">
        <v>277</v>
      </c>
      <c r="CK158" s="307" t="s">
        <v>277</v>
      </c>
      <c r="CL158" s="307" t="s">
        <v>277</v>
      </c>
      <c r="CM158" s="432" t="s">
        <v>441</v>
      </c>
      <c r="CN158" s="435" t="s">
        <v>430</v>
      </c>
      <c r="CO158" s="432" t="s">
        <v>280</v>
      </c>
      <c r="CP158" s="432" t="s">
        <v>280</v>
      </c>
      <c r="CQ158" s="432" t="s">
        <v>582</v>
      </c>
      <c r="CR158" s="432" t="s">
        <v>653</v>
      </c>
      <c r="CS158" s="432" t="s">
        <v>270</v>
      </c>
      <c r="CT158" s="432" t="s">
        <v>277</v>
      </c>
      <c r="CU158" s="432" t="s">
        <v>277</v>
      </c>
      <c r="CV158" s="432" t="s">
        <v>277</v>
      </c>
      <c r="CW158" s="432" t="s">
        <v>277</v>
      </c>
      <c r="CX158" s="432" t="s">
        <v>277</v>
      </c>
      <c r="CY158" s="432" t="s">
        <v>277</v>
      </c>
      <c r="CZ158" s="432" t="s">
        <v>277</v>
      </c>
      <c r="DA158" s="432" t="s">
        <v>277</v>
      </c>
      <c r="DB158" s="441" t="s">
        <v>277</v>
      </c>
      <c r="DC158" s="432" t="s">
        <v>277</v>
      </c>
      <c r="DD158" s="432" t="s">
        <v>277</v>
      </c>
      <c r="DE158" s="432" t="s">
        <v>277</v>
      </c>
      <c r="DF158" s="432" t="s">
        <v>277</v>
      </c>
      <c r="DG158" s="432" t="s">
        <v>277</v>
      </c>
      <c r="DH158" s="432" t="s">
        <v>277</v>
      </c>
      <c r="DI158" s="432" t="s">
        <v>277</v>
      </c>
      <c r="DJ158" s="432" t="s">
        <v>277</v>
      </c>
      <c r="DK158" s="432" t="s">
        <v>277</v>
      </c>
      <c r="DL158" s="432" t="s">
        <v>277</v>
      </c>
      <c r="DM158" s="307" t="s">
        <v>277</v>
      </c>
      <c r="DN158" s="432" t="s">
        <v>277</v>
      </c>
      <c r="DO158" s="307" t="s">
        <v>277</v>
      </c>
      <c r="DP158" s="307" t="s">
        <v>277</v>
      </c>
      <c r="DQ158" s="307" t="s">
        <v>277</v>
      </c>
      <c r="DR158" s="307" t="s">
        <v>277</v>
      </c>
      <c r="DS158" s="307" t="s">
        <v>277</v>
      </c>
      <c r="DT158" s="307" t="s">
        <v>277</v>
      </c>
      <c r="DU158" s="307" t="s">
        <v>277</v>
      </c>
      <c r="DV158" s="307" t="s">
        <v>277</v>
      </c>
      <c r="DW158" s="307" t="s">
        <v>277</v>
      </c>
      <c r="DX158" s="432" t="s">
        <v>277</v>
      </c>
      <c r="DY158" s="307" t="s">
        <v>277</v>
      </c>
      <c r="DZ158" s="432" t="s">
        <v>277</v>
      </c>
      <c r="EA158" s="307" t="s">
        <v>277</v>
      </c>
      <c r="EB158" s="307" t="s">
        <v>277</v>
      </c>
      <c r="EC158" s="307" t="s">
        <v>277</v>
      </c>
      <c r="ED158" s="307" t="s">
        <v>277</v>
      </c>
      <c r="EE158" s="307" t="s">
        <v>277</v>
      </c>
      <c r="EF158" s="307" t="s">
        <v>277</v>
      </c>
      <c r="EG158" s="307" t="s">
        <v>277</v>
      </c>
      <c r="EH158" s="307" t="s">
        <v>277</v>
      </c>
      <c r="EI158" s="307" t="s">
        <v>277</v>
      </c>
      <c r="EJ158" s="307" t="s">
        <v>277</v>
      </c>
      <c r="EK158" s="307" t="s">
        <v>277</v>
      </c>
      <c r="EL158" s="307" t="s">
        <v>277</v>
      </c>
      <c r="EM158" s="307" t="s">
        <v>277</v>
      </c>
      <c r="EN158" s="307" t="s">
        <v>277</v>
      </c>
      <c r="EO158" s="307" t="s">
        <v>277</v>
      </c>
      <c r="EP158" s="307" t="s">
        <v>277</v>
      </c>
      <c r="EQ158" s="307" t="s">
        <v>277</v>
      </c>
      <c r="ER158" s="307" t="s">
        <v>277</v>
      </c>
      <c r="ES158" s="307" t="s">
        <v>277</v>
      </c>
      <c r="ET158" s="307" t="s">
        <v>277</v>
      </c>
      <c r="EU158" s="307" t="s">
        <v>277</v>
      </c>
    </row>
    <row r="159" spans="1:151" s="311" customFormat="1" ht="19.95" customHeight="1">
      <c r="A159" s="433"/>
      <c r="B159" s="433"/>
      <c r="C159" s="433"/>
      <c r="D159" s="449"/>
      <c r="E159" s="442"/>
      <c r="F159" s="433"/>
      <c r="G159" s="449"/>
      <c r="H159" s="449"/>
      <c r="I159" s="433"/>
      <c r="J159" s="466"/>
      <c r="K159" s="449"/>
      <c r="L159" s="442"/>
      <c r="M159" s="433"/>
      <c r="N159" s="442"/>
      <c r="O159" s="433"/>
      <c r="P159" s="439"/>
      <c r="Q159" s="460"/>
      <c r="R159" s="304" t="s">
        <v>277</v>
      </c>
      <c r="S159" s="304" t="s">
        <v>277</v>
      </c>
      <c r="T159" s="304" t="s">
        <v>277</v>
      </c>
      <c r="U159" s="304" t="s">
        <v>277</v>
      </c>
      <c r="V159" s="304" t="s">
        <v>277</v>
      </c>
      <c r="W159" s="304" t="s">
        <v>277</v>
      </c>
      <c r="X159" s="452"/>
      <c r="Y159" s="304" t="s">
        <v>277</v>
      </c>
      <c r="Z159" s="452"/>
      <c r="AA159" s="304" t="s">
        <v>277</v>
      </c>
      <c r="AB159" s="458"/>
      <c r="AC159" s="304" t="s">
        <v>277</v>
      </c>
      <c r="AD159" s="452"/>
      <c r="AE159" s="304" t="s">
        <v>277</v>
      </c>
      <c r="AF159" s="304" t="s">
        <v>277</v>
      </c>
      <c r="AG159" s="304" t="s">
        <v>277</v>
      </c>
      <c r="AH159" s="304" t="s">
        <v>277</v>
      </c>
      <c r="AI159" s="304" t="s">
        <v>277</v>
      </c>
      <c r="AJ159" s="447"/>
      <c r="AK159" s="447"/>
      <c r="AL159" s="447"/>
      <c r="AM159" s="447"/>
      <c r="AN159" s="447"/>
      <c r="AO159" s="447"/>
      <c r="AP159" s="307" t="s">
        <v>277</v>
      </c>
      <c r="AQ159" s="433"/>
      <c r="AR159" s="307" t="s">
        <v>277</v>
      </c>
      <c r="AS159" s="308" t="s">
        <v>277</v>
      </c>
      <c r="AT159" s="308" t="s">
        <v>277</v>
      </c>
      <c r="AU159" s="307" t="s">
        <v>277</v>
      </c>
      <c r="AV159" s="307" t="s">
        <v>277</v>
      </c>
      <c r="AW159" s="307" t="s">
        <v>277</v>
      </c>
      <c r="AX159" s="307" t="s">
        <v>277</v>
      </c>
      <c r="AY159" s="309" t="s">
        <v>277</v>
      </c>
      <c r="AZ159" s="387" t="s">
        <v>277</v>
      </c>
      <c r="BA159" s="452"/>
      <c r="BB159" s="387" t="s">
        <v>277</v>
      </c>
      <c r="BC159" s="452"/>
      <c r="BD159" s="387" t="s">
        <v>277</v>
      </c>
      <c r="BE159" s="387" t="s">
        <v>277</v>
      </c>
      <c r="BF159" s="387" t="s">
        <v>277</v>
      </c>
      <c r="BG159" s="307" t="s">
        <v>277</v>
      </c>
      <c r="BH159" s="307" t="s">
        <v>277</v>
      </c>
      <c r="BI159" s="307" t="s">
        <v>277</v>
      </c>
      <c r="BJ159" s="307" t="s">
        <v>277</v>
      </c>
      <c r="BK159" s="447"/>
      <c r="BL159" s="307" t="s">
        <v>277</v>
      </c>
      <c r="BM159" s="307" t="s">
        <v>277</v>
      </c>
      <c r="BN159" s="307" t="s">
        <v>277</v>
      </c>
      <c r="BO159" s="307" t="s">
        <v>277</v>
      </c>
      <c r="BP159" s="307" t="s">
        <v>277</v>
      </c>
      <c r="BQ159" s="307" t="s">
        <v>277</v>
      </c>
      <c r="BR159" s="307" t="s">
        <v>277</v>
      </c>
      <c r="BS159" s="307" t="s">
        <v>277</v>
      </c>
      <c r="BT159" s="307" t="s">
        <v>277</v>
      </c>
      <c r="BU159" s="306" t="s">
        <v>277</v>
      </c>
      <c r="BV159" s="307" t="s">
        <v>277</v>
      </c>
      <c r="BW159" s="307" t="s">
        <v>277</v>
      </c>
      <c r="BX159" s="307" t="s">
        <v>277</v>
      </c>
      <c r="BY159" s="307" t="s">
        <v>277</v>
      </c>
      <c r="BZ159" s="307" t="s">
        <v>277</v>
      </c>
      <c r="CA159" s="307" t="s">
        <v>277</v>
      </c>
      <c r="CB159" s="307" t="s">
        <v>277</v>
      </c>
      <c r="CC159" s="307" t="s">
        <v>277</v>
      </c>
      <c r="CD159" s="307" t="s">
        <v>277</v>
      </c>
      <c r="CE159" s="306" t="s">
        <v>277</v>
      </c>
      <c r="CF159" s="307" t="s">
        <v>277</v>
      </c>
      <c r="CG159" s="307" t="s">
        <v>277</v>
      </c>
      <c r="CH159" s="307" t="s">
        <v>277</v>
      </c>
      <c r="CI159" s="306" t="s">
        <v>277</v>
      </c>
      <c r="CJ159" s="307" t="s">
        <v>277</v>
      </c>
      <c r="CK159" s="307" t="s">
        <v>277</v>
      </c>
      <c r="CL159" s="307" t="s">
        <v>277</v>
      </c>
      <c r="CM159" s="433"/>
      <c r="CN159" s="436"/>
      <c r="CO159" s="449"/>
      <c r="CP159" s="449"/>
      <c r="CQ159" s="433"/>
      <c r="CR159" s="449"/>
      <c r="CS159" s="449"/>
      <c r="CT159" s="433"/>
      <c r="CU159" s="433"/>
      <c r="CV159" s="433"/>
      <c r="CW159" s="433"/>
      <c r="CX159" s="433"/>
      <c r="CY159" s="433"/>
      <c r="CZ159" s="433"/>
      <c r="DA159" s="433"/>
      <c r="DB159" s="442"/>
      <c r="DC159" s="433"/>
      <c r="DD159" s="433"/>
      <c r="DE159" s="433"/>
      <c r="DF159" s="433"/>
      <c r="DG159" s="433"/>
      <c r="DH159" s="433"/>
      <c r="DI159" s="433"/>
      <c r="DJ159" s="433"/>
      <c r="DK159" s="433"/>
      <c r="DL159" s="433"/>
      <c r="DM159" s="307" t="s">
        <v>277</v>
      </c>
      <c r="DN159" s="433"/>
      <c r="DO159" s="307" t="s">
        <v>277</v>
      </c>
      <c r="DP159" s="307" t="s">
        <v>277</v>
      </c>
      <c r="DQ159" s="307" t="s">
        <v>277</v>
      </c>
      <c r="DR159" s="307" t="s">
        <v>277</v>
      </c>
      <c r="DS159" s="307" t="s">
        <v>277</v>
      </c>
      <c r="DT159" s="307" t="s">
        <v>277</v>
      </c>
      <c r="DU159" s="307" t="s">
        <v>277</v>
      </c>
      <c r="DV159" s="307" t="s">
        <v>277</v>
      </c>
      <c r="DW159" s="307" t="s">
        <v>277</v>
      </c>
      <c r="DX159" s="433"/>
      <c r="DY159" s="307" t="s">
        <v>277</v>
      </c>
      <c r="DZ159" s="433"/>
      <c r="EA159" s="307" t="s">
        <v>277</v>
      </c>
      <c r="EB159" s="307" t="s">
        <v>277</v>
      </c>
      <c r="EC159" s="307" t="s">
        <v>277</v>
      </c>
      <c r="ED159" s="307" t="s">
        <v>277</v>
      </c>
      <c r="EE159" s="307" t="s">
        <v>277</v>
      </c>
      <c r="EF159" s="307" t="s">
        <v>277</v>
      </c>
      <c r="EG159" s="307" t="s">
        <v>277</v>
      </c>
      <c r="EH159" s="307" t="s">
        <v>277</v>
      </c>
      <c r="EI159" s="307" t="s">
        <v>277</v>
      </c>
      <c r="EJ159" s="307" t="s">
        <v>277</v>
      </c>
      <c r="EK159" s="307" t="s">
        <v>277</v>
      </c>
      <c r="EL159" s="307" t="s">
        <v>277</v>
      </c>
      <c r="EM159" s="307" t="s">
        <v>277</v>
      </c>
      <c r="EN159" s="307" t="s">
        <v>277</v>
      </c>
      <c r="EO159" s="307" t="s">
        <v>277</v>
      </c>
      <c r="EP159" s="307" t="s">
        <v>277</v>
      </c>
      <c r="EQ159" s="307" t="s">
        <v>277</v>
      </c>
      <c r="ER159" s="307" t="s">
        <v>277</v>
      </c>
      <c r="ES159" s="307" t="s">
        <v>277</v>
      </c>
      <c r="ET159" s="307" t="s">
        <v>277</v>
      </c>
      <c r="EU159" s="307" t="s">
        <v>277</v>
      </c>
    </row>
    <row r="160" spans="1:151" s="311" customFormat="1" ht="19.95" customHeight="1">
      <c r="A160" s="433"/>
      <c r="B160" s="433"/>
      <c r="C160" s="433"/>
      <c r="D160" s="449"/>
      <c r="E160" s="442"/>
      <c r="F160" s="433"/>
      <c r="G160" s="449"/>
      <c r="H160" s="449"/>
      <c r="I160" s="433"/>
      <c r="J160" s="466"/>
      <c r="K160" s="449"/>
      <c r="L160" s="442"/>
      <c r="M160" s="433"/>
      <c r="N160" s="442"/>
      <c r="O160" s="433"/>
      <c r="P160" s="439"/>
      <c r="Q160" s="460"/>
      <c r="R160" s="304" t="s">
        <v>277</v>
      </c>
      <c r="S160" s="304" t="s">
        <v>277</v>
      </c>
      <c r="T160" s="304" t="s">
        <v>277</v>
      </c>
      <c r="U160" s="304" t="s">
        <v>277</v>
      </c>
      <c r="V160" s="304" t="s">
        <v>277</v>
      </c>
      <c r="W160" s="304" t="s">
        <v>277</v>
      </c>
      <c r="X160" s="452"/>
      <c r="Y160" s="304" t="s">
        <v>277</v>
      </c>
      <c r="Z160" s="452"/>
      <c r="AA160" s="304" t="s">
        <v>277</v>
      </c>
      <c r="AB160" s="458"/>
      <c r="AC160" s="304" t="s">
        <v>277</v>
      </c>
      <c r="AD160" s="452"/>
      <c r="AE160" s="304" t="s">
        <v>277</v>
      </c>
      <c r="AF160" s="304" t="s">
        <v>277</v>
      </c>
      <c r="AG160" s="304" t="s">
        <v>277</v>
      </c>
      <c r="AH160" s="304" t="s">
        <v>277</v>
      </c>
      <c r="AI160" s="304" t="s">
        <v>277</v>
      </c>
      <c r="AJ160" s="447"/>
      <c r="AK160" s="447"/>
      <c r="AL160" s="447"/>
      <c r="AM160" s="447"/>
      <c r="AN160" s="447"/>
      <c r="AO160" s="447"/>
      <c r="AP160" s="307" t="s">
        <v>277</v>
      </c>
      <c r="AQ160" s="433"/>
      <c r="AR160" s="307" t="s">
        <v>277</v>
      </c>
      <c r="AS160" s="308" t="s">
        <v>277</v>
      </c>
      <c r="AT160" s="308" t="s">
        <v>277</v>
      </c>
      <c r="AU160" s="307" t="s">
        <v>277</v>
      </c>
      <c r="AV160" s="307" t="s">
        <v>277</v>
      </c>
      <c r="AW160" s="307" t="s">
        <v>277</v>
      </c>
      <c r="AX160" s="307" t="s">
        <v>277</v>
      </c>
      <c r="AY160" s="309" t="s">
        <v>277</v>
      </c>
      <c r="AZ160" s="387" t="s">
        <v>277</v>
      </c>
      <c r="BA160" s="452"/>
      <c r="BB160" s="387" t="s">
        <v>277</v>
      </c>
      <c r="BC160" s="452"/>
      <c r="BD160" s="387" t="s">
        <v>277</v>
      </c>
      <c r="BE160" s="387" t="s">
        <v>277</v>
      </c>
      <c r="BF160" s="387" t="s">
        <v>277</v>
      </c>
      <c r="BG160" s="307" t="s">
        <v>277</v>
      </c>
      <c r="BH160" s="307" t="s">
        <v>277</v>
      </c>
      <c r="BI160" s="307" t="s">
        <v>277</v>
      </c>
      <c r="BJ160" s="307" t="s">
        <v>277</v>
      </c>
      <c r="BK160" s="447"/>
      <c r="BL160" s="307" t="s">
        <v>277</v>
      </c>
      <c r="BM160" s="307" t="s">
        <v>277</v>
      </c>
      <c r="BN160" s="307" t="s">
        <v>277</v>
      </c>
      <c r="BO160" s="307" t="s">
        <v>277</v>
      </c>
      <c r="BP160" s="307" t="s">
        <v>277</v>
      </c>
      <c r="BQ160" s="307" t="s">
        <v>277</v>
      </c>
      <c r="BR160" s="307" t="s">
        <v>277</v>
      </c>
      <c r="BS160" s="307" t="s">
        <v>277</v>
      </c>
      <c r="BT160" s="307" t="s">
        <v>277</v>
      </c>
      <c r="BU160" s="306" t="s">
        <v>277</v>
      </c>
      <c r="BV160" s="307" t="s">
        <v>277</v>
      </c>
      <c r="BW160" s="307" t="s">
        <v>277</v>
      </c>
      <c r="BX160" s="307" t="s">
        <v>277</v>
      </c>
      <c r="BY160" s="307" t="s">
        <v>277</v>
      </c>
      <c r="BZ160" s="307" t="s">
        <v>277</v>
      </c>
      <c r="CA160" s="307" t="s">
        <v>277</v>
      </c>
      <c r="CB160" s="307" t="s">
        <v>277</v>
      </c>
      <c r="CC160" s="307" t="s">
        <v>277</v>
      </c>
      <c r="CD160" s="307" t="s">
        <v>277</v>
      </c>
      <c r="CE160" s="306" t="s">
        <v>277</v>
      </c>
      <c r="CF160" s="307" t="s">
        <v>277</v>
      </c>
      <c r="CG160" s="307" t="s">
        <v>277</v>
      </c>
      <c r="CH160" s="307" t="s">
        <v>277</v>
      </c>
      <c r="CI160" s="306" t="s">
        <v>277</v>
      </c>
      <c r="CJ160" s="307" t="s">
        <v>277</v>
      </c>
      <c r="CK160" s="307" t="s">
        <v>277</v>
      </c>
      <c r="CL160" s="307" t="s">
        <v>277</v>
      </c>
      <c r="CM160" s="433"/>
      <c r="CN160" s="436"/>
      <c r="CO160" s="449"/>
      <c r="CP160" s="449"/>
      <c r="CQ160" s="433"/>
      <c r="CR160" s="449"/>
      <c r="CS160" s="449"/>
      <c r="CT160" s="433"/>
      <c r="CU160" s="433"/>
      <c r="CV160" s="433"/>
      <c r="CW160" s="433"/>
      <c r="CX160" s="433"/>
      <c r="CY160" s="433"/>
      <c r="CZ160" s="433"/>
      <c r="DA160" s="433"/>
      <c r="DB160" s="442"/>
      <c r="DC160" s="433"/>
      <c r="DD160" s="433"/>
      <c r="DE160" s="433"/>
      <c r="DF160" s="433"/>
      <c r="DG160" s="433"/>
      <c r="DH160" s="433"/>
      <c r="DI160" s="433"/>
      <c r="DJ160" s="433"/>
      <c r="DK160" s="433"/>
      <c r="DL160" s="433"/>
      <c r="DM160" s="307" t="s">
        <v>277</v>
      </c>
      <c r="DN160" s="433"/>
      <c r="DO160" s="307" t="s">
        <v>277</v>
      </c>
      <c r="DP160" s="307" t="s">
        <v>277</v>
      </c>
      <c r="DQ160" s="307" t="s">
        <v>277</v>
      </c>
      <c r="DR160" s="307" t="s">
        <v>277</v>
      </c>
      <c r="DS160" s="307" t="s">
        <v>277</v>
      </c>
      <c r="DT160" s="307" t="s">
        <v>277</v>
      </c>
      <c r="DU160" s="307" t="s">
        <v>277</v>
      </c>
      <c r="DV160" s="307" t="s">
        <v>277</v>
      </c>
      <c r="DW160" s="307" t="s">
        <v>277</v>
      </c>
      <c r="DX160" s="433"/>
      <c r="DY160" s="307" t="s">
        <v>277</v>
      </c>
      <c r="DZ160" s="433"/>
      <c r="EA160" s="307" t="s">
        <v>277</v>
      </c>
      <c r="EB160" s="307" t="s">
        <v>277</v>
      </c>
      <c r="EC160" s="307" t="s">
        <v>277</v>
      </c>
      <c r="ED160" s="307" t="s">
        <v>277</v>
      </c>
      <c r="EE160" s="307" t="s">
        <v>277</v>
      </c>
      <c r="EF160" s="307" t="s">
        <v>277</v>
      </c>
      <c r="EG160" s="307" t="s">
        <v>277</v>
      </c>
      <c r="EH160" s="307" t="s">
        <v>277</v>
      </c>
      <c r="EI160" s="307" t="s">
        <v>277</v>
      </c>
      <c r="EJ160" s="307" t="s">
        <v>277</v>
      </c>
      <c r="EK160" s="307" t="s">
        <v>277</v>
      </c>
      <c r="EL160" s="307" t="s">
        <v>277</v>
      </c>
      <c r="EM160" s="307" t="s">
        <v>277</v>
      </c>
      <c r="EN160" s="307" t="s">
        <v>277</v>
      </c>
      <c r="EO160" s="307" t="s">
        <v>277</v>
      </c>
      <c r="EP160" s="307" t="s">
        <v>277</v>
      </c>
      <c r="EQ160" s="307" t="s">
        <v>277</v>
      </c>
      <c r="ER160" s="307" t="s">
        <v>277</v>
      </c>
      <c r="ES160" s="307" t="s">
        <v>277</v>
      </c>
      <c r="ET160" s="307" t="s">
        <v>277</v>
      </c>
      <c r="EU160" s="307" t="s">
        <v>277</v>
      </c>
    </row>
    <row r="161" spans="1:151" s="311" customFormat="1" ht="19.95" customHeight="1">
      <c r="A161" s="434"/>
      <c r="B161" s="434"/>
      <c r="C161" s="434"/>
      <c r="D161" s="450"/>
      <c r="E161" s="443"/>
      <c r="F161" s="434"/>
      <c r="G161" s="450"/>
      <c r="H161" s="450"/>
      <c r="I161" s="434"/>
      <c r="J161" s="467"/>
      <c r="K161" s="450"/>
      <c r="L161" s="443"/>
      <c r="M161" s="434"/>
      <c r="N161" s="443"/>
      <c r="O161" s="434"/>
      <c r="P161" s="440"/>
      <c r="Q161" s="461"/>
      <c r="R161" s="304" t="s">
        <v>277</v>
      </c>
      <c r="S161" s="304" t="s">
        <v>277</v>
      </c>
      <c r="T161" s="304" t="s">
        <v>277</v>
      </c>
      <c r="U161" s="304" t="s">
        <v>277</v>
      </c>
      <c r="V161" s="304" t="s">
        <v>277</v>
      </c>
      <c r="W161" s="304" t="s">
        <v>277</v>
      </c>
      <c r="X161" s="453"/>
      <c r="Y161" s="304" t="s">
        <v>277</v>
      </c>
      <c r="Z161" s="453"/>
      <c r="AA161" s="304" t="s">
        <v>277</v>
      </c>
      <c r="AB161" s="459"/>
      <c r="AC161" s="304" t="s">
        <v>277</v>
      </c>
      <c r="AD161" s="453"/>
      <c r="AE161" s="304" t="s">
        <v>277</v>
      </c>
      <c r="AF161" s="304" t="s">
        <v>277</v>
      </c>
      <c r="AG161" s="304" t="s">
        <v>277</v>
      </c>
      <c r="AH161" s="304" t="s">
        <v>277</v>
      </c>
      <c r="AI161" s="304" t="s">
        <v>277</v>
      </c>
      <c r="AJ161" s="448"/>
      <c r="AK161" s="448"/>
      <c r="AL161" s="448"/>
      <c r="AM161" s="448"/>
      <c r="AN161" s="448"/>
      <c r="AO161" s="448"/>
      <c r="AP161" s="307" t="s">
        <v>277</v>
      </c>
      <c r="AQ161" s="434"/>
      <c r="AR161" s="307" t="s">
        <v>277</v>
      </c>
      <c r="AS161" s="308" t="s">
        <v>277</v>
      </c>
      <c r="AT161" s="308" t="s">
        <v>277</v>
      </c>
      <c r="AU161" s="307" t="s">
        <v>277</v>
      </c>
      <c r="AV161" s="307" t="s">
        <v>277</v>
      </c>
      <c r="AW161" s="307" t="s">
        <v>277</v>
      </c>
      <c r="AX161" s="307" t="s">
        <v>277</v>
      </c>
      <c r="AY161" s="309" t="s">
        <v>277</v>
      </c>
      <c r="AZ161" s="387" t="s">
        <v>277</v>
      </c>
      <c r="BA161" s="453"/>
      <c r="BB161" s="387" t="s">
        <v>277</v>
      </c>
      <c r="BC161" s="455"/>
      <c r="BD161" s="387" t="s">
        <v>277</v>
      </c>
      <c r="BE161" s="387" t="s">
        <v>277</v>
      </c>
      <c r="BF161" s="387" t="s">
        <v>277</v>
      </c>
      <c r="BG161" s="307" t="s">
        <v>277</v>
      </c>
      <c r="BH161" s="307" t="s">
        <v>277</v>
      </c>
      <c r="BI161" s="307" t="s">
        <v>277</v>
      </c>
      <c r="BJ161" s="307" t="s">
        <v>277</v>
      </c>
      <c r="BK161" s="448"/>
      <c r="BL161" s="307" t="s">
        <v>277</v>
      </c>
      <c r="BM161" s="307" t="s">
        <v>277</v>
      </c>
      <c r="BN161" s="307" t="s">
        <v>277</v>
      </c>
      <c r="BO161" s="307" t="s">
        <v>277</v>
      </c>
      <c r="BP161" s="307" t="s">
        <v>277</v>
      </c>
      <c r="BQ161" s="307" t="s">
        <v>277</v>
      </c>
      <c r="BR161" s="307" t="s">
        <v>277</v>
      </c>
      <c r="BS161" s="307" t="s">
        <v>277</v>
      </c>
      <c r="BT161" s="307" t="s">
        <v>277</v>
      </c>
      <c r="BU161" s="306" t="s">
        <v>277</v>
      </c>
      <c r="BV161" s="307" t="s">
        <v>277</v>
      </c>
      <c r="BW161" s="307" t="s">
        <v>277</v>
      </c>
      <c r="BX161" s="307" t="s">
        <v>277</v>
      </c>
      <c r="BY161" s="307" t="s">
        <v>277</v>
      </c>
      <c r="BZ161" s="307" t="s">
        <v>277</v>
      </c>
      <c r="CA161" s="307" t="s">
        <v>277</v>
      </c>
      <c r="CB161" s="307" t="s">
        <v>277</v>
      </c>
      <c r="CC161" s="307" t="s">
        <v>277</v>
      </c>
      <c r="CD161" s="307" t="s">
        <v>277</v>
      </c>
      <c r="CE161" s="306" t="s">
        <v>277</v>
      </c>
      <c r="CF161" s="307" t="s">
        <v>277</v>
      </c>
      <c r="CG161" s="307" t="s">
        <v>277</v>
      </c>
      <c r="CH161" s="307" t="s">
        <v>277</v>
      </c>
      <c r="CI161" s="306" t="s">
        <v>277</v>
      </c>
      <c r="CJ161" s="307" t="s">
        <v>277</v>
      </c>
      <c r="CK161" s="307" t="s">
        <v>277</v>
      </c>
      <c r="CL161" s="307" t="s">
        <v>277</v>
      </c>
      <c r="CM161" s="434"/>
      <c r="CN161" s="437"/>
      <c r="CO161" s="450"/>
      <c r="CP161" s="450"/>
      <c r="CQ161" s="434"/>
      <c r="CR161" s="450"/>
      <c r="CS161" s="450"/>
      <c r="CT161" s="434"/>
      <c r="CU161" s="434"/>
      <c r="CV161" s="434"/>
      <c r="CW161" s="434"/>
      <c r="CX161" s="434"/>
      <c r="CY161" s="434"/>
      <c r="CZ161" s="434"/>
      <c r="DA161" s="434"/>
      <c r="DB161" s="443"/>
      <c r="DC161" s="434"/>
      <c r="DD161" s="434"/>
      <c r="DE161" s="434"/>
      <c r="DF161" s="434"/>
      <c r="DG161" s="434"/>
      <c r="DH161" s="434"/>
      <c r="DI161" s="434"/>
      <c r="DJ161" s="434"/>
      <c r="DK161" s="434"/>
      <c r="DL161" s="434"/>
      <c r="DM161" s="307" t="s">
        <v>277</v>
      </c>
      <c r="DN161" s="434"/>
      <c r="DO161" s="307" t="s">
        <v>277</v>
      </c>
      <c r="DP161" s="307" t="s">
        <v>277</v>
      </c>
      <c r="DQ161" s="307" t="s">
        <v>277</v>
      </c>
      <c r="DR161" s="307" t="s">
        <v>277</v>
      </c>
      <c r="DS161" s="307" t="s">
        <v>277</v>
      </c>
      <c r="DT161" s="307" t="s">
        <v>277</v>
      </c>
      <c r="DU161" s="307" t="s">
        <v>277</v>
      </c>
      <c r="DV161" s="307" t="s">
        <v>277</v>
      </c>
      <c r="DW161" s="307" t="s">
        <v>277</v>
      </c>
      <c r="DX161" s="434"/>
      <c r="DY161" s="307" t="s">
        <v>277</v>
      </c>
      <c r="DZ161" s="434"/>
      <c r="EA161" s="307" t="s">
        <v>277</v>
      </c>
      <c r="EB161" s="307" t="s">
        <v>277</v>
      </c>
      <c r="EC161" s="307" t="s">
        <v>277</v>
      </c>
      <c r="ED161" s="307" t="s">
        <v>277</v>
      </c>
      <c r="EE161" s="307" t="s">
        <v>277</v>
      </c>
      <c r="EF161" s="307" t="s">
        <v>277</v>
      </c>
      <c r="EG161" s="307" t="s">
        <v>277</v>
      </c>
      <c r="EH161" s="307" t="s">
        <v>277</v>
      </c>
      <c r="EI161" s="307" t="s">
        <v>277</v>
      </c>
      <c r="EJ161" s="307" t="s">
        <v>277</v>
      </c>
      <c r="EK161" s="307" t="s">
        <v>277</v>
      </c>
      <c r="EL161" s="307" t="s">
        <v>277</v>
      </c>
      <c r="EM161" s="307" t="s">
        <v>277</v>
      </c>
      <c r="EN161" s="307" t="s">
        <v>277</v>
      </c>
      <c r="EO161" s="307" t="s">
        <v>277</v>
      </c>
      <c r="EP161" s="307" t="s">
        <v>277</v>
      </c>
      <c r="EQ161" s="307" t="s">
        <v>277</v>
      </c>
      <c r="ER161" s="307" t="s">
        <v>277</v>
      </c>
      <c r="ES161" s="307" t="s">
        <v>277</v>
      </c>
      <c r="ET161" s="307" t="s">
        <v>277</v>
      </c>
      <c r="EU161" s="307" t="s">
        <v>277</v>
      </c>
    </row>
    <row r="162" spans="1:151" s="311" customFormat="1" ht="19.95" customHeight="1">
      <c r="A162" s="432">
        <v>68</v>
      </c>
      <c r="B162" s="432">
        <v>68</v>
      </c>
      <c r="C162" s="432" t="s">
        <v>263</v>
      </c>
      <c r="D162" s="432" t="s">
        <v>654</v>
      </c>
      <c r="E162" s="441" t="s">
        <v>265</v>
      </c>
      <c r="F162" s="432" t="s">
        <v>655</v>
      </c>
      <c r="G162" s="432" t="s">
        <v>656</v>
      </c>
      <c r="H162" s="432" t="s">
        <v>657</v>
      </c>
      <c r="I162" s="432" t="s">
        <v>658</v>
      </c>
      <c r="J162" s="432" t="s">
        <v>659</v>
      </c>
      <c r="K162" s="456" t="s">
        <v>660</v>
      </c>
      <c r="L162" s="441" t="s">
        <v>272</v>
      </c>
      <c r="M162" s="432" t="s">
        <v>661</v>
      </c>
      <c r="N162" s="441" t="s">
        <v>272</v>
      </c>
      <c r="O162" s="432" t="s">
        <v>662</v>
      </c>
      <c r="P162" s="438" t="s">
        <v>270</v>
      </c>
      <c r="Q162" s="441">
        <v>2</v>
      </c>
      <c r="R162" s="304" t="s">
        <v>663</v>
      </c>
      <c r="S162" s="304" t="s">
        <v>270</v>
      </c>
      <c r="T162" s="304" t="s">
        <v>270</v>
      </c>
      <c r="U162" s="304" t="s">
        <v>270</v>
      </c>
      <c r="V162" s="304" t="s">
        <v>270</v>
      </c>
      <c r="W162" s="304" t="s">
        <v>270</v>
      </c>
      <c r="X162" s="451">
        <v>113</v>
      </c>
      <c r="Y162" s="304">
        <v>70.7</v>
      </c>
      <c r="Z162" s="451">
        <v>70.8</v>
      </c>
      <c r="AA162" s="304" t="s">
        <v>270</v>
      </c>
      <c r="AB162" s="457">
        <v>113</v>
      </c>
      <c r="AC162" s="304" t="s">
        <v>270</v>
      </c>
      <c r="AD162" s="451" t="s">
        <v>270</v>
      </c>
      <c r="AE162" s="304" t="s">
        <v>270</v>
      </c>
      <c r="AF162" s="304" t="s">
        <v>270</v>
      </c>
      <c r="AG162" s="304" t="s">
        <v>270</v>
      </c>
      <c r="AH162" s="304" t="s">
        <v>270</v>
      </c>
      <c r="AI162" s="304" t="s">
        <v>270</v>
      </c>
      <c r="AJ162" s="446" t="s">
        <v>277</v>
      </c>
      <c r="AK162" s="446" t="s">
        <v>277</v>
      </c>
      <c r="AL162" s="446" t="s">
        <v>277</v>
      </c>
      <c r="AM162" s="446" t="s">
        <v>277</v>
      </c>
      <c r="AN162" s="446" t="s">
        <v>277</v>
      </c>
      <c r="AO162" s="446" t="s">
        <v>277</v>
      </c>
      <c r="AP162" s="307" t="s">
        <v>277</v>
      </c>
      <c r="AQ162" s="432" t="s">
        <v>277</v>
      </c>
      <c r="AR162" s="307" t="s">
        <v>277</v>
      </c>
      <c r="AS162" s="308" t="s">
        <v>277</v>
      </c>
      <c r="AT162" s="308" t="s">
        <v>277</v>
      </c>
      <c r="AU162" s="307" t="s">
        <v>277</v>
      </c>
      <c r="AV162" s="307" t="s">
        <v>277</v>
      </c>
      <c r="AW162" s="307" t="s">
        <v>277</v>
      </c>
      <c r="AX162" s="307" t="s">
        <v>277</v>
      </c>
      <c r="AY162" s="309" t="s">
        <v>277</v>
      </c>
      <c r="AZ162" s="387" t="s">
        <v>277</v>
      </c>
      <c r="BA162" s="451" t="s">
        <v>277</v>
      </c>
      <c r="BB162" s="387" t="s">
        <v>277</v>
      </c>
      <c r="BC162" s="454" t="s">
        <v>277</v>
      </c>
      <c r="BD162" s="387" t="s">
        <v>277</v>
      </c>
      <c r="BE162" s="387" t="s">
        <v>277</v>
      </c>
      <c r="BF162" s="387" t="s">
        <v>277</v>
      </c>
      <c r="BG162" s="307" t="s">
        <v>277</v>
      </c>
      <c r="BH162" s="307" t="s">
        <v>277</v>
      </c>
      <c r="BI162" s="307" t="s">
        <v>277</v>
      </c>
      <c r="BJ162" s="307" t="s">
        <v>277</v>
      </c>
      <c r="BK162" s="446" t="s">
        <v>277</v>
      </c>
      <c r="BL162" s="307" t="s">
        <v>277</v>
      </c>
      <c r="BM162" s="307" t="s">
        <v>277</v>
      </c>
      <c r="BN162" s="307" t="s">
        <v>277</v>
      </c>
      <c r="BO162" s="307" t="s">
        <v>277</v>
      </c>
      <c r="BP162" s="307" t="s">
        <v>277</v>
      </c>
      <c r="BQ162" s="307" t="s">
        <v>277</v>
      </c>
      <c r="BR162" s="307" t="s">
        <v>277</v>
      </c>
      <c r="BS162" s="307" t="s">
        <v>277</v>
      </c>
      <c r="BT162" s="307" t="s">
        <v>277</v>
      </c>
      <c r="BU162" s="306" t="s">
        <v>277</v>
      </c>
      <c r="BV162" s="307" t="s">
        <v>277</v>
      </c>
      <c r="BW162" s="307" t="s">
        <v>277</v>
      </c>
      <c r="BX162" s="307" t="s">
        <v>277</v>
      </c>
      <c r="BY162" s="307" t="s">
        <v>277</v>
      </c>
      <c r="BZ162" s="307" t="s">
        <v>277</v>
      </c>
      <c r="CA162" s="307" t="s">
        <v>277</v>
      </c>
      <c r="CB162" s="307" t="s">
        <v>277</v>
      </c>
      <c r="CC162" s="307" t="s">
        <v>277</v>
      </c>
      <c r="CD162" s="307" t="s">
        <v>277</v>
      </c>
      <c r="CE162" s="306" t="s">
        <v>277</v>
      </c>
      <c r="CF162" s="307" t="s">
        <v>277</v>
      </c>
      <c r="CG162" s="307" t="s">
        <v>277</v>
      </c>
      <c r="CH162" s="307" t="s">
        <v>277</v>
      </c>
      <c r="CI162" s="306" t="s">
        <v>277</v>
      </c>
      <c r="CJ162" s="307" t="s">
        <v>277</v>
      </c>
      <c r="CK162" s="307" t="s">
        <v>277</v>
      </c>
      <c r="CL162" s="307" t="s">
        <v>277</v>
      </c>
      <c r="CM162" s="432" t="s">
        <v>293</v>
      </c>
      <c r="CN162" s="435" t="s">
        <v>664</v>
      </c>
      <c r="CO162" s="432" t="s">
        <v>280</v>
      </c>
      <c r="CP162" s="432" t="s">
        <v>280</v>
      </c>
      <c r="CQ162" s="432" t="s">
        <v>295</v>
      </c>
      <c r="CR162" s="432" t="s">
        <v>665</v>
      </c>
      <c r="CS162" s="432" t="s">
        <v>270</v>
      </c>
      <c r="CT162" s="432" t="s">
        <v>277</v>
      </c>
      <c r="CU162" s="432" t="s">
        <v>277</v>
      </c>
      <c r="CV162" s="432" t="s">
        <v>277</v>
      </c>
      <c r="CW162" s="432" t="s">
        <v>277</v>
      </c>
      <c r="CX162" s="432" t="s">
        <v>277</v>
      </c>
      <c r="CY162" s="432" t="s">
        <v>277</v>
      </c>
      <c r="CZ162" s="432" t="s">
        <v>277</v>
      </c>
      <c r="DA162" s="432" t="s">
        <v>277</v>
      </c>
      <c r="DB162" s="441" t="s">
        <v>277</v>
      </c>
      <c r="DC162" s="432" t="s">
        <v>277</v>
      </c>
      <c r="DD162" s="432" t="s">
        <v>277</v>
      </c>
      <c r="DE162" s="432" t="s">
        <v>277</v>
      </c>
      <c r="DF162" s="432" t="s">
        <v>277</v>
      </c>
      <c r="DG162" s="432" t="s">
        <v>277</v>
      </c>
      <c r="DH162" s="432" t="s">
        <v>277</v>
      </c>
      <c r="DI162" s="432" t="s">
        <v>277</v>
      </c>
      <c r="DJ162" s="432" t="s">
        <v>277</v>
      </c>
      <c r="DK162" s="432" t="s">
        <v>277</v>
      </c>
      <c r="DL162" s="432" t="s">
        <v>277</v>
      </c>
      <c r="DM162" s="307" t="s">
        <v>277</v>
      </c>
      <c r="DN162" s="432" t="s">
        <v>277</v>
      </c>
      <c r="DO162" s="307" t="s">
        <v>277</v>
      </c>
      <c r="DP162" s="307" t="s">
        <v>277</v>
      </c>
      <c r="DQ162" s="307" t="s">
        <v>277</v>
      </c>
      <c r="DR162" s="307" t="s">
        <v>277</v>
      </c>
      <c r="DS162" s="307" t="s">
        <v>277</v>
      </c>
      <c r="DT162" s="307" t="s">
        <v>277</v>
      </c>
      <c r="DU162" s="307" t="s">
        <v>277</v>
      </c>
      <c r="DV162" s="307" t="s">
        <v>277</v>
      </c>
      <c r="DW162" s="307" t="s">
        <v>277</v>
      </c>
      <c r="DX162" s="432" t="s">
        <v>277</v>
      </c>
      <c r="DY162" s="307" t="s">
        <v>277</v>
      </c>
      <c r="DZ162" s="432" t="s">
        <v>277</v>
      </c>
      <c r="EA162" s="307" t="s">
        <v>277</v>
      </c>
      <c r="EB162" s="307" t="s">
        <v>277</v>
      </c>
      <c r="EC162" s="307" t="s">
        <v>277</v>
      </c>
      <c r="ED162" s="307" t="s">
        <v>277</v>
      </c>
      <c r="EE162" s="307" t="s">
        <v>277</v>
      </c>
      <c r="EF162" s="307" t="s">
        <v>277</v>
      </c>
      <c r="EG162" s="307" t="s">
        <v>277</v>
      </c>
      <c r="EH162" s="307" t="s">
        <v>277</v>
      </c>
      <c r="EI162" s="307" t="s">
        <v>277</v>
      </c>
      <c r="EJ162" s="307" t="s">
        <v>277</v>
      </c>
      <c r="EK162" s="307" t="s">
        <v>277</v>
      </c>
      <c r="EL162" s="307" t="s">
        <v>277</v>
      </c>
      <c r="EM162" s="307" t="s">
        <v>277</v>
      </c>
      <c r="EN162" s="307" t="s">
        <v>277</v>
      </c>
      <c r="EO162" s="307" t="s">
        <v>277</v>
      </c>
      <c r="EP162" s="307" t="s">
        <v>277</v>
      </c>
      <c r="EQ162" s="307" t="s">
        <v>277</v>
      </c>
      <c r="ER162" s="307" t="s">
        <v>277</v>
      </c>
      <c r="ES162" s="307" t="s">
        <v>277</v>
      </c>
      <c r="ET162" s="307" t="s">
        <v>277</v>
      </c>
      <c r="EU162" s="307" t="s">
        <v>277</v>
      </c>
    </row>
    <row r="163" spans="1:151" s="311" customFormat="1" ht="19.95" customHeight="1">
      <c r="A163" s="433"/>
      <c r="B163" s="433"/>
      <c r="C163" s="433"/>
      <c r="D163" s="449"/>
      <c r="E163" s="442"/>
      <c r="F163" s="433"/>
      <c r="G163" s="449"/>
      <c r="H163" s="449"/>
      <c r="I163" s="433"/>
      <c r="J163" s="433"/>
      <c r="K163" s="433"/>
      <c r="L163" s="442"/>
      <c r="M163" s="433"/>
      <c r="N163" s="442"/>
      <c r="O163" s="433"/>
      <c r="P163" s="439"/>
      <c r="Q163" s="460"/>
      <c r="R163" s="304" t="s">
        <v>666</v>
      </c>
      <c r="S163" s="304" t="s">
        <v>270</v>
      </c>
      <c r="T163" s="304" t="s">
        <v>270</v>
      </c>
      <c r="U163" s="304" t="s">
        <v>270</v>
      </c>
      <c r="V163" s="304" t="s">
        <v>270</v>
      </c>
      <c r="W163" s="304" t="s">
        <v>270</v>
      </c>
      <c r="X163" s="452"/>
      <c r="Y163" s="304">
        <v>70.8</v>
      </c>
      <c r="Z163" s="452"/>
      <c r="AA163" s="304" t="s">
        <v>270</v>
      </c>
      <c r="AB163" s="458"/>
      <c r="AC163" s="304" t="s">
        <v>270</v>
      </c>
      <c r="AD163" s="452"/>
      <c r="AE163" s="304" t="s">
        <v>270</v>
      </c>
      <c r="AF163" s="304" t="s">
        <v>270</v>
      </c>
      <c r="AG163" s="304" t="s">
        <v>270</v>
      </c>
      <c r="AH163" s="304" t="s">
        <v>270</v>
      </c>
      <c r="AI163" s="304" t="s">
        <v>270</v>
      </c>
      <c r="AJ163" s="447"/>
      <c r="AK163" s="447"/>
      <c r="AL163" s="447"/>
      <c r="AM163" s="447"/>
      <c r="AN163" s="447"/>
      <c r="AO163" s="447"/>
      <c r="AP163" s="307" t="s">
        <v>277</v>
      </c>
      <c r="AQ163" s="433"/>
      <c r="AR163" s="307" t="s">
        <v>277</v>
      </c>
      <c r="AS163" s="308" t="s">
        <v>277</v>
      </c>
      <c r="AT163" s="308" t="s">
        <v>277</v>
      </c>
      <c r="AU163" s="307" t="s">
        <v>277</v>
      </c>
      <c r="AV163" s="307" t="s">
        <v>277</v>
      </c>
      <c r="AW163" s="307" t="s">
        <v>277</v>
      </c>
      <c r="AX163" s="307" t="s">
        <v>277</v>
      </c>
      <c r="AY163" s="309" t="s">
        <v>277</v>
      </c>
      <c r="AZ163" s="387" t="s">
        <v>277</v>
      </c>
      <c r="BA163" s="452"/>
      <c r="BB163" s="387" t="s">
        <v>277</v>
      </c>
      <c r="BC163" s="452"/>
      <c r="BD163" s="387" t="s">
        <v>277</v>
      </c>
      <c r="BE163" s="387" t="s">
        <v>277</v>
      </c>
      <c r="BF163" s="387" t="s">
        <v>277</v>
      </c>
      <c r="BG163" s="307" t="s">
        <v>277</v>
      </c>
      <c r="BH163" s="307" t="s">
        <v>277</v>
      </c>
      <c r="BI163" s="307" t="s">
        <v>277</v>
      </c>
      <c r="BJ163" s="307" t="s">
        <v>277</v>
      </c>
      <c r="BK163" s="447"/>
      <c r="BL163" s="307" t="s">
        <v>277</v>
      </c>
      <c r="BM163" s="307" t="s">
        <v>277</v>
      </c>
      <c r="BN163" s="307" t="s">
        <v>277</v>
      </c>
      <c r="BO163" s="307" t="s">
        <v>277</v>
      </c>
      <c r="BP163" s="307" t="s">
        <v>277</v>
      </c>
      <c r="BQ163" s="307" t="s">
        <v>277</v>
      </c>
      <c r="BR163" s="307" t="s">
        <v>277</v>
      </c>
      <c r="BS163" s="307" t="s">
        <v>277</v>
      </c>
      <c r="BT163" s="307" t="s">
        <v>277</v>
      </c>
      <c r="BU163" s="306" t="s">
        <v>277</v>
      </c>
      <c r="BV163" s="307" t="s">
        <v>277</v>
      </c>
      <c r="BW163" s="307" t="s">
        <v>277</v>
      </c>
      <c r="BX163" s="307" t="s">
        <v>277</v>
      </c>
      <c r="BY163" s="307" t="s">
        <v>277</v>
      </c>
      <c r="BZ163" s="307" t="s">
        <v>277</v>
      </c>
      <c r="CA163" s="307" t="s">
        <v>277</v>
      </c>
      <c r="CB163" s="307" t="s">
        <v>277</v>
      </c>
      <c r="CC163" s="307" t="s">
        <v>277</v>
      </c>
      <c r="CD163" s="307" t="s">
        <v>277</v>
      </c>
      <c r="CE163" s="306" t="s">
        <v>277</v>
      </c>
      <c r="CF163" s="307" t="s">
        <v>277</v>
      </c>
      <c r="CG163" s="307" t="s">
        <v>277</v>
      </c>
      <c r="CH163" s="307" t="s">
        <v>277</v>
      </c>
      <c r="CI163" s="306" t="s">
        <v>277</v>
      </c>
      <c r="CJ163" s="307" t="s">
        <v>277</v>
      </c>
      <c r="CK163" s="307" t="s">
        <v>277</v>
      </c>
      <c r="CL163" s="307" t="s">
        <v>277</v>
      </c>
      <c r="CM163" s="433"/>
      <c r="CN163" s="436"/>
      <c r="CO163" s="449"/>
      <c r="CP163" s="449"/>
      <c r="CQ163" s="433"/>
      <c r="CR163" s="449"/>
      <c r="CS163" s="449"/>
      <c r="CT163" s="433"/>
      <c r="CU163" s="433"/>
      <c r="CV163" s="433"/>
      <c r="CW163" s="433"/>
      <c r="CX163" s="433"/>
      <c r="CY163" s="433"/>
      <c r="CZ163" s="433"/>
      <c r="DA163" s="433"/>
      <c r="DB163" s="442"/>
      <c r="DC163" s="433"/>
      <c r="DD163" s="433"/>
      <c r="DE163" s="433"/>
      <c r="DF163" s="433"/>
      <c r="DG163" s="433"/>
      <c r="DH163" s="433"/>
      <c r="DI163" s="433"/>
      <c r="DJ163" s="433"/>
      <c r="DK163" s="433"/>
      <c r="DL163" s="433"/>
      <c r="DM163" s="307" t="s">
        <v>277</v>
      </c>
      <c r="DN163" s="433"/>
      <c r="DO163" s="307" t="s">
        <v>277</v>
      </c>
      <c r="DP163" s="307" t="s">
        <v>277</v>
      </c>
      <c r="DQ163" s="307" t="s">
        <v>277</v>
      </c>
      <c r="DR163" s="307" t="s">
        <v>277</v>
      </c>
      <c r="DS163" s="307" t="s">
        <v>277</v>
      </c>
      <c r="DT163" s="307" t="s">
        <v>277</v>
      </c>
      <c r="DU163" s="307" t="s">
        <v>277</v>
      </c>
      <c r="DV163" s="307" t="s">
        <v>277</v>
      </c>
      <c r="DW163" s="307" t="s">
        <v>277</v>
      </c>
      <c r="DX163" s="433"/>
      <c r="DY163" s="307" t="s">
        <v>277</v>
      </c>
      <c r="DZ163" s="433"/>
      <c r="EA163" s="307" t="s">
        <v>277</v>
      </c>
      <c r="EB163" s="307" t="s">
        <v>277</v>
      </c>
      <c r="EC163" s="307" t="s">
        <v>277</v>
      </c>
      <c r="ED163" s="307" t="s">
        <v>277</v>
      </c>
      <c r="EE163" s="307" t="s">
        <v>277</v>
      </c>
      <c r="EF163" s="307" t="s">
        <v>277</v>
      </c>
      <c r="EG163" s="307" t="s">
        <v>277</v>
      </c>
      <c r="EH163" s="307" t="s">
        <v>277</v>
      </c>
      <c r="EI163" s="307" t="s">
        <v>277</v>
      </c>
      <c r="EJ163" s="307" t="s">
        <v>277</v>
      </c>
      <c r="EK163" s="307" t="s">
        <v>277</v>
      </c>
      <c r="EL163" s="307" t="s">
        <v>277</v>
      </c>
      <c r="EM163" s="307" t="s">
        <v>277</v>
      </c>
      <c r="EN163" s="307" t="s">
        <v>277</v>
      </c>
      <c r="EO163" s="307" t="s">
        <v>277</v>
      </c>
      <c r="EP163" s="307" t="s">
        <v>277</v>
      </c>
      <c r="EQ163" s="307" t="s">
        <v>277</v>
      </c>
      <c r="ER163" s="307" t="s">
        <v>277</v>
      </c>
      <c r="ES163" s="307" t="s">
        <v>277</v>
      </c>
      <c r="ET163" s="307" t="s">
        <v>277</v>
      </c>
      <c r="EU163" s="307" t="s">
        <v>277</v>
      </c>
    </row>
    <row r="164" spans="1:151" s="311" customFormat="1" ht="19.95" customHeight="1">
      <c r="A164" s="433"/>
      <c r="B164" s="433"/>
      <c r="C164" s="433"/>
      <c r="D164" s="449"/>
      <c r="E164" s="442"/>
      <c r="F164" s="433"/>
      <c r="G164" s="449"/>
      <c r="H164" s="449"/>
      <c r="I164" s="433"/>
      <c r="J164" s="433"/>
      <c r="K164" s="433"/>
      <c r="L164" s="442"/>
      <c r="M164" s="433"/>
      <c r="N164" s="442"/>
      <c r="O164" s="433"/>
      <c r="P164" s="439"/>
      <c r="Q164" s="460"/>
      <c r="R164" s="304" t="s">
        <v>277</v>
      </c>
      <c r="S164" s="304" t="s">
        <v>277</v>
      </c>
      <c r="T164" s="304" t="s">
        <v>277</v>
      </c>
      <c r="U164" s="304" t="s">
        <v>277</v>
      </c>
      <c r="V164" s="304" t="s">
        <v>277</v>
      </c>
      <c r="W164" s="304" t="s">
        <v>277</v>
      </c>
      <c r="X164" s="452"/>
      <c r="Y164" s="304" t="s">
        <v>277</v>
      </c>
      <c r="Z164" s="452"/>
      <c r="AA164" s="304" t="s">
        <v>277</v>
      </c>
      <c r="AB164" s="458"/>
      <c r="AC164" s="304" t="s">
        <v>277</v>
      </c>
      <c r="AD164" s="452"/>
      <c r="AE164" s="304" t="s">
        <v>277</v>
      </c>
      <c r="AF164" s="304" t="s">
        <v>277</v>
      </c>
      <c r="AG164" s="304" t="s">
        <v>277</v>
      </c>
      <c r="AH164" s="304" t="s">
        <v>277</v>
      </c>
      <c r="AI164" s="304" t="s">
        <v>277</v>
      </c>
      <c r="AJ164" s="447"/>
      <c r="AK164" s="447"/>
      <c r="AL164" s="447"/>
      <c r="AM164" s="447"/>
      <c r="AN164" s="447"/>
      <c r="AO164" s="447"/>
      <c r="AP164" s="307" t="s">
        <v>277</v>
      </c>
      <c r="AQ164" s="433"/>
      <c r="AR164" s="307" t="s">
        <v>277</v>
      </c>
      <c r="AS164" s="308" t="s">
        <v>277</v>
      </c>
      <c r="AT164" s="308" t="s">
        <v>277</v>
      </c>
      <c r="AU164" s="307" t="s">
        <v>277</v>
      </c>
      <c r="AV164" s="307" t="s">
        <v>277</v>
      </c>
      <c r="AW164" s="307" t="s">
        <v>277</v>
      </c>
      <c r="AX164" s="307" t="s">
        <v>277</v>
      </c>
      <c r="AY164" s="309" t="s">
        <v>277</v>
      </c>
      <c r="AZ164" s="387" t="s">
        <v>277</v>
      </c>
      <c r="BA164" s="452"/>
      <c r="BB164" s="387" t="s">
        <v>277</v>
      </c>
      <c r="BC164" s="452"/>
      <c r="BD164" s="387" t="s">
        <v>277</v>
      </c>
      <c r="BE164" s="387" t="s">
        <v>277</v>
      </c>
      <c r="BF164" s="387" t="s">
        <v>277</v>
      </c>
      <c r="BG164" s="307" t="s">
        <v>277</v>
      </c>
      <c r="BH164" s="307" t="s">
        <v>277</v>
      </c>
      <c r="BI164" s="307" t="s">
        <v>277</v>
      </c>
      <c r="BJ164" s="307" t="s">
        <v>277</v>
      </c>
      <c r="BK164" s="447"/>
      <c r="BL164" s="307" t="s">
        <v>277</v>
      </c>
      <c r="BM164" s="307" t="s">
        <v>277</v>
      </c>
      <c r="BN164" s="307" t="s">
        <v>277</v>
      </c>
      <c r="BO164" s="307" t="s">
        <v>277</v>
      </c>
      <c r="BP164" s="307" t="s">
        <v>277</v>
      </c>
      <c r="BQ164" s="307" t="s">
        <v>277</v>
      </c>
      <c r="BR164" s="307" t="s">
        <v>277</v>
      </c>
      <c r="BS164" s="307" t="s">
        <v>277</v>
      </c>
      <c r="BT164" s="307" t="s">
        <v>277</v>
      </c>
      <c r="BU164" s="306" t="s">
        <v>277</v>
      </c>
      <c r="BV164" s="307" t="s">
        <v>277</v>
      </c>
      <c r="BW164" s="307" t="s">
        <v>277</v>
      </c>
      <c r="BX164" s="307" t="s">
        <v>277</v>
      </c>
      <c r="BY164" s="307" t="s">
        <v>277</v>
      </c>
      <c r="BZ164" s="307" t="s">
        <v>277</v>
      </c>
      <c r="CA164" s="307" t="s">
        <v>277</v>
      </c>
      <c r="CB164" s="307" t="s">
        <v>277</v>
      </c>
      <c r="CC164" s="307" t="s">
        <v>277</v>
      </c>
      <c r="CD164" s="307" t="s">
        <v>277</v>
      </c>
      <c r="CE164" s="306" t="s">
        <v>277</v>
      </c>
      <c r="CF164" s="307" t="s">
        <v>277</v>
      </c>
      <c r="CG164" s="307" t="s">
        <v>277</v>
      </c>
      <c r="CH164" s="307" t="s">
        <v>277</v>
      </c>
      <c r="CI164" s="306" t="s">
        <v>277</v>
      </c>
      <c r="CJ164" s="307" t="s">
        <v>277</v>
      </c>
      <c r="CK164" s="307" t="s">
        <v>277</v>
      </c>
      <c r="CL164" s="307" t="s">
        <v>277</v>
      </c>
      <c r="CM164" s="433"/>
      <c r="CN164" s="436"/>
      <c r="CO164" s="449"/>
      <c r="CP164" s="449"/>
      <c r="CQ164" s="433"/>
      <c r="CR164" s="449"/>
      <c r="CS164" s="449"/>
      <c r="CT164" s="433"/>
      <c r="CU164" s="433"/>
      <c r="CV164" s="433"/>
      <c r="CW164" s="433"/>
      <c r="CX164" s="433"/>
      <c r="CY164" s="433"/>
      <c r="CZ164" s="433"/>
      <c r="DA164" s="433"/>
      <c r="DB164" s="442"/>
      <c r="DC164" s="433"/>
      <c r="DD164" s="433"/>
      <c r="DE164" s="433"/>
      <c r="DF164" s="433"/>
      <c r="DG164" s="433"/>
      <c r="DH164" s="433"/>
      <c r="DI164" s="433"/>
      <c r="DJ164" s="433"/>
      <c r="DK164" s="433"/>
      <c r="DL164" s="433"/>
      <c r="DM164" s="307" t="s">
        <v>277</v>
      </c>
      <c r="DN164" s="433"/>
      <c r="DO164" s="307" t="s">
        <v>277</v>
      </c>
      <c r="DP164" s="307" t="s">
        <v>277</v>
      </c>
      <c r="DQ164" s="307" t="s">
        <v>277</v>
      </c>
      <c r="DR164" s="307" t="s">
        <v>277</v>
      </c>
      <c r="DS164" s="307" t="s">
        <v>277</v>
      </c>
      <c r="DT164" s="307" t="s">
        <v>277</v>
      </c>
      <c r="DU164" s="307" t="s">
        <v>277</v>
      </c>
      <c r="DV164" s="307" t="s">
        <v>277</v>
      </c>
      <c r="DW164" s="307" t="s">
        <v>277</v>
      </c>
      <c r="DX164" s="433"/>
      <c r="DY164" s="307" t="s">
        <v>277</v>
      </c>
      <c r="DZ164" s="433"/>
      <c r="EA164" s="307" t="s">
        <v>277</v>
      </c>
      <c r="EB164" s="307" t="s">
        <v>277</v>
      </c>
      <c r="EC164" s="307" t="s">
        <v>277</v>
      </c>
      <c r="ED164" s="307" t="s">
        <v>277</v>
      </c>
      <c r="EE164" s="307" t="s">
        <v>277</v>
      </c>
      <c r="EF164" s="307" t="s">
        <v>277</v>
      </c>
      <c r="EG164" s="307" t="s">
        <v>277</v>
      </c>
      <c r="EH164" s="307" t="s">
        <v>277</v>
      </c>
      <c r="EI164" s="307" t="s">
        <v>277</v>
      </c>
      <c r="EJ164" s="307" t="s">
        <v>277</v>
      </c>
      <c r="EK164" s="307" t="s">
        <v>277</v>
      </c>
      <c r="EL164" s="307" t="s">
        <v>277</v>
      </c>
      <c r="EM164" s="307" t="s">
        <v>277</v>
      </c>
      <c r="EN164" s="307" t="s">
        <v>277</v>
      </c>
      <c r="EO164" s="307" t="s">
        <v>277</v>
      </c>
      <c r="EP164" s="307" t="s">
        <v>277</v>
      </c>
      <c r="EQ164" s="307" t="s">
        <v>277</v>
      </c>
      <c r="ER164" s="307" t="s">
        <v>277</v>
      </c>
      <c r="ES164" s="307" t="s">
        <v>277</v>
      </c>
      <c r="ET164" s="307" t="s">
        <v>277</v>
      </c>
      <c r="EU164" s="307" t="s">
        <v>277</v>
      </c>
    </row>
    <row r="165" spans="1:151" s="311" customFormat="1" ht="19.95" customHeight="1">
      <c r="A165" s="434"/>
      <c r="B165" s="434"/>
      <c r="C165" s="434"/>
      <c r="D165" s="450"/>
      <c r="E165" s="443"/>
      <c r="F165" s="434"/>
      <c r="G165" s="450"/>
      <c r="H165" s="450"/>
      <c r="I165" s="434"/>
      <c r="J165" s="434"/>
      <c r="K165" s="434"/>
      <c r="L165" s="443"/>
      <c r="M165" s="434"/>
      <c r="N165" s="443"/>
      <c r="O165" s="434"/>
      <c r="P165" s="440"/>
      <c r="Q165" s="461"/>
      <c r="R165" s="304" t="s">
        <v>277</v>
      </c>
      <c r="S165" s="304" t="s">
        <v>277</v>
      </c>
      <c r="T165" s="304" t="s">
        <v>277</v>
      </c>
      <c r="U165" s="304" t="s">
        <v>277</v>
      </c>
      <c r="V165" s="304" t="s">
        <v>277</v>
      </c>
      <c r="W165" s="304" t="s">
        <v>277</v>
      </c>
      <c r="X165" s="453"/>
      <c r="Y165" s="304" t="s">
        <v>277</v>
      </c>
      <c r="Z165" s="453"/>
      <c r="AA165" s="304" t="s">
        <v>277</v>
      </c>
      <c r="AB165" s="459"/>
      <c r="AC165" s="304" t="s">
        <v>277</v>
      </c>
      <c r="AD165" s="453"/>
      <c r="AE165" s="304" t="s">
        <v>277</v>
      </c>
      <c r="AF165" s="304" t="s">
        <v>277</v>
      </c>
      <c r="AG165" s="304" t="s">
        <v>277</v>
      </c>
      <c r="AH165" s="304" t="s">
        <v>277</v>
      </c>
      <c r="AI165" s="304" t="s">
        <v>277</v>
      </c>
      <c r="AJ165" s="448"/>
      <c r="AK165" s="448"/>
      <c r="AL165" s="448"/>
      <c r="AM165" s="448"/>
      <c r="AN165" s="448"/>
      <c r="AO165" s="448"/>
      <c r="AP165" s="307" t="s">
        <v>277</v>
      </c>
      <c r="AQ165" s="434"/>
      <c r="AR165" s="307" t="s">
        <v>277</v>
      </c>
      <c r="AS165" s="308" t="s">
        <v>277</v>
      </c>
      <c r="AT165" s="308" t="s">
        <v>277</v>
      </c>
      <c r="AU165" s="307" t="s">
        <v>277</v>
      </c>
      <c r="AV165" s="307" t="s">
        <v>277</v>
      </c>
      <c r="AW165" s="307" t="s">
        <v>277</v>
      </c>
      <c r="AX165" s="307" t="s">
        <v>277</v>
      </c>
      <c r="AY165" s="309" t="s">
        <v>277</v>
      </c>
      <c r="AZ165" s="387" t="s">
        <v>277</v>
      </c>
      <c r="BA165" s="453"/>
      <c r="BB165" s="387" t="s">
        <v>277</v>
      </c>
      <c r="BC165" s="455"/>
      <c r="BD165" s="387" t="s">
        <v>277</v>
      </c>
      <c r="BE165" s="387" t="s">
        <v>277</v>
      </c>
      <c r="BF165" s="387" t="s">
        <v>277</v>
      </c>
      <c r="BG165" s="307" t="s">
        <v>277</v>
      </c>
      <c r="BH165" s="307" t="s">
        <v>277</v>
      </c>
      <c r="BI165" s="307" t="s">
        <v>277</v>
      </c>
      <c r="BJ165" s="307" t="s">
        <v>277</v>
      </c>
      <c r="BK165" s="448"/>
      <c r="BL165" s="307" t="s">
        <v>277</v>
      </c>
      <c r="BM165" s="307" t="s">
        <v>277</v>
      </c>
      <c r="BN165" s="307" t="s">
        <v>277</v>
      </c>
      <c r="BO165" s="307" t="s">
        <v>277</v>
      </c>
      <c r="BP165" s="307" t="s">
        <v>277</v>
      </c>
      <c r="BQ165" s="307" t="s">
        <v>277</v>
      </c>
      <c r="BR165" s="307" t="s">
        <v>277</v>
      </c>
      <c r="BS165" s="307" t="s">
        <v>277</v>
      </c>
      <c r="BT165" s="307" t="s">
        <v>277</v>
      </c>
      <c r="BU165" s="306" t="s">
        <v>277</v>
      </c>
      <c r="BV165" s="307" t="s">
        <v>277</v>
      </c>
      <c r="BW165" s="307" t="s">
        <v>277</v>
      </c>
      <c r="BX165" s="307" t="s">
        <v>277</v>
      </c>
      <c r="BY165" s="307" t="s">
        <v>277</v>
      </c>
      <c r="BZ165" s="307" t="s">
        <v>277</v>
      </c>
      <c r="CA165" s="307" t="s">
        <v>277</v>
      </c>
      <c r="CB165" s="307" t="s">
        <v>277</v>
      </c>
      <c r="CC165" s="307" t="s">
        <v>277</v>
      </c>
      <c r="CD165" s="307" t="s">
        <v>277</v>
      </c>
      <c r="CE165" s="306" t="s">
        <v>277</v>
      </c>
      <c r="CF165" s="307" t="s">
        <v>277</v>
      </c>
      <c r="CG165" s="307" t="s">
        <v>277</v>
      </c>
      <c r="CH165" s="307" t="s">
        <v>277</v>
      </c>
      <c r="CI165" s="306" t="s">
        <v>277</v>
      </c>
      <c r="CJ165" s="307" t="s">
        <v>277</v>
      </c>
      <c r="CK165" s="307" t="s">
        <v>277</v>
      </c>
      <c r="CL165" s="307" t="s">
        <v>277</v>
      </c>
      <c r="CM165" s="434"/>
      <c r="CN165" s="437"/>
      <c r="CO165" s="450"/>
      <c r="CP165" s="450"/>
      <c r="CQ165" s="434"/>
      <c r="CR165" s="450"/>
      <c r="CS165" s="450"/>
      <c r="CT165" s="434"/>
      <c r="CU165" s="434"/>
      <c r="CV165" s="434"/>
      <c r="CW165" s="434"/>
      <c r="CX165" s="434"/>
      <c r="CY165" s="434"/>
      <c r="CZ165" s="434"/>
      <c r="DA165" s="434"/>
      <c r="DB165" s="443"/>
      <c r="DC165" s="434"/>
      <c r="DD165" s="434"/>
      <c r="DE165" s="434"/>
      <c r="DF165" s="434"/>
      <c r="DG165" s="434"/>
      <c r="DH165" s="434"/>
      <c r="DI165" s="434"/>
      <c r="DJ165" s="434"/>
      <c r="DK165" s="434"/>
      <c r="DL165" s="434"/>
      <c r="DM165" s="307" t="s">
        <v>277</v>
      </c>
      <c r="DN165" s="434"/>
      <c r="DO165" s="307" t="s">
        <v>277</v>
      </c>
      <c r="DP165" s="307" t="s">
        <v>277</v>
      </c>
      <c r="DQ165" s="307" t="s">
        <v>277</v>
      </c>
      <c r="DR165" s="307" t="s">
        <v>277</v>
      </c>
      <c r="DS165" s="307" t="s">
        <v>277</v>
      </c>
      <c r="DT165" s="307" t="s">
        <v>277</v>
      </c>
      <c r="DU165" s="307" t="s">
        <v>277</v>
      </c>
      <c r="DV165" s="307" t="s">
        <v>277</v>
      </c>
      <c r="DW165" s="307" t="s">
        <v>277</v>
      </c>
      <c r="DX165" s="434"/>
      <c r="DY165" s="307" t="s">
        <v>277</v>
      </c>
      <c r="DZ165" s="434"/>
      <c r="EA165" s="307" t="s">
        <v>277</v>
      </c>
      <c r="EB165" s="307" t="s">
        <v>277</v>
      </c>
      <c r="EC165" s="307" t="s">
        <v>277</v>
      </c>
      <c r="ED165" s="307" t="s">
        <v>277</v>
      </c>
      <c r="EE165" s="307" t="s">
        <v>277</v>
      </c>
      <c r="EF165" s="307" t="s">
        <v>277</v>
      </c>
      <c r="EG165" s="307" t="s">
        <v>277</v>
      </c>
      <c r="EH165" s="307" t="s">
        <v>277</v>
      </c>
      <c r="EI165" s="307" t="s">
        <v>277</v>
      </c>
      <c r="EJ165" s="307" t="s">
        <v>277</v>
      </c>
      <c r="EK165" s="307" t="s">
        <v>277</v>
      </c>
      <c r="EL165" s="307" t="s">
        <v>277</v>
      </c>
      <c r="EM165" s="307" t="s">
        <v>277</v>
      </c>
      <c r="EN165" s="307" t="s">
        <v>277</v>
      </c>
      <c r="EO165" s="307" t="s">
        <v>277</v>
      </c>
      <c r="EP165" s="307" t="s">
        <v>277</v>
      </c>
      <c r="EQ165" s="307" t="s">
        <v>277</v>
      </c>
      <c r="ER165" s="307" t="s">
        <v>277</v>
      </c>
      <c r="ES165" s="307" t="s">
        <v>277</v>
      </c>
      <c r="ET165" s="307" t="s">
        <v>277</v>
      </c>
      <c r="EU165" s="307" t="s">
        <v>277</v>
      </c>
    </row>
    <row r="166" spans="1:151" s="311" customFormat="1" ht="18" customHeight="1">
      <c r="A166" s="432">
        <v>69</v>
      </c>
      <c r="B166" s="432">
        <v>69</v>
      </c>
      <c r="C166" s="432" t="s">
        <v>263</v>
      </c>
      <c r="D166" s="432" t="s">
        <v>667</v>
      </c>
      <c r="E166" s="441" t="s">
        <v>265</v>
      </c>
      <c r="F166" s="432" t="s">
        <v>668</v>
      </c>
      <c r="G166" s="432" t="s">
        <v>669</v>
      </c>
      <c r="H166" s="432" t="s">
        <v>670</v>
      </c>
      <c r="I166" s="432" t="s">
        <v>671</v>
      </c>
      <c r="J166" s="432" t="s">
        <v>270</v>
      </c>
      <c r="K166" s="456" t="s">
        <v>672</v>
      </c>
      <c r="L166" s="441" t="s">
        <v>272</v>
      </c>
      <c r="M166" s="432" t="s">
        <v>673</v>
      </c>
      <c r="N166" s="441" t="s">
        <v>272</v>
      </c>
      <c r="O166" s="432" t="s">
        <v>674</v>
      </c>
      <c r="P166" s="438" t="s">
        <v>675</v>
      </c>
      <c r="Q166" s="441">
        <v>2</v>
      </c>
      <c r="R166" s="304" t="s">
        <v>676</v>
      </c>
      <c r="S166" s="304" t="s">
        <v>270</v>
      </c>
      <c r="T166" s="304" t="s">
        <v>270</v>
      </c>
      <c r="U166" s="304" t="s">
        <v>270</v>
      </c>
      <c r="V166" s="304" t="s">
        <v>270</v>
      </c>
      <c r="W166" s="305">
        <v>7</v>
      </c>
      <c r="X166" s="451">
        <v>18</v>
      </c>
      <c r="Y166" s="304" t="s">
        <v>270</v>
      </c>
      <c r="Z166" s="451" t="s">
        <v>270</v>
      </c>
      <c r="AA166" s="305">
        <v>7</v>
      </c>
      <c r="AB166" s="462">
        <v>18</v>
      </c>
      <c r="AC166" s="304" t="s">
        <v>270</v>
      </c>
      <c r="AD166" s="451" t="s">
        <v>270</v>
      </c>
      <c r="AE166" s="304">
        <v>71.400000000000006</v>
      </c>
      <c r="AF166" s="304" t="s">
        <v>270</v>
      </c>
      <c r="AG166" s="304" t="s">
        <v>270</v>
      </c>
      <c r="AH166" s="304" t="s">
        <v>270</v>
      </c>
      <c r="AI166" s="304" t="s">
        <v>270</v>
      </c>
      <c r="AJ166" s="446" t="s">
        <v>277</v>
      </c>
      <c r="AK166" s="446" t="s">
        <v>277</v>
      </c>
      <c r="AL166" s="446" t="s">
        <v>277</v>
      </c>
      <c r="AM166" s="446" t="s">
        <v>277</v>
      </c>
      <c r="AN166" s="446" t="s">
        <v>277</v>
      </c>
      <c r="AO166" s="446" t="s">
        <v>277</v>
      </c>
      <c r="AP166" s="307" t="s">
        <v>277</v>
      </c>
      <c r="AQ166" s="432" t="s">
        <v>277</v>
      </c>
      <c r="AR166" s="307" t="s">
        <v>277</v>
      </c>
      <c r="AS166" s="308" t="s">
        <v>277</v>
      </c>
      <c r="AT166" s="308" t="s">
        <v>277</v>
      </c>
      <c r="AU166" s="307" t="s">
        <v>277</v>
      </c>
      <c r="AV166" s="307" t="s">
        <v>277</v>
      </c>
      <c r="AW166" s="307" t="s">
        <v>277</v>
      </c>
      <c r="AX166" s="307" t="s">
        <v>277</v>
      </c>
      <c r="AY166" s="309" t="s">
        <v>277</v>
      </c>
      <c r="AZ166" s="387" t="s">
        <v>277</v>
      </c>
      <c r="BA166" s="451" t="s">
        <v>277</v>
      </c>
      <c r="BB166" s="387" t="s">
        <v>277</v>
      </c>
      <c r="BC166" s="454" t="s">
        <v>277</v>
      </c>
      <c r="BD166" s="387" t="s">
        <v>277</v>
      </c>
      <c r="BE166" s="387" t="s">
        <v>277</v>
      </c>
      <c r="BF166" s="387" t="s">
        <v>277</v>
      </c>
      <c r="BG166" s="307" t="s">
        <v>277</v>
      </c>
      <c r="BH166" s="307" t="s">
        <v>277</v>
      </c>
      <c r="BI166" s="307" t="s">
        <v>277</v>
      </c>
      <c r="BJ166" s="307" t="s">
        <v>277</v>
      </c>
      <c r="BK166" s="446" t="s">
        <v>277</v>
      </c>
      <c r="BL166" s="307" t="s">
        <v>277</v>
      </c>
      <c r="BM166" s="307" t="s">
        <v>277</v>
      </c>
      <c r="BN166" s="307" t="s">
        <v>277</v>
      </c>
      <c r="BO166" s="307" t="s">
        <v>277</v>
      </c>
      <c r="BP166" s="307" t="s">
        <v>277</v>
      </c>
      <c r="BQ166" s="307" t="s">
        <v>277</v>
      </c>
      <c r="BR166" s="307" t="s">
        <v>277</v>
      </c>
      <c r="BS166" s="307" t="s">
        <v>277</v>
      </c>
      <c r="BT166" s="307" t="s">
        <v>277</v>
      </c>
      <c r="BU166" s="306" t="s">
        <v>277</v>
      </c>
      <c r="BV166" s="307" t="s">
        <v>277</v>
      </c>
      <c r="BW166" s="307" t="s">
        <v>277</v>
      </c>
      <c r="BX166" s="307" t="s">
        <v>277</v>
      </c>
      <c r="BY166" s="307" t="s">
        <v>277</v>
      </c>
      <c r="BZ166" s="307" t="s">
        <v>277</v>
      </c>
      <c r="CA166" s="307" t="s">
        <v>277</v>
      </c>
      <c r="CB166" s="307" t="s">
        <v>277</v>
      </c>
      <c r="CC166" s="307" t="s">
        <v>277</v>
      </c>
      <c r="CD166" s="307" t="s">
        <v>277</v>
      </c>
      <c r="CE166" s="306" t="s">
        <v>277</v>
      </c>
      <c r="CF166" s="307" t="s">
        <v>277</v>
      </c>
      <c r="CG166" s="307" t="s">
        <v>277</v>
      </c>
      <c r="CH166" s="307" t="s">
        <v>277</v>
      </c>
      <c r="CI166" s="306" t="s">
        <v>277</v>
      </c>
      <c r="CJ166" s="307" t="s">
        <v>277</v>
      </c>
      <c r="CK166" s="307" t="s">
        <v>277</v>
      </c>
      <c r="CL166" s="307" t="s">
        <v>277</v>
      </c>
      <c r="CM166" s="432" t="s">
        <v>278</v>
      </c>
      <c r="CN166" s="435" t="s">
        <v>442</v>
      </c>
      <c r="CO166" s="432" t="s">
        <v>280</v>
      </c>
      <c r="CP166" s="432" t="s">
        <v>280</v>
      </c>
      <c r="CQ166" s="432" t="s">
        <v>677</v>
      </c>
      <c r="CR166" s="432" t="s">
        <v>678</v>
      </c>
      <c r="CS166" s="432" t="s">
        <v>270</v>
      </c>
      <c r="CT166" s="432" t="s">
        <v>277</v>
      </c>
      <c r="CU166" s="432" t="s">
        <v>277</v>
      </c>
      <c r="CV166" s="432" t="s">
        <v>277</v>
      </c>
      <c r="CW166" s="432" t="s">
        <v>277</v>
      </c>
      <c r="CX166" s="432" t="s">
        <v>277</v>
      </c>
      <c r="CY166" s="432" t="s">
        <v>277</v>
      </c>
      <c r="CZ166" s="432" t="s">
        <v>277</v>
      </c>
      <c r="DA166" s="432" t="s">
        <v>277</v>
      </c>
      <c r="DB166" s="441" t="s">
        <v>277</v>
      </c>
      <c r="DC166" s="432" t="s">
        <v>277</v>
      </c>
      <c r="DD166" s="432" t="s">
        <v>277</v>
      </c>
      <c r="DE166" s="432" t="s">
        <v>277</v>
      </c>
      <c r="DF166" s="432" t="s">
        <v>277</v>
      </c>
      <c r="DG166" s="432" t="s">
        <v>277</v>
      </c>
      <c r="DH166" s="432" t="s">
        <v>277</v>
      </c>
      <c r="DI166" s="432" t="s">
        <v>277</v>
      </c>
      <c r="DJ166" s="432" t="s">
        <v>277</v>
      </c>
      <c r="DK166" s="432" t="s">
        <v>277</v>
      </c>
      <c r="DL166" s="432" t="s">
        <v>277</v>
      </c>
      <c r="DM166" s="307" t="s">
        <v>277</v>
      </c>
      <c r="DN166" s="432" t="s">
        <v>277</v>
      </c>
      <c r="DO166" s="307" t="s">
        <v>277</v>
      </c>
      <c r="DP166" s="307" t="s">
        <v>277</v>
      </c>
      <c r="DQ166" s="307" t="s">
        <v>277</v>
      </c>
      <c r="DR166" s="307" t="s">
        <v>277</v>
      </c>
      <c r="DS166" s="307" t="s">
        <v>277</v>
      </c>
      <c r="DT166" s="307" t="s">
        <v>277</v>
      </c>
      <c r="DU166" s="307" t="s">
        <v>277</v>
      </c>
      <c r="DV166" s="307" t="s">
        <v>277</v>
      </c>
      <c r="DW166" s="307" t="s">
        <v>277</v>
      </c>
      <c r="DX166" s="432" t="s">
        <v>277</v>
      </c>
      <c r="DY166" s="307" t="s">
        <v>277</v>
      </c>
      <c r="DZ166" s="432" t="s">
        <v>277</v>
      </c>
      <c r="EA166" s="307" t="s">
        <v>277</v>
      </c>
      <c r="EB166" s="307" t="s">
        <v>277</v>
      </c>
      <c r="EC166" s="307" t="s">
        <v>277</v>
      </c>
      <c r="ED166" s="307" t="s">
        <v>277</v>
      </c>
      <c r="EE166" s="307" t="s">
        <v>277</v>
      </c>
      <c r="EF166" s="307" t="s">
        <v>277</v>
      </c>
      <c r="EG166" s="307" t="s">
        <v>277</v>
      </c>
      <c r="EH166" s="307" t="s">
        <v>277</v>
      </c>
      <c r="EI166" s="307" t="s">
        <v>277</v>
      </c>
      <c r="EJ166" s="307" t="s">
        <v>277</v>
      </c>
      <c r="EK166" s="307" t="s">
        <v>277</v>
      </c>
      <c r="EL166" s="307" t="s">
        <v>277</v>
      </c>
      <c r="EM166" s="307" t="s">
        <v>277</v>
      </c>
      <c r="EN166" s="307" t="s">
        <v>277</v>
      </c>
      <c r="EO166" s="307" t="s">
        <v>277</v>
      </c>
      <c r="EP166" s="307" t="s">
        <v>277</v>
      </c>
      <c r="EQ166" s="307" t="s">
        <v>277</v>
      </c>
      <c r="ER166" s="307" t="s">
        <v>277</v>
      </c>
      <c r="ES166" s="307" t="s">
        <v>277</v>
      </c>
      <c r="ET166" s="307" t="s">
        <v>277</v>
      </c>
      <c r="EU166" s="307" t="s">
        <v>277</v>
      </c>
    </row>
    <row r="167" spans="1:151" s="311" customFormat="1" ht="19.95" customHeight="1">
      <c r="A167" s="433"/>
      <c r="B167" s="433"/>
      <c r="C167" s="433"/>
      <c r="D167" s="449"/>
      <c r="E167" s="442"/>
      <c r="F167" s="433"/>
      <c r="G167" s="449"/>
      <c r="H167" s="449"/>
      <c r="I167" s="433"/>
      <c r="J167" s="433"/>
      <c r="K167" s="449"/>
      <c r="L167" s="442"/>
      <c r="M167" s="433"/>
      <c r="N167" s="442"/>
      <c r="O167" s="433"/>
      <c r="P167" s="439"/>
      <c r="Q167" s="460"/>
      <c r="R167" s="304" t="s">
        <v>679</v>
      </c>
      <c r="S167" s="304" t="s">
        <v>270</v>
      </c>
      <c r="T167" s="304" t="s">
        <v>270</v>
      </c>
      <c r="U167" s="304" t="s">
        <v>270</v>
      </c>
      <c r="V167" s="304" t="s">
        <v>270</v>
      </c>
      <c r="W167" s="305">
        <v>11</v>
      </c>
      <c r="X167" s="452"/>
      <c r="Y167" s="304" t="s">
        <v>270</v>
      </c>
      <c r="Z167" s="452"/>
      <c r="AA167" s="305">
        <v>11</v>
      </c>
      <c r="AB167" s="463"/>
      <c r="AC167" s="304" t="s">
        <v>270</v>
      </c>
      <c r="AD167" s="452"/>
      <c r="AE167" s="304">
        <v>78.599999999999994</v>
      </c>
      <c r="AF167" s="304" t="s">
        <v>270</v>
      </c>
      <c r="AG167" s="304" t="s">
        <v>270</v>
      </c>
      <c r="AH167" s="304" t="s">
        <v>270</v>
      </c>
      <c r="AI167" s="304" t="s">
        <v>270</v>
      </c>
      <c r="AJ167" s="447"/>
      <c r="AK167" s="447"/>
      <c r="AL167" s="447"/>
      <c r="AM167" s="447"/>
      <c r="AN167" s="447"/>
      <c r="AO167" s="447"/>
      <c r="AP167" s="307" t="s">
        <v>277</v>
      </c>
      <c r="AQ167" s="433"/>
      <c r="AR167" s="307" t="s">
        <v>277</v>
      </c>
      <c r="AS167" s="308" t="s">
        <v>277</v>
      </c>
      <c r="AT167" s="308" t="s">
        <v>277</v>
      </c>
      <c r="AU167" s="307" t="s">
        <v>277</v>
      </c>
      <c r="AV167" s="307" t="s">
        <v>277</v>
      </c>
      <c r="AW167" s="307" t="s">
        <v>277</v>
      </c>
      <c r="AX167" s="307" t="s">
        <v>277</v>
      </c>
      <c r="AY167" s="309" t="s">
        <v>277</v>
      </c>
      <c r="AZ167" s="387" t="s">
        <v>277</v>
      </c>
      <c r="BA167" s="452"/>
      <c r="BB167" s="387" t="s">
        <v>277</v>
      </c>
      <c r="BC167" s="452"/>
      <c r="BD167" s="387" t="s">
        <v>277</v>
      </c>
      <c r="BE167" s="387" t="s">
        <v>277</v>
      </c>
      <c r="BF167" s="387" t="s">
        <v>277</v>
      </c>
      <c r="BG167" s="307" t="s">
        <v>277</v>
      </c>
      <c r="BH167" s="307" t="s">
        <v>277</v>
      </c>
      <c r="BI167" s="307" t="s">
        <v>277</v>
      </c>
      <c r="BJ167" s="307" t="s">
        <v>277</v>
      </c>
      <c r="BK167" s="447"/>
      <c r="BL167" s="307" t="s">
        <v>277</v>
      </c>
      <c r="BM167" s="307" t="s">
        <v>277</v>
      </c>
      <c r="BN167" s="307" t="s">
        <v>277</v>
      </c>
      <c r="BO167" s="307" t="s">
        <v>277</v>
      </c>
      <c r="BP167" s="307" t="s">
        <v>277</v>
      </c>
      <c r="BQ167" s="307" t="s">
        <v>277</v>
      </c>
      <c r="BR167" s="307" t="s">
        <v>277</v>
      </c>
      <c r="BS167" s="307" t="s">
        <v>277</v>
      </c>
      <c r="BT167" s="307" t="s">
        <v>277</v>
      </c>
      <c r="BU167" s="306" t="s">
        <v>277</v>
      </c>
      <c r="BV167" s="307" t="s">
        <v>277</v>
      </c>
      <c r="BW167" s="307" t="s">
        <v>277</v>
      </c>
      <c r="BX167" s="307" t="s">
        <v>277</v>
      </c>
      <c r="BY167" s="307" t="s">
        <v>277</v>
      </c>
      <c r="BZ167" s="307" t="s">
        <v>277</v>
      </c>
      <c r="CA167" s="307" t="s">
        <v>277</v>
      </c>
      <c r="CB167" s="307" t="s">
        <v>277</v>
      </c>
      <c r="CC167" s="307" t="s">
        <v>277</v>
      </c>
      <c r="CD167" s="307" t="s">
        <v>277</v>
      </c>
      <c r="CE167" s="306" t="s">
        <v>277</v>
      </c>
      <c r="CF167" s="307" t="s">
        <v>277</v>
      </c>
      <c r="CG167" s="307" t="s">
        <v>277</v>
      </c>
      <c r="CH167" s="307" t="s">
        <v>277</v>
      </c>
      <c r="CI167" s="306" t="s">
        <v>277</v>
      </c>
      <c r="CJ167" s="307" t="s">
        <v>277</v>
      </c>
      <c r="CK167" s="307" t="s">
        <v>277</v>
      </c>
      <c r="CL167" s="307" t="s">
        <v>277</v>
      </c>
      <c r="CM167" s="433"/>
      <c r="CN167" s="436"/>
      <c r="CO167" s="449"/>
      <c r="CP167" s="449"/>
      <c r="CQ167" s="449"/>
      <c r="CR167" s="449"/>
      <c r="CS167" s="449"/>
      <c r="CT167" s="433"/>
      <c r="CU167" s="433"/>
      <c r="CV167" s="433"/>
      <c r="CW167" s="433"/>
      <c r="CX167" s="433"/>
      <c r="CY167" s="433"/>
      <c r="CZ167" s="433"/>
      <c r="DA167" s="433"/>
      <c r="DB167" s="442"/>
      <c r="DC167" s="433"/>
      <c r="DD167" s="433"/>
      <c r="DE167" s="433"/>
      <c r="DF167" s="433"/>
      <c r="DG167" s="433"/>
      <c r="DH167" s="433"/>
      <c r="DI167" s="433"/>
      <c r="DJ167" s="433"/>
      <c r="DK167" s="433"/>
      <c r="DL167" s="433"/>
      <c r="DM167" s="307" t="s">
        <v>277</v>
      </c>
      <c r="DN167" s="433"/>
      <c r="DO167" s="307" t="s">
        <v>277</v>
      </c>
      <c r="DP167" s="307" t="s">
        <v>277</v>
      </c>
      <c r="DQ167" s="307" t="s">
        <v>277</v>
      </c>
      <c r="DR167" s="307" t="s">
        <v>277</v>
      </c>
      <c r="DS167" s="307" t="s">
        <v>277</v>
      </c>
      <c r="DT167" s="307" t="s">
        <v>277</v>
      </c>
      <c r="DU167" s="307" t="s">
        <v>277</v>
      </c>
      <c r="DV167" s="307" t="s">
        <v>277</v>
      </c>
      <c r="DW167" s="307" t="s">
        <v>277</v>
      </c>
      <c r="DX167" s="433"/>
      <c r="DY167" s="307" t="s">
        <v>277</v>
      </c>
      <c r="DZ167" s="433"/>
      <c r="EA167" s="307" t="s">
        <v>277</v>
      </c>
      <c r="EB167" s="307" t="s">
        <v>277</v>
      </c>
      <c r="EC167" s="307" t="s">
        <v>277</v>
      </c>
      <c r="ED167" s="307" t="s">
        <v>277</v>
      </c>
      <c r="EE167" s="307" t="s">
        <v>277</v>
      </c>
      <c r="EF167" s="307" t="s">
        <v>277</v>
      </c>
      <c r="EG167" s="307" t="s">
        <v>277</v>
      </c>
      <c r="EH167" s="307" t="s">
        <v>277</v>
      </c>
      <c r="EI167" s="307" t="s">
        <v>277</v>
      </c>
      <c r="EJ167" s="307" t="s">
        <v>277</v>
      </c>
      <c r="EK167" s="307" t="s">
        <v>277</v>
      </c>
      <c r="EL167" s="307" t="s">
        <v>277</v>
      </c>
      <c r="EM167" s="307" t="s">
        <v>277</v>
      </c>
      <c r="EN167" s="307" t="s">
        <v>277</v>
      </c>
      <c r="EO167" s="307" t="s">
        <v>277</v>
      </c>
      <c r="EP167" s="307" t="s">
        <v>277</v>
      </c>
      <c r="EQ167" s="307" t="s">
        <v>277</v>
      </c>
      <c r="ER167" s="307" t="s">
        <v>277</v>
      </c>
      <c r="ES167" s="307" t="s">
        <v>277</v>
      </c>
      <c r="ET167" s="307" t="s">
        <v>277</v>
      </c>
      <c r="EU167" s="307" t="s">
        <v>277</v>
      </c>
    </row>
    <row r="168" spans="1:151" s="311" customFormat="1" ht="19.95" customHeight="1">
      <c r="A168" s="433"/>
      <c r="B168" s="433"/>
      <c r="C168" s="433"/>
      <c r="D168" s="449"/>
      <c r="E168" s="442"/>
      <c r="F168" s="433"/>
      <c r="G168" s="449"/>
      <c r="H168" s="449"/>
      <c r="I168" s="433"/>
      <c r="J168" s="433"/>
      <c r="K168" s="449"/>
      <c r="L168" s="442"/>
      <c r="M168" s="433"/>
      <c r="N168" s="442"/>
      <c r="O168" s="433"/>
      <c r="P168" s="439"/>
      <c r="Q168" s="460"/>
      <c r="R168" s="304" t="s">
        <v>277</v>
      </c>
      <c r="S168" s="304" t="s">
        <v>277</v>
      </c>
      <c r="T168" s="304" t="s">
        <v>277</v>
      </c>
      <c r="U168" s="304" t="s">
        <v>277</v>
      </c>
      <c r="V168" s="304" t="s">
        <v>277</v>
      </c>
      <c r="W168" s="304" t="s">
        <v>277</v>
      </c>
      <c r="X168" s="452"/>
      <c r="Y168" s="304" t="s">
        <v>277</v>
      </c>
      <c r="Z168" s="452"/>
      <c r="AA168" s="304" t="s">
        <v>277</v>
      </c>
      <c r="AB168" s="463"/>
      <c r="AC168" s="304" t="s">
        <v>277</v>
      </c>
      <c r="AD168" s="452"/>
      <c r="AE168" s="304" t="s">
        <v>277</v>
      </c>
      <c r="AF168" s="304" t="s">
        <v>277</v>
      </c>
      <c r="AG168" s="304" t="s">
        <v>277</v>
      </c>
      <c r="AH168" s="304" t="s">
        <v>277</v>
      </c>
      <c r="AI168" s="304" t="s">
        <v>277</v>
      </c>
      <c r="AJ168" s="447"/>
      <c r="AK168" s="447"/>
      <c r="AL168" s="447"/>
      <c r="AM168" s="447"/>
      <c r="AN168" s="447"/>
      <c r="AO168" s="447"/>
      <c r="AP168" s="307" t="s">
        <v>277</v>
      </c>
      <c r="AQ168" s="433"/>
      <c r="AR168" s="307" t="s">
        <v>277</v>
      </c>
      <c r="AS168" s="308" t="s">
        <v>277</v>
      </c>
      <c r="AT168" s="308" t="s">
        <v>277</v>
      </c>
      <c r="AU168" s="307" t="s">
        <v>277</v>
      </c>
      <c r="AV168" s="307" t="s">
        <v>277</v>
      </c>
      <c r="AW168" s="307" t="s">
        <v>277</v>
      </c>
      <c r="AX168" s="307" t="s">
        <v>277</v>
      </c>
      <c r="AY168" s="309" t="s">
        <v>277</v>
      </c>
      <c r="AZ168" s="387" t="s">
        <v>277</v>
      </c>
      <c r="BA168" s="452"/>
      <c r="BB168" s="387" t="s">
        <v>277</v>
      </c>
      <c r="BC168" s="452"/>
      <c r="BD168" s="387" t="s">
        <v>277</v>
      </c>
      <c r="BE168" s="387" t="s">
        <v>277</v>
      </c>
      <c r="BF168" s="387" t="s">
        <v>277</v>
      </c>
      <c r="BG168" s="307" t="s">
        <v>277</v>
      </c>
      <c r="BH168" s="307" t="s">
        <v>277</v>
      </c>
      <c r="BI168" s="307" t="s">
        <v>277</v>
      </c>
      <c r="BJ168" s="307" t="s">
        <v>277</v>
      </c>
      <c r="BK168" s="447"/>
      <c r="BL168" s="307" t="s">
        <v>277</v>
      </c>
      <c r="BM168" s="307" t="s">
        <v>277</v>
      </c>
      <c r="BN168" s="307" t="s">
        <v>277</v>
      </c>
      <c r="BO168" s="307" t="s">
        <v>277</v>
      </c>
      <c r="BP168" s="307" t="s">
        <v>277</v>
      </c>
      <c r="BQ168" s="307" t="s">
        <v>277</v>
      </c>
      <c r="BR168" s="307" t="s">
        <v>277</v>
      </c>
      <c r="BS168" s="307" t="s">
        <v>277</v>
      </c>
      <c r="BT168" s="307" t="s">
        <v>277</v>
      </c>
      <c r="BU168" s="306" t="s">
        <v>277</v>
      </c>
      <c r="BV168" s="307" t="s">
        <v>277</v>
      </c>
      <c r="BW168" s="307" t="s">
        <v>277</v>
      </c>
      <c r="BX168" s="307" t="s">
        <v>277</v>
      </c>
      <c r="BY168" s="307" t="s">
        <v>277</v>
      </c>
      <c r="BZ168" s="307" t="s">
        <v>277</v>
      </c>
      <c r="CA168" s="307" t="s">
        <v>277</v>
      </c>
      <c r="CB168" s="307" t="s">
        <v>277</v>
      </c>
      <c r="CC168" s="307" t="s">
        <v>277</v>
      </c>
      <c r="CD168" s="307" t="s">
        <v>277</v>
      </c>
      <c r="CE168" s="306" t="s">
        <v>277</v>
      </c>
      <c r="CF168" s="307" t="s">
        <v>277</v>
      </c>
      <c r="CG168" s="307" t="s">
        <v>277</v>
      </c>
      <c r="CH168" s="307" t="s">
        <v>277</v>
      </c>
      <c r="CI168" s="306" t="s">
        <v>277</v>
      </c>
      <c r="CJ168" s="307" t="s">
        <v>277</v>
      </c>
      <c r="CK168" s="307" t="s">
        <v>277</v>
      </c>
      <c r="CL168" s="307" t="s">
        <v>277</v>
      </c>
      <c r="CM168" s="433"/>
      <c r="CN168" s="436"/>
      <c r="CO168" s="449"/>
      <c r="CP168" s="449"/>
      <c r="CQ168" s="449"/>
      <c r="CR168" s="449"/>
      <c r="CS168" s="449"/>
      <c r="CT168" s="433"/>
      <c r="CU168" s="433"/>
      <c r="CV168" s="433"/>
      <c r="CW168" s="433"/>
      <c r="CX168" s="433"/>
      <c r="CY168" s="433"/>
      <c r="CZ168" s="433"/>
      <c r="DA168" s="433"/>
      <c r="DB168" s="442"/>
      <c r="DC168" s="433"/>
      <c r="DD168" s="433"/>
      <c r="DE168" s="433"/>
      <c r="DF168" s="433"/>
      <c r="DG168" s="433"/>
      <c r="DH168" s="433"/>
      <c r="DI168" s="433"/>
      <c r="DJ168" s="433"/>
      <c r="DK168" s="433"/>
      <c r="DL168" s="433"/>
      <c r="DM168" s="307" t="s">
        <v>277</v>
      </c>
      <c r="DN168" s="433"/>
      <c r="DO168" s="307" t="s">
        <v>277</v>
      </c>
      <c r="DP168" s="307" t="s">
        <v>277</v>
      </c>
      <c r="DQ168" s="307" t="s">
        <v>277</v>
      </c>
      <c r="DR168" s="307" t="s">
        <v>277</v>
      </c>
      <c r="DS168" s="307" t="s">
        <v>277</v>
      </c>
      <c r="DT168" s="307" t="s">
        <v>277</v>
      </c>
      <c r="DU168" s="307" t="s">
        <v>277</v>
      </c>
      <c r="DV168" s="307" t="s">
        <v>277</v>
      </c>
      <c r="DW168" s="307" t="s">
        <v>277</v>
      </c>
      <c r="DX168" s="433"/>
      <c r="DY168" s="307" t="s">
        <v>277</v>
      </c>
      <c r="DZ168" s="433"/>
      <c r="EA168" s="307" t="s">
        <v>277</v>
      </c>
      <c r="EB168" s="307" t="s">
        <v>277</v>
      </c>
      <c r="EC168" s="307" t="s">
        <v>277</v>
      </c>
      <c r="ED168" s="307" t="s">
        <v>277</v>
      </c>
      <c r="EE168" s="307" t="s">
        <v>277</v>
      </c>
      <c r="EF168" s="307" t="s">
        <v>277</v>
      </c>
      <c r="EG168" s="307" t="s">
        <v>277</v>
      </c>
      <c r="EH168" s="307" t="s">
        <v>277</v>
      </c>
      <c r="EI168" s="307" t="s">
        <v>277</v>
      </c>
      <c r="EJ168" s="307" t="s">
        <v>277</v>
      </c>
      <c r="EK168" s="307" t="s">
        <v>277</v>
      </c>
      <c r="EL168" s="307" t="s">
        <v>277</v>
      </c>
      <c r="EM168" s="307" t="s">
        <v>277</v>
      </c>
      <c r="EN168" s="307" t="s">
        <v>277</v>
      </c>
      <c r="EO168" s="307" t="s">
        <v>277</v>
      </c>
      <c r="EP168" s="307" t="s">
        <v>277</v>
      </c>
      <c r="EQ168" s="307" t="s">
        <v>277</v>
      </c>
      <c r="ER168" s="307" t="s">
        <v>277</v>
      </c>
      <c r="ES168" s="307" t="s">
        <v>277</v>
      </c>
      <c r="ET168" s="307" t="s">
        <v>277</v>
      </c>
      <c r="EU168" s="307" t="s">
        <v>277</v>
      </c>
    </row>
    <row r="169" spans="1:151" s="311" customFormat="1" ht="19.95" customHeight="1">
      <c r="A169" s="434"/>
      <c r="B169" s="434"/>
      <c r="C169" s="434"/>
      <c r="D169" s="450"/>
      <c r="E169" s="443"/>
      <c r="F169" s="434"/>
      <c r="G169" s="450"/>
      <c r="H169" s="450"/>
      <c r="I169" s="434"/>
      <c r="J169" s="434"/>
      <c r="K169" s="450"/>
      <c r="L169" s="443"/>
      <c r="M169" s="434"/>
      <c r="N169" s="443"/>
      <c r="O169" s="434"/>
      <c r="P169" s="440"/>
      <c r="Q169" s="461"/>
      <c r="R169" s="304" t="s">
        <v>277</v>
      </c>
      <c r="S169" s="304" t="s">
        <v>277</v>
      </c>
      <c r="T169" s="304" t="s">
        <v>277</v>
      </c>
      <c r="U169" s="304" t="s">
        <v>277</v>
      </c>
      <c r="V169" s="304" t="s">
        <v>277</v>
      </c>
      <c r="W169" s="304" t="s">
        <v>277</v>
      </c>
      <c r="X169" s="453"/>
      <c r="Y169" s="304" t="s">
        <v>277</v>
      </c>
      <c r="Z169" s="453"/>
      <c r="AA169" s="304" t="s">
        <v>277</v>
      </c>
      <c r="AB169" s="464"/>
      <c r="AC169" s="304" t="s">
        <v>277</v>
      </c>
      <c r="AD169" s="453"/>
      <c r="AE169" s="304" t="s">
        <v>277</v>
      </c>
      <c r="AF169" s="304" t="s">
        <v>277</v>
      </c>
      <c r="AG169" s="304" t="s">
        <v>277</v>
      </c>
      <c r="AH169" s="304" t="s">
        <v>277</v>
      </c>
      <c r="AI169" s="304" t="s">
        <v>277</v>
      </c>
      <c r="AJ169" s="448"/>
      <c r="AK169" s="448"/>
      <c r="AL169" s="448"/>
      <c r="AM169" s="448"/>
      <c r="AN169" s="448"/>
      <c r="AO169" s="448"/>
      <c r="AP169" s="307" t="s">
        <v>277</v>
      </c>
      <c r="AQ169" s="434"/>
      <c r="AR169" s="307" t="s">
        <v>277</v>
      </c>
      <c r="AS169" s="308" t="s">
        <v>277</v>
      </c>
      <c r="AT169" s="308" t="s">
        <v>277</v>
      </c>
      <c r="AU169" s="307" t="s">
        <v>277</v>
      </c>
      <c r="AV169" s="307" t="s">
        <v>277</v>
      </c>
      <c r="AW169" s="307" t="s">
        <v>277</v>
      </c>
      <c r="AX169" s="307" t="s">
        <v>277</v>
      </c>
      <c r="AY169" s="309" t="s">
        <v>277</v>
      </c>
      <c r="AZ169" s="387" t="s">
        <v>277</v>
      </c>
      <c r="BA169" s="453"/>
      <c r="BB169" s="387" t="s">
        <v>277</v>
      </c>
      <c r="BC169" s="455"/>
      <c r="BD169" s="387" t="s">
        <v>277</v>
      </c>
      <c r="BE169" s="387" t="s">
        <v>277</v>
      </c>
      <c r="BF169" s="387" t="s">
        <v>277</v>
      </c>
      <c r="BG169" s="307" t="s">
        <v>277</v>
      </c>
      <c r="BH169" s="307" t="s">
        <v>277</v>
      </c>
      <c r="BI169" s="307" t="s">
        <v>277</v>
      </c>
      <c r="BJ169" s="307" t="s">
        <v>277</v>
      </c>
      <c r="BK169" s="448"/>
      <c r="BL169" s="307" t="s">
        <v>277</v>
      </c>
      <c r="BM169" s="307" t="s">
        <v>277</v>
      </c>
      <c r="BN169" s="307" t="s">
        <v>277</v>
      </c>
      <c r="BO169" s="307" t="s">
        <v>277</v>
      </c>
      <c r="BP169" s="307" t="s">
        <v>277</v>
      </c>
      <c r="BQ169" s="307" t="s">
        <v>277</v>
      </c>
      <c r="BR169" s="307" t="s">
        <v>277</v>
      </c>
      <c r="BS169" s="307" t="s">
        <v>277</v>
      </c>
      <c r="BT169" s="307" t="s">
        <v>277</v>
      </c>
      <c r="BU169" s="306" t="s">
        <v>277</v>
      </c>
      <c r="BV169" s="307" t="s">
        <v>277</v>
      </c>
      <c r="BW169" s="307" t="s">
        <v>277</v>
      </c>
      <c r="BX169" s="307" t="s">
        <v>277</v>
      </c>
      <c r="BY169" s="307" t="s">
        <v>277</v>
      </c>
      <c r="BZ169" s="307" t="s">
        <v>277</v>
      </c>
      <c r="CA169" s="307" t="s">
        <v>277</v>
      </c>
      <c r="CB169" s="307" t="s">
        <v>277</v>
      </c>
      <c r="CC169" s="307" t="s">
        <v>277</v>
      </c>
      <c r="CD169" s="307" t="s">
        <v>277</v>
      </c>
      <c r="CE169" s="306" t="s">
        <v>277</v>
      </c>
      <c r="CF169" s="307" t="s">
        <v>277</v>
      </c>
      <c r="CG169" s="307" t="s">
        <v>277</v>
      </c>
      <c r="CH169" s="307" t="s">
        <v>277</v>
      </c>
      <c r="CI169" s="306" t="s">
        <v>277</v>
      </c>
      <c r="CJ169" s="307" t="s">
        <v>277</v>
      </c>
      <c r="CK169" s="307" t="s">
        <v>277</v>
      </c>
      <c r="CL169" s="307" t="s">
        <v>277</v>
      </c>
      <c r="CM169" s="434"/>
      <c r="CN169" s="437"/>
      <c r="CO169" s="450"/>
      <c r="CP169" s="450"/>
      <c r="CQ169" s="450"/>
      <c r="CR169" s="450"/>
      <c r="CS169" s="450"/>
      <c r="CT169" s="434"/>
      <c r="CU169" s="434"/>
      <c r="CV169" s="434"/>
      <c r="CW169" s="434"/>
      <c r="CX169" s="434"/>
      <c r="CY169" s="434"/>
      <c r="CZ169" s="434"/>
      <c r="DA169" s="434"/>
      <c r="DB169" s="443"/>
      <c r="DC169" s="434"/>
      <c r="DD169" s="434"/>
      <c r="DE169" s="434"/>
      <c r="DF169" s="434"/>
      <c r="DG169" s="434"/>
      <c r="DH169" s="434"/>
      <c r="DI169" s="434"/>
      <c r="DJ169" s="434"/>
      <c r="DK169" s="434"/>
      <c r="DL169" s="434"/>
      <c r="DM169" s="307" t="s">
        <v>277</v>
      </c>
      <c r="DN169" s="434"/>
      <c r="DO169" s="307" t="s">
        <v>277</v>
      </c>
      <c r="DP169" s="307" t="s">
        <v>277</v>
      </c>
      <c r="DQ169" s="307" t="s">
        <v>277</v>
      </c>
      <c r="DR169" s="307" t="s">
        <v>277</v>
      </c>
      <c r="DS169" s="307" t="s">
        <v>277</v>
      </c>
      <c r="DT169" s="307" t="s">
        <v>277</v>
      </c>
      <c r="DU169" s="307" t="s">
        <v>277</v>
      </c>
      <c r="DV169" s="307" t="s">
        <v>277</v>
      </c>
      <c r="DW169" s="307" t="s">
        <v>277</v>
      </c>
      <c r="DX169" s="434"/>
      <c r="DY169" s="307" t="s">
        <v>277</v>
      </c>
      <c r="DZ169" s="434"/>
      <c r="EA169" s="307" t="s">
        <v>277</v>
      </c>
      <c r="EB169" s="307" t="s">
        <v>277</v>
      </c>
      <c r="EC169" s="307" t="s">
        <v>277</v>
      </c>
      <c r="ED169" s="307" t="s">
        <v>277</v>
      </c>
      <c r="EE169" s="307" t="s">
        <v>277</v>
      </c>
      <c r="EF169" s="307" t="s">
        <v>277</v>
      </c>
      <c r="EG169" s="307" t="s">
        <v>277</v>
      </c>
      <c r="EH169" s="307" t="s">
        <v>277</v>
      </c>
      <c r="EI169" s="307" t="s">
        <v>277</v>
      </c>
      <c r="EJ169" s="307" t="s">
        <v>277</v>
      </c>
      <c r="EK169" s="307" t="s">
        <v>277</v>
      </c>
      <c r="EL169" s="307" t="s">
        <v>277</v>
      </c>
      <c r="EM169" s="307" t="s">
        <v>277</v>
      </c>
      <c r="EN169" s="307" t="s">
        <v>277</v>
      </c>
      <c r="EO169" s="307" t="s">
        <v>277</v>
      </c>
      <c r="EP169" s="307" t="s">
        <v>277</v>
      </c>
      <c r="EQ169" s="307" t="s">
        <v>277</v>
      </c>
      <c r="ER169" s="307" t="s">
        <v>277</v>
      </c>
      <c r="ES169" s="307" t="s">
        <v>277</v>
      </c>
      <c r="ET169" s="307" t="s">
        <v>277</v>
      </c>
      <c r="EU169" s="307" t="s">
        <v>277</v>
      </c>
    </row>
    <row r="170" spans="1:151" s="311" customFormat="1" ht="19.95" customHeight="1">
      <c r="A170" s="432">
        <v>70</v>
      </c>
      <c r="B170" s="432">
        <v>70</v>
      </c>
      <c r="C170" s="432" t="s">
        <v>263</v>
      </c>
      <c r="D170" s="432" t="s">
        <v>680</v>
      </c>
      <c r="E170" s="441" t="s">
        <v>265</v>
      </c>
      <c r="F170" s="432" t="s">
        <v>681</v>
      </c>
      <c r="G170" s="432" t="s">
        <v>682</v>
      </c>
      <c r="H170" s="432" t="s">
        <v>683</v>
      </c>
      <c r="I170" s="432" t="s">
        <v>684</v>
      </c>
      <c r="J170" s="432" t="s">
        <v>270</v>
      </c>
      <c r="K170" s="456" t="s">
        <v>685</v>
      </c>
      <c r="L170" s="441" t="s">
        <v>272</v>
      </c>
      <c r="M170" s="432" t="s">
        <v>686</v>
      </c>
      <c r="N170" s="441" t="s">
        <v>272</v>
      </c>
      <c r="O170" s="432" t="s">
        <v>687</v>
      </c>
      <c r="P170" s="438" t="s">
        <v>291</v>
      </c>
      <c r="Q170" s="441">
        <v>1</v>
      </c>
      <c r="R170" s="304" t="s">
        <v>627</v>
      </c>
      <c r="S170" s="304" t="s">
        <v>270</v>
      </c>
      <c r="T170" s="304" t="s">
        <v>573</v>
      </c>
      <c r="U170" s="304" t="s">
        <v>270</v>
      </c>
      <c r="V170" s="304" t="s">
        <v>270</v>
      </c>
      <c r="W170" s="304">
        <v>9</v>
      </c>
      <c r="X170" s="451">
        <v>9</v>
      </c>
      <c r="Y170" s="304">
        <v>67</v>
      </c>
      <c r="Z170" s="451">
        <v>67</v>
      </c>
      <c r="AA170" s="304">
        <v>9</v>
      </c>
      <c r="AB170" s="457">
        <v>9</v>
      </c>
      <c r="AC170" s="304" t="s">
        <v>270</v>
      </c>
      <c r="AD170" s="451" t="s">
        <v>270</v>
      </c>
      <c r="AE170" s="304" t="s">
        <v>270</v>
      </c>
      <c r="AF170" s="304" t="s">
        <v>270</v>
      </c>
      <c r="AG170" s="304" t="s">
        <v>270</v>
      </c>
      <c r="AH170" s="304" t="s">
        <v>270</v>
      </c>
      <c r="AI170" s="304" t="s">
        <v>270</v>
      </c>
      <c r="AJ170" s="446" t="s">
        <v>277</v>
      </c>
      <c r="AK170" s="446" t="s">
        <v>277</v>
      </c>
      <c r="AL170" s="446" t="s">
        <v>277</v>
      </c>
      <c r="AM170" s="446" t="s">
        <v>277</v>
      </c>
      <c r="AN170" s="446" t="s">
        <v>277</v>
      </c>
      <c r="AO170" s="446" t="s">
        <v>277</v>
      </c>
      <c r="AP170" s="307" t="s">
        <v>277</v>
      </c>
      <c r="AQ170" s="432" t="s">
        <v>277</v>
      </c>
      <c r="AR170" s="307" t="s">
        <v>277</v>
      </c>
      <c r="AS170" s="308" t="s">
        <v>277</v>
      </c>
      <c r="AT170" s="308" t="s">
        <v>277</v>
      </c>
      <c r="AU170" s="307" t="s">
        <v>277</v>
      </c>
      <c r="AV170" s="307" t="s">
        <v>277</v>
      </c>
      <c r="AW170" s="307" t="s">
        <v>277</v>
      </c>
      <c r="AX170" s="307" t="s">
        <v>277</v>
      </c>
      <c r="AY170" s="309" t="s">
        <v>277</v>
      </c>
      <c r="AZ170" s="387" t="s">
        <v>277</v>
      </c>
      <c r="BA170" s="451" t="s">
        <v>277</v>
      </c>
      <c r="BB170" s="387" t="s">
        <v>277</v>
      </c>
      <c r="BC170" s="454" t="s">
        <v>277</v>
      </c>
      <c r="BD170" s="387" t="s">
        <v>277</v>
      </c>
      <c r="BE170" s="387" t="s">
        <v>277</v>
      </c>
      <c r="BF170" s="387" t="s">
        <v>277</v>
      </c>
      <c r="BG170" s="307" t="s">
        <v>277</v>
      </c>
      <c r="BH170" s="307" t="s">
        <v>277</v>
      </c>
      <c r="BI170" s="307" t="s">
        <v>277</v>
      </c>
      <c r="BJ170" s="307" t="s">
        <v>277</v>
      </c>
      <c r="BK170" s="446" t="s">
        <v>277</v>
      </c>
      <c r="BL170" s="307" t="s">
        <v>277</v>
      </c>
      <c r="BM170" s="307" t="s">
        <v>277</v>
      </c>
      <c r="BN170" s="307" t="s">
        <v>277</v>
      </c>
      <c r="BO170" s="307" t="s">
        <v>277</v>
      </c>
      <c r="BP170" s="307" t="s">
        <v>277</v>
      </c>
      <c r="BQ170" s="307" t="s">
        <v>277</v>
      </c>
      <c r="BR170" s="307" t="s">
        <v>277</v>
      </c>
      <c r="BS170" s="307" t="s">
        <v>277</v>
      </c>
      <c r="BT170" s="307" t="s">
        <v>277</v>
      </c>
      <c r="BU170" s="306" t="s">
        <v>277</v>
      </c>
      <c r="BV170" s="307" t="s">
        <v>277</v>
      </c>
      <c r="BW170" s="307" t="s">
        <v>277</v>
      </c>
      <c r="BX170" s="307" t="s">
        <v>277</v>
      </c>
      <c r="BY170" s="307" t="s">
        <v>277</v>
      </c>
      <c r="BZ170" s="307" t="s">
        <v>277</v>
      </c>
      <c r="CA170" s="307" t="s">
        <v>277</v>
      </c>
      <c r="CB170" s="307" t="s">
        <v>277</v>
      </c>
      <c r="CC170" s="307" t="s">
        <v>277</v>
      </c>
      <c r="CD170" s="307" t="s">
        <v>277</v>
      </c>
      <c r="CE170" s="306" t="s">
        <v>277</v>
      </c>
      <c r="CF170" s="307" t="s">
        <v>277</v>
      </c>
      <c r="CG170" s="307" t="s">
        <v>277</v>
      </c>
      <c r="CH170" s="307" t="s">
        <v>277</v>
      </c>
      <c r="CI170" s="306" t="s">
        <v>277</v>
      </c>
      <c r="CJ170" s="307" t="s">
        <v>277</v>
      </c>
      <c r="CK170" s="307" t="s">
        <v>277</v>
      </c>
      <c r="CL170" s="307" t="s">
        <v>277</v>
      </c>
      <c r="CM170" s="432" t="s">
        <v>688</v>
      </c>
      <c r="CN170" s="435" t="s">
        <v>689</v>
      </c>
      <c r="CO170" s="432" t="s">
        <v>280</v>
      </c>
      <c r="CP170" s="432" t="s">
        <v>280</v>
      </c>
      <c r="CQ170" s="432" t="s">
        <v>690</v>
      </c>
      <c r="CR170" s="432" t="s">
        <v>691</v>
      </c>
      <c r="CS170" s="432" t="s">
        <v>270</v>
      </c>
      <c r="CT170" s="432" t="s">
        <v>277</v>
      </c>
      <c r="CU170" s="432" t="s">
        <v>277</v>
      </c>
      <c r="CV170" s="432" t="s">
        <v>277</v>
      </c>
      <c r="CW170" s="432" t="s">
        <v>277</v>
      </c>
      <c r="CX170" s="432" t="s">
        <v>277</v>
      </c>
      <c r="CY170" s="432" t="s">
        <v>277</v>
      </c>
      <c r="CZ170" s="432" t="s">
        <v>277</v>
      </c>
      <c r="DA170" s="432" t="s">
        <v>277</v>
      </c>
      <c r="DB170" s="441" t="s">
        <v>277</v>
      </c>
      <c r="DC170" s="432" t="s">
        <v>277</v>
      </c>
      <c r="DD170" s="432" t="s">
        <v>277</v>
      </c>
      <c r="DE170" s="432" t="s">
        <v>277</v>
      </c>
      <c r="DF170" s="432" t="s">
        <v>277</v>
      </c>
      <c r="DG170" s="432" t="s">
        <v>277</v>
      </c>
      <c r="DH170" s="432" t="s">
        <v>277</v>
      </c>
      <c r="DI170" s="432" t="s">
        <v>277</v>
      </c>
      <c r="DJ170" s="432" t="s">
        <v>277</v>
      </c>
      <c r="DK170" s="432" t="s">
        <v>277</v>
      </c>
      <c r="DL170" s="432" t="s">
        <v>277</v>
      </c>
      <c r="DM170" s="307" t="s">
        <v>277</v>
      </c>
      <c r="DN170" s="432" t="s">
        <v>277</v>
      </c>
      <c r="DO170" s="307" t="s">
        <v>277</v>
      </c>
      <c r="DP170" s="307" t="s">
        <v>277</v>
      </c>
      <c r="DQ170" s="307" t="s">
        <v>277</v>
      </c>
      <c r="DR170" s="307" t="s">
        <v>277</v>
      </c>
      <c r="DS170" s="307" t="s">
        <v>277</v>
      </c>
      <c r="DT170" s="307" t="s">
        <v>277</v>
      </c>
      <c r="DU170" s="307" t="s">
        <v>277</v>
      </c>
      <c r="DV170" s="307" t="s">
        <v>277</v>
      </c>
      <c r="DW170" s="307" t="s">
        <v>277</v>
      </c>
      <c r="DX170" s="432" t="s">
        <v>277</v>
      </c>
      <c r="DY170" s="307" t="s">
        <v>277</v>
      </c>
      <c r="DZ170" s="432" t="s">
        <v>277</v>
      </c>
      <c r="EA170" s="307" t="s">
        <v>277</v>
      </c>
      <c r="EB170" s="307" t="s">
        <v>277</v>
      </c>
      <c r="EC170" s="307" t="s">
        <v>277</v>
      </c>
      <c r="ED170" s="307" t="s">
        <v>277</v>
      </c>
      <c r="EE170" s="307" t="s">
        <v>277</v>
      </c>
      <c r="EF170" s="307" t="s">
        <v>277</v>
      </c>
      <c r="EG170" s="307" t="s">
        <v>277</v>
      </c>
      <c r="EH170" s="307" t="s">
        <v>277</v>
      </c>
      <c r="EI170" s="307" t="s">
        <v>277</v>
      </c>
      <c r="EJ170" s="307" t="s">
        <v>277</v>
      </c>
      <c r="EK170" s="307" t="s">
        <v>277</v>
      </c>
      <c r="EL170" s="307" t="s">
        <v>277</v>
      </c>
      <c r="EM170" s="307" t="s">
        <v>277</v>
      </c>
      <c r="EN170" s="307" t="s">
        <v>277</v>
      </c>
      <c r="EO170" s="307" t="s">
        <v>277</v>
      </c>
      <c r="EP170" s="307" t="s">
        <v>277</v>
      </c>
      <c r="EQ170" s="307" t="s">
        <v>277</v>
      </c>
      <c r="ER170" s="307" t="s">
        <v>277</v>
      </c>
      <c r="ES170" s="307" t="s">
        <v>277</v>
      </c>
      <c r="ET170" s="307" t="s">
        <v>277</v>
      </c>
      <c r="EU170" s="307" t="s">
        <v>277</v>
      </c>
    </row>
    <row r="171" spans="1:151" s="311" customFormat="1" ht="19.95" customHeight="1">
      <c r="A171" s="433"/>
      <c r="B171" s="433"/>
      <c r="C171" s="433"/>
      <c r="D171" s="449"/>
      <c r="E171" s="442"/>
      <c r="F171" s="433"/>
      <c r="G171" s="449"/>
      <c r="H171" s="449"/>
      <c r="I171" s="433"/>
      <c r="J171" s="433"/>
      <c r="K171" s="449"/>
      <c r="L171" s="442"/>
      <c r="M171" s="433"/>
      <c r="N171" s="442"/>
      <c r="O171" s="433"/>
      <c r="P171" s="439"/>
      <c r="Q171" s="460"/>
      <c r="R171" s="304" t="s">
        <v>277</v>
      </c>
      <c r="S171" s="304" t="s">
        <v>277</v>
      </c>
      <c r="T171" s="304" t="s">
        <v>277</v>
      </c>
      <c r="U171" s="304" t="s">
        <v>277</v>
      </c>
      <c r="V171" s="304" t="s">
        <v>277</v>
      </c>
      <c r="W171" s="304" t="s">
        <v>277</v>
      </c>
      <c r="X171" s="452"/>
      <c r="Y171" s="304" t="s">
        <v>277</v>
      </c>
      <c r="Z171" s="452"/>
      <c r="AA171" s="304" t="s">
        <v>277</v>
      </c>
      <c r="AB171" s="458"/>
      <c r="AC171" s="304" t="s">
        <v>277</v>
      </c>
      <c r="AD171" s="452"/>
      <c r="AE171" s="304" t="s">
        <v>277</v>
      </c>
      <c r="AF171" s="304" t="s">
        <v>277</v>
      </c>
      <c r="AG171" s="304" t="s">
        <v>277</v>
      </c>
      <c r="AH171" s="304" t="s">
        <v>277</v>
      </c>
      <c r="AI171" s="304" t="s">
        <v>277</v>
      </c>
      <c r="AJ171" s="447"/>
      <c r="AK171" s="447"/>
      <c r="AL171" s="447"/>
      <c r="AM171" s="447"/>
      <c r="AN171" s="447"/>
      <c r="AO171" s="447"/>
      <c r="AP171" s="307" t="s">
        <v>277</v>
      </c>
      <c r="AQ171" s="433"/>
      <c r="AR171" s="307" t="s">
        <v>277</v>
      </c>
      <c r="AS171" s="308" t="s">
        <v>277</v>
      </c>
      <c r="AT171" s="308" t="s">
        <v>277</v>
      </c>
      <c r="AU171" s="307" t="s">
        <v>277</v>
      </c>
      <c r="AV171" s="307" t="s">
        <v>277</v>
      </c>
      <c r="AW171" s="307" t="s">
        <v>277</v>
      </c>
      <c r="AX171" s="307" t="s">
        <v>277</v>
      </c>
      <c r="AY171" s="309" t="s">
        <v>277</v>
      </c>
      <c r="AZ171" s="387" t="s">
        <v>277</v>
      </c>
      <c r="BA171" s="452"/>
      <c r="BB171" s="387" t="s">
        <v>277</v>
      </c>
      <c r="BC171" s="452"/>
      <c r="BD171" s="387" t="s">
        <v>277</v>
      </c>
      <c r="BE171" s="387" t="s">
        <v>277</v>
      </c>
      <c r="BF171" s="387" t="s">
        <v>277</v>
      </c>
      <c r="BG171" s="307" t="s">
        <v>277</v>
      </c>
      <c r="BH171" s="307" t="s">
        <v>277</v>
      </c>
      <c r="BI171" s="307" t="s">
        <v>277</v>
      </c>
      <c r="BJ171" s="307" t="s">
        <v>277</v>
      </c>
      <c r="BK171" s="447"/>
      <c r="BL171" s="307" t="s">
        <v>277</v>
      </c>
      <c r="BM171" s="307" t="s">
        <v>277</v>
      </c>
      <c r="BN171" s="307" t="s">
        <v>277</v>
      </c>
      <c r="BO171" s="307" t="s">
        <v>277</v>
      </c>
      <c r="BP171" s="307" t="s">
        <v>277</v>
      </c>
      <c r="BQ171" s="307" t="s">
        <v>277</v>
      </c>
      <c r="BR171" s="307" t="s">
        <v>277</v>
      </c>
      <c r="BS171" s="307" t="s">
        <v>277</v>
      </c>
      <c r="BT171" s="307" t="s">
        <v>277</v>
      </c>
      <c r="BU171" s="306" t="s">
        <v>277</v>
      </c>
      <c r="BV171" s="307" t="s">
        <v>277</v>
      </c>
      <c r="BW171" s="307" t="s">
        <v>277</v>
      </c>
      <c r="BX171" s="307" t="s">
        <v>277</v>
      </c>
      <c r="BY171" s="307" t="s">
        <v>277</v>
      </c>
      <c r="BZ171" s="307" t="s">
        <v>277</v>
      </c>
      <c r="CA171" s="307" t="s">
        <v>277</v>
      </c>
      <c r="CB171" s="307" t="s">
        <v>277</v>
      </c>
      <c r="CC171" s="307" t="s">
        <v>277</v>
      </c>
      <c r="CD171" s="307" t="s">
        <v>277</v>
      </c>
      <c r="CE171" s="306" t="s">
        <v>277</v>
      </c>
      <c r="CF171" s="307" t="s">
        <v>277</v>
      </c>
      <c r="CG171" s="307" t="s">
        <v>277</v>
      </c>
      <c r="CH171" s="307" t="s">
        <v>277</v>
      </c>
      <c r="CI171" s="306" t="s">
        <v>277</v>
      </c>
      <c r="CJ171" s="307" t="s">
        <v>277</v>
      </c>
      <c r="CK171" s="307" t="s">
        <v>277</v>
      </c>
      <c r="CL171" s="307" t="s">
        <v>277</v>
      </c>
      <c r="CM171" s="433"/>
      <c r="CN171" s="436"/>
      <c r="CO171" s="449"/>
      <c r="CP171" s="449"/>
      <c r="CQ171" s="449"/>
      <c r="CR171" s="449"/>
      <c r="CS171" s="449"/>
      <c r="CT171" s="433"/>
      <c r="CU171" s="433"/>
      <c r="CV171" s="433"/>
      <c r="CW171" s="433"/>
      <c r="CX171" s="433"/>
      <c r="CY171" s="433"/>
      <c r="CZ171" s="433"/>
      <c r="DA171" s="433"/>
      <c r="DB171" s="442"/>
      <c r="DC171" s="433"/>
      <c r="DD171" s="433"/>
      <c r="DE171" s="433"/>
      <c r="DF171" s="433"/>
      <c r="DG171" s="433"/>
      <c r="DH171" s="433"/>
      <c r="DI171" s="433"/>
      <c r="DJ171" s="433"/>
      <c r="DK171" s="433"/>
      <c r="DL171" s="433"/>
      <c r="DM171" s="307" t="s">
        <v>277</v>
      </c>
      <c r="DN171" s="433"/>
      <c r="DO171" s="307" t="s">
        <v>277</v>
      </c>
      <c r="DP171" s="307" t="s">
        <v>277</v>
      </c>
      <c r="DQ171" s="307" t="s">
        <v>277</v>
      </c>
      <c r="DR171" s="307" t="s">
        <v>277</v>
      </c>
      <c r="DS171" s="307" t="s">
        <v>277</v>
      </c>
      <c r="DT171" s="307" t="s">
        <v>277</v>
      </c>
      <c r="DU171" s="307" t="s">
        <v>277</v>
      </c>
      <c r="DV171" s="307" t="s">
        <v>277</v>
      </c>
      <c r="DW171" s="307" t="s">
        <v>277</v>
      </c>
      <c r="DX171" s="433"/>
      <c r="DY171" s="307" t="s">
        <v>277</v>
      </c>
      <c r="DZ171" s="433"/>
      <c r="EA171" s="307" t="s">
        <v>277</v>
      </c>
      <c r="EB171" s="307" t="s">
        <v>277</v>
      </c>
      <c r="EC171" s="307" t="s">
        <v>277</v>
      </c>
      <c r="ED171" s="307" t="s">
        <v>277</v>
      </c>
      <c r="EE171" s="307" t="s">
        <v>277</v>
      </c>
      <c r="EF171" s="307" t="s">
        <v>277</v>
      </c>
      <c r="EG171" s="307" t="s">
        <v>277</v>
      </c>
      <c r="EH171" s="307" t="s">
        <v>277</v>
      </c>
      <c r="EI171" s="307" t="s">
        <v>277</v>
      </c>
      <c r="EJ171" s="307" t="s">
        <v>277</v>
      </c>
      <c r="EK171" s="307" t="s">
        <v>277</v>
      </c>
      <c r="EL171" s="307" t="s">
        <v>277</v>
      </c>
      <c r="EM171" s="307" t="s">
        <v>277</v>
      </c>
      <c r="EN171" s="307" t="s">
        <v>277</v>
      </c>
      <c r="EO171" s="307" t="s">
        <v>277</v>
      </c>
      <c r="EP171" s="307" t="s">
        <v>277</v>
      </c>
      <c r="EQ171" s="307" t="s">
        <v>277</v>
      </c>
      <c r="ER171" s="307" t="s">
        <v>277</v>
      </c>
      <c r="ES171" s="307" t="s">
        <v>277</v>
      </c>
      <c r="ET171" s="307" t="s">
        <v>277</v>
      </c>
      <c r="EU171" s="307" t="s">
        <v>277</v>
      </c>
    </row>
    <row r="172" spans="1:151" s="311" customFormat="1" ht="19.95" customHeight="1">
      <c r="A172" s="433"/>
      <c r="B172" s="433"/>
      <c r="C172" s="433"/>
      <c r="D172" s="449"/>
      <c r="E172" s="442"/>
      <c r="F172" s="433"/>
      <c r="G172" s="449"/>
      <c r="H172" s="449"/>
      <c r="I172" s="433"/>
      <c r="J172" s="433"/>
      <c r="K172" s="449"/>
      <c r="L172" s="442"/>
      <c r="M172" s="433"/>
      <c r="N172" s="442"/>
      <c r="O172" s="433"/>
      <c r="P172" s="439"/>
      <c r="Q172" s="460"/>
      <c r="R172" s="304" t="s">
        <v>277</v>
      </c>
      <c r="S172" s="304" t="s">
        <v>277</v>
      </c>
      <c r="T172" s="304" t="s">
        <v>277</v>
      </c>
      <c r="U172" s="304" t="s">
        <v>277</v>
      </c>
      <c r="V172" s="304" t="s">
        <v>277</v>
      </c>
      <c r="W172" s="304" t="s">
        <v>277</v>
      </c>
      <c r="X172" s="452"/>
      <c r="Y172" s="304" t="s">
        <v>277</v>
      </c>
      <c r="Z172" s="452"/>
      <c r="AA172" s="304" t="s">
        <v>277</v>
      </c>
      <c r="AB172" s="458"/>
      <c r="AC172" s="304" t="s">
        <v>277</v>
      </c>
      <c r="AD172" s="452"/>
      <c r="AE172" s="304" t="s">
        <v>277</v>
      </c>
      <c r="AF172" s="304" t="s">
        <v>277</v>
      </c>
      <c r="AG172" s="304" t="s">
        <v>277</v>
      </c>
      <c r="AH172" s="304" t="s">
        <v>277</v>
      </c>
      <c r="AI172" s="304" t="s">
        <v>277</v>
      </c>
      <c r="AJ172" s="447"/>
      <c r="AK172" s="447"/>
      <c r="AL172" s="447"/>
      <c r="AM172" s="447"/>
      <c r="AN172" s="447"/>
      <c r="AO172" s="447"/>
      <c r="AP172" s="307" t="s">
        <v>277</v>
      </c>
      <c r="AQ172" s="433"/>
      <c r="AR172" s="307" t="s">
        <v>277</v>
      </c>
      <c r="AS172" s="308" t="s">
        <v>277</v>
      </c>
      <c r="AT172" s="308" t="s">
        <v>277</v>
      </c>
      <c r="AU172" s="307" t="s">
        <v>277</v>
      </c>
      <c r="AV172" s="307" t="s">
        <v>277</v>
      </c>
      <c r="AW172" s="307" t="s">
        <v>277</v>
      </c>
      <c r="AX172" s="307" t="s">
        <v>277</v>
      </c>
      <c r="AY172" s="309" t="s">
        <v>277</v>
      </c>
      <c r="AZ172" s="387" t="s">
        <v>277</v>
      </c>
      <c r="BA172" s="452"/>
      <c r="BB172" s="387" t="s">
        <v>277</v>
      </c>
      <c r="BC172" s="452"/>
      <c r="BD172" s="387" t="s">
        <v>277</v>
      </c>
      <c r="BE172" s="387" t="s">
        <v>277</v>
      </c>
      <c r="BF172" s="387" t="s">
        <v>277</v>
      </c>
      <c r="BG172" s="307" t="s">
        <v>277</v>
      </c>
      <c r="BH172" s="307" t="s">
        <v>277</v>
      </c>
      <c r="BI172" s="307" t="s">
        <v>277</v>
      </c>
      <c r="BJ172" s="307" t="s">
        <v>277</v>
      </c>
      <c r="BK172" s="447"/>
      <c r="BL172" s="307" t="s">
        <v>277</v>
      </c>
      <c r="BM172" s="307" t="s">
        <v>277</v>
      </c>
      <c r="BN172" s="307" t="s">
        <v>277</v>
      </c>
      <c r="BO172" s="307" t="s">
        <v>277</v>
      </c>
      <c r="BP172" s="307" t="s">
        <v>277</v>
      </c>
      <c r="BQ172" s="307" t="s">
        <v>277</v>
      </c>
      <c r="BR172" s="307" t="s">
        <v>277</v>
      </c>
      <c r="BS172" s="307" t="s">
        <v>277</v>
      </c>
      <c r="BT172" s="307" t="s">
        <v>277</v>
      </c>
      <c r="BU172" s="306" t="s">
        <v>277</v>
      </c>
      <c r="BV172" s="307" t="s">
        <v>277</v>
      </c>
      <c r="BW172" s="307" t="s">
        <v>277</v>
      </c>
      <c r="BX172" s="307" t="s">
        <v>277</v>
      </c>
      <c r="BY172" s="307" t="s">
        <v>277</v>
      </c>
      <c r="BZ172" s="307" t="s">
        <v>277</v>
      </c>
      <c r="CA172" s="307" t="s">
        <v>277</v>
      </c>
      <c r="CB172" s="307" t="s">
        <v>277</v>
      </c>
      <c r="CC172" s="307" t="s">
        <v>277</v>
      </c>
      <c r="CD172" s="307" t="s">
        <v>277</v>
      </c>
      <c r="CE172" s="306" t="s">
        <v>277</v>
      </c>
      <c r="CF172" s="307" t="s">
        <v>277</v>
      </c>
      <c r="CG172" s="307" t="s">
        <v>277</v>
      </c>
      <c r="CH172" s="307" t="s">
        <v>277</v>
      </c>
      <c r="CI172" s="306" t="s">
        <v>277</v>
      </c>
      <c r="CJ172" s="307" t="s">
        <v>277</v>
      </c>
      <c r="CK172" s="307" t="s">
        <v>277</v>
      </c>
      <c r="CL172" s="307" t="s">
        <v>277</v>
      </c>
      <c r="CM172" s="433"/>
      <c r="CN172" s="436"/>
      <c r="CO172" s="449"/>
      <c r="CP172" s="449"/>
      <c r="CQ172" s="449"/>
      <c r="CR172" s="449"/>
      <c r="CS172" s="449"/>
      <c r="CT172" s="433"/>
      <c r="CU172" s="433"/>
      <c r="CV172" s="433"/>
      <c r="CW172" s="433"/>
      <c r="CX172" s="433"/>
      <c r="CY172" s="433"/>
      <c r="CZ172" s="433"/>
      <c r="DA172" s="433"/>
      <c r="DB172" s="442"/>
      <c r="DC172" s="433"/>
      <c r="DD172" s="433"/>
      <c r="DE172" s="433"/>
      <c r="DF172" s="433"/>
      <c r="DG172" s="433"/>
      <c r="DH172" s="433"/>
      <c r="DI172" s="433"/>
      <c r="DJ172" s="433"/>
      <c r="DK172" s="433"/>
      <c r="DL172" s="433"/>
      <c r="DM172" s="307" t="s">
        <v>277</v>
      </c>
      <c r="DN172" s="433"/>
      <c r="DO172" s="307" t="s">
        <v>277</v>
      </c>
      <c r="DP172" s="307" t="s">
        <v>277</v>
      </c>
      <c r="DQ172" s="307" t="s">
        <v>277</v>
      </c>
      <c r="DR172" s="307" t="s">
        <v>277</v>
      </c>
      <c r="DS172" s="307" t="s">
        <v>277</v>
      </c>
      <c r="DT172" s="307" t="s">
        <v>277</v>
      </c>
      <c r="DU172" s="307" t="s">
        <v>277</v>
      </c>
      <c r="DV172" s="307" t="s">
        <v>277</v>
      </c>
      <c r="DW172" s="307" t="s">
        <v>277</v>
      </c>
      <c r="DX172" s="433"/>
      <c r="DY172" s="307" t="s">
        <v>277</v>
      </c>
      <c r="DZ172" s="433"/>
      <c r="EA172" s="307" t="s">
        <v>277</v>
      </c>
      <c r="EB172" s="307" t="s">
        <v>277</v>
      </c>
      <c r="EC172" s="307" t="s">
        <v>277</v>
      </c>
      <c r="ED172" s="307" t="s">
        <v>277</v>
      </c>
      <c r="EE172" s="307" t="s">
        <v>277</v>
      </c>
      <c r="EF172" s="307" t="s">
        <v>277</v>
      </c>
      <c r="EG172" s="307" t="s">
        <v>277</v>
      </c>
      <c r="EH172" s="307" t="s">
        <v>277</v>
      </c>
      <c r="EI172" s="307" t="s">
        <v>277</v>
      </c>
      <c r="EJ172" s="307" t="s">
        <v>277</v>
      </c>
      <c r="EK172" s="307" t="s">
        <v>277</v>
      </c>
      <c r="EL172" s="307" t="s">
        <v>277</v>
      </c>
      <c r="EM172" s="307" t="s">
        <v>277</v>
      </c>
      <c r="EN172" s="307" t="s">
        <v>277</v>
      </c>
      <c r="EO172" s="307" t="s">
        <v>277</v>
      </c>
      <c r="EP172" s="307" t="s">
        <v>277</v>
      </c>
      <c r="EQ172" s="307" t="s">
        <v>277</v>
      </c>
      <c r="ER172" s="307" t="s">
        <v>277</v>
      </c>
      <c r="ES172" s="307" t="s">
        <v>277</v>
      </c>
      <c r="ET172" s="307" t="s">
        <v>277</v>
      </c>
      <c r="EU172" s="307" t="s">
        <v>277</v>
      </c>
    </row>
    <row r="173" spans="1:151" s="311" customFormat="1" ht="19.95" customHeight="1">
      <c r="A173" s="434"/>
      <c r="B173" s="434"/>
      <c r="C173" s="434"/>
      <c r="D173" s="450"/>
      <c r="E173" s="443"/>
      <c r="F173" s="434"/>
      <c r="G173" s="450"/>
      <c r="H173" s="450"/>
      <c r="I173" s="434"/>
      <c r="J173" s="434"/>
      <c r="K173" s="450"/>
      <c r="L173" s="443"/>
      <c r="M173" s="434"/>
      <c r="N173" s="443"/>
      <c r="O173" s="434"/>
      <c r="P173" s="440"/>
      <c r="Q173" s="461"/>
      <c r="R173" s="304" t="s">
        <v>277</v>
      </c>
      <c r="S173" s="304" t="s">
        <v>277</v>
      </c>
      <c r="T173" s="304" t="s">
        <v>277</v>
      </c>
      <c r="U173" s="304" t="s">
        <v>277</v>
      </c>
      <c r="V173" s="304" t="s">
        <v>277</v>
      </c>
      <c r="W173" s="304" t="s">
        <v>277</v>
      </c>
      <c r="X173" s="453"/>
      <c r="Y173" s="304" t="s">
        <v>277</v>
      </c>
      <c r="Z173" s="453"/>
      <c r="AA173" s="304" t="s">
        <v>277</v>
      </c>
      <c r="AB173" s="459"/>
      <c r="AC173" s="304" t="s">
        <v>277</v>
      </c>
      <c r="AD173" s="453"/>
      <c r="AE173" s="304" t="s">
        <v>277</v>
      </c>
      <c r="AF173" s="304" t="s">
        <v>277</v>
      </c>
      <c r="AG173" s="304" t="s">
        <v>277</v>
      </c>
      <c r="AH173" s="304" t="s">
        <v>277</v>
      </c>
      <c r="AI173" s="304" t="s">
        <v>277</v>
      </c>
      <c r="AJ173" s="448"/>
      <c r="AK173" s="448"/>
      <c r="AL173" s="448"/>
      <c r="AM173" s="448"/>
      <c r="AN173" s="448"/>
      <c r="AO173" s="448"/>
      <c r="AP173" s="307" t="s">
        <v>277</v>
      </c>
      <c r="AQ173" s="434"/>
      <c r="AR173" s="307" t="s">
        <v>277</v>
      </c>
      <c r="AS173" s="308" t="s">
        <v>277</v>
      </c>
      <c r="AT173" s="308" t="s">
        <v>277</v>
      </c>
      <c r="AU173" s="307" t="s">
        <v>277</v>
      </c>
      <c r="AV173" s="307" t="s">
        <v>277</v>
      </c>
      <c r="AW173" s="307" t="s">
        <v>277</v>
      </c>
      <c r="AX173" s="307" t="s">
        <v>277</v>
      </c>
      <c r="AY173" s="309" t="s">
        <v>277</v>
      </c>
      <c r="AZ173" s="387" t="s">
        <v>277</v>
      </c>
      <c r="BA173" s="453"/>
      <c r="BB173" s="387" t="s">
        <v>277</v>
      </c>
      <c r="BC173" s="455"/>
      <c r="BD173" s="387" t="s">
        <v>277</v>
      </c>
      <c r="BE173" s="387" t="s">
        <v>277</v>
      </c>
      <c r="BF173" s="387" t="s">
        <v>277</v>
      </c>
      <c r="BG173" s="307" t="s">
        <v>277</v>
      </c>
      <c r="BH173" s="307" t="s">
        <v>277</v>
      </c>
      <c r="BI173" s="307" t="s">
        <v>277</v>
      </c>
      <c r="BJ173" s="307" t="s">
        <v>277</v>
      </c>
      <c r="BK173" s="448"/>
      <c r="BL173" s="307" t="s">
        <v>277</v>
      </c>
      <c r="BM173" s="307" t="s">
        <v>277</v>
      </c>
      <c r="BN173" s="307" t="s">
        <v>277</v>
      </c>
      <c r="BO173" s="307" t="s">
        <v>277</v>
      </c>
      <c r="BP173" s="307" t="s">
        <v>277</v>
      </c>
      <c r="BQ173" s="307" t="s">
        <v>277</v>
      </c>
      <c r="BR173" s="307" t="s">
        <v>277</v>
      </c>
      <c r="BS173" s="307" t="s">
        <v>277</v>
      </c>
      <c r="BT173" s="307" t="s">
        <v>277</v>
      </c>
      <c r="BU173" s="306" t="s">
        <v>277</v>
      </c>
      <c r="BV173" s="307" t="s">
        <v>277</v>
      </c>
      <c r="BW173" s="307" t="s">
        <v>277</v>
      </c>
      <c r="BX173" s="307" t="s">
        <v>277</v>
      </c>
      <c r="BY173" s="307" t="s">
        <v>277</v>
      </c>
      <c r="BZ173" s="307" t="s">
        <v>277</v>
      </c>
      <c r="CA173" s="307" t="s">
        <v>277</v>
      </c>
      <c r="CB173" s="307" t="s">
        <v>277</v>
      </c>
      <c r="CC173" s="307" t="s">
        <v>277</v>
      </c>
      <c r="CD173" s="307" t="s">
        <v>277</v>
      </c>
      <c r="CE173" s="306" t="s">
        <v>277</v>
      </c>
      <c r="CF173" s="307" t="s">
        <v>277</v>
      </c>
      <c r="CG173" s="307" t="s">
        <v>277</v>
      </c>
      <c r="CH173" s="307" t="s">
        <v>277</v>
      </c>
      <c r="CI173" s="306" t="s">
        <v>277</v>
      </c>
      <c r="CJ173" s="307" t="s">
        <v>277</v>
      </c>
      <c r="CK173" s="307" t="s">
        <v>277</v>
      </c>
      <c r="CL173" s="307" t="s">
        <v>277</v>
      </c>
      <c r="CM173" s="434"/>
      <c r="CN173" s="437"/>
      <c r="CO173" s="450"/>
      <c r="CP173" s="450"/>
      <c r="CQ173" s="450"/>
      <c r="CR173" s="450"/>
      <c r="CS173" s="450"/>
      <c r="CT173" s="434"/>
      <c r="CU173" s="434"/>
      <c r="CV173" s="434"/>
      <c r="CW173" s="434"/>
      <c r="CX173" s="434"/>
      <c r="CY173" s="434"/>
      <c r="CZ173" s="434"/>
      <c r="DA173" s="434"/>
      <c r="DB173" s="443"/>
      <c r="DC173" s="434"/>
      <c r="DD173" s="434"/>
      <c r="DE173" s="434"/>
      <c r="DF173" s="434"/>
      <c r="DG173" s="434"/>
      <c r="DH173" s="434"/>
      <c r="DI173" s="434"/>
      <c r="DJ173" s="434"/>
      <c r="DK173" s="434"/>
      <c r="DL173" s="434"/>
      <c r="DM173" s="307" t="s">
        <v>277</v>
      </c>
      <c r="DN173" s="434"/>
      <c r="DO173" s="307" t="s">
        <v>277</v>
      </c>
      <c r="DP173" s="307" t="s">
        <v>277</v>
      </c>
      <c r="DQ173" s="307" t="s">
        <v>277</v>
      </c>
      <c r="DR173" s="307" t="s">
        <v>277</v>
      </c>
      <c r="DS173" s="307" t="s">
        <v>277</v>
      </c>
      <c r="DT173" s="307" t="s">
        <v>277</v>
      </c>
      <c r="DU173" s="307" t="s">
        <v>277</v>
      </c>
      <c r="DV173" s="307" t="s">
        <v>277</v>
      </c>
      <c r="DW173" s="307" t="s">
        <v>277</v>
      </c>
      <c r="DX173" s="434"/>
      <c r="DY173" s="307" t="s">
        <v>277</v>
      </c>
      <c r="DZ173" s="434"/>
      <c r="EA173" s="307" t="s">
        <v>277</v>
      </c>
      <c r="EB173" s="307" t="s">
        <v>277</v>
      </c>
      <c r="EC173" s="307" t="s">
        <v>277</v>
      </c>
      <c r="ED173" s="307" t="s">
        <v>277</v>
      </c>
      <c r="EE173" s="307" t="s">
        <v>277</v>
      </c>
      <c r="EF173" s="307" t="s">
        <v>277</v>
      </c>
      <c r="EG173" s="307" t="s">
        <v>277</v>
      </c>
      <c r="EH173" s="307" t="s">
        <v>277</v>
      </c>
      <c r="EI173" s="307" t="s">
        <v>277</v>
      </c>
      <c r="EJ173" s="307" t="s">
        <v>277</v>
      </c>
      <c r="EK173" s="307" t="s">
        <v>277</v>
      </c>
      <c r="EL173" s="307" t="s">
        <v>277</v>
      </c>
      <c r="EM173" s="307" t="s">
        <v>277</v>
      </c>
      <c r="EN173" s="307" t="s">
        <v>277</v>
      </c>
      <c r="EO173" s="307" t="s">
        <v>277</v>
      </c>
      <c r="EP173" s="307" t="s">
        <v>277</v>
      </c>
      <c r="EQ173" s="307" t="s">
        <v>277</v>
      </c>
      <c r="ER173" s="307" t="s">
        <v>277</v>
      </c>
      <c r="ES173" s="307" t="s">
        <v>277</v>
      </c>
      <c r="ET173" s="307" t="s">
        <v>277</v>
      </c>
      <c r="EU173" s="307" t="s">
        <v>277</v>
      </c>
    </row>
    <row r="174" spans="1:151" s="311" customFormat="1" ht="19.95" customHeight="1">
      <c r="A174" s="432">
        <v>71</v>
      </c>
      <c r="B174" s="432">
        <v>71</v>
      </c>
      <c r="C174" s="432" t="s">
        <v>263</v>
      </c>
      <c r="D174" s="432" t="s">
        <v>692</v>
      </c>
      <c r="E174" s="441" t="s">
        <v>265</v>
      </c>
      <c r="F174" s="432" t="s">
        <v>693</v>
      </c>
      <c r="G174" s="432" t="s">
        <v>694</v>
      </c>
      <c r="H174" s="432" t="s">
        <v>695</v>
      </c>
      <c r="I174" s="432" t="s">
        <v>696</v>
      </c>
      <c r="J174" s="432" t="s">
        <v>697</v>
      </c>
      <c r="K174" s="456" t="s">
        <v>698</v>
      </c>
      <c r="L174" s="441" t="s">
        <v>272</v>
      </c>
      <c r="M174" s="432" t="s">
        <v>699</v>
      </c>
      <c r="N174" s="441" t="s">
        <v>272</v>
      </c>
      <c r="O174" s="432" t="s">
        <v>700</v>
      </c>
      <c r="P174" s="438" t="s">
        <v>291</v>
      </c>
      <c r="Q174" s="441">
        <v>1</v>
      </c>
      <c r="R174" s="304" t="s">
        <v>701</v>
      </c>
      <c r="S174" s="304" t="s">
        <v>270</v>
      </c>
      <c r="T174" s="304" t="s">
        <v>270</v>
      </c>
      <c r="U174" s="304" t="s">
        <v>270</v>
      </c>
      <c r="V174" s="304" t="s">
        <v>270</v>
      </c>
      <c r="W174" s="304">
        <v>46</v>
      </c>
      <c r="X174" s="451">
        <v>46</v>
      </c>
      <c r="Y174" s="304">
        <v>71.5</v>
      </c>
      <c r="Z174" s="451">
        <v>71.5</v>
      </c>
      <c r="AA174" s="304">
        <v>46</v>
      </c>
      <c r="AB174" s="457">
        <v>46</v>
      </c>
      <c r="AC174" s="304" t="s">
        <v>270</v>
      </c>
      <c r="AD174" s="451" t="s">
        <v>270</v>
      </c>
      <c r="AE174" s="304">
        <v>71.8</v>
      </c>
      <c r="AF174" s="304" t="s">
        <v>270</v>
      </c>
      <c r="AG174" s="304" t="s">
        <v>270</v>
      </c>
      <c r="AH174" s="304" t="s">
        <v>270</v>
      </c>
      <c r="AI174" s="304" t="s">
        <v>270</v>
      </c>
      <c r="AJ174" s="446" t="s">
        <v>277</v>
      </c>
      <c r="AK174" s="446" t="s">
        <v>277</v>
      </c>
      <c r="AL174" s="446" t="s">
        <v>277</v>
      </c>
      <c r="AM174" s="446" t="s">
        <v>277</v>
      </c>
      <c r="AN174" s="446" t="s">
        <v>277</v>
      </c>
      <c r="AO174" s="446" t="s">
        <v>277</v>
      </c>
      <c r="AP174" s="307" t="s">
        <v>277</v>
      </c>
      <c r="AQ174" s="432" t="s">
        <v>277</v>
      </c>
      <c r="AR174" s="307" t="s">
        <v>277</v>
      </c>
      <c r="AS174" s="308" t="s">
        <v>277</v>
      </c>
      <c r="AT174" s="308" t="s">
        <v>277</v>
      </c>
      <c r="AU174" s="307" t="s">
        <v>277</v>
      </c>
      <c r="AV174" s="307" t="s">
        <v>277</v>
      </c>
      <c r="AW174" s="307" t="s">
        <v>277</v>
      </c>
      <c r="AX174" s="307" t="s">
        <v>277</v>
      </c>
      <c r="AY174" s="309" t="s">
        <v>277</v>
      </c>
      <c r="AZ174" s="387" t="s">
        <v>277</v>
      </c>
      <c r="BA174" s="451" t="s">
        <v>277</v>
      </c>
      <c r="BB174" s="387" t="s">
        <v>277</v>
      </c>
      <c r="BC174" s="454" t="s">
        <v>277</v>
      </c>
      <c r="BD174" s="387" t="s">
        <v>277</v>
      </c>
      <c r="BE174" s="387" t="s">
        <v>277</v>
      </c>
      <c r="BF174" s="387" t="s">
        <v>277</v>
      </c>
      <c r="BG174" s="307" t="s">
        <v>277</v>
      </c>
      <c r="BH174" s="307" t="s">
        <v>277</v>
      </c>
      <c r="BI174" s="307" t="s">
        <v>277</v>
      </c>
      <c r="BJ174" s="307" t="s">
        <v>277</v>
      </c>
      <c r="BK174" s="446" t="s">
        <v>277</v>
      </c>
      <c r="BL174" s="307" t="s">
        <v>277</v>
      </c>
      <c r="BM174" s="307" t="s">
        <v>277</v>
      </c>
      <c r="BN174" s="307" t="s">
        <v>277</v>
      </c>
      <c r="BO174" s="307" t="s">
        <v>277</v>
      </c>
      <c r="BP174" s="307" t="s">
        <v>277</v>
      </c>
      <c r="BQ174" s="307" t="s">
        <v>277</v>
      </c>
      <c r="BR174" s="307" t="s">
        <v>277</v>
      </c>
      <c r="BS174" s="307" t="s">
        <v>277</v>
      </c>
      <c r="BT174" s="307" t="s">
        <v>277</v>
      </c>
      <c r="BU174" s="306" t="s">
        <v>277</v>
      </c>
      <c r="BV174" s="307" t="s">
        <v>277</v>
      </c>
      <c r="BW174" s="307" t="s">
        <v>277</v>
      </c>
      <c r="BX174" s="307" t="s">
        <v>277</v>
      </c>
      <c r="BY174" s="307" t="s">
        <v>277</v>
      </c>
      <c r="BZ174" s="307" t="s">
        <v>277</v>
      </c>
      <c r="CA174" s="307" t="s">
        <v>277</v>
      </c>
      <c r="CB174" s="307" t="s">
        <v>277</v>
      </c>
      <c r="CC174" s="307" t="s">
        <v>277</v>
      </c>
      <c r="CD174" s="307" t="s">
        <v>277</v>
      </c>
      <c r="CE174" s="306" t="s">
        <v>277</v>
      </c>
      <c r="CF174" s="307" t="s">
        <v>277</v>
      </c>
      <c r="CG174" s="307" t="s">
        <v>277</v>
      </c>
      <c r="CH174" s="307" t="s">
        <v>277</v>
      </c>
      <c r="CI174" s="306" t="s">
        <v>277</v>
      </c>
      <c r="CJ174" s="307" t="s">
        <v>277</v>
      </c>
      <c r="CK174" s="307" t="s">
        <v>277</v>
      </c>
      <c r="CL174" s="307" t="s">
        <v>277</v>
      </c>
      <c r="CM174" s="432" t="s">
        <v>441</v>
      </c>
      <c r="CN174" s="435" t="s">
        <v>702</v>
      </c>
      <c r="CO174" s="432" t="s">
        <v>280</v>
      </c>
      <c r="CP174" s="432" t="s">
        <v>280</v>
      </c>
      <c r="CQ174" s="432" t="s">
        <v>295</v>
      </c>
      <c r="CR174" s="432" t="s">
        <v>703</v>
      </c>
      <c r="CS174" s="432" t="s">
        <v>270</v>
      </c>
      <c r="CT174" s="432" t="s">
        <v>277</v>
      </c>
      <c r="CU174" s="432" t="s">
        <v>277</v>
      </c>
      <c r="CV174" s="432" t="s">
        <v>277</v>
      </c>
      <c r="CW174" s="432" t="s">
        <v>277</v>
      </c>
      <c r="CX174" s="432" t="s">
        <v>277</v>
      </c>
      <c r="CY174" s="432" t="s">
        <v>277</v>
      </c>
      <c r="CZ174" s="432" t="s">
        <v>277</v>
      </c>
      <c r="DA174" s="432" t="s">
        <v>277</v>
      </c>
      <c r="DB174" s="441" t="s">
        <v>277</v>
      </c>
      <c r="DC174" s="432" t="s">
        <v>277</v>
      </c>
      <c r="DD174" s="432" t="s">
        <v>277</v>
      </c>
      <c r="DE174" s="432" t="s">
        <v>277</v>
      </c>
      <c r="DF174" s="432" t="s">
        <v>277</v>
      </c>
      <c r="DG174" s="432" t="s">
        <v>277</v>
      </c>
      <c r="DH174" s="432" t="s">
        <v>277</v>
      </c>
      <c r="DI174" s="432" t="s">
        <v>277</v>
      </c>
      <c r="DJ174" s="432" t="s">
        <v>277</v>
      </c>
      <c r="DK174" s="432" t="s">
        <v>277</v>
      </c>
      <c r="DL174" s="432" t="s">
        <v>277</v>
      </c>
      <c r="DM174" s="307" t="s">
        <v>277</v>
      </c>
      <c r="DN174" s="432" t="s">
        <v>277</v>
      </c>
      <c r="DO174" s="307" t="s">
        <v>277</v>
      </c>
      <c r="DP174" s="307" t="s">
        <v>277</v>
      </c>
      <c r="DQ174" s="307" t="s">
        <v>277</v>
      </c>
      <c r="DR174" s="307" t="s">
        <v>277</v>
      </c>
      <c r="DS174" s="307" t="s">
        <v>277</v>
      </c>
      <c r="DT174" s="307" t="s">
        <v>277</v>
      </c>
      <c r="DU174" s="307" t="s">
        <v>277</v>
      </c>
      <c r="DV174" s="307" t="s">
        <v>277</v>
      </c>
      <c r="DW174" s="307" t="s">
        <v>277</v>
      </c>
      <c r="DX174" s="432" t="s">
        <v>277</v>
      </c>
      <c r="DY174" s="307" t="s">
        <v>277</v>
      </c>
      <c r="DZ174" s="432" t="s">
        <v>277</v>
      </c>
      <c r="EA174" s="307" t="s">
        <v>277</v>
      </c>
      <c r="EB174" s="307" t="s">
        <v>277</v>
      </c>
      <c r="EC174" s="307" t="s">
        <v>277</v>
      </c>
      <c r="ED174" s="307" t="s">
        <v>277</v>
      </c>
      <c r="EE174" s="307" t="s">
        <v>277</v>
      </c>
      <c r="EF174" s="307" t="s">
        <v>277</v>
      </c>
      <c r="EG174" s="307" t="s">
        <v>277</v>
      </c>
      <c r="EH174" s="307" t="s">
        <v>277</v>
      </c>
      <c r="EI174" s="307" t="s">
        <v>277</v>
      </c>
      <c r="EJ174" s="307" t="s">
        <v>277</v>
      </c>
      <c r="EK174" s="307" t="s">
        <v>277</v>
      </c>
      <c r="EL174" s="307" t="s">
        <v>277</v>
      </c>
      <c r="EM174" s="307" t="s">
        <v>277</v>
      </c>
      <c r="EN174" s="307" t="s">
        <v>277</v>
      </c>
      <c r="EO174" s="307" t="s">
        <v>277</v>
      </c>
      <c r="EP174" s="307" t="s">
        <v>277</v>
      </c>
      <c r="EQ174" s="307" t="s">
        <v>277</v>
      </c>
      <c r="ER174" s="307" t="s">
        <v>277</v>
      </c>
      <c r="ES174" s="307" t="s">
        <v>277</v>
      </c>
      <c r="ET174" s="307" t="s">
        <v>277</v>
      </c>
      <c r="EU174" s="307" t="s">
        <v>277</v>
      </c>
    </row>
    <row r="175" spans="1:151" s="311" customFormat="1" ht="19.95" customHeight="1">
      <c r="A175" s="433"/>
      <c r="B175" s="433"/>
      <c r="C175" s="433"/>
      <c r="D175" s="449"/>
      <c r="E175" s="442"/>
      <c r="F175" s="433"/>
      <c r="G175" s="449"/>
      <c r="H175" s="449"/>
      <c r="I175" s="433"/>
      <c r="J175" s="433"/>
      <c r="K175" s="433"/>
      <c r="L175" s="442"/>
      <c r="M175" s="433"/>
      <c r="N175" s="442"/>
      <c r="O175" s="433"/>
      <c r="P175" s="439"/>
      <c r="Q175" s="460"/>
      <c r="R175" s="304" t="s">
        <v>277</v>
      </c>
      <c r="S175" s="304" t="s">
        <v>277</v>
      </c>
      <c r="T175" s="304" t="s">
        <v>277</v>
      </c>
      <c r="U175" s="304" t="s">
        <v>277</v>
      </c>
      <c r="V175" s="304" t="s">
        <v>277</v>
      </c>
      <c r="W175" s="304" t="s">
        <v>277</v>
      </c>
      <c r="X175" s="452"/>
      <c r="Y175" s="304" t="s">
        <v>277</v>
      </c>
      <c r="Z175" s="452"/>
      <c r="AA175" s="304" t="s">
        <v>277</v>
      </c>
      <c r="AB175" s="458"/>
      <c r="AC175" s="304" t="s">
        <v>277</v>
      </c>
      <c r="AD175" s="452"/>
      <c r="AE175" s="304" t="s">
        <v>277</v>
      </c>
      <c r="AF175" s="304" t="s">
        <v>277</v>
      </c>
      <c r="AG175" s="304" t="s">
        <v>277</v>
      </c>
      <c r="AH175" s="304" t="s">
        <v>277</v>
      </c>
      <c r="AI175" s="304" t="s">
        <v>277</v>
      </c>
      <c r="AJ175" s="447"/>
      <c r="AK175" s="447"/>
      <c r="AL175" s="447"/>
      <c r="AM175" s="447"/>
      <c r="AN175" s="447"/>
      <c r="AO175" s="447"/>
      <c r="AP175" s="307" t="s">
        <v>277</v>
      </c>
      <c r="AQ175" s="433"/>
      <c r="AR175" s="307" t="s">
        <v>277</v>
      </c>
      <c r="AS175" s="308" t="s">
        <v>277</v>
      </c>
      <c r="AT175" s="308" t="s">
        <v>277</v>
      </c>
      <c r="AU175" s="307" t="s">
        <v>277</v>
      </c>
      <c r="AV175" s="307" t="s">
        <v>277</v>
      </c>
      <c r="AW175" s="307" t="s">
        <v>277</v>
      </c>
      <c r="AX175" s="307" t="s">
        <v>277</v>
      </c>
      <c r="AY175" s="309" t="s">
        <v>277</v>
      </c>
      <c r="AZ175" s="387" t="s">
        <v>277</v>
      </c>
      <c r="BA175" s="452"/>
      <c r="BB175" s="387" t="s">
        <v>277</v>
      </c>
      <c r="BC175" s="452"/>
      <c r="BD175" s="387" t="s">
        <v>277</v>
      </c>
      <c r="BE175" s="387" t="s">
        <v>277</v>
      </c>
      <c r="BF175" s="387" t="s">
        <v>277</v>
      </c>
      <c r="BG175" s="307" t="s">
        <v>277</v>
      </c>
      <c r="BH175" s="307" t="s">
        <v>277</v>
      </c>
      <c r="BI175" s="307" t="s">
        <v>277</v>
      </c>
      <c r="BJ175" s="307" t="s">
        <v>277</v>
      </c>
      <c r="BK175" s="447"/>
      <c r="BL175" s="307" t="s">
        <v>277</v>
      </c>
      <c r="BM175" s="307" t="s">
        <v>277</v>
      </c>
      <c r="BN175" s="307" t="s">
        <v>277</v>
      </c>
      <c r="BO175" s="307" t="s">
        <v>277</v>
      </c>
      <c r="BP175" s="307" t="s">
        <v>277</v>
      </c>
      <c r="BQ175" s="307" t="s">
        <v>277</v>
      </c>
      <c r="BR175" s="307" t="s">
        <v>277</v>
      </c>
      <c r="BS175" s="307" t="s">
        <v>277</v>
      </c>
      <c r="BT175" s="307" t="s">
        <v>277</v>
      </c>
      <c r="BU175" s="306" t="s">
        <v>277</v>
      </c>
      <c r="BV175" s="307" t="s">
        <v>277</v>
      </c>
      <c r="BW175" s="307" t="s">
        <v>277</v>
      </c>
      <c r="BX175" s="307" t="s">
        <v>277</v>
      </c>
      <c r="BY175" s="307" t="s">
        <v>277</v>
      </c>
      <c r="BZ175" s="307" t="s">
        <v>277</v>
      </c>
      <c r="CA175" s="307" t="s">
        <v>277</v>
      </c>
      <c r="CB175" s="307" t="s">
        <v>277</v>
      </c>
      <c r="CC175" s="307" t="s">
        <v>277</v>
      </c>
      <c r="CD175" s="307" t="s">
        <v>277</v>
      </c>
      <c r="CE175" s="306" t="s">
        <v>277</v>
      </c>
      <c r="CF175" s="307" t="s">
        <v>277</v>
      </c>
      <c r="CG175" s="307" t="s">
        <v>277</v>
      </c>
      <c r="CH175" s="307" t="s">
        <v>277</v>
      </c>
      <c r="CI175" s="306" t="s">
        <v>277</v>
      </c>
      <c r="CJ175" s="307" t="s">
        <v>277</v>
      </c>
      <c r="CK175" s="307" t="s">
        <v>277</v>
      </c>
      <c r="CL175" s="307" t="s">
        <v>277</v>
      </c>
      <c r="CM175" s="433"/>
      <c r="CN175" s="436"/>
      <c r="CO175" s="449"/>
      <c r="CP175" s="449"/>
      <c r="CQ175" s="433"/>
      <c r="CR175" s="449"/>
      <c r="CS175" s="449"/>
      <c r="CT175" s="433"/>
      <c r="CU175" s="433"/>
      <c r="CV175" s="433"/>
      <c r="CW175" s="433"/>
      <c r="CX175" s="433"/>
      <c r="CY175" s="433"/>
      <c r="CZ175" s="433"/>
      <c r="DA175" s="433"/>
      <c r="DB175" s="442"/>
      <c r="DC175" s="433"/>
      <c r="DD175" s="433"/>
      <c r="DE175" s="433"/>
      <c r="DF175" s="433"/>
      <c r="DG175" s="433"/>
      <c r="DH175" s="433"/>
      <c r="DI175" s="433"/>
      <c r="DJ175" s="433"/>
      <c r="DK175" s="433"/>
      <c r="DL175" s="433"/>
      <c r="DM175" s="307" t="s">
        <v>277</v>
      </c>
      <c r="DN175" s="433"/>
      <c r="DO175" s="307" t="s">
        <v>277</v>
      </c>
      <c r="DP175" s="307" t="s">
        <v>277</v>
      </c>
      <c r="DQ175" s="307" t="s">
        <v>277</v>
      </c>
      <c r="DR175" s="307" t="s">
        <v>277</v>
      </c>
      <c r="DS175" s="307" t="s">
        <v>277</v>
      </c>
      <c r="DT175" s="307" t="s">
        <v>277</v>
      </c>
      <c r="DU175" s="307" t="s">
        <v>277</v>
      </c>
      <c r="DV175" s="307" t="s">
        <v>277</v>
      </c>
      <c r="DW175" s="307" t="s">
        <v>277</v>
      </c>
      <c r="DX175" s="433"/>
      <c r="DY175" s="307" t="s">
        <v>277</v>
      </c>
      <c r="DZ175" s="433"/>
      <c r="EA175" s="307" t="s">
        <v>277</v>
      </c>
      <c r="EB175" s="307" t="s">
        <v>277</v>
      </c>
      <c r="EC175" s="307" t="s">
        <v>277</v>
      </c>
      <c r="ED175" s="307" t="s">
        <v>277</v>
      </c>
      <c r="EE175" s="307" t="s">
        <v>277</v>
      </c>
      <c r="EF175" s="307" t="s">
        <v>277</v>
      </c>
      <c r="EG175" s="307" t="s">
        <v>277</v>
      </c>
      <c r="EH175" s="307" t="s">
        <v>277</v>
      </c>
      <c r="EI175" s="307" t="s">
        <v>277</v>
      </c>
      <c r="EJ175" s="307" t="s">
        <v>277</v>
      </c>
      <c r="EK175" s="307" t="s">
        <v>277</v>
      </c>
      <c r="EL175" s="307" t="s">
        <v>277</v>
      </c>
      <c r="EM175" s="307" t="s">
        <v>277</v>
      </c>
      <c r="EN175" s="307" t="s">
        <v>277</v>
      </c>
      <c r="EO175" s="307" t="s">
        <v>277</v>
      </c>
      <c r="EP175" s="307" t="s">
        <v>277</v>
      </c>
      <c r="EQ175" s="307" t="s">
        <v>277</v>
      </c>
      <c r="ER175" s="307" t="s">
        <v>277</v>
      </c>
      <c r="ES175" s="307" t="s">
        <v>277</v>
      </c>
      <c r="ET175" s="307" t="s">
        <v>277</v>
      </c>
      <c r="EU175" s="307" t="s">
        <v>277</v>
      </c>
    </row>
    <row r="176" spans="1:151" s="311" customFormat="1" ht="19.95" customHeight="1">
      <c r="A176" s="433"/>
      <c r="B176" s="433"/>
      <c r="C176" s="433"/>
      <c r="D176" s="449"/>
      <c r="E176" s="442"/>
      <c r="F176" s="433"/>
      <c r="G176" s="449"/>
      <c r="H176" s="449"/>
      <c r="I176" s="433"/>
      <c r="J176" s="433"/>
      <c r="K176" s="433"/>
      <c r="L176" s="442"/>
      <c r="M176" s="433"/>
      <c r="N176" s="442"/>
      <c r="O176" s="433"/>
      <c r="P176" s="439"/>
      <c r="Q176" s="460"/>
      <c r="R176" s="304" t="s">
        <v>277</v>
      </c>
      <c r="S176" s="304" t="s">
        <v>277</v>
      </c>
      <c r="T176" s="304" t="s">
        <v>277</v>
      </c>
      <c r="U176" s="304" t="s">
        <v>277</v>
      </c>
      <c r="V176" s="304" t="s">
        <v>277</v>
      </c>
      <c r="W176" s="304" t="s">
        <v>277</v>
      </c>
      <c r="X176" s="452"/>
      <c r="Y176" s="304" t="s">
        <v>277</v>
      </c>
      <c r="Z176" s="452"/>
      <c r="AA176" s="304" t="s">
        <v>277</v>
      </c>
      <c r="AB176" s="458"/>
      <c r="AC176" s="304" t="s">
        <v>277</v>
      </c>
      <c r="AD176" s="452"/>
      <c r="AE176" s="304" t="s">
        <v>277</v>
      </c>
      <c r="AF176" s="304" t="s">
        <v>277</v>
      </c>
      <c r="AG176" s="304" t="s">
        <v>277</v>
      </c>
      <c r="AH176" s="304" t="s">
        <v>277</v>
      </c>
      <c r="AI176" s="304" t="s">
        <v>277</v>
      </c>
      <c r="AJ176" s="447"/>
      <c r="AK176" s="447"/>
      <c r="AL176" s="447"/>
      <c r="AM176" s="447"/>
      <c r="AN176" s="447"/>
      <c r="AO176" s="447"/>
      <c r="AP176" s="307" t="s">
        <v>277</v>
      </c>
      <c r="AQ176" s="433"/>
      <c r="AR176" s="307" t="s">
        <v>277</v>
      </c>
      <c r="AS176" s="308" t="s">
        <v>277</v>
      </c>
      <c r="AT176" s="308" t="s">
        <v>277</v>
      </c>
      <c r="AU176" s="307" t="s">
        <v>277</v>
      </c>
      <c r="AV176" s="307" t="s">
        <v>277</v>
      </c>
      <c r="AW176" s="307" t="s">
        <v>277</v>
      </c>
      <c r="AX176" s="307" t="s">
        <v>277</v>
      </c>
      <c r="AY176" s="309" t="s">
        <v>277</v>
      </c>
      <c r="AZ176" s="387" t="s">
        <v>277</v>
      </c>
      <c r="BA176" s="452"/>
      <c r="BB176" s="387" t="s">
        <v>277</v>
      </c>
      <c r="BC176" s="452"/>
      <c r="BD176" s="387" t="s">
        <v>277</v>
      </c>
      <c r="BE176" s="387" t="s">
        <v>277</v>
      </c>
      <c r="BF176" s="387" t="s">
        <v>277</v>
      </c>
      <c r="BG176" s="307" t="s">
        <v>277</v>
      </c>
      <c r="BH176" s="307" t="s">
        <v>277</v>
      </c>
      <c r="BI176" s="307" t="s">
        <v>277</v>
      </c>
      <c r="BJ176" s="307" t="s">
        <v>277</v>
      </c>
      <c r="BK176" s="447"/>
      <c r="BL176" s="307" t="s">
        <v>277</v>
      </c>
      <c r="BM176" s="307" t="s">
        <v>277</v>
      </c>
      <c r="BN176" s="307" t="s">
        <v>277</v>
      </c>
      <c r="BO176" s="307" t="s">
        <v>277</v>
      </c>
      <c r="BP176" s="307" t="s">
        <v>277</v>
      </c>
      <c r="BQ176" s="307" t="s">
        <v>277</v>
      </c>
      <c r="BR176" s="307" t="s">
        <v>277</v>
      </c>
      <c r="BS176" s="307" t="s">
        <v>277</v>
      </c>
      <c r="BT176" s="307" t="s">
        <v>277</v>
      </c>
      <c r="BU176" s="306" t="s">
        <v>277</v>
      </c>
      <c r="BV176" s="307" t="s">
        <v>277</v>
      </c>
      <c r="BW176" s="307" t="s">
        <v>277</v>
      </c>
      <c r="BX176" s="307" t="s">
        <v>277</v>
      </c>
      <c r="BY176" s="307" t="s">
        <v>277</v>
      </c>
      <c r="BZ176" s="307" t="s">
        <v>277</v>
      </c>
      <c r="CA176" s="307" t="s">
        <v>277</v>
      </c>
      <c r="CB176" s="307" t="s">
        <v>277</v>
      </c>
      <c r="CC176" s="307" t="s">
        <v>277</v>
      </c>
      <c r="CD176" s="307" t="s">
        <v>277</v>
      </c>
      <c r="CE176" s="306" t="s">
        <v>277</v>
      </c>
      <c r="CF176" s="307" t="s">
        <v>277</v>
      </c>
      <c r="CG176" s="307" t="s">
        <v>277</v>
      </c>
      <c r="CH176" s="307" t="s">
        <v>277</v>
      </c>
      <c r="CI176" s="306" t="s">
        <v>277</v>
      </c>
      <c r="CJ176" s="307" t="s">
        <v>277</v>
      </c>
      <c r="CK176" s="307" t="s">
        <v>277</v>
      </c>
      <c r="CL176" s="307" t="s">
        <v>277</v>
      </c>
      <c r="CM176" s="433"/>
      <c r="CN176" s="436"/>
      <c r="CO176" s="449"/>
      <c r="CP176" s="449"/>
      <c r="CQ176" s="433"/>
      <c r="CR176" s="449"/>
      <c r="CS176" s="449"/>
      <c r="CT176" s="433"/>
      <c r="CU176" s="433"/>
      <c r="CV176" s="433"/>
      <c r="CW176" s="433"/>
      <c r="CX176" s="433"/>
      <c r="CY176" s="433"/>
      <c r="CZ176" s="433"/>
      <c r="DA176" s="433"/>
      <c r="DB176" s="442"/>
      <c r="DC176" s="433"/>
      <c r="DD176" s="433"/>
      <c r="DE176" s="433"/>
      <c r="DF176" s="433"/>
      <c r="DG176" s="433"/>
      <c r="DH176" s="433"/>
      <c r="DI176" s="433"/>
      <c r="DJ176" s="433"/>
      <c r="DK176" s="433"/>
      <c r="DL176" s="433"/>
      <c r="DM176" s="307" t="s">
        <v>277</v>
      </c>
      <c r="DN176" s="433"/>
      <c r="DO176" s="307" t="s">
        <v>277</v>
      </c>
      <c r="DP176" s="307" t="s">
        <v>277</v>
      </c>
      <c r="DQ176" s="307" t="s">
        <v>277</v>
      </c>
      <c r="DR176" s="307" t="s">
        <v>277</v>
      </c>
      <c r="DS176" s="307" t="s">
        <v>277</v>
      </c>
      <c r="DT176" s="307" t="s">
        <v>277</v>
      </c>
      <c r="DU176" s="307" t="s">
        <v>277</v>
      </c>
      <c r="DV176" s="307" t="s">
        <v>277</v>
      </c>
      <c r="DW176" s="307" t="s">
        <v>277</v>
      </c>
      <c r="DX176" s="433"/>
      <c r="DY176" s="307" t="s">
        <v>277</v>
      </c>
      <c r="DZ176" s="433"/>
      <c r="EA176" s="307" t="s">
        <v>277</v>
      </c>
      <c r="EB176" s="307" t="s">
        <v>277</v>
      </c>
      <c r="EC176" s="307" t="s">
        <v>277</v>
      </c>
      <c r="ED176" s="307" t="s">
        <v>277</v>
      </c>
      <c r="EE176" s="307" t="s">
        <v>277</v>
      </c>
      <c r="EF176" s="307" t="s">
        <v>277</v>
      </c>
      <c r="EG176" s="307" t="s">
        <v>277</v>
      </c>
      <c r="EH176" s="307" t="s">
        <v>277</v>
      </c>
      <c r="EI176" s="307" t="s">
        <v>277</v>
      </c>
      <c r="EJ176" s="307" t="s">
        <v>277</v>
      </c>
      <c r="EK176" s="307" t="s">
        <v>277</v>
      </c>
      <c r="EL176" s="307" t="s">
        <v>277</v>
      </c>
      <c r="EM176" s="307" t="s">
        <v>277</v>
      </c>
      <c r="EN176" s="307" t="s">
        <v>277</v>
      </c>
      <c r="EO176" s="307" t="s">
        <v>277</v>
      </c>
      <c r="EP176" s="307" t="s">
        <v>277</v>
      </c>
      <c r="EQ176" s="307" t="s">
        <v>277</v>
      </c>
      <c r="ER176" s="307" t="s">
        <v>277</v>
      </c>
      <c r="ES176" s="307" t="s">
        <v>277</v>
      </c>
      <c r="ET176" s="307" t="s">
        <v>277</v>
      </c>
      <c r="EU176" s="307" t="s">
        <v>277</v>
      </c>
    </row>
    <row r="177" spans="1:151" s="311" customFormat="1" ht="19.95" customHeight="1">
      <c r="A177" s="434"/>
      <c r="B177" s="434"/>
      <c r="C177" s="434"/>
      <c r="D177" s="450"/>
      <c r="E177" s="443"/>
      <c r="F177" s="434"/>
      <c r="G177" s="450"/>
      <c r="H177" s="450"/>
      <c r="I177" s="434"/>
      <c r="J177" s="434"/>
      <c r="K177" s="434"/>
      <c r="L177" s="443"/>
      <c r="M177" s="434"/>
      <c r="N177" s="443"/>
      <c r="O177" s="434"/>
      <c r="P177" s="440"/>
      <c r="Q177" s="461"/>
      <c r="R177" s="304" t="s">
        <v>277</v>
      </c>
      <c r="S177" s="304" t="s">
        <v>277</v>
      </c>
      <c r="T177" s="304" t="s">
        <v>277</v>
      </c>
      <c r="U177" s="304" t="s">
        <v>277</v>
      </c>
      <c r="V177" s="304" t="s">
        <v>277</v>
      </c>
      <c r="W177" s="304" t="s">
        <v>277</v>
      </c>
      <c r="X177" s="453"/>
      <c r="Y177" s="304" t="s">
        <v>277</v>
      </c>
      <c r="Z177" s="453"/>
      <c r="AA177" s="304" t="s">
        <v>277</v>
      </c>
      <c r="AB177" s="459"/>
      <c r="AC177" s="304" t="s">
        <v>277</v>
      </c>
      <c r="AD177" s="453"/>
      <c r="AE177" s="304" t="s">
        <v>277</v>
      </c>
      <c r="AF177" s="304" t="s">
        <v>277</v>
      </c>
      <c r="AG177" s="304" t="s">
        <v>277</v>
      </c>
      <c r="AH177" s="304" t="s">
        <v>277</v>
      </c>
      <c r="AI177" s="304" t="s">
        <v>277</v>
      </c>
      <c r="AJ177" s="448"/>
      <c r="AK177" s="448"/>
      <c r="AL177" s="448"/>
      <c r="AM177" s="448"/>
      <c r="AN177" s="448"/>
      <c r="AO177" s="448"/>
      <c r="AP177" s="307" t="s">
        <v>277</v>
      </c>
      <c r="AQ177" s="434"/>
      <c r="AR177" s="307" t="s">
        <v>277</v>
      </c>
      <c r="AS177" s="308" t="s">
        <v>277</v>
      </c>
      <c r="AT177" s="308" t="s">
        <v>277</v>
      </c>
      <c r="AU177" s="307" t="s">
        <v>277</v>
      </c>
      <c r="AV177" s="307" t="s">
        <v>277</v>
      </c>
      <c r="AW177" s="307" t="s">
        <v>277</v>
      </c>
      <c r="AX177" s="307" t="s">
        <v>277</v>
      </c>
      <c r="AY177" s="309" t="s">
        <v>277</v>
      </c>
      <c r="AZ177" s="387" t="s">
        <v>277</v>
      </c>
      <c r="BA177" s="453"/>
      <c r="BB177" s="387" t="s">
        <v>277</v>
      </c>
      <c r="BC177" s="455"/>
      <c r="BD177" s="387" t="s">
        <v>277</v>
      </c>
      <c r="BE177" s="387" t="s">
        <v>277</v>
      </c>
      <c r="BF177" s="387" t="s">
        <v>277</v>
      </c>
      <c r="BG177" s="307" t="s">
        <v>277</v>
      </c>
      <c r="BH177" s="307" t="s">
        <v>277</v>
      </c>
      <c r="BI177" s="307" t="s">
        <v>277</v>
      </c>
      <c r="BJ177" s="307" t="s">
        <v>277</v>
      </c>
      <c r="BK177" s="448"/>
      <c r="BL177" s="307" t="s">
        <v>277</v>
      </c>
      <c r="BM177" s="307" t="s">
        <v>277</v>
      </c>
      <c r="BN177" s="307" t="s">
        <v>277</v>
      </c>
      <c r="BO177" s="307" t="s">
        <v>277</v>
      </c>
      <c r="BP177" s="307" t="s">
        <v>277</v>
      </c>
      <c r="BQ177" s="307" t="s">
        <v>277</v>
      </c>
      <c r="BR177" s="307" t="s">
        <v>277</v>
      </c>
      <c r="BS177" s="307" t="s">
        <v>277</v>
      </c>
      <c r="BT177" s="307" t="s">
        <v>277</v>
      </c>
      <c r="BU177" s="306" t="s">
        <v>277</v>
      </c>
      <c r="BV177" s="307" t="s">
        <v>277</v>
      </c>
      <c r="BW177" s="307" t="s">
        <v>277</v>
      </c>
      <c r="BX177" s="307" t="s">
        <v>277</v>
      </c>
      <c r="BY177" s="307" t="s">
        <v>277</v>
      </c>
      <c r="BZ177" s="307" t="s">
        <v>277</v>
      </c>
      <c r="CA177" s="307" t="s">
        <v>277</v>
      </c>
      <c r="CB177" s="307" t="s">
        <v>277</v>
      </c>
      <c r="CC177" s="307" t="s">
        <v>277</v>
      </c>
      <c r="CD177" s="307" t="s">
        <v>277</v>
      </c>
      <c r="CE177" s="306" t="s">
        <v>277</v>
      </c>
      <c r="CF177" s="307" t="s">
        <v>277</v>
      </c>
      <c r="CG177" s="307" t="s">
        <v>277</v>
      </c>
      <c r="CH177" s="307" t="s">
        <v>277</v>
      </c>
      <c r="CI177" s="306" t="s">
        <v>277</v>
      </c>
      <c r="CJ177" s="307" t="s">
        <v>277</v>
      </c>
      <c r="CK177" s="307" t="s">
        <v>277</v>
      </c>
      <c r="CL177" s="307" t="s">
        <v>277</v>
      </c>
      <c r="CM177" s="434"/>
      <c r="CN177" s="437"/>
      <c r="CO177" s="450"/>
      <c r="CP177" s="450"/>
      <c r="CQ177" s="434"/>
      <c r="CR177" s="450"/>
      <c r="CS177" s="450"/>
      <c r="CT177" s="434"/>
      <c r="CU177" s="434"/>
      <c r="CV177" s="434"/>
      <c r="CW177" s="434"/>
      <c r="CX177" s="434"/>
      <c r="CY177" s="434"/>
      <c r="CZ177" s="434"/>
      <c r="DA177" s="434"/>
      <c r="DB177" s="443"/>
      <c r="DC177" s="434"/>
      <c r="DD177" s="434"/>
      <c r="DE177" s="434"/>
      <c r="DF177" s="434"/>
      <c r="DG177" s="434"/>
      <c r="DH177" s="434"/>
      <c r="DI177" s="434"/>
      <c r="DJ177" s="434"/>
      <c r="DK177" s="434"/>
      <c r="DL177" s="434"/>
      <c r="DM177" s="307" t="s">
        <v>277</v>
      </c>
      <c r="DN177" s="434"/>
      <c r="DO177" s="307" t="s">
        <v>277</v>
      </c>
      <c r="DP177" s="307" t="s">
        <v>277</v>
      </c>
      <c r="DQ177" s="307" t="s">
        <v>277</v>
      </c>
      <c r="DR177" s="307" t="s">
        <v>277</v>
      </c>
      <c r="DS177" s="307" t="s">
        <v>277</v>
      </c>
      <c r="DT177" s="307" t="s">
        <v>277</v>
      </c>
      <c r="DU177" s="307" t="s">
        <v>277</v>
      </c>
      <c r="DV177" s="307" t="s">
        <v>277</v>
      </c>
      <c r="DW177" s="307" t="s">
        <v>277</v>
      </c>
      <c r="DX177" s="434"/>
      <c r="DY177" s="307" t="s">
        <v>277</v>
      </c>
      <c r="DZ177" s="434"/>
      <c r="EA177" s="307" t="s">
        <v>277</v>
      </c>
      <c r="EB177" s="307" t="s">
        <v>277</v>
      </c>
      <c r="EC177" s="307" t="s">
        <v>277</v>
      </c>
      <c r="ED177" s="307" t="s">
        <v>277</v>
      </c>
      <c r="EE177" s="307" t="s">
        <v>277</v>
      </c>
      <c r="EF177" s="307" t="s">
        <v>277</v>
      </c>
      <c r="EG177" s="307" t="s">
        <v>277</v>
      </c>
      <c r="EH177" s="307" t="s">
        <v>277</v>
      </c>
      <c r="EI177" s="307" t="s">
        <v>277</v>
      </c>
      <c r="EJ177" s="307" t="s">
        <v>277</v>
      </c>
      <c r="EK177" s="307" t="s">
        <v>277</v>
      </c>
      <c r="EL177" s="307" t="s">
        <v>277</v>
      </c>
      <c r="EM177" s="307" t="s">
        <v>277</v>
      </c>
      <c r="EN177" s="307" t="s">
        <v>277</v>
      </c>
      <c r="EO177" s="307" t="s">
        <v>277</v>
      </c>
      <c r="EP177" s="307" t="s">
        <v>277</v>
      </c>
      <c r="EQ177" s="307" t="s">
        <v>277</v>
      </c>
      <c r="ER177" s="307" t="s">
        <v>277</v>
      </c>
      <c r="ES177" s="307" t="s">
        <v>277</v>
      </c>
      <c r="ET177" s="307" t="s">
        <v>277</v>
      </c>
      <c r="EU177" s="307" t="s">
        <v>277</v>
      </c>
    </row>
    <row r="178" spans="1:151" s="311" customFormat="1" ht="19.95" customHeight="1">
      <c r="A178" s="432">
        <v>72</v>
      </c>
      <c r="B178" s="432">
        <v>72</v>
      </c>
      <c r="C178" s="432" t="s">
        <v>263</v>
      </c>
      <c r="D178" s="432" t="s">
        <v>704</v>
      </c>
      <c r="E178" s="441" t="s">
        <v>265</v>
      </c>
      <c r="F178" s="432" t="s">
        <v>705</v>
      </c>
      <c r="G178" s="432" t="s">
        <v>706</v>
      </c>
      <c r="H178" s="432" t="s">
        <v>707</v>
      </c>
      <c r="I178" s="432" t="s">
        <v>708</v>
      </c>
      <c r="J178" s="432" t="s">
        <v>709</v>
      </c>
      <c r="K178" s="456" t="s">
        <v>710</v>
      </c>
      <c r="L178" s="441" t="s">
        <v>272</v>
      </c>
      <c r="M178" s="432" t="s">
        <v>711</v>
      </c>
      <c r="N178" s="441" t="s">
        <v>272</v>
      </c>
      <c r="O178" s="432" t="s">
        <v>712</v>
      </c>
      <c r="P178" s="438" t="s">
        <v>270</v>
      </c>
      <c r="Q178" s="441">
        <v>2</v>
      </c>
      <c r="R178" s="304" t="s">
        <v>713</v>
      </c>
      <c r="S178" s="304" t="s">
        <v>270</v>
      </c>
      <c r="T178" s="304" t="s">
        <v>270</v>
      </c>
      <c r="U178" s="304" t="s">
        <v>270</v>
      </c>
      <c r="V178" s="304" t="s">
        <v>270</v>
      </c>
      <c r="W178" s="304" t="s">
        <v>270</v>
      </c>
      <c r="X178" s="451">
        <v>1901</v>
      </c>
      <c r="Y178" s="304" t="s">
        <v>270</v>
      </c>
      <c r="Z178" s="451" t="s">
        <v>270</v>
      </c>
      <c r="AA178" s="304" t="s">
        <v>270</v>
      </c>
      <c r="AB178" s="457">
        <v>1901</v>
      </c>
      <c r="AC178" s="304" t="s">
        <v>270</v>
      </c>
      <c r="AD178" s="451" t="s">
        <v>270</v>
      </c>
      <c r="AE178" s="304" t="s">
        <v>270</v>
      </c>
      <c r="AF178" s="304" t="s">
        <v>270</v>
      </c>
      <c r="AG178" s="304" t="s">
        <v>270</v>
      </c>
      <c r="AH178" s="304" t="s">
        <v>270</v>
      </c>
      <c r="AI178" s="304" t="s">
        <v>270</v>
      </c>
      <c r="AJ178" s="446" t="s">
        <v>277</v>
      </c>
      <c r="AK178" s="446" t="s">
        <v>277</v>
      </c>
      <c r="AL178" s="446" t="s">
        <v>277</v>
      </c>
      <c r="AM178" s="446" t="s">
        <v>277</v>
      </c>
      <c r="AN178" s="446" t="s">
        <v>277</v>
      </c>
      <c r="AO178" s="446" t="s">
        <v>277</v>
      </c>
      <c r="AP178" s="307" t="s">
        <v>277</v>
      </c>
      <c r="AQ178" s="432" t="s">
        <v>277</v>
      </c>
      <c r="AR178" s="307" t="s">
        <v>277</v>
      </c>
      <c r="AS178" s="308" t="s">
        <v>277</v>
      </c>
      <c r="AT178" s="308" t="s">
        <v>277</v>
      </c>
      <c r="AU178" s="307" t="s">
        <v>277</v>
      </c>
      <c r="AV178" s="307" t="s">
        <v>277</v>
      </c>
      <c r="AW178" s="307" t="s">
        <v>277</v>
      </c>
      <c r="AX178" s="307" t="s">
        <v>277</v>
      </c>
      <c r="AY178" s="309" t="s">
        <v>277</v>
      </c>
      <c r="AZ178" s="387" t="s">
        <v>277</v>
      </c>
      <c r="BA178" s="451" t="s">
        <v>277</v>
      </c>
      <c r="BB178" s="387" t="s">
        <v>277</v>
      </c>
      <c r="BC178" s="454" t="s">
        <v>277</v>
      </c>
      <c r="BD178" s="387" t="s">
        <v>277</v>
      </c>
      <c r="BE178" s="387" t="s">
        <v>277</v>
      </c>
      <c r="BF178" s="387" t="s">
        <v>277</v>
      </c>
      <c r="BG178" s="307" t="s">
        <v>277</v>
      </c>
      <c r="BH178" s="307" t="s">
        <v>277</v>
      </c>
      <c r="BI178" s="307" t="s">
        <v>277</v>
      </c>
      <c r="BJ178" s="307" t="s">
        <v>277</v>
      </c>
      <c r="BK178" s="446" t="s">
        <v>277</v>
      </c>
      <c r="BL178" s="307" t="s">
        <v>277</v>
      </c>
      <c r="BM178" s="307" t="s">
        <v>277</v>
      </c>
      <c r="BN178" s="307" t="s">
        <v>277</v>
      </c>
      <c r="BO178" s="307" t="s">
        <v>277</v>
      </c>
      <c r="BP178" s="307" t="s">
        <v>277</v>
      </c>
      <c r="BQ178" s="307" t="s">
        <v>277</v>
      </c>
      <c r="BR178" s="307" t="s">
        <v>277</v>
      </c>
      <c r="BS178" s="307" t="s">
        <v>277</v>
      </c>
      <c r="BT178" s="307" t="s">
        <v>277</v>
      </c>
      <c r="BU178" s="306" t="s">
        <v>277</v>
      </c>
      <c r="BV178" s="307" t="s">
        <v>277</v>
      </c>
      <c r="BW178" s="307" t="s">
        <v>277</v>
      </c>
      <c r="BX178" s="307" t="s">
        <v>277</v>
      </c>
      <c r="BY178" s="307" t="s">
        <v>277</v>
      </c>
      <c r="BZ178" s="307" t="s">
        <v>277</v>
      </c>
      <c r="CA178" s="307" t="s">
        <v>277</v>
      </c>
      <c r="CB178" s="307" t="s">
        <v>277</v>
      </c>
      <c r="CC178" s="307" t="s">
        <v>277</v>
      </c>
      <c r="CD178" s="307" t="s">
        <v>277</v>
      </c>
      <c r="CE178" s="306" t="s">
        <v>277</v>
      </c>
      <c r="CF178" s="307" t="s">
        <v>277</v>
      </c>
      <c r="CG178" s="307" t="s">
        <v>277</v>
      </c>
      <c r="CH178" s="307" t="s">
        <v>277</v>
      </c>
      <c r="CI178" s="306" t="s">
        <v>277</v>
      </c>
      <c r="CJ178" s="307" t="s">
        <v>277</v>
      </c>
      <c r="CK178" s="307" t="s">
        <v>277</v>
      </c>
      <c r="CL178" s="307" t="s">
        <v>277</v>
      </c>
      <c r="CM178" s="432" t="s">
        <v>293</v>
      </c>
      <c r="CN178" s="435" t="s">
        <v>487</v>
      </c>
      <c r="CO178" s="432" t="s">
        <v>280</v>
      </c>
      <c r="CP178" s="432" t="s">
        <v>280</v>
      </c>
      <c r="CQ178" s="432" t="s">
        <v>714</v>
      </c>
      <c r="CR178" s="432" t="s">
        <v>715</v>
      </c>
      <c r="CS178" s="432" t="s">
        <v>270</v>
      </c>
      <c r="CT178" s="432" t="s">
        <v>277</v>
      </c>
      <c r="CU178" s="432" t="s">
        <v>277</v>
      </c>
      <c r="CV178" s="432" t="s">
        <v>277</v>
      </c>
      <c r="CW178" s="432" t="s">
        <v>277</v>
      </c>
      <c r="CX178" s="432" t="s">
        <v>277</v>
      </c>
      <c r="CY178" s="432" t="s">
        <v>277</v>
      </c>
      <c r="CZ178" s="432" t="s">
        <v>277</v>
      </c>
      <c r="DA178" s="432" t="s">
        <v>277</v>
      </c>
      <c r="DB178" s="441" t="s">
        <v>277</v>
      </c>
      <c r="DC178" s="432" t="s">
        <v>277</v>
      </c>
      <c r="DD178" s="432" t="s">
        <v>277</v>
      </c>
      <c r="DE178" s="432" t="s">
        <v>277</v>
      </c>
      <c r="DF178" s="432" t="s">
        <v>277</v>
      </c>
      <c r="DG178" s="432" t="s">
        <v>277</v>
      </c>
      <c r="DH178" s="432" t="s">
        <v>277</v>
      </c>
      <c r="DI178" s="432" t="s">
        <v>277</v>
      </c>
      <c r="DJ178" s="432" t="s">
        <v>277</v>
      </c>
      <c r="DK178" s="432" t="s">
        <v>277</v>
      </c>
      <c r="DL178" s="432" t="s">
        <v>277</v>
      </c>
      <c r="DM178" s="307" t="s">
        <v>277</v>
      </c>
      <c r="DN178" s="432" t="s">
        <v>277</v>
      </c>
      <c r="DO178" s="307" t="s">
        <v>277</v>
      </c>
      <c r="DP178" s="307" t="s">
        <v>277</v>
      </c>
      <c r="DQ178" s="307" t="s">
        <v>277</v>
      </c>
      <c r="DR178" s="307" t="s">
        <v>277</v>
      </c>
      <c r="DS178" s="307" t="s">
        <v>277</v>
      </c>
      <c r="DT178" s="307" t="s">
        <v>277</v>
      </c>
      <c r="DU178" s="307" t="s">
        <v>277</v>
      </c>
      <c r="DV178" s="307" t="s">
        <v>277</v>
      </c>
      <c r="DW178" s="307" t="s">
        <v>277</v>
      </c>
      <c r="DX178" s="432" t="s">
        <v>277</v>
      </c>
      <c r="DY178" s="307" t="s">
        <v>277</v>
      </c>
      <c r="DZ178" s="432" t="s">
        <v>277</v>
      </c>
      <c r="EA178" s="307" t="s">
        <v>277</v>
      </c>
      <c r="EB178" s="307" t="s">
        <v>277</v>
      </c>
      <c r="EC178" s="307" t="s">
        <v>277</v>
      </c>
      <c r="ED178" s="307" t="s">
        <v>277</v>
      </c>
      <c r="EE178" s="307" t="s">
        <v>277</v>
      </c>
      <c r="EF178" s="307" t="s">
        <v>277</v>
      </c>
      <c r="EG178" s="307" t="s">
        <v>277</v>
      </c>
      <c r="EH178" s="307" t="s">
        <v>277</v>
      </c>
      <c r="EI178" s="307" t="s">
        <v>277</v>
      </c>
      <c r="EJ178" s="307" t="s">
        <v>277</v>
      </c>
      <c r="EK178" s="307" t="s">
        <v>277</v>
      </c>
      <c r="EL178" s="307" t="s">
        <v>277</v>
      </c>
      <c r="EM178" s="307" t="s">
        <v>277</v>
      </c>
      <c r="EN178" s="307" t="s">
        <v>277</v>
      </c>
      <c r="EO178" s="307" t="s">
        <v>277</v>
      </c>
      <c r="EP178" s="307" t="s">
        <v>277</v>
      </c>
      <c r="EQ178" s="307" t="s">
        <v>277</v>
      </c>
      <c r="ER178" s="307" t="s">
        <v>277</v>
      </c>
      <c r="ES178" s="307" t="s">
        <v>277</v>
      </c>
      <c r="ET178" s="307" t="s">
        <v>277</v>
      </c>
      <c r="EU178" s="307" t="s">
        <v>277</v>
      </c>
    </row>
    <row r="179" spans="1:151" s="311" customFormat="1" ht="19.95" customHeight="1">
      <c r="A179" s="433"/>
      <c r="B179" s="433"/>
      <c r="C179" s="433"/>
      <c r="D179" s="449"/>
      <c r="E179" s="442"/>
      <c r="F179" s="433"/>
      <c r="G179" s="449"/>
      <c r="H179" s="449"/>
      <c r="I179" s="433"/>
      <c r="J179" s="433"/>
      <c r="K179" s="449"/>
      <c r="L179" s="442"/>
      <c r="M179" s="433"/>
      <c r="N179" s="442"/>
      <c r="O179" s="433"/>
      <c r="P179" s="439"/>
      <c r="Q179" s="460"/>
      <c r="R179" s="304" t="s">
        <v>716</v>
      </c>
      <c r="S179" s="304" t="s">
        <v>270</v>
      </c>
      <c r="T179" s="304" t="s">
        <v>270</v>
      </c>
      <c r="U179" s="304" t="s">
        <v>270</v>
      </c>
      <c r="V179" s="304" t="s">
        <v>270</v>
      </c>
      <c r="W179" s="304" t="s">
        <v>270</v>
      </c>
      <c r="X179" s="452"/>
      <c r="Y179" s="304" t="s">
        <v>270</v>
      </c>
      <c r="Z179" s="452"/>
      <c r="AA179" s="304" t="s">
        <v>270</v>
      </c>
      <c r="AB179" s="458"/>
      <c r="AC179" s="304" t="s">
        <v>270</v>
      </c>
      <c r="AD179" s="452"/>
      <c r="AE179" s="304" t="s">
        <v>270</v>
      </c>
      <c r="AF179" s="304" t="s">
        <v>270</v>
      </c>
      <c r="AG179" s="304" t="s">
        <v>270</v>
      </c>
      <c r="AH179" s="304" t="s">
        <v>270</v>
      </c>
      <c r="AI179" s="304" t="s">
        <v>270</v>
      </c>
      <c r="AJ179" s="447"/>
      <c r="AK179" s="447"/>
      <c r="AL179" s="447"/>
      <c r="AM179" s="447"/>
      <c r="AN179" s="447"/>
      <c r="AO179" s="447"/>
      <c r="AP179" s="307" t="s">
        <v>277</v>
      </c>
      <c r="AQ179" s="433"/>
      <c r="AR179" s="307" t="s">
        <v>277</v>
      </c>
      <c r="AS179" s="308" t="s">
        <v>277</v>
      </c>
      <c r="AT179" s="308" t="s">
        <v>277</v>
      </c>
      <c r="AU179" s="307" t="s">
        <v>277</v>
      </c>
      <c r="AV179" s="307" t="s">
        <v>277</v>
      </c>
      <c r="AW179" s="307" t="s">
        <v>277</v>
      </c>
      <c r="AX179" s="307" t="s">
        <v>277</v>
      </c>
      <c r="AY179" s="309" t="s">
        <v>277</v>
      </c>
      <c r="AZ179" s="387" t="s">
        <v>277</v>
      </c>
      <c r="BA179" s="452"/>
      <c r="BB179" s="387" t="s">
        <v>277</v>
      </c>
      <c r="BC179" s="452"/>
      <c r="BD179" s="387" t="s">
        <v>277</v>
      </c>
      <c r="BE179" s="387" t="s">
        <v>277</v>
      </c>
      <c r="BF179" s="387" t="s">
        <v>277</v>
      </c>
      <c r="BG179" s="307" t="s">
        <v>277</v>
      </c>
      <c r="BH179" s="307" t="s">
        <v>277</v>
      </c>
      <c r="BI179" s="307" t="s">
        <v>277</v>
      </c>
      <c r="BJ179" s="307" t="s">
        <v>277</v>
      </c>
      <c r="BK179" s="447"/>
      <c r="BL179" s="307" t="s">
        <v>277</v>
      </c>
      <c r="BM179" s="307" t="s">
        <v>277</v>
      </c>
      <c r="BN179" s="307" t="s">
        <v>277</v>
      </c>
      <c r="BO179" s="307" t="s">
        <v>277</v>
      </c>
      <c r="BP179" s="307" t="s">
        <v>277</v>
      </c>
      <c r="BQ179" s="307" t="s">
        <v>277</v>
      </c>
      <c r="BR179" s="307" t="s">
        <v>277</v>
      </c>
      <c r="BS179" s="307" t="s">
        <v>277</v>
      </c>
      <c r="BT179" s="307" t="s">
        <v>277</v>
      </c>
      <c r="BU179" s="306" t="s">
        <v>277</v>
      </c>
      <c r="BV179" s="307" t="s">
        <v>277</v>
      </c>
      <c r="BW179" s="307" t="s">
        <v>277</v>
      </c>
      <c r="BX179" s="307" t="s">
        <v>277</v>
      </c>
      <c r="BY179" s="307" t="s">
        <v>277</v>
      </c>
      <c r="BZ179" s="307" t="s">
        <v>277</v>
      </c>
      <c r="CA179" s="307" t="s">
        <v>277</v>
      </c>
      <c r="CB179" s="307" t="s">
        <v>277</v>
      </c>
      <c r="CC179" s="307" t="s">
        <v>277</v>
      </c>
      <c r="CD179" s="307" t="s">
        <v>277</v>
      </c>
      <c r="CE179" s="306" t="s">
        <v>277</v>
      </c>
      <c r="CF179" s="307" t="s">
        <v>277</v>
      </c>
      <c r="CG179" s="307" t="s">
        <v>277</v>
      </c>
      <c r="CH179" s="307" t="s">
        <v>277</v>
      </c>
      <c r="CI179" s="306" t="s">
        <v>277</v>
      </c>
      <c r="CJ179" s="307" t="s">
        <v>277</v>
      </c>
      <c r="CK179" s="307" t="s">
        <v>277</v>
      </c>
      <c r="CL179" s="307" t="s">
        <v>277</v>
      </c>
      <c r="CM179" s="433"/>
      <c r="CN179" s="436"/>
      <c r="CO179" s="449"/>
      <c r="CP179" s="449"/>
      <c r="CQ179" s="433"/>
      <c r="CR179" s="449"/>
      <c r="CS179" s="449"/>
      <c r="CT179" s="433"/>
      <c r="CU179" s="433"/>
      <c r="CV179" s="433"/>
      <c r="CW179" s="433"/>
      <c r="CX179" s="433"/>
      <c r="CY179" s="433"/>
      <c r="CZ179" s="433"/>
      <c r="DA179" s="433"/>
      <c r="DB179" s="442"/>
      <c r="DC179" s="433"/>
      <c r="DD179" s="433"/>
      <c r="DE179" s="433"/>
      <c r="DF179" s="433"/>
      <c r="DG179" s="433"/>
      <c r="DH179" s="433"/>
      <c r="DI179" s="433"/>
      <c r="DJ179" s="433"/>
      <c r="DK179" s="433"/>
      <c r="DL179" s="433"/>
      <c r="DM179" s="307" t="s">
        <v>277</v>
      </c>
      <c r="DN179" s="433"/>
      <c r="DO179" s="307" t="s">
        <v>277</v>
      </c>
      <c r="DP179" s="307" t="s">
        <v>277</v>
      </c>
      <c r="DQ179" s="307" t="s">
        <v>277</v>
      </c>
      <c r="DR179" s="307" t="s">
        <v>277</v>
      </c>
      <c r="DS179" s="307" t="s">
        <v>277</v>
      </c>
      <c r="DT179" s="307" t="s">
        <v>277</v>
      </c>
      <c r="DU179" s="307" t="s">
        <v>277</v>
      </c>
      <c r="DV179" s="307" t="s">
        <v>277</v>
      </c>
      <c r="DW179" s="307" t="s">
        <v>277</v>
      </c>
      <c r="DX179" s="433"/>
      <c r="DY179" s="307" t="s">
        <v>277</v>
      </c>
      <c r="DZ179" s="433"/>
      <c r="EA179" s="307" t="s">
        <v>277</v>
      </c>
      <c r="EB179" s="307" t="s">
        <v>277</v>
      </c>
      <c r="EC179" s="307" t="s">
        <v>277</v>
      </c>
      <c r="ED179" s="307" t="s">
        <v>277</v>
      </c>
      <c r="EE179" s="307" t="s">
        <v>277</v>
      </c>
      <c r="EF179" s="307" t="s">
        <v>277</v>
      </c>
      <c r="EG179" s="307" t="s">
        <v>277</v>
      </c>
      <c r="EH179" s="307" t="s">
        <v>277</v>
      </c>
      <c r="EI179" s="307" t="s">
        <v>277</v>
      </c>
      <c r="EJ179" s="307" t="s">
        <v>277</v>
      </c>
      <c r="EK179" s="307" t="s">
        <v>277</v>
      </c>
      <c r="EL179" s="307" t="s">
        <v>277</v>
      </c>
      <c r="EM179" s="307" t="s">
        <v>277</v>
      </c>
      <c r="EN179" s="307" t="s">
        <v>277</v>
      </c>
      <c r="EO179" s="307" t="s">
        <v>277</v>
      </c>
      <c r="EP179" s="307" t="s">
        <v>277</v>
      </c>
      <c r="EQ179" s="307" t="s">
        <v>277</v>
      </c>
      <c r="ER179" s="307" t="s">
        <v>277</v>
      </c>
      <c r="ES179" s="307" t="s">
        <v>277</v>
      </c>
      <c r="ET179" s="307" t="s">
        <v>277</v>
      </c>
      <c r="EU179" s="307" t="s">
        <v>277</v>
      </c>
    </row>
    <row r="180" spans="1:151" s="311" customFormat="1" ht="19.95" customHeight="1">
      <c r="A180" s="433"/>
      <c r="B180" s="433"/>
      <c r="C180" s="433"/>
      <c r="D180" s="449"/>
      <c r="E180" s="442"/>
      <c r="F180" s="433"/>
      <c r="G180" s="449"/>
      <c r="H180" s="449"/>
      <c r="I180" s="433"/>
      <c r="J180" s="433"/>
      <c r="K180" s="449"/>
      <c r="L180" s="442"/>
      <c r="M180" s="433"/>
      <c r="N180" s="442"/>
      <c r="O180" s="433"/>
      <c r="P180" s="439"/>
      <c r="Q180" s="460"/>
      <c r="R180" s="304" t="s">
        <v>277</v>
      </c>
      <c r="S180" s="304" t="s">
        <v>277</v>
      </c>
      <c r="T180" s="304" t="s">
        <v>277</v>
      </c>
      <c r="U180" s="304" t="s">
        <v>277</v>
      </c>
      <c r="V180" s="304" t="s">
        <v>277</v>
      </c>
      <c r="W180" s="304" t="s">
        <v>277</v>
      </c>
      <c r="X180" s="452"/>
      <c r="Y180" s="304" t="s">
        <v>277</v>
      </c>
      <c r="Z180" s="452"/>
      <c r="AA180" s="304" t="s">
        <v>277</v>
      </c>
      <c r="AB180" s="458"/>
      <c r="AC180" s="304" t="s">
        <v>277</v>
      </c>
      <c r="AD180" s="452"/>
      <c r="AE180" s="304" t="s">
        <v>277</v>
      </c>
      <c r="AF180" s="304" t="s">
        <v>277</v>
      </c>
      <c r="AG180" s="304" t="s">
        <v>277</v>
      </c>
      <c r="AH180" s="304" t="s">
        <v>277</v>
      </c>
      <c r="AI180" s="304" t="s">
        <v>277</v>
      </c>
      <c r="AJ180" s="447"/>
      <c r="AK180" s="447"/>
      <c r="AL180" s="447"/>
      <c r="AM180" s="447"/>
      <c r="AN180" s="447"/>
      <c r="AO180" s="447"/>
      <c r="AP180" s="307" t="s">
        <v>277</v>
      </c>
      <c r="AQ180" s="433"/>
      <c r="AR180" s="307" t="s">
        <v>277</v>
      </c>
      <c r="AS180" s="308" t="s">
        <v>277</v>
      </c>
      <c r="AT180" s="308" t="s">
        <v>277</v>
      </c>
      <c r="AU180" s="307" t="s">
        <v>277</v>
      </c>
      <c r="AV180" s="307" t="s">
        <v>277</v>
      </c>
      <c r="AW180" s="307" t="s">
        <v>277</v>
      </c>
      <c r="AX180" s="307" t="s">
        <v>277</v>
      </c>
      <c r="AY180" s="309" t="s">
        <v>277</v>
      </c>
      <c r="AZ180" s="387" t="s">
        <v>277</v>
      </c>
      <c r="BA180" s="452"/>
      <c r="BB180" s="387" t="s">
        <v>277</v>
      </c>
      <c r="BC180" s="452"/>
      <c r="BD180" s="387" t="s">
        <v>277</v>
      </c>
      <c r="BE180" s="387" t="s">
        <v>277</v>
      </c>
      <c r="BF180" s="387" t="s">
        <v>277</v>
      </c>
      <c r="BG180" s="307" t="s">
        <v>277</v>
      </c>
      <c r="BH180" s="307" t="s">
        <v>277</v>
      </c>
      <c r="BI180" s="307" t="s">
        <v>277</v>
      </c>
      <c r="BJ180" s="307" t="s">
        <v>277</v>
      </c>
      <c r="BK180" s="447"/>
      <c r="BL180" s="307" t="s">
        <v>277</v>
      </c>
      <c r="BM180" s="307" t="s">
        <v>277</v>
      </c>
      <c r="BN180" s="307" t="s">
        <v>277</v>
      </c>
      <c r="BO180" s="307" t="s">
        <v>277</v>
      </c>
      <c r="BP180" s="307" t="s">
        <v>277</v>
      </c>
      <c r="BQ180" s="307" t="s">
        <v>277</v>
      </c>
      <c r="BR180" s="307" t="s">
        <v>277</v>
      </c>
      <c r="BS180" s="307" t="s">
        <v>277</v>
      </c>
      <c r="BT180" s="307" t="s">
        <v>277</v>
      </c>
      <c r="BU180" s="306" t="s">
        <v>277</v>
      </c>
      <c r="BV180" s="307" t="s">
        <v>277</v>
      </c>
      <c r="BW180" s="307" t="s">
        <v>277</v>
      </c>
      <c r="BX180" s="307" t="s">
        <v>277</v>
      </c>
      <c r="BY180" s="307" t="s">
        <v>277</v>
      </c>
      <c r="BZ180" s="307" t="s">
        <v>277</v>
      </c>
      <c r="CA180" s="307" t="s">
        <v>277</v>
      </c>
      <c r="CB180" s="307" t="s">
        <v>277</v>
      </c>
      <c r="CC180" s="307" t="s">
        <v>277</v>
      </c>
      <c r="CD180" s="307" t="s">
        <v>277</v>
      </c>
      <c r="CE180" s="306" t="s">
        <v>277</v>
      </c>
      <c r="CF180" s="307" t="s">
        <v>277</v>
      </c>
      <c r="CG180" s="307" t="s">
        <v>277</v>
      </c>
      <c r="CH180" s="307" t="s">
        <v>277</v>
      </c>
      <c r="CI180" s="306" t="s">
        <v>277</v>
      </c>
      <c r="CJ180" s="307" t="s">
        <v>277</v>
      </c>
      <c r="CK180" s="307" t="s">
        <v>277</v>
      </c>
      <c r="CL180" s="307" t="s">
        <v>277</v>
      </c>
      <c r="CM180" s="433"/>
      <c r="CN180" s="436"/>
      <c r="CO180" s="449"/>
      <c r="CP180" s="449"/>
      <c r="CQ180" s="433"/>
      <c r="CR180" s="449"/>
      <c r="CS180" s="449"/>
      <c r="CT180" s="433"/>
      <c r="CU180" s="433"/>
      <c r="CV180" s="433"/>
      <c r="CW180" s="433"/>
      <c r="CX180" s="433"/>
      <c r="CY180" s="433"/>
      <c r="CZ180" s="433"/>
      <c r="DA180" s="433"/>
      <c r="DB180" s="442"/>
      <c r="DC180" s="433"/>
      <c r="DD180" s="433"/>
      <c r="DE180" s="433"/>
      <c r="DF180" s="433"/>
      <c r="DG180" s="433"/>
      <c r="DH180" s="433"/>
      <c r="DI180" s="433"/>
      <c r="DJ180" s="433"/>
      <c r="DK180" s="433"/>
      <c r="DL180" s="433"/>
      <c r="DM180" s="307" t="s">
        <v>277</v>
      </c>
      <c r="DN180" s="433"/>
      <c r="DO180" s="307" t="s">
        <v>277</v>
      </c>
      <c r="DP180" s="307" t="s">
        <v>277</v>
      </c>
      <c r="DQ180" s="307" t="s">
        <v>277</v>
      </c>
      <c r="DR180" s="307" t="s">
        <v>277</v>
      </c>
      <c r="DS180" s="307" t="s">
        <v>277</v>
      </c>
      <c r="DT180" s="307" t="s">
        <v>277</v>
      </c>
      <c r="DU180" s="307" t="s">
        <v>277</v>
      </c>
      <c r="DV180" s="307" t="s">
        <v>277</v>
      </c>
      <c r="DW180" s="307" t="s">
        <v>277</v>
      </c>
      <c r="DX180" s="433"/>
      <c r="DY180" s="307" t="s">
        <v>277</v>
      </c>
      <c r="DZ180" s="433"/>
      <c r="EA180" s="307" t="s">
        <v>277</v>
      </c>
      <c r="EB180" s="307" t="s">
        <v>277</v>
      </c>
      <c r="EC180" s="307" t="s">
        <v>277</v>
      </c>
      <c r="ED180" s="307" t="s">
        <v>277</v>
      </c>
      <c r="EE180" s="307" t="s">
        <v>277</v>
      </c>
      <c r="EF180" s="307" t="s">
        <v>277</v>
      </c>
      <c r="EG180" s="307" t="s">
        <v>277</v>
      </c>
      <c r="EH180" s="307" t="s">
        <v>277</v>
      </c>
      <c r="EI180" s="307" t="s">
        <v>277</v>
      </c>
      <c r="EJ180" s="307" t="s">
        <v>277</v>
      </c>
      <c r="EK180" s="307" t="s">
        <v>277</v>
      </c>
      <c r="EL180" s="307" t="s">
        <v>277</v>
      </c>
      <c r="EM180" s="307" t="s">
        <v>277</v>
      </c>
      <c r="EN180" s="307" t="s">
        <v>277</v>
      </c>
      <c r="EO180" s="307" t="s">
        <v>277</v>
      </c>
      <c r="EP180" s="307" t="s">
        <v>277</v>
      </c>
      <c r="EQ180" s="307" t="s">
        <v>277</v>
      </c>
      <c r="ER180" s="307" t="s">
        <v>277</v>
      </c>
      <c r="ES180" s="307" t="s">
        <v>277</v>
      </c>
      <c r="ET180" s="307" t="s">
        <v>277</v>
      </c>
      <c r="EU180" s="307" t="s">
        <v>277</v>
      </c>
    </row>
    <row r="181" spans="1:151" s="311" customFormat="1" ht="19.95" customHeight="1">
      <c r="A181" s="434"/>
      <c r="B181" s="434"/>
      <c r="C181" s="434"/>
      <c r="D181" s="450"/>
      <c r="E181" s="443"/>
      <c r="F181" s="434"/>
      <c r="G181" s="450"/>
      <c r="H181" s="450"/>
      <c r="I181" s="434"/>
      <c r="J181" s="434"/>
      <c r="K181" s="450"/>
      <c r="L181" s="443"/>
      <c r="M181" s="434"/>
      <c r="N181" s="443"/>
      <c r="O181" s="434"/>
      <c r="P181" s="440"/>
      <c r="Q181" s="461"/>
      <c r="R181" s="304" t="s">
        <v>277</v>
      </c>
      <c r="S181" s="304" t="s">
        <v>277</v>
      </c>
      <c r="T181" s="304" t="s">
        <v>277</v>
      </c>
      <c r="U181" s="304" t="s">
        <v>277</v>
      </c>
      <c r="V181" s="304" t="s">
        <v>277</v>
      </c>
      <c r="W181" s="304" t="s">
        <v>277</v>
      </c>
      <c r="X181" s="453"/>
      <c r="Y181" s="304" t="s">
        <v>277</v>
      </c>
      <c r="Z181" s="453"/>
      <c r="AA181" s="304" t="s">
        <v>277</v>
      </c>
      <c r="AB181" s="459"/>
      <c r="AC181" s="304" t="s">
        <v>277</v>
      </c>
      <c r="AD181" s="453"/>
      <c r="AE181" s="304" t="s">
        <v>277</v>
      </c>
      <c r="AF181" s="304" t="s">
        <v>277</v>
      </c>
      <c r="AG181" s="304" t="s">
        <v>277</v>
      </c>
      <c r="AH181" s="304" t="s">
        <v>277</v>
      </c>
      <c r="AI181" s="304" t="s">
        <v>277</v>
      </c>
      <c r="AJ181" s="448"/>
      <c r="AK181" s="448"/>
      <c r="AL181" s="448"/>
      <c r="AM181" s="448"/>
      <c r="AN181" s="448"/>
      <c r="AO181" s="448"/>
      <c r="AP181" s="307" t="s">
        <v>277</v>
      </c>
      <c r="AQ181" s="434"/>
      <c r="AR181" s="307" t="s">
        <v>277</v>
      </c>
      <c r="AS181" s="308" t="s">
        <v>277</v>
      </c>
      <c r="AT181" s="308" t="s">
        <v>277</v>
      </c>
      <c r="AU181" s="307" t="s">
        <v>277</v>
      </c>
      <c r="AV181" s="307" t="s">
        <v>277</v>
      </c>
      <c r="AW181" s="307" t="s">
        <v>277</v>
      </c>
      <c r="AX181" s="307" t="s">
        <v>277</v>
      </c>
      <c r="AY181" s="309" t="s">
        <v>277</v>
      </c>
      <c r="AZ181" s="387" t="s">
        <v>277</v>
      </c>
      <c r="BA181" s="453"/>
      <c r="BB181" s="387" t="s">
        <v>277</v>
      </c>
      <c r="BC181" s="455"/>
      <c r="BD181" s="387" t="s">
        <v>277</v>
      </c>
      <c r="BE181" s="387" t="s">
        <v>277</v>
      </c>
      <c r="BF181" s="387" t="s">
        <v>277</v>
      </c>
      <c r="BG181" s="307" t="s">
        <v>277</v>
      </c>
      <c r="BH181" s="307" t="s">
        <v>277</v>
      </c>
      <c r="BI181" s="307" t="s">
        <v>277</v>
      </c>
      <c r="BJ181" s="307" t="s">
        <v>277</v>
      </c>
      <c r="BK181" s="448"/>
      <c r="BL181" s="307" t="s">
        <v>277</v>
      </c>
      <c r="BM181" s="307" t="s">
        <v>277</v>
      </c>
      <c r="BN181" s="307" t="s">
        <v>277</v>
      </c>
      <c r="BO181" s="307" t="s">
        <v>277</v>
      </c>
      <c r="BP181" s="307" t="s">
        <v>277</v>
      </c>
      <c r="BQ181" s="307" t="s">
        <v>277</v>
      </c>
      <c r="BR181" s="307" t="s">
        <v>277</v>
      </c>
      <c r="BS181" s="307" t="s">
        <v>277</v>
      </c>
      <c r="BT181" s="307" t="s">
        <v>277</v>
      </c>
      <c r="BU181" s="306" t="s">
        <v>277</v>
      </c>
      <c r="BV181" s="307" t="s">
        <v>277</v>
      </c>
      <c r="BW181" s="307" t="s">
        <v>277</v>
      </c>
      <c r="BX181" s="307" t="s">
        <v>277</v>
      </c>
      <c r="BY181" s="307" t="s">
        <v>277</v>
      </c>
      <c r="BZ181" s="307" t="s">
        <v>277</v>
      </c>
      <c r="CA181" s="307" t="s">
        <v>277</v>
      </c>
      <c r="CB181" s="307" t="s">
        <v>277</v>
      </c>
      <c r="CC181" s="307" t="s">
        <v>277</v>
      </c>
      <c r="CD181" s="307" t="s">
        <v>277</v>
      </c>
      <c r="CE181" s="306" t="s">
        <v>277</v>
      </c>
      <c r="CF181" s="307" t="s">
        <v>277</v>
      </c>
      <c r="CG181" s="307" t="s">
        <v>277</v>
      </c>
      <c r="CH181" s="307" t="s">
        <v>277</v>
      </c>
      <c r="CI181" s="306" t="s">
        <v>277</v>
      </c>
      <c r="CJ181" s="307" t="s">
        <v>277</v>
      </c>
      <c r="CK181" s="307" t="s">
        <v>277</v>
      </c>
      <c r="CL181" s="307" t="s">
        <v>277</v>
      </c>
      <c r="CM181" s="434"/>
      <c r="CN181" s="437"/>
      <c r="CO181" s="450"/>
      <c r="CP181" s="450"/>
      <c r="CQ181" s="434"/>
      <c r="CR181" s="450"/>
      <c r="CS181" s="450"/>
      <c r="CT181" s="434"/>
      <c r="CU181" s="434"/>
      <c r="CV181" s="434"/>
      <c r="CW181" s="434"/>
      <c r="CX181" s="434"/>
      <c r="CY181" s="434"/>
      <c r="CZ181" s="434"/>
      <c r="DA181" s="434"/>
      <c r="DB181" s="443"/>
      <c r="DC181" s="434"/>
      <c r="DD181" s="434"/>
      <c r="DE181" s="434"/>
      <c r="DF181" s="434"/>
      <c r="DG181" s="434"/>
      <c r="DH181" s="434"/>
      <c r="DI181" s="434"/>
      <c r="DJ181" s="434"/>
      <c r="DK181" s="434"/>
      <c r="DL181" s="434"/>
      <c r="DM181" s="307" t="s">
        <v>277</v>
      </c>
      <c r="DN181" s="434"/>
      <c r="DO181" s="307" t="s">
        <v>277</v>
      </c>
      <c r="DP181" s="307" t="s">
        <v>277</v>
      </c>
      <c r="DQ181" s="307" t="s">
        <v>277</v>
      </c>
      <c r="DR181" s="307" t="s">
        <v>277</v>
      </c>
      <c r="DS181" s="307" t="s">
        <v>277</v>
      </c>
      <c r="DT181" s="307" t="s">
        <v>277</v>
      </c>
      <c r="DU181" s="307" t="s">
        <v>277</v>
      </c>
      <c r="DV181" s="307" t="s">
        <v>277</v>
      </c>
      <c r="DW181" s="307" t="s">
        <v>277</v>
      </c>
      <c r="DX181" s="434"/>
      <c r="DY181" s="307" t="s">
        <v>277</v>
      </c>
      <c r="DZ181" s="434"/>
      <c r="EA181" s="307" t="s">
        <v>277</v>
      </c>
      <c r="EB181" s="307" t="s">
        <v>277</v>
      </c>
      <c r="EC181" s="307" t="s">
        <v>277</v>
      </c>
      <c r="ED181" s="307" t="s">
        <v>277</v>
      </c>
      <c r="EE181" s="307" t="s">
        <v>277</v>
      </c>
      <c r="EF181" s="307" t="s">
        <v>277</v>
      </c>
      <c r="EG181" s="307" t="s">
        <v>277</v>
      </c>
      <c r="EH181" s="307" t="s">
        <v>277</v>
      </c>
      <c r="EI181" s="307" t="s">
        <v>277</v>
      </c>
      <c r="EJ181" s="307" t="s">
        <v>277</v>
      </c>
      <c r="EK181" s="307" t="s">
        <v>277</v>
      </c>
      <c r="EL181" s="307" t="s">
        <v>277</v>
      </c>
      <c r="EM181" s="307" t="s">
        <v>277</v>
      </c>
      <c r="EN181" s="307" t="s">
        <v>277</v>
      </c>
      <c r="EO181" s="307" t="s">
        <v>277</v>
      </c>
      <c r="EP181" s="307" t="s">
        <v>277</v>
      </c>
      <c r="EQ181" s="307" t="s">
        <v>277</v>
      </c>
      <c r="ER181" s="307" t="s">
        <v>277</v>
      </c>
      <c r="ES181" s="307" t="s">
        <v>277</v>
      </c>
      <c r="ET181" s="307" t="s">
        <v>277</v>
      </c>
      <c r="EU181" s="307" t="s">
        <v>277</v>
      </c>
    </row>
    <row r="182" spans="1:151" s="311" customFormat="1" ht="19.95" customHeight="1">
      <c r="A182" s="432">
        <v>73</v>
      </c>
      <c r="B182" s="432">
        <v>73</v>
      </c>
      <c r="C182" s="432" t="s">
        <v>263</v>
      </c>
      <c r="D182" s="432" t="s">
        <v>717</v>
      </c>
      <c r="E182" s="441" t="s">
        <v>265</v>
      </c>
      <c r="F182" s="432" t="s">
        <v>718</v>
      </c>
      <c r="G182" s="432" t="s">
        <v>719</v>
      </c>
      <c r="H182" s="432" t="s">
        <v>720</v>
      </c>
      <c r="I182" s="432" t="s">
        <v>721</v>
      </c>
      <c r="J182" s="432" t="s">
        <v>270</v>
      </c>
      <c r="K182" s="456" t="s">
        <v>722</v>
      </c>
      <c r="L182" s="441" t="s">
        <v>272</v>
      </c>
      <c r="M182" s="432" t="s">
        <v>723</v>
      </c>
      <c r="N182" s="441" t="s">
        <v>272</v>
      </c>
      <c r="O182" s="432" t="s">
        <v>724</v>
      </c>
      <c r="P182" s="438" t="s">
        <v>270</v>
      </c>
      <c r="Q182" s="441">
        <v>1</v>
      </c>
      <c r="R182" s="304" t="s">
        <v>663</v>
      </c>
      <c r="S182" s="304" t="s">
        <v>270</v>
      </c>
      <c r="T182" s="304" t="s">
        <v>270</v>
      </c>
      <c r="U182" s="304" t="s">
        <v>270</v>
      </c>
      <c r="V182" s="304" t="s">
        <v>270</v>
      </c>
      <c r="W182" s="304">
        <v>24</v>
      </c>
      <c r="X182" s="451">
        <v>24</v>
      </c>
      <c r="Y182" s="304" t="s">
        <v>270</v>
      </c>
      <c r="Z182" s="451" t="s">
        <v>270</v>
      </c>
      <c r="AA182" s="304">
        <v>24</v>
      </c>
      <c r="AB182" s="457">
        <v>24</v>
      </c>
      <c r="AC182" s="304" t="s">
        <v>270</v>
      </c>
      <c r="AD182" s="451" t="s">
        <v>270</v>
      </c>
      <c r="AE182" s="304">
        <v>65</v>
      </c>
      <c r="AF182" s="304" t="s">
        <v>270</v>
      </c>
      <c r="AG182" s="304" t="s">
        <v>270</v>
      </c>
      <c r="AH182" s="304" t="s">
        <v>270</v>
      </c>
      <c r="AI182" s="304" t="s">
        <v>270</v>
      </c>
      <c r="AJ182" s="446" t="s">
        <v>277</v>
      </c>
      <c r="AK182" s="446" t="s">
        <v>277</v>
      </c>
      <c r="AL182" s="446" t="s">
        <v>277</v>
      </c>
      <c r="AM182" s="446" t="s">
        <v>277</v>
      </c>
      <c r="AN182" s="446" t="s">
        <v>277</v>
      </c>
      <c r="AO182" s="446" t="s">
        <v>277</v>
      </c>
      <c r="AP182" s="307" t="s">
        <v>277</v>
      </c>
      <c r="AQ182" s="432" t="s">
        <v>277</v>
      </c>
      <c r="AR182" s="307" t="s">
        <v>277</v>
      </c>
      <c r="AS182" s="308" t="s">
        <v>277</v>
      </c>
      <c r="AT182" s="308" t="s">
        <v>277</v>
      </c>
      <c r="AU182" s="307" t="s">
        <v>277</v>
      </c>
      <c r="AV182" s="307" t="s">
        <v>277</v>
      </c>
      <c r="AW182" s="307" t="s">
        <v>277</v>
      </c>
      <c r="AX182" s="307" t="s">
        <v>277</v>
      </c>
      <c r="AY182" s="309" t="s">
        <v>277</v>
      </c>
      <c r="AZ182" s="387" t="s">
        <v>277</v>
      </c>
      <c r="BA182" s="451" t="s">
        <v>277</v>
      </c>
      <c r="BB182" s="387" t="s">
        <v>277</v>
      </c>
      <c r="BC182" s="454" t="s">
        <v>277</v>
      </c>
      <c r="BD182" s="387" t="s">
        <v>277</v>
      </c>
      <c r="BE182" s="387" t="s">
        <v>277</v>
      </c>
      <c r="BF182" s="387" t="s">
        <v>277</v>
      </c>
      <c r="BG182" s="307" t="s">
        <v>277</v>
      </c>
      <c r="BH182" s="307" t="s">
        <v>277</v>
      </c>
      <c r="BI182" s="307" t="s">
        <v>277</v>
      </c>
      <c r="BJ182" s="307" t="s">
        <v>277</v>
      </c>
      <c r="BK182" s="446" t="s">
        <v>277</v>
      </c>
      <c r="BL182" s="307" t="s">
        <v>277</v>
      </c>
      <c r="BM182" s="307" t="s">
        <v>277</v>
      </c>
      <c r="BN182" s="307" t="s">
        <v>277</v>
      </c>
      <c r="BO182" s="307" t="s">
        <v>277</v>
      </c>
      <c r="BP182" s="307" t="s">
        <v>277</v>
      </c>
      <c r="BQ182" s="307" t="s">
        <v>277</v>
      </c>
      <c r="BR182" s="307" t="s">
        <v>277</v>
      </c>
      <c r="BS182" s="307" t="s">
        <v>277</v>
      </c>
      <c r="BT182" s="307" t="s">
        <v>277</v>
      </c>
      <c r="BU182" s="306" t="s">
        <v>277</v>
      </c>
      <c r="BV182" s="307" t="s">
        <v>277</v>
      </c>
      <c r="BW182" s="307" t="s">
        <v>277</v>
      </c>
      <c r="BX182" s="307" t="s">
        <v>277</v>
      </c>
      <c r="BY182" s="307" t="s">
        <v>277</v>
      </c>
      <c r="BZ182" s="307" t="s">
        <v>277</v>
      </c>
      <c r="CA182" s="307" t="s">
        <v>277</v>
      </c>
      <c r="CB182" s="307" t="s">
        <v>277</v>
      </c>
      <c r="CC182" s="307" t="s">
        <v>277</v>
      </c>
      <c r="CD182" s="307" t="s">
        <v>277</v>
      </c>
      <c r="CE182" s="306" t="s">
        <v>277</v>
      </c>
      <c r="CF182" s="307" t="s">
        <v>277</v>
      </c>
      <c r="CG182" s="307" t="s">
        <v>277</v>
      </c>
      <c r="CH182" s="307" t="s">
        <v>277</v>
      </c>
      <c r="CI182" s="306" t="s">
        <v>277</v>
      </c>
      <c r="CJ182" s="307" t="s">
        <v>277</v>
      </c>
      <c r="CK182" s="307" t="s">
        <v>277</v>
      </c>
      <c r="CL182" s="307" t="s">
        <v>277</v>
      </c>
      <c r="CM182" s="432" t="s">
        <v>441</v>
      </c>
      <c r="CN182" s="435" t="s">
        <v>279</v>
      </c>
      <c r="CO182" s="432" t="s">
        <v>280</v>
      </c>
      <c r="CP182" s="432" t="s">
        <v>280</v>
      </c>
      <c r="CQ182" s="432" t="s">
        <v>295</v>
      </c>
      <c r="CR182" s="432" t="s">
        <v>725</v>
      </c>
      <c r="CS182" s="432" t="s">
        <v>270</v>
      </c>
      <c r="CT182" s="432" t="s">
        <v>277</v>
      </c>
      <c r="CU182" s="432" t="s">
        <v>277</v>
      </c>
      <c r="CV182" s="432" t="s">
        <v>277</v>
      </c>
      <c r="CW182" s="432" t="s">
        <v>277</v>
      </c>
      <c r="CX182" s="432" t="s">
        <v>277</v>
      </c>
      <c r="CY182" s="432" t="s">
        <v>277</v>
      </c>
      <c r="CZ182" s="432" t="s">
        <v>277</v>
      </c>
      <c r="DA182" s="432" t="s">
        <v>277</v>
      </c>
      <c r="DB182" s="441" t="s">
        <v>277</v>
      </c>
      <c r="DC182" s="432" t="s">
        <v>277</v>
      </c>
      <c r="DD182" s="432" t="s">
        <v>277</v>
      </c>
      <c r="DE182" s="432" t="s">
        <v>277</v>
      </c>
      <c r="DF182" s="432" t="s">
        <v>277</v>
      </c>
      <c r="DG182" s="432" t="s">
        <v>277</v>
      </c>
      <c r="DH182" s="432" t="s">
        <v>277</v>
      </c>
      <c r="DI182" s="432" t="s">
        <v>277</v>
      </c>
      <c r="DJ182" s="432" t="s">
        <v>277</v>
      </c>
      <c r="DK182" s="432" t="s">
        <v>277</v>
      </c>
      <c r="DL182" s="432" t="s">
        <v>277</v>
      </c>
      <c r="DM182" s="307" t="s">
        <v>277</v>
      </c>
      <c r="DN182" s="432" t="s">
        <v>277</v>
      </c>
      <c r="DO182" s="307" t="s">
        <v>277</v>
      </c>
      <c r="DP182" s="307" t="s">
        <v>277</v>
      </c>
      <c r="DQ182" s="307" t="s">
        <v>277</v>
      </c>
      <c r="DR182" s="307" t="s">
        <v>277</v>
      </c>
      <c r="DS182" s="307" t="s">
        <v>277</v>
      </c>
      <c r="DT182" s="307" t="s">
        <v>277</v>
      </c>
      <c r="DU182" s="307" t="s">
        <v>277</v>
      </c>
      <c r="DV182" s="307" t="s">
        <v>277</v>
      </c>
      <c r="DW182" s="307" t="s">
        <v>277</v>
      </c>
      <c r="DX182" s="432" t="s">
        <v>277</v>
      </c>
      <c r="DY182" s="307" t="s">
        <v>277</v>
      </c>
      <c r="DZ182" s="432" t="s">
        <v>277</v>
      </c>
      <c r="EA182" s="307" t="s">
        <v>277</v>
      </c>
      <c r="EB182" s="307" t="s">
        <v>277</v>
      </c>
      <c r="EC182" s="307" t="s">
        <v>277</v>
      </c>
      <c r="ED182" s="307" t="s">
        <v>277</v>
      </c>
      <c r="EE182" s="307" t="s">
        <v>277</v>
      </c>
      <c r="EF182" s="307" t="s">
        <v>277</v>
      </c>
      <c r="EG182" s="307" t="s">
        <v>277</v>
      </c>
      <c r="EH182" s="307" t="s">
        <v>277</v>
      </c>
      <c r="EI182" s="307" t="s">
        <v>277</v>
      </c>
      <c r="EJ182" s="307" t="s">
        <v>277</v>
      </c>
      <c r="EK182" s="307" t="s">
        <v>277</v>
      </c>
      <c r="EL182" s="307" t="s">
        <v>277</v>
      </c>
      <c r="EM182" s="307" t="s">
        <v>277</v>
      </c>
      <c r="EN182" s="307" t="s">
        <v>277</v>
      </c>
      <c r="EO182" s="307" t="s">
        <v>277</v>
      </c>
      <c r="EP182" s="307" t="s">
        <v>277</v>
      </c>
      <c r="EQ182" s="307" t="s">
        <v>277</v>
      </c>
      <c r="ER182" s="307" t="s">
        <v>277</v>
      </c>
      <c r="ES182" s="307" t="s">
        <v>277</v>
      </c>
      <c r="ET182" s="307" t="s">
        <v>277</v>
      </c>
      <c r="EU182" s="307" t="s">
        <v>277</v>
      </c>
    </row>
    <row r="183" spans="1:151" s="311" customFormat="1" ht="19.95" customHeight="1">
      <c r="A183" s="433"/>
      <c r="B183" s="433"/>
      <c r="C183" s="433"/>
      <c r="D183" s="449"/>
      <c r="E183" s="442"/>
      <c r="F183" s="433"/>
      <c r="G183" s="449"/>
      <c r="H183" s="449"/>
      <c r="I183" s="433"/>
      <c r="J183" s="433"/>
      <c r="K183" s="433"/>
      <c r="L183" s="442"/>
      <c r="M183" s="433"/>
      <c r="N183" s="442"/>
      <c r="O183" s="433"/>
      <c r="P183" s="439"/>
      <c r="Q183" s="460"/>
      <c r="R183" s="304" t="s">
        <v>277</v>
      </c>
      <c r="S183" s="304" t="s">
        <v>277</v>
      </c>
      <c r="T183" s="304" t="s">
        <v>277</v>
      </c>
      <c r="U183" s="304" t="s">
        <v>277</v>
      </c>
      <c r="V183" s="304" t="s">
        <v>277</v>
      </c>
      <c r="W183" s="304" t="s">
        <v>277</v>
      </c>
      <c r="X183" s="452"/>
      <c r="Y183" s="304" t="s">
        <v>277</v>
      </c>
      <c r="Z183" s="452"/>
      <c r="AA183" s="304" t="s">
        <v>277</v>
      </c>
      <c r="AB183" s="458"/>
      <c r="AC183" s="304" t="s">
        <v>277</v>
      </c>
      <c r="AD183" s="452"/>
      <c r="AE183" s="304" t="s">
        <v>277</v>
      </c>
      <c r="AF183" s="304" t="s">
        <v>277</v>
      </c>
      <c r="AG183" s="304" t="s">
        <v>277</v>
      </c>
      <c r="AH183" s="304" t="s">
        <v>277</v>
      </c>
      <c r="AI183" s="304" t="s">
        <v>277</v>
      </c>
      <c r="AJ183" s="447"/>
      <c r="AK183" s="447"/>
      <c r="AL183" s="447"/>
      <c r="AM183" s="447"/>
      <c r="AN183" s="447"/>
      <c r="AO183" s="447"/>
      <c r="AP183" s="307" t="s">
        <v>277</v>
      </c>
      <c r="AQ183" s="433"/>
      <c r="AR183" s="307" t="s">
        <v>277</v>
      </c>
      <c r="AS183" s="308" t="s">
        <v>277</v>
      </c>
      <c r="AT183" s="308" t="s">
        <v>277</v>
      </c>
      <c r="AU183" s="307" t="s">
        <v>277</v>
      </c>
      <c r="AV183" s="307" t="s">
        <v>277</v>
      </c>
      <c r="AW183" s="307" t="s">
        <v>277</v>
      </c>
      <c r="AX183" s="307" t="s">
        <v>277</v>
      </c>
      <c r="AY183" s="309" t="s">
        <v>277</v>
      </c>
      <c r="AZ183" s="387" t="s">
        <v>277</v>
      </c>
      <c r="BA183" s="452"/>
      <c r="BB183" s="387" t="s">
        <v>277</v>
      </c>
      <c r="BC183" s="452"/>
      <c r="BD183" s="387" t="s">
        <v>277</v>
      </c>
      <c r="BE183" s="387" t="s">
        <v>277</v>
      </c>
      <c r="BF183" s="387" t="s">
        <v>277</v>
      </c>
      <c r="BG183" s="307" t="s">
        <v>277</v>
      </c>
      <c r="BH183" s="307" t="s">
        <v>277</v>
      </c>
      <c r="BI183" s="307" t="s">
        <v>277</v>
      </c>
      <c r="BJ183" s="307" t="s">
        <v>277</v>
      </c>
      <c r="BK183" s="447"/>
      <c r="BL183" s="307" t="s">
        <v>277</v>
      </c>
      <c r="BM183" s="307" t="s">
        <v>277</v>
      </c>
      <c r="BN183" s="307" t="s">
        <v>277</v>
      </c>
      <c r="BO183" s="307" t="s">
        <v>277</v>
      </c>
      <c r="BP183" s="307" t="s">
        <v>277</v>
      </c>
      <c r="BQ183" s="307" t="s">
        <v>277</v>
      </c>
      <c r="BR183" s="307" t="s">
        <v>277</v>
      </c>
      <c r="BS183" s="307" t="s">
        <v>277</v>
      </c>
      <c r="BT183" s="307" t="s">
        <v>277</v>
      </c>
      <c r="BU183" s="306" t="s">
        <v>277</v>
      </c>
      <c r="BV183" s="307" t="s">
        <v>277</v>
      </c>
      <c r="BW183" s="307" t="s">
        <v>277</v>
      </c>
      <c r="BX183" s="307" t="s">
        <v>277</v>
      </c>
      <c r="BY183" s="307" t="s">
        <v>277</v>
      </c>
      <c r="BZ183" s="307" t="s">
        <v>277</v>
      </c>
      <c r="CA183" s="307" t="s">
        <v>277</v>
      </c>
      <c r="CB183" s="307" t="s">
        <v>277</v>
      </c>
      <c r="CC183" s="307" t="s">
        <v>277</v>
      </c>
      <c r="CD183" s="307" t="s">
        <v>277</v>
      </c>
      <c r="CE183" s="306" t="s">
        <v>277</v>
      </c>
      <c r="CF183" s="307" t="s">
        <v>277</v>
      </c>
      <c r="CG183" s="307" t="s">
        <v>277</v>
      </c>
      <c r="CH183" s="307" t="s">
        <v>277</v>
      </c>
      <c r="CI183" s="306" t="s">
        <v>277</v>
      </c>
      <c r="CJ183" s="307" t="s">
        <v>277</v>
      </c>
      <c r="CK183" s="307" t="s">
        <v>277</v>
      </c>
      <c r="CL183" s="307" t="s">
        <v>277</v>
      </c>
      <c r="CM183" s="433"/>
      <c r="CN183" s="436"/>
      <c r="CO183" s="449"/>
      <c r="CP183" s="449"/>
      <c r="CQ183" s="433"/>
      <c r="CR183" s="449"/>
      <c r="CS183" s="449"/>
      <c r="CT183" s="433"/>
      <c r="CU183" s="433"/>
      <c r="CV183" s="433"/>
      <c r="CW183" s="433"/>
      <c r="CX183" s="433"/>
      <c r="CY183" s="433"/>
      <c r="CZ183" s="433"/>
      <c r="DA183" s="433"/>
      <c r="DB183" s="442"/>
      <c r="DC183" s="433"/>
      <c r="DD183" s="433"/>
      <c r="DE183" s="433"/>
      <c r="DF183" s="433"/>
      <c r="DG183" s="433"/>
      <c r="DH183" s="433"/>
      <c r="DI183" s="433"/>
      <c r="DJ183" s="433"/>
      <c r="DK183" s="433"/>
      <c r="DL183" s="433"/>
      <c r="DM183" s="307" t="s">
        <v>277</v>
      </c>
      <c r="DN183" s="433"/>
      <c r="DO183" s="307" t="s">
        <v>277</v>
      </c>
      <c r="DP183" s="307" t="s">
        <v>277</v>
      </c>
      <c r="DQ183" s="307" t="s">
        <v>277</v>
      </c>
      <c r="DR183" s="307" t="s">
        <v>277</v>
      </c>
      <c r="DS183" s="307" t="s">
        <v>277</v>
      </c>
      <c r="DT183" s="307" t="s">
        <v>277</v>
      </c>
      <c r="DU183" s="307" t="s">
        <v>277</v>
      </c>
      <c r="DV183" s="307" t="s">
        <v>277</v>
      </c>
      <c r="DW183" s="307" t="s">
        <v>277</v>
      </c>
      <c r="DX183" s="433"/>
      <c r="DY183" s="307" t="s">
        <v>277</v>
      </c>
      <c r="DZ183" s="433"/>
      <c r="EA183" s="307" t="s">
        <v>277</v>
      </c>
      <c r="EB183" s="307" t="s">
        <v>277</v>
      </c>
      <c r="EC183" s="307" t="s">
        <v>277</v>
      </c>
      <c r="ED183" s="307" t="s">
        <v>277</v>
      </c>
      <c r="EE183" s="307" t="s">
        <v>277</v>
      </c>
      <c r="EF183" s="307" t="s">
        <v>277</v>
      </c>
      <c r="EG183" s="307" t="s">
        <v>277</v>
      </c>
      <c r="EH183" s="307" t="s">
        <v>277</v>
      </c>
      <c r="EI183" s="307" t="s">
        <v>277</v>
      </c>
      <c r="EJ183" s="307" t="s">
        <v>277</v>
      </c>
      <c r="EK183" s="307" t="s">
        <v>277</v>
      </c>
      <c r="EL183" s="307" t="s">
        <v>277</v>
      </c>
      <c r="EM183" s="307" t="s">
        <v>277</v>
      </c>
      <c r="EN183" s="307" t="s">
        <v>277</v>
      </c>
      <c r="EO183" s="307" t="s">
        <v>277</v>
      </c>
      <c r="EP183" s="307" t="s">
        <v>277</v>
      </c>
      <c r="EQ183" s="307" t="s">
        <v>277</v>
      </c>
      <c r="ER183" s="307" t="s">
        <v>277</v>
      </c>
      <c r="ES183" s="307" t="s">
        <v>277</v>
      </c>
      <c r="ET183" s="307" t="s">
        <v>277</v>
      </c>
      <c r="EU183" s="307" t="s">
        <v>277</v>
      </c>
    </row>
    <row r="184" spans="1:151" s="311" customFormat="1" ht="19.95" customHeight="1">
      <c r="A184" s="433"/>
      <c r="B184" s="433"/>
      <c r="C184" s="433"/>
      <c r="D184" s="449"/>
      <c r="E184" s="442"/>
      <c r="F184" s="433"/>
      <c r="G184" s="449"/>
      <c r="H184" s="449"/>
      <c r="I184" s="433"/>
      <c r="J184" s="433"/>
      <c r="K184" s="433"/>
      <c r="L184" s="442"/>
      <c r="M184" s="433"/>
      <c r="N184" s="442"/>
      <c r="O184" s="433"/>
      <c r="P184" s="439"/>
      <c r="Q184" s="460"/>
      <c r="R184" s="304" t="s">
        <v>277</v>
      </c>
      <c r="S184" s="304" t="s">
        <v>277</v>
      </c>
      <c r="T184" s="304" t="s">
        <v>277</v>
      </c>
      <c r="U184" s="304" t="s">
        <v>277</v>
      </c>
      <c r="V184" s="304" t="s">
        <v>277</v>
      </c>
      <c r="W184" s="304" t="s">
        <v>277</v>
      </c>
      <c r="X184" s="452"/>
      <c r="Y184" s="304" t="s">
        <v>277</v>
      </c>
      <c r="Z184" s="452"/>
      <c r="AA184" s="304" t="s">
        <v>277</v>
      </c>
      <c r="AB184" s="458"/>
      <c r="AC184" s="304" t="s">
        <v>277</v>
      </c>
      <c r="AD184" s="452"/>
      <c r="AE184" s="304" t="s">
        <v>277</v>
      </c>
      <c r="AF184" s="304" t="s">
        <v>277</v>
      </c>
      <c r="AG184" s="304" t="s">
        <v>277</v>
      </c>
      <c r="AH184" s="304" t="s">
        <v>277</v>
      </c>
      <c r="AI184" s="304" t="s">
        <v>277</v>
      </c>
      <c r="AJ184" s="447"/>
      <c r="AK184" s="447"/>
      <c r="AL184" s="447"/>
      <c r="AM184" s="447"/>
      <c r="AN184" s="447"/>
      <c r="AO184" s="447"/>
      <c r="AP184" s="307" t="s">
        <v>277</v>
      </c>
      <c r="AQ184" s="433"/>
      <c r="AR184" s="307" t="s">
        <v>277</v>
      </c>
      <c r="AS184" s="308" t="s">
        <v>277</v>
      </c>
      <c r="AT184" s="308" t="s">
        <v>277</v>
      </c>
      <c r="AU184" s="307" t="s">
        <v>277</v>
      </c>
      <c r="AV184" s="307" t="s">
        <v>277</v>
      </c>
      <c r="AW184" s="307" t="s">
        <v>277</v>
      </c>
      <c r="AX184" s="307" t="s">
        <v>277</v>
      </c>
      <c r="AY184" s="309" t="s">
        <v>277</v>
      </c>
      <c r="AZ184" s="387" t="s">
        <v>277</v>
      </c>
      <c r="BA184" s="452"/>
      <c r="BB184" s="387" t="s">
        <v>277</v>
      </c>
      <c r="BC184" s="452"/>
      <c r="BD184" s="387" t="s">
        <v>277</v>
      </c>
      <c r="BE184" s="387" t="s">
        <v>277</v>
      </c>
      <c r="BF184" s="387" t="s">
        <v>277</v>
      </c>
      <c r="BG184" s="307" t="s">
        <v>277</v>
      </c>
      <c r="BH184" s="307" t="s">
        <v>277</v>
      </c>
      <c r="BI184" s="307" t="s">
        <v>277</v>
      </c>
      <c r="BJ184" s="307" t="s">
        <v>277</v>
      </c>
      <c r="BK184" s="447"/>
      <c r="BL184" s="307" t="s">
        <v>277</v>
      </c>
      <c r="BM184" s="307" t="s">
        <v>277</v>
      </c>
      <c r="BN184" s="307" t="s">
        <v>277</v>
      </c>
      <c r="BO184" s="307" t="s">
        <v>277</v>
      </c>
      <c r="BP184" s="307" t="s">
        <v>277</v>
      </c>
      <c r="BQ184" s="307" t="s">
        <v>277</v>
      </c>
      <c r="BR184" s="307" t="s">
        <v>277</v>
      </c>
      <c r="BS184" s="307" t="s">
        <v>277</v>
      </c>
      <c r="BT184" s="307" t="s">
        <v>277</v>
      </c>
      <c r="BU184" s="306" t="s">
        <v>277</v>
      </c>
      <c r="BV184" s="307" t="s">
        <v>277</v>
      </c>
      <c r="BW184" s="307" t="s">
        <v>277</v>
      </c>
      <c r="BX184" s="307" t="s">
        <v>277</v>
      </c>
      <c r="BY184" s="307" t="s">
        <v>277</v>
      </c>
      <c r="BZ184" s="307" t="s">
        <v>277</v>
      </c>
      <c r="CA184" s="307" t="s">
        <v>277</v>
      </c>
      <c r="CB184" s="307" t="s">
        <v>277</v>
      </c>
      <c r="CC184" s="307" t="s">
        <v>277</v>
      </c>
      <c r="CD184" s="307" t="s">
        <v>277</v>
      </c>
      <c r="CE184" s="306" t="s">
        <v>277</v>
      </c>
      <c r="CF184" s="307" t="s">
        <v>277</v>
      </c>
      <c r="CG184" s="307" t="s">
        <v>277</v>
      </c>
      <c r="CH184" s="307" t="s">
        <v>277</v>
      </c>
      <c r="CI184" s="306" t="s">
        <v>277</v>
      </c>
      <c r="CJ184" s="307" t="s">
        <v>277</v>
      </c>
      <c r="CK184" s="307" t="s">
        <v>277</v>
      </c>
      <c r="CL184" s="307" t="s">
        <v>277</v>
      </c>
      <c r="CM184" s="433"/>
      <c r="CN184" s="436"/>
      <c r="CO184" s="449"/>
      <c r="CP184" s="449"/>
      <c r="CQ184" s="433"/>
      <c r="CR184" s="449"/>
      <c r="CS184" s="449"/>
      <c r="CT184" s="433"/>
      <c r="CU184" s="433"/>
      <c r="CV184" s="433"/>
      <c r="CW184" s="433"/>
      <c r="CX184" s="433"/>
      <c r="CY184" s="433"/>
      <c r="CZ184" s="433"/>
      <c r="DA184" s="433"/>
      <c r="DB184" s="442"/>
      <c r="DC184" s="433"/>
      <c r="DD184" s="433"/>
      <c r="DE184" s="433"/>
      <c r="DF184" s="433"/>
      <c r="DG184" s="433"/>
      <c r="DH184" s="433"/>
      <c r="DI184" s="433"/>
      <c r="DJ184" s="433"/>
      <c r="DK184" s="433"/>
      <c r="DL184" s="433"/>
      <c r="DM184" s="307" t="s">
        <v>277</v>
      </c>
      <c r="DN184" s="433"/>
      <c r="DO184" s="307" t="s">
        <v>277</v>
      </c>
      <c r="DP184" s="307" t="s">
        <v>277</v>
      </c>
      <c r="DQ184" s="307" t="s">
        <v>277</v>
      </c>
      <c r="DR184" s="307" t="s">
        <v>277</v>
      </c>
      <c r="DS184" s="307" t="s">
        <v>277</v>
      </c>
      <c r="DT184" s="307" t="s">
        <v>277</v>
      </c>
      <c r="DU184" s="307" t="s">
        <v>277</v>
      </c>
      <c r="DV184" s="307" t="s">
        <v>277</v>
      </c>
      <c r="DW184" s="307" t="s">
        <v>277</v>
      </c>
      <c r="DX184" s="433"/>
      <c r="DY184" s="307" t="s">
        <v>277</v>
      </c>
      <c r="DZ184" s="433"/>
      <c r="EA184" s="307" t="s">
        <v>277</v>
      </c>
      <c r="EB184" s="307" t="s">
        <v>277</v>
      </c>
      <c r="EC184" s="307" t="s">
        <v>277</v>
      </c>
      <c r="ED184" s="307" t="s">
        <v>277</v>
      </c>
      <c r="EE184" s="307" t="s">
        <v>277</v>
      </c>
      <c r="EF184" s="307" t="s">
        <v>277</v>
      </c>
      <c r="EG184" s="307" t="s">
        <v>277</v>
      </c>
      <c r="EH184" s="307" t="s">
        <v>277</v>
      </c>
      <c r="EI184" s="307" t="s">
        <v>277</v>
      </c>
      <c r="EJ184" s="307" t="s">
        <v>277</v>
      </c>
      <c r="EK184" s="307" t="s">
        <v>277</v>
      </c>
      <c r="EL184" s="307" t="s">
        <v>277</v>
      </c>
      <c r="EM184" s="307" t="s">
        <v>277</v>
      </c>
      <c r="EN184" s="307" t="s">
        <v>277</v>
      </c>
      <c r="EO184" s="307" t="s">
        <v>277</v>
      </c>
      <c r="EP184" s="307" t="s">
        <v>277</v>
      </c>
      <c r="EQ184" s="307" t="s">
        <v>277</v>
      </c>
      <c r="ER184" s="307" t="s">
        <v>277</v>
      </c>
      <c r="ES184" s="307" t="s">
        <v>277</v>
      </c>
      <c r="ET184" s="307" t="s">
        <v>277</v>
      </c>
      <c r="EU184" s="307" t="s">
        <v>277</v>
      </c>
    </row>
    <row r="185" spans="1:151" s="311" customFormat="1" ht="19.95" customHeight="1">
      <c r="A185" s="434"/>
      <c r="B185" s="434"/>
      <c r="C185" s="434"/>
      <c r="D185" s="450"/>
      <c r="E185" s="443"/>
      <c r="F185" s="434"/>
      <c r="G185" s="450"/>
      <c r="H185" s="450"/>
      <c r="I185" s="434"/>
      <c r="J185" s="434"/>
      <c r="K185" s="434"/>
      <c r="L185" s="443"/>
      <c r="M185" s="434"/>
      <c r="N185" s="443"/>
      <c r="O185" s="434"/>
      <c r="P185" s="440"/>
      <c r="Q185" s="461"/>
      <c r="R185" s="304" t="s">
        <v>277</v>
      </c>
      <c r="S185" s="304" t="s">
        <v>277</v>
      </c>
      <c r="T185" s="304" t="s">
        <v>277</v>
      </c>
      <c r="U185" s="304" t="s">
        <v>277</v>
      </c>
      <c r="V185" s="304" t="s">
        <v>277</v>
      </c>
      <c r="W185" s="304" t="s">
        <v>277</v>
      </c>
      <c r="X185" s="453"/>
      <c r="Y185" s="304" t="s">
        <v>277</v>
      </c>
      <c r="Z185" s="453"/>
      <c r="AA185" s="304" t="s">
        <v>277</v>
      </c>
      <c r="AB185" s="459"/>
      <c r="AC185" s="304" t="s">
        <v>277</v>
      </c>
      <c r="AD185" s="453"/>
      <c r="AE185" s="304" t="s">
        <v>277</v>
      </c>
      <c r="AF185" s="304" t="s">
        <v>277</v>
      </c>
      <c r="AG185" s="304" t="s">
        <v>277</v>
      </c>
      <c r="AH185" s="304" t="s">
        <v>277</v>
      </c>
      <c r="AI185" s="304" t="s">
        <v>277</v>
      </c>
      <c r="AJ185" s="448"/>
      <c r="AK185" s="448"/>
      <c r="AL185" s="448"/>
      <c r="AM185" s="448"/>
      <c r="AN185" s="448"/>
      <c r="AO185" s="448"/>
      <c r="AP185" s="307" t="s">
        <v>277</v>
      </c>
      <c r="AQ185" s="434"/>
      <c r="AR185" s="307" t="s">
        <v>277</v>
      </c>
      <c r="AS185" s="308" t="s">
        <v>277</v>
      </c>
      <c r="AT185" s="308" t="s">
        <v>277</v>
      </c>
      <c r="AU185" s="307" t="s">
        <v>277</v>
      </c>
      <c r="AV185" s="307" t="s">
        <v>277</v>
      </c>
      <c r="AW185" s="307" t="s">
        <v>277</v>
      </c>
      <c r="AX185" s="307" t="s">
        <v>277</v>
      </c>
      <c r="AY185" s="309" t="s">
        <v>277</v>
      </c>
      <c r="AZ185" s="387" t="s">
        <v>277</v>
      </c>
      <c r="BA185" s="453"/>
      <c r="BB185" s="387" t="s">
        <v>277</v>
      </c>
      <c r="BC185" s="455"/>
      <c r="BD185" s="387" t="s">
        <v>277</v>
      </c>
      <c r="BE185" s="387" t="s">
        <v>277</v>
      </c>
      <c r="BF185" s="387" t="s">
        <v>277</v>
      </c>
      <c r="BG185" s="307" t="s">
        <v>277</v>
      </c>
      <c r="BH185" s="307" t="s">
        <v>277</v>
      </c>
      <c r="BI185" s="307" t="s">
        <v>277</v>
      </c>
      <c r="BJ185" s="307" t="s">
        <v>277</v>
      </c>
      <c r="BK185" s="448"/>
      <c r="BL185" s="307" t="s">
        <v>277</v>
      </c>
      <c r="BM185" s="307" t="s">
        <v>277</v>
      </c>
      <c r="BN185" s="307" t="s">
        <v>277</v>
      </c>
      <c r="BO185" s="307" t="s">
        <v>277</v>
      </c>
      <c r="BP185" s="307" t="s">
        <v>277</v>
      </c>
      <c r="BQ185" s="307" t="s">
        <v>277</v>
      </c>
      <c r="BR185" s="307" t="s">
        <v>277</v>
      </c>
      <c r="BS185" s="307" t="s">
        <v>277</v>
      </c>
      <c r="BT185" s="307" t="s">
        <v>277</v>
      </c>
      <c r="BU185" s="306" t="s">
        <v>277</v>
      </c>
      <c r="BV185" s="307" t="s">
        <v>277</v>
      </c>
      <c r="BW185" s="307" t="s">
        <v>277</v>
      </c>
      <c r="BX185" s="307" t="s">
        <v>277</v>
      </c>
      <c r="BY185" s="307" t="s">
        <v>277</v>
      </c>
      <c r="BZ185" s="307" t="s">
        <v>277</v>
      </c>
      <c r="CA185" s="307" t="s">
        <v>277</v>
      </c>
      <c r="CB185" s="307" t="s">
        <v>277</v>
      </c>
      <c r="CC185" s="307" t="s">
        <v>277</v>
      </c>
      <c r="CD185" s="307" t="s">
        <v>277</v>
      </c>
      <c r="CE185" s="306" t="s">
        <v>277</v>
      </c>
      <c r="CF185" s="307" t="s">
        <v>277</v>
      </c>
      <c r="CG185" s="307" t="s">
        <v>277</v>
      </c>
      <c r="CH185" s="307" t="s">
        <v>277</v>
      </c>
      <c r="CI185" s="306" t="s">
        <v>277</v>
      </c>
      <c r="CJ185" s="307" t="s">
        <v>277</v>
      </c>
      <c r="CK185" s="307" t="s">
        <v>277</v>
      </c>
      <c r="CL185" s="307" t="s">
        <v>277</v>
      </c>
      <c r="CM185" s="434"/>
      <c r="CN185" s="437"/>
      <c r="CO185" s="450"/>
      <c r="CP185" s="450"/>
      <c r="CQ185" s="434"/>
      <c r="CR185" s="450"/>
      <c r="CS185" s="450"/>
      <c r="CT185" s="434"/>
      <c r="CU185" s="434"/>
      <c r="CV185" s="434"/>
      <c r="CW185" s="434"/>
      <c r="CX185" s="434"/>
      <c r="CY185" s="434"/>
      <c r="CZ185" s="434"/>
      <c r="DA185" s="434"/>
      <c r="DB185" s="443"/>
      <c r="DC185" s="434"/>
      <c r="DD185" s="434"/>
      <c r="DE185" s="434"/>
      <c r="DF185" s="434"/>
      <c r="DG185" s="434"/>
      <c r="DH185" s="434"/>
      <c r="DI185" s="434"/>
      <c r="DJ185" s="434"/>
      <c r="DK185" s="434"/>
      <c r="DL185" s="434"/>
      <c r="DM185" s="307" t="s">
        <v>277</v>
      </c>
      <c r="DN185" s="434"/>
      <c r="DO185" s="307" t="s">
        <v>277</v>
      </c>
      <c r="DP185" s="307" t="s">
        <v>277</v>
      </c>
      <c r="DQ185" s="307" t="s">
        <v>277</v>
      </c>
      <c r="DR185" s="307" t="s">
        <v>277</v>
      </c>
      <c r="DS185" s="307" t="s">
        <v>277</v>
      </c>
      <c r="DT185" s="307" t="s">
        <v>277</v>
      </c>
      <c r="DU185" s="307" t="s">
        <v>277</v>
      </c>
      <c r="DV185" s="307" t="s">
        <v>277</v>
      </c>
      <c r="DW185" s="307" t="s">
        <v>277</v>
      </c>
      <c r="DX185" s="434"/>
      <c r="DY185" s="307" t="s">
        <v>277</v>
      </c>
      <c r="DZ185" s="434"/>
      <c r="EA185" s="307" t="s">
        <v>277</v>
      </c>
      <c r="EB185" s="307" t="s">
        <v>277</v>
      </c>
      <c r="EC185" s="307" t="s">
        <v>277</v>
      </c>
      <c r="ED185" s="307" t="s">
        <v>277</v>
      </c>
      <c r="EE185" s="307" t="s">
        <v>277</v>
      </c>
      <c r="EF185" s="307" t="s">
        <v>277</v>
      </c>
      <c r="EG185" s="307" t="s">
        <v>277</v>
      </c>
      <c r="EH185" s="307" t="s">
        <v>277</v>
      </c>
      <c r="EI185" s="307" t="s">
        <v>277</v>
      </c>
      <c r="EJ185" s="307" t="s">
        <v>277</v>
      </c>
      <c r="EK185" s="307" t="s">
        <v>277</v>
      </c>
      <c r="EL185" s="307" t="s">
        <v>277</v>
      </c>
      <c r="EM185" s="307" t="s">
        <v>277</v>
      </c>
      <c r="EN185" s="307" t="s">
        <v>277</v>
      </c>
      <c r="EO185" s="307" t="s">
        <v>277</v>
      </c>
      <c r="EP185" s="307" t="s">
        <v>277</v>
      </c>
      <c r="EQ185" s="307" t="s">
        <v>277</v>
      </c>
      <c r="ER185" s="307" t="s">
        <v>277</v>
      </c>
      <c r="ES185" s="307" t="s">
        <v>277</v>
      </c>
      <c r="ET185" s="307" t="s">
        <v>277</v>
      </c>
      <c r="EU185" s="307" t="s">
        <v>277</v>
      </c>
    </row>
    <row r="186" spans="1:151" s="311" customFormat="1" ht="19.95" customHeight="1">
      <c r="A186" s="432">
        <v>74</v>
      </c>
      <c r="B186" s="432">
        <v>74</v>
      </c>
      <c r="C186" s="432" t="s">
        <v>263</v>
      </c>
      <c r="D186" s="432" t="s">
        <v>726</v>
      </c>
      <c r="E186" s="441" t="s">
        <v>265</v>
      </c>
      <c r="F186" s="432" t="s">
        <v>727</v>
      </c>
      <c r="G186" s="432" t="s">
        <v>728</v>
      </c>
      <c r="H186" s="432" t="s">
        <v>729</v>
      </c>
      <c r="I186" s="432" t="s">
        <v>730</v>
      </c>
      <c r="J186" s="432" t="s">
        <v>731</v>
      </c>
      <c r="K186" s="456" t="s">
        <v>732</v>
      </c>
      <c r="L186" s="441" t="s">
        <v>272</v>
      </c>
      <c r="M186" s="432" t="s">
        <v>733</v>
      </c>
      <c r="N186" s="441" t="s">
        <v>272</v>
      </c>
      <c r="O186" s="432" t="s">
        <v>734</v>
      </c>
      <c r="P186" s="438" t="s">
        <v>270</v>
      </c>
      <c r="Q186" s="441">
        <v>2</v>
      </c>
      <c r="R186" s="304" t="s">
        <v>735</v>
      </c>
      <c r="S186" s="313" t="s">
        <v>270</v>
      </c>
      <c r="T186" s="313" t="s">
        <v>270</v>
      </c>
      <c r="U186" s="313" t="s">
        <v>270</v>
      </c>
      <c r="V186" s="313" t="s">
        <v>270</v>
      </c>
      <c r="W186" s="313" t="s">
        <v>270</v>
      </c>
      <c r="X186" s="451">
        <v>30</v>
      </c>
      <c r="Y186" s="313" t="s">
        <v>270</v>
      </c>
      <c r="Z186" s="451">
        <v>73</v>
      </c>
      <c r="AA186" s="313" t="s">
        <v>270</v>
      </c>
      <c r="AB186" s="457">
        <v>30</v>
      </c>
      <c r="AC186" s="313" t="s">
        <v>270</v>
      </c>
      <c r="AD186" s="451" t="s">
        <v>270</v>
      </c>
      <c r="AE186" s="313" t="s">
        <v>270</v>
      </c>
      <c r="AF186" s="313" t="s">
        <v>270</v>
      </c>
      <c r="AG186" s="313" t="s">
        <v>270</v>
      </c>
      <c r="AH186" s="313" t="s">
        <v>270</v>
      </c>
      <c r="AI186" s="313" t="s">
        <v>270</v>
      </c>
      <c r="AJ186" s="446" t="s">
        <v>277</v>
      </c>
      <c r="AK186" s="446" t="s">
        <v>277</v>
      </c>
      <c r="AL186" s="446" t="s">
        <v>277</v>
      </c>
      <c r="AM186" s="446" t="s">
        <v>277</v>
      </c>
      <c r="AN186" s="446" t="s">
        <v>277</v>
      </c>
      <c r="AO186" s="446" t="s">
        <v>277</v>
      </c>
      <c r="AP186" s="307" t="s">
        <v>277</v>
      </c>
      <c r="AQ186" s="432" t="s">
        <v>277</v>
      </c>
      <c r="AR186" s="307" t="s">
        <v>277</v>
      </c>
      <c r="AS186" s="308" t="s">
        <v>277</v>
      </c>
      <c r="AT186" s="308" t="s">
        <v>277</v>
      </c>
      <c r="AU186" s="307" t="s">
        <v>277</v>
      </c>
      <c r="AV186" s="307" t="s">
        <v>277</v>
      </c>
      <c r="AW186" s="307" t="s">
        <v>277</v>
      </c>
      <c r="AX186" s="307" t="s">
        <v>277</v>
      </c>
      <c r="AY186" s="309" t="s">
        <v>277</v>
      </c>
      <c r="AZ186" s="387" t="s">
        <v>277</v>
      </c>
      <c r="BA186" s="451" t="s">
        <v>277</v>
      </c>
      <c r="BB186" s="387" t="s">
        <v>277</v>
      </c>
      <c r="BC186" s="454" t="s">
        <v>277</v>
      </c>
      <c r="BD186" s="387" t="s">
        <v>277</v>
      </c>
      <c r="BE186" s="387" t="s">
        <v>277</v>
      </c>
      <c r="BF186" s="387" t="s">
        <v>277</v>
      </c>
      <c r="BG186" s="307" t="s">
        <v>277</v>
      </c>
      <c r="BH186" s="307" t="s">
        <v>277</v>
      </c>
      <c r="BI186" s="307" t="s">
        <v>277</v>
      </c>
      <c r="BJ186" s="307" t="s">
        <v>277</v>
      </c>
      <c r="BK186" s="446" t="s">
        <v>277</v>
      </c>
      <c r="BL186" s="307" t="s">
        <v>277</v>
      </c>
      <c r="BM186" s="307" t="s">
        <v>277</v>
      </c>
      <c r="BN186" s="307" t="s">
        <v>277</v>
      </c>
      <c r="BO186" s="307" t="s">
        <v>277</v>
      </c>
      <c r="BP186" s="307" t="s">
        <v>277</v>
      </c>
      <c r="BQ186" s="307" t="s">
        <v>277</v>
      </c>
      <c r="BR186" s="307" t="s">
        <v>277</v>
      </c>
      <c r="BS186" s="307" t="s">
        <v>277</v>
      </c>
      <c r="BT186" s="307" t="s">
        <v>277</v>
      </c>
      <c r="BU186" s="306" t="s">
        <v>277</v>
      </c>
      <c r="BV186" s="307" t="s">
        <v>277</v>
      </c>
      <c r="BW186" s="307" t="s">
        <v>277</v>
      </c>
      <c r="BX186" s="307" t="s">
        <v>277</v>
      </c>
      <c r="BY186" s="307" t="s">
        <v>277</v>
      </c>
      <c r="BZ186" s="307" t="s">
        <v>277</v>
      </c>
      <c r="CA186" s="307" t="s">
        <v>277</v>
      </c>
      <c r="CB186" s="307" t="s">
        <v>277</v>
      </c>
      <c r="CC186" s="307" t="s">
        <v>277</v>
      </c>
      <c r="CD186" s="307" t="s">
        <v>277</v>
      </c>
      <c r="CE186" s="306" t="s">
        <v>277</v>
      </c>
      <c r="CF186" s="307" t="s">
        <v>277</v>
      </c>
      <c r="CG186" s="307" t="s">
        <v>277</v>
      </c>
      <c r="CH186" s="307" t="s">
        <v>277</v>
      </c>
      <c r="CI186" s="306" t="s">
        <v>277</v>
      </c>
      <c r="CJ186" s="307" t="s">
        <v>277</v>
      </c>
      <c r="CK186" s="307" t="s">
        <v>277</v>
      </c>
      <c r="CL186" s="307" t="s">
        <v>277</v>
      </c>
      <c r="CM186" s="432" t="s">
        <v>278</v>
      </c>
      <c r="CN186" s="435" t="s">
        <v>496</v>
      </c>
      <c r="CO186" s="432" t="s">
        <v>280</v>
      </c>
      <c r="CP186" s="432" t="s">
        <v>280</v>
      </c>
      <c r="CQ186" s="432" t="s">
        <v>736</v>
      </c>
      <c r="CR186" s="432" t="s">
        <v>737</v>
      </c>
      <c r="CS186" s="432" t="s">
        <v>270</v>
      </c>
      <c r="CT186" s="432" t="s">
        <v>277</v>
      </c>
      <c r="CU186" s="432" t="s">
        <v>277</v>
      </c>
      <c r="CV186" s="432" t="s">
        <v>277</v>
      </c>
      <c r="CW186" s="432" t="s">
        <v>277</v>
      </c>
      <c r="CX186" s="432" t="s">
        <v>277</v>
      </c>
      <c r="CY186" s="432" t="s">
        <v>277</v>
      </c>
      <c r="CZ186" s="432" t="s">
        <v>277</v>
      </c>
      <c r="DA186" s="432" t="s">
        <v>277</v>
      </c>
      <c r="DB186" s="441" t="s">
        <v>277</v>
      </c>
      <c r="DC186" s="432" t="s">
        <v>277</v>
      </c>
      <c r="DD186" s="432" t="s">
        <v>277</v>
      </c>
      <c r="DE186" s="432" t="s">
        <v>277</v>
      </c>
      <c r="DF186" s="432" t="s">
        <v>277</v>
      </c>
      <c r="DG186" s="432" t="s">
        <v>277</v>
      </c>
      <c r="DH186" s="432" t="s">
        <v>277</v>
      </c>
      <c r="DI186" s="432" t="s">
        <v>277</v>
      </c>
      <c r="DJ186" s="432" t="s">
        <v>277</v>
      </c>
      <c r="DK186" s="432" t="s">
        <v>277</v>
      </c>
      <c r="DL186" s="432" t="s">
        <v>277</v>
      </c>
      <c r="DM186" s="307" t="s">
        <v>277</v>
      </c>
      <c r="DN186" s="432" t="s">
        <v>277</v>
      </c>
      <c r="DO186" s="307" t="s">
        <v>277</v>
      </c>
      <c r="DP186" s="307" t="s">
        <v>277</v>
      </c>
      <c r="DQ186" s="307" t="s">
        <v>277</v>
      </c>
      <c r="DR186" s="307" t="s">
        <v>277</v>
      </c>
      <c r="DS186" s="307" t="s">
        <v>277</v>
      </c>
      <c r="DT186" s="307" t="s">
        <v>277</v>
      </c>
      <c r="DU186" s="307" t="s">
        <v>277</v>
      </c>
      <c r="DV186" s="307" t="s">
        <v>277</v>
      </c>
      <c r="DW186" s="307" t="s">
        <v>277</v>
      </c>
      <c r="DX186" s="432" t="s">
        <v>277</v>
      </c>
      <c r="DY186" s="307" t="s">
        <v>277</v>
      </c>
      <c r="DZ186" s="432" t="s">
        <v>277</v>
      </c>
      <c r="EA186" s="307" t="s">
        <v>277</v>
      </c>
      <c r="EB186" s="307" t="s">
        <v>277</v>
      </c>
      <c r="EC186" s="307" t="s">
        <v>277</v>
      </c>
      <c r="ED186" s="307" t="s">
        <v>277</v>
      </c>
      <c r="EE186" s="307" t="s">
        <v>277</v>
      </c>
      <c r="EF186" s="307" t="s">
        <v>277</v>
      </c>
      <c r="EG186" s="307" t="s">
        <v>277</v>
      </c>
      <c r="EH186" s="307" t="s">
        <v>277</v>
      </c>
      <c r="EI186" s="307" t="s">
        <v>277</v>
      </c>
      <c r="EJ186" s="307" t="s">
        <v>277</v>
      </c>
      <c r="EK186" s="307" t="s">
        <v>277</v>
      </c>
      <c r="EL186" s="307" t="s">
        <v>277</v>
      </c>
      <c r="EM186" s="307" t="s">
        <v>277</v>
      </c>
      <c r="EN186" s="307" t="s">
        <v>277</v>
      </c>
      <c r="EO186" s="307" t="s">
        <v>277</v>
      </c>
      <c r="EP186" s="307" t="s">
        <v>277</v>
      </c>
      <c r="EQ186" s="307" t="s">
        <v>277</v>
      </c>
      <c r="ER186" s="307" t="s">
        <v>277</v>
      </c>
      <c r="ES186" s="307" t="s">
        <v>277</v>
      </c>
      <c r="ET186" s="307" t="s">
        <v>277</v>
      </c>
      <c r="EU186" s="307" t="s">
        <v>277</v>
      </c>
    </row>
    <row r="187" spans="1:151" s="311" customFormat="1" ht="19.95" customHeight="1">
      <c r="A187" s="433"/>
      <c r="B187" s="433"/>
      <c r="C187" s="433"/>
      <c r="D187" s="449"/>
      <c r="E187" s="442"/>
      <c r="F187" s="433"/>
      <c r="G187" s="449"/>
      <c r="H187" s="449"/>
      <c r="I187" s="433"/>
      <c r="J187" s="433"/>
      <c r="K187" s="449"/>
      <c r="L187" s="442"/>
      <c r="M187" s="433"/>
      <c r="N187" s="442"/>
      <c r="O187" s="433"/>
      <c r="P187" s="439"/>
      <c r="Q187" s="460"/>
      <c r="R187" s="304" t="s">
        <v>297</v>
      </c>
      <c r="S187" s="304" t="s">
        <v>270</v>
      </c>
      <c r="T187" s="304" t="s">
        <v>270</v>
      </c>
      <c r="U187" s="304" t="s">
        <v>270</v>
      </c>
      <c r="V187" s="304" t="s">
        <v>270</v>
      </c>
      <c r="W187" s="304" t="s">
        <v>270</v>
      </c>
      <c r="X187" s="452"/>
      <c r="Y187" s="304" t="s">
        <v>270</v>
      </c>
      <c r="Z187" s="452"/>
      <c r="AA187" s="304" t="s">
        <v>270</v>
      </c>
      <c r="AB187" s="458"/>
      <c r="AC187" s="304" t="s">
        <v>270</v>
      </c>
      <c r="AD187" s="452"/>
      <c r="AE187" s="304" t="s">
        <v>270</v>
      </c>
      <c r="AF187" s="304" t="s">
        <v>270</v>
      </c>
      <c r="AG187" s="304" t="s">
        <v>270</v>
      </c>
      <c r="AH187" s="304" t="s">
        <v>270</v>
      </c>
      <c r="AI187" s="304" t="s">
        <v>270</v>
      </c>
      <c r="AJ187" s="447"/>
      <c r="AK187" s="447"/>
      <c r="AL187" s="447"/>
      <c r="AM187" s="447"/>
      <c r="AN187" s="447"/>
      <c r="AO187" s="447"/>
      <c r="AP187" s="307" t="s">
        <v>277</v>
      </c>
      <c r="AQ187" s="433"/>
      <c r="AR187" s="307" t="s">
        <v>277</v>
      </c>
      <c r="AS187" s="308" t="s">
        <v>277</v>
      </c>
      <c r="AT187" s="308" t="s">
        <v>277</v>
      </c>
      <c r="AU187" s="307" t="s">
        <v>277</v>
      </c>
      <c r="AV187" s="307" t="s">
        <v>277</v>
      </c>
      <c r="AW187" s="307" t="s">
        <v>277</v>
      </c>
      <c r="AX187" s="307" t="s">
        <v>277</v>
      </c>
      <c r="AY187" s="309" t="s">
        <v>277</v>
      </c>
      <c r="AZ187" s="387" t="s">
        <v>277</v>
      </c>
      <c r="BA187" s="452"/>
      <c r="BB187" s="387" t="s">
        <v>277</v>
      </c>
      <c r="BC187" s="452"/>
      <c r="BD187" s="387" t="s">
        <v>277</v>
      </c>
      <c r="BE187" s="387" t="s">
        <v>277</v>
      </c>
      <c r="BF187" s="387" t="s">
        <v>277</v>
      </c>
      <c r="BG187" s="307" t="s">
        <v>277</v>
      </c>
      <c r="BH187" s="307" t="s">
        <v>277</v>
      </c>
      <c r="BI187" s="307" t="s">
        <v>277</v>
      </c>
      <c r="BJ187" s="307" t="s">
        <v>277</v>
      </c>
      <c r="BK187" s="447"/>
      <c r="BL187" s="307" t="s">
        <v>277</v>
      </c>
      <c r="BM187" s="307" t="s">
        <v>277</v>
      </c>
      <c r="BN187" s="307" t="s">
        <v>277</v>
      </c>
      <c r="BO187" s="307" t="s">
        <v>277</v>
      </c>
      <c r="BP187" s="307" t="s">
        <v>277</v>
      </c>
      <c r="BQ187" s="307" t="s">
        <v>277</v>
      </c>
      <c r="BR187" s="307" t="s">
        <v>277</v>
      </c>
      <c r="BS187" s="307" t="s">
        <v>277</v>
      </c>
      <c r="BT187" s="307" t="s">
        <v>277</v>
      </c>
      <c r="BU187" s="306" t="s">
        <v>277</v>
      </c>
      <c r="BV187" s="307" t="s">
        <v>277</v>
      </c>
      <c r="BW187" s="307" t="s">
        <v>277</v>
      </c>
      <c r="BX187" s="307" t="s">
        <v>277</v>
      </c>
      <c r="BY187" s="307" t="s">
        <v>277</v>
      </c>
      <c r="BZ187" s="307" t="s">
        <v>277</v>
      </c>
      <c r="CA187" s="307" t="s">
        <v>277</v>
      </c>
      <c r="CB187" s="307" t="s">
        <v>277</v>
      </c>
      <c r="CC187" s="307" t="s">
        <v>277</v>
      </c>
      <c r="CD187" s="307" t="s">
        <v>277</v>
      </c>
      <c r="CE187" s="306" t="s">
        <v>277</v>
      </c>
      <c r="CF187" s="307" t="s">
        <v>277</v>
      </c>
      <c r="CG187" s="307" t="s">
        <v>277</v>
      </c>
      <c r="CH187" s="307" t="s">
        <v>277</v>
      </c>
      <c r="CI187" s="306" t="s">
        <v>277</v>
      </c>
      <c r="CJ187" s="307" t="s">
        <v>277</v>
      </c>
      <c r="CK187" s="307" t="s">
        <v>277</v>
      </c>
      <c r="CL187" s="307" t="s">
        <v>277</v>
      </c>
      <c r="CM187" s="433"/>
      <c r="CN187" s="436"/>
      <c r="CO187" s="449"/>
      <c r="CP187" s="449"/>
      <c r="CQ187" s="449"/>
      <c r="CR187" s="449"/>
      <c r="CS187" s="449"/>
      <c r="CT187" s="433"/>
      <c r="CU187" s="433"/>
      <c r="CV187" s="433"/>
      <c r="CW187" s="433"/>
      <c r="CX187" s="433"/>
      <c r="CY187" s="433"/>
      <c r="CZ187" s="433"/>
      <c r="DA187" s="433"/>
      <c r="DB187" s="442"/>
      <c r="DC187" s="433"/>
      <c r="DD187" s="433"/>
      <c r="DE187" s="433"/>
      <c r="DF187" s="433"/>
      <c r="DG187" s="433"/>
      <c r="DH187" s="433"/>
      <c r="DI187" s="433"/>
      <c r="DJ187" s="433"/>
      <c r="DK187" s="433"/>
      <c r="DL187" s="433"/>
      <c r="DM187" s="307" t="s">
        <v>277</v>
      </c>
      <c r="DN187" s="433"/>
      <c r="DO187" s="307" t="s">
        <v>277</v>
      </c>
      <c r="DP187" s="307" t="s">
        <v>277</v>
      </c>
      <c r="DQ187" s="307" t="s">
        <v>277</v>
      </c>
      <c r="DR187" s="307" t="s">
        <v>277</v>
      </c>
      <c r="DS187" s="307" t="s">
        <v>277</v>
      </c>
      <c r="DT187" s="307" t="s">
        <v>277</v>
      </c>
      <c r="DU187" s="307" t="s">
        <v>277</v>
      </c>
      <c r="DV187" s="307" t="s">
        <v>277</v>
      </c>
      <c r="DW187" s="307" t="s">
        <v>277</v>
      </c>
      <c r="DX187" s="433"/>
      <c r="DY187" s="307" t="s">
        <v>277</v>
      </c>
      <c r="DZ187" s="433"/>
      <c r="EA187" s="307" t="s">
        <v>277</v>
      </c>
      <c r="EB187" s="307" t="s">
        <v>277</v>
      </c>
      <c r="EC187" s="307" t="s">
        <v>277</v>
      </c>
      <c r="ED187" s="307" t="s">
        <v>277</v>
      </c>
      <c r="EE187" s="307" t="s">
        <v>277</v>
      </c>
      <c r="EF187" s="307" t="s">
        <v>277</v>
      </c>
      <c r="EG187" s="307" t="s">
        <v>277</v>
      </c>
      <c r="EH187" s="307" t="s">
        <v>277</v>
      </c>
      <c r="EI187" s="307" t="s">
        <v>277</v>
      </c>
      <c r="EJ187" s="307" t="s">
        <v>277</v>
      </c>
      <c r="EK187" s="307" t="s">
        <v>277</v>
      </c>
      <c r="EL187" s="307" t="s">
        <v>277</v>
      </c>
      <c r="EM187" s="307" t="s">
        <v>277</v>
      </c>
      <c r="EN187" s="307" t="s">
        <v>277</v>
      </c>
      <c r="EO187" s="307" t="s">
        <v>277</v>
      </c>
      <c r="EP187" s="307" t="s">
        <v>277</v>
      </c>
      <c r="EQ187" s="307" t="s">
        <v>277</v>
      </c>
      <c r="ER187" s="307" t="s">
        <v>277</v>
      </c>
      <c r="ES187" s="307" t="s">
        <v>277</v>
      </c>
      <c r="ET187" s="307" t="s">
        <v>277</v>
      </c>
      <c r="EU187" s="307" t="s">
        <v>277</v>
      </c>
    </row>
    <row r="188" spans="1:151" s="311" customFormat="1" ht="19.95" customHeight="1">
      <c r="A188" s="433"/>
      <c r="B188" s="433"/>
      <c r="C188" s="433"/>
      <c r="D188" s="449"/>
      <c r="E188" s="442"/>
      <c r="F188" s="433"/>
      <c r="G188" s="449"/>
      <c r="H188" s="449"/>
      <c r="I188" s="433"/>
      <c r="J188" s="433"/>
      <c r="K188" s="449"/>
      <c r="L188" s="442"/>
      <c r="M188" s="433"/>
      <c r="N188" s="442"/>
      <c r="O188" s="433"/>
      <c r="P188" s="439"/>
      <c r="Q188" s="460"/>
      <c r="R188" s="304" t="s">
        <v>277</v>
      </c>
      <c r="S188" s="304" t="s">
        <v>277</v>
      </c>
      <c r="T188" s="304" t="s">
        <v>277</v>
      </c>
      <c r="U188" s="304" t="s">
        <v>277</v>
      </c>
      <c r="V188" s="304" t="s">
        <v>277</v>
      </c>
      <c r="W188" s="304" t="s">
        <v>277</v>
      </c>
      <c r="X188" s="452"/>
      <c r="Y188" s="304" t="s">
        <v>277</v>
      </c>
      <c r="Z188" s="452"/>
      <c r="AA188" s="304" t="s">
        <v>277</v>
      </c>
      <c r="AB188" s="458"/>
      <c r="AC188" s="304" t="s">
        <v>277</v>
      </c>
      <c r="AD188" s="452"/>
      <c r="AE188" s="304" t="s">
        <v>277</v>
      </c>
      <c r="AF188" s="304" t="s">
        <v>277</v>
      </c>
      <c r="AG188" s="304" t="s">
        <v>277</v>
      </c>
      <c r="AH188" s="304" t="s">
        <v>277</v>
      </c>
      <c r="AI188" s="304" t="s">
        <v>277</v>
      </c>
      <c r="AJ188" s="447"/>
      <c r="AK188" s="447"/>
      <c r="AL188" s="447"/>
      <c r="AM188" s="447"/>
      <c r="AN188" s="447"/>
      <c r="AO188" s="447"/>
      <c r="AP188" s="307" t="s">
        <v>277</v>
      </c>
      <c r="AQ188" s="433"/>
      <c r="AR188" s="307" t="s">
        <v>277</v>
      </c>
      <c r="AS188" s="308" t="s">
        <v>277</v>
      </c>
      <c r="AT188" s="308" t="s">
        <v>277</v>
      </c>
      <c r="AU188" s="307" t="s">
        <v>277</v>
      </c>
      <c r="AV188" s="307" t="s">
        <v>277</v>
      </c>
      <c r="AW188" s="307" t="s">
        <v>277</v>
      </c>
      <c r="AX188" s="307" t="s">
        <v>277</v>
      </c>
      <c r="AY188" s="309" t="s">
        <v>277</v>
      </c>
      <c r="AZ188" s="387" t="s">
        <v>277</v>
      </c>
      <c r="BA188" s="452"/>
      <c r="BB188" s="387" t="s">
        <v>277</v>
      </c>
      <c r="BC188" s="452"/>
      <c r="BD188" s="387" t="s">
        <v>277</v>
      </c>
      <c r="BE188" s="387" t="s">
        <v>277</v>
      </c>
      <c r="BF188" s="387" t="s">
        <v>277</v>
      </c>
      <c r="BG188" s="307" t="s">
        <v>277</v>
      </c>
      <c r="BH188" s="307" t="s">
        <v>277</v>
      </c>
      <c r="BI188" s="307" t="s">
        <v>277</v>
      </c>
      <c r="BJ188" s="307" t="s">
        <v>277</v>
      </c>
      <c r="BK188" s="447"/>
      <c r="BL188" s="307" t="s">
        <v>277</v>
      </c>
      <c r="BM188" s="307" t="s">
        <v>277</v>
      </c>
      <c r="BN188" s="307" t="s">
        <v>277</v>
      </c>
      <c r="BO188" s="307" t="s">
        <v>277</v>
      </c>
      <c r="BP188" s="307" t="s">
        <v>277</v>
      </c>
      <c r="BQ188" s="307" t="s">
        <v>277</v>
      </c>
      <c r="BR188" s="307" t="s">
        <v>277</v>
      </c>
      <c r="BS188" s="307" t="s">
        <v>277</v>
      </c>
      <c r="BT188" s="307" t="s">
        <v>277</v>
      </c>
      <c r="BU188" s="306" t="s">
        <v>277</v>
      </c>
      <c r="BV188" s="307" t="s">
        <v>277</v>
      </c>
      <c r="BW188" s="307" t="s">
        <v>277</v>
      </c>
      <c r="BX188" s="307" t="s">
        <v>277</v>
      </c>
      <c r="BY188" s="307" t="s">
        <v>277</v>
      </c>
      <c r="BZ188" s="307" t="s">
        <v>277</v>
      </c>
      <c r="CA188" s="307" t="s">
        <v>277</v>
      </c>
      <c r="CB188" s="307" t="s">
        <v>277</v>
      </c>
      <c r="CC188" s="307" t="s">
        <v>277</v>
      </c>
      <c r="CD188" s="307" t="s">
        <v>277</v>
      </c>
      <c r="CE188" s="306" t="s">
        <v>277</v>
      </c>
      <c r="CF188" s="307" t="s">
        <v>277</v>
      </c>
      <c r="CG188" s="307" t="s">
        <v>277</v>
      </c>
      <c r="CH188" s="307" t="s">
        <v>277</v>
      </c>
      <c r="CI188" s="306" t="s">
        <v>277</v>
      </c>
      <c r="CJ188" s="307" t="s">
        <v>277</v>
      </c>
      <c r="CK188" s="307" t="s">
        <v>277</v>
      </c>
      <c r="CL188" s="307" t="s">
        <v>277</v>
      </c>
      <c r="CM188" s="433"/>
      <c r="CN188" s="436"/>
      <c r="CO188" s="449"/>
      <c r="CP188" s="449"/>
      <c r="CQ188" s="449"/>
      <c r="CR188" s="449"/>
      <c r="CS188" s="449"/>
      <c r="CT188" s="433"/>
      <c r="CU188" s="433"/>
      <c r="CV188" s="433"/>
      <c r="CW188" s="433"/>
      <c r="CX188" s="433"/>
      <c r="CY188" s="433"/>
      <c r="CZ188" s="433"/>
      <c r="DA188" s="433"/>
      <c r="DB188" s="442"/>
      <c r="DC188" s="433"/>
      <c r="DD188" s="433"/>
      <c r="DE188" s="433"/>
      <c r="DF188" s="433"/>
      <c r="DG188" s="433"/>
      <c r="DH188" s="433"/>
      <c r="DI188" s="433"/>
      <c r="DJ188" s="433"/>
      <c r="DK188" s="433"/>
      <c r="DL188" s="433"/>
      <c r="DM188" s="307" t="s">
        <v>277</v>
      </c>
      <c r="DN188" s="433"/>
      <c r="DO188" s="307" t="s">
        <v>277</v>
      </c>
      <c r="DP188" s="307" t="s">
        <v>277</v>
      </c>
      <c r="DQ188" s="307" t="s">
        <v>277</v>
      </c>
      <c r="DR188" s="307" t="s">
        <v>277</v>
      </c>
      <c r="DS188" s="307" t="s">
        <v>277</v>
      </c>
      <c r="DT188" s="307" t="s">
        <v>277</v>
      </c>
      <c r="DU188" s="307" t="s">
        <v>277</v>
      </c>
      <c r="DV188" s="307" t="s">
        <v>277</v>
      </c>
      <c r="DW188" s="307" t="s">
        <v>277</v>
      </c>
      <c r="DX188" s="433"/>
      <c r="DY188" s="307" t="s">
        <v>277</v>
      </c>
      <c r="DZ188" s="433"/>
      <c r="EA188" s="307" t="s">
        <v>277</v>
      </c>
      <c r="EB188" s="307" t="s">
        <v>277</v>
      </c>
      <c r="EC188" s="307" t="s">
        <v>277</v>
      </c>
      <c r="ED188" s="307" t="s">
        <v>277</v>
      </c>
      <c r="EE188" s="307" t="s">
        <v>277</v>
      </c>
      <c r="EF188" s="307" t="s">
        <v>277</v>
      </c>
      <c r="EG188" s="307" t="s">
        <v>277</v>
      </c>
      <c r="EH188" s="307" t="s">
        <v>277</v>
      </c>
      <c r="EI188" s="307" t="s">
        <v>277</v>
      </c>
      <c r="EJ188" s="307" t="s">
        <v>277</v>
      </c>
      <c r="EK188" s="307" t="s">
        <v>277</v>
      </c>
      <c r="EL188" s="307" t="s">
        <v>277</v>
      </c>
      <c r="EM188" s="307" t="s">
        <v>277</v>
      </c>
      <c r="EN188" s="307" t="s">
        <v>277</v>
      </c>
      <c r="EO188" s="307" t="s">
        <v>277</v>
      </c>
      <c r="EP188" s="307" t="s">
        <v>277</v>
      </c>
      <c r="EQ188" s="307" t="s">
        <v>277</v>
      </c>
      <c r="ER188" s="307" t="s">
        <v>277</v>
      </c>
      <c r="ES188" s="307" t="s">
        <v>277</v>
      </c>
      <c r="ET188" s="307" t="s">
        <v>277</v>
      </c>
      <c r="EU188" s="307" t="s">
        <v>277</v>
      </c>
    </row>
    <row r="189" spans="1:151" s="311" customFormat="1" ht="19.95" customHeight="1">
      <c r="A189" s="434"/>
      <c r="B189" s="434"/>
      <c r="C189" s="434"/>
      <c r="D189" s="450"/>
      <c r="E189" s="443"/>
      <c r="F189" s="434"/>
      <c r="G189" s="450"/>
      <c r="H189" s="450"/>
      <c r="I189" s="434"/>
      <c r="J189" s="434"/>
      <c r="K189" s="450"/>
      <c r="L189" s="443"/>
      <c r="M189" s="434"/>
      <c r="N189" s="443"/>
      <c r="O189" s="434"/>
      <c r="P189" s="440"/>
      <c r="Q189" s="461"/>
      <c r="R189" s="304" t="s">
        <v>277</v>
      </c>
      <c r="S189" s="304" t="s">
        <v>277</v>
      </c>
      <c r="T189" s="304" t="s">
        <v>277</v>
      </c>
      <c r="U189" s="304" t="s">
        <v>277</v>
      </c>
      <c r="V189" s="304" t="s">
        <v>277</v>
      </c>
      <c r="W189" s="304" t="s">
        <v>277</v>
      </c>
      <c r="X189" s="453"/>
      <c r="Y189" s="304" t="s">
        <v>277</v>
      </c>
      <c r="Z189" s="453"/>
      <c r="AA189" s="304" t="s">
        <v>277</v>
      </c>
      <c r="AB189" s="459"/>
      <c r="AC189" s="304" t="s">
        <v>277</v>
      </c>
      <c r="AD189" s="453"/>
      <c r="AE189" s="304" t="s">
        <v>277</v>
      </c>
      <c r="AF189" s="304" t="s">
        <v>277</v>
      </c>
      <c r="AG189" s="304" t="s">
        <v>277</v>
      </c>
      <c r="AH189" s="304" t="s">
        <v>277</v>
      </c>
      <c r="AI189" s="304" t="s">
        <v>277</v>
      </c>
      <c r="AJ189" s="448"/>
      <c r="AK189" s="448"/>
      <c r="AL189" s="448"/>
      <c r="AM189" s="448"/>
      <c r="AN189" s="448"/>
      <c r="AO189" s="448"/>
      <c r="AP189" s="307" t="s">
        <v>277</v>
      </c>
      <c r="AQ189" s="434"/>
      <c r="AR189" s="307" t="s">
        <v>277</v>
      </c>
      <c r="AS189" s="308" t="s">
        <v>277</v>
      </c>
      <c r="AT189" s="308" t="s">
        <v>277</v>
      </c>
      <c r="AU189" s="307" t="s">
        <v>277</v>
      </c>
      <c r="AV189" s="307" t="s">
        <v>277</v>
      </c>
      <c r="AW189" s="307" t="s">
        <v>277</v>
      </c>
      <c r="AX189" s="307" t="s">
        <v>277</v>
      </c>
      <c r="AY189" s="309" t="s">
        <v>277</v>
      </c>
      <c r="AZ189" s="387" t="s">
        <v>277</v>
      </c>
      <c r="BA189" s="453"/>
      <c r="BB189" s="387" t="s">
        <v>277</v>
      </c>
      <c r="BC189" s="455"/>
      <c r="BD189" s="387" t="s">
        <v>277</v>
      </c>
      <c r="BE189" s="387" t="s">
        <v>277</v>
      </c>
      <c r="BF189" s="387" t="s">
        <v>277</v>
      </c>
      <c r="BG189" s="307" t="s">
        <v>277</v>
      </c>
      <c r="BH189" s="307" t="s">
        <v>277</v>
      </c>
      <c r="BI189" s="307" t="s">
        <v>277</v>
      </c>
      <c r="BJ189" s="307" t="s">
        <v>277</v>
      </c>
      <c r="BK189" s="448"/>
      <c r="BL189" s="307" t="s">
        <v>277</v>
      </c>
      <c r="BM189" s="307" t="s">
        <v>277</v>
      </c>
      <c r="BN189" s="307" t="s">
        <v>277</v>
      </c>
      <c r="BO189" s="307" t="s">
        <v>277</v>
      </c>
      <c r="BP189" s="307" t="s">
        <v>277</v>
      </c>
      <c r="BQ189" s="307" t="s">
        <v>277</v>
      </c>
      <c r="BR189" s="307" t="s">
        <v>277</v>
      </c>
      <c r="BS189" s="307" t="s">
        <v>277</v>
      </c>
      <c r="BT189" s="307" t="s">
        <v>277</v>
      </c>
      <c r="BU189" s="306" t="s">
        <v>277</v>
      </c>
      <c r="BV189" s="307" t="s">
        <v>277</v>
      </c>
      <c r="BW189" s="307" t="s">
        <v>277</v>
      </c>
      <c r="BX189" s="307" t="s">
        <v>277</v>
      </c>
      <c r="BY189" s="307" t="s">
        <v>277</v>
      </c>
      <c r="BZ189" s="307" t="s">
        <v>277</v>
      </c>
      <c r="CA189" s="307" t="s">
        <v>277</v>
      </c>
      <c r="CB189" s="307" t="s">
        <v>277</v>
      </c>
      <c r="CC189" s="307" t="s">
        <v>277</v>
      </c>
      <c r="CD189" s="307" t="s">
        <v>277</v>
      </c>
      <c r="CE189" s="306" t="s">
        <v>277</v>
      </c>
      <c r="CF189" s="307" t="s">
        <v>277</v>
      </c>
      <c r="CG189" s="307" t="s">
        <v>277</v>
      </c>
      <c r="CH189" s="307" t="s">
        <v>277</v>
      </c>
      <c r="CI189" s="306" t="s">
        <v>277</v>
      </c>
      <c r="CJ189" s="307" t="s">
        <v>277</v>
      </c>
      <c r="CK189" s="307" t="s">
        <v>277</v>
      </c>
      <c r="CL189" s="307" t="s">
        <v>277</v>
      </c>
      <c r="CM189" s="434"/>
      <c r="CN189" s="437"/>
      <c r="CO189" s="450"/>
      <c r="CP189" s="450"/>
      <c r="CQ189" s="450"/>
      <c r="CR189" s="450"/>
      <c r="CS189" s="450"/>
      <c r="CT189" s="434"/>
      <c r="CU189" s="434"/>
      <c r="CV189" s="434"/>
      <c r="CW189" s="434"/>
      <c r="CX189" s="434"/>
      <c r="CY189" s="434"/>
      <c r="CZ189" s="434"/>
      <c r="DA189" s="434"/>
      <c r="DB189" s="443"/>
      <c r="DC189" s="434"/>
      <c r="DD189" s="434"/>
      <c r="DE189" s="434"/>
      <c r="DF189" s="434"/>
      <c r="DG189" s="434"/>
      <c r="DH189" s="434"/>
      <c r="DI189" s="434"/>
      <c r="DJ189" s="434"/>
      <c r="DK189" s="434"/>
      <c r="DL189" s="434"/>
      <c r="DM189" s="307" t="s">
        <v>277</v>
      </c>
      <c r="DN189" s="434"/>
      <c r="DO189" s="307" t="s">
        <v>277</v>
      </c>
      <c r="DP189" s="307" t="s">
        <v>277</v>
      </c>
      <c r="DQ189" s="307" t="s">
        <v>277</v>
      </c>
      <c r="DR189" s="307" t="s">
        <v>277</v>
      </c>
      <c r="DS189" s="307" t="s">
        <v>277</v>
      </c>
      <c r="DT189" s="307" t="s">
        <v>277</v>
      </c>
      <c r="DU189" s="307" t="s">
        <v>277</v>
      </c>
      <c r="DV189" s="307" t="s">
        <v>277</v>
      </c>
      <c r="DW189" s="307" t="s">
        <v>277</v>
      </c>
      <c r="DX189" s="434"/>
      <c r="DY189" s="307" t="s">
        <v>277</v>
      </c>
      <c r="DZ189" s="434"/>
      <c r="EA189" s="307" t="s">
        <v>277</v>
      </c>
      <c r="EB189" s="307" t="s">
        <v>277</v>
      </c>
      <c r="EC189" s="307" t="s">
        <v>277</v>
      </c>
      <c r="ED189" s="307" t="s">
        <v>277</v>
      </c>
      <c r="EE189" s="307" t="s">
        <v>277</v>
      </c>
      <c r="EF189" s="307" t="s">
        <v>277</v>
      </c>
      <c r="EG189" s="307" t="s">
        <v>277</v>
      </c>
      <c r="EH189" s="307" t="s">
        <v>277</v>
      </c>
      <c r="EI189" s="307" t="s">
        <v>277</v>
      </c>
      <c r="EJ189" s="307" t="s">
        <v>277</v>
      </c>
      <c r="EK189" s="307" t="s">
        <v>277</v>
      </c>
      <c r="EL189" s="307" t="s">
        <v>277</v>
      </c>
      <c r="EM189" s="307" t="s">
        <v>277</v>
      </c>
      <c r="EN189" s="307" t="s">
        <v>277</v>
      </c>
      <c r="EO189" s="307" t="s">
        <v>277</v>
      </c>
      <c r="EP189" s="307" t="s">
        <v>277</v>
      </c>
      <c r="EQ189" s="307" t="s">
        <v>277</v>
      </c>
      <c r="ER189" s="307" t="s">
        <v>277</v>
      </c>
      <c r="ES189" s="307" t="s">
        <v>277</v>
      </c>
      <c r="ET189" s="307" t="s">
        <v>277</v>
      </c>
      <c r="EU189" s="307" t="s">
        <v>277</v>
      </c>
    </row>
    <row r="190" spans="1:151" s="311" customFormat="1" ht="19.95" customHeight="1">
      <c r="A190" s="432">
        <v>75</v>
      </c>
      <c r="B190" s="432">
        <v>75</v>
      </c>
      <c r="C190" s="432" t="s">
        <v>263</v>
      </c>
      <c r="D190" s="432" t="s">
        <v>738</v>
      </c>
      <c r="E190" s="441" t="s">
        <v>265</v>
      </c>
      <c r="F190" s="432" t="s">
        <v>739</v>
      </c>
      <c r="G190" s="432" t="s">
        <v>740</v>
      </c>
      <c r="H190" s="432" t="s">
        <v>741</v>
      </c>
      <c r="I190" s="432" t="s">
        <v>742</v>
      </c>
      <c r="J190" s="432" t="s">
        <v>424</v>
      </c>
      <c r="K190" s="456" t="s">
        <v>743</v>
      </c>
      <c r="L190" s="441" t="s">
        <v>272</v>
      </c>
      <c r="M190" s="432" t="s">
        <v>744</v>
      </c>
      <c r="N190" s="441" t="s">
        <v>272</v>
      </c>
      <c r="O190" s="432" t="s">
        <v>745</v>
      </c>
      <c r="P190" s="438" t="s">
        <v>270</v>
      </c>
      <c r="Q190" s="441">
        <v>1</v>
      </c>
      <c r="R190" s="304" t="s">
        <v>276</v>
      </c>
      <c r="S190" s="304" t="s">
        <v>270</v>
      </c>
      <c r="T190" s="304" t="s">
        <v>573</v>
      </c>
      <c r="U190" s="304" t="s">
        <v>270</v>
      </c>
      <c r="V190" s="304" t="s">
        <v>270</v>
      </c>
      <c r="W190" s="304">
        <v>61</v>
      </c>
      <c r="X190" s="451">
        <v>61</v>
      </c>
      <c r="Y190" s="304">
        <v>65</v>
      </c>
      <c r="Z190" s="451">
        <v>66</v>
      </c>
      <c r="AA190" s="304">
        <v>61</v>
      </c>
      <c r="AB190" s="457">
        <v>61</v>
      </c>
      <c r="AC190" s="304" t="s">
        <v>270</v>
      </c>
      <c r="AD190" s="451" t="s">
        <v>270</v>
      </c>
      <c r="AE190" s="304" t="s">
        <v>270</v>
      </c>
      <c r="AF190" s="304" t="s">
        <v>270</v>
      </c>
      <c r="AG190" s="304" t="s">
        <v>270</v>
      </c>
      <c r="AH190" s="304" t="s">
        <v>270</v>
      </c>
      <c r="AI190" s="304" t="s">
        <v>270</v>
      </c>
      <c r="AJ190" s="446" t="s">
        <v>277</v>
      </c>
      <c r="AK190" s="446" t="s">
        <v>277</v>
      </c>
      <c r="AL190" s="446" t="s">
        <v>277</v>
      </c>
      <c r="AM190" s="446" t="s">
        <v>277</v>
      </c>
      <c r="AN190" s="446" t="s">
        <v>277</v>
      </c>
      <c r="AO190" s="446" t="s">
        <v>277</v>
      </c>
      <c r="AP190" s="307" t="s">
        <v>277</v>
      </c>
      <c r="AQ190" s="432" t="s">
        <v>277</v>
      </c>
      <c r="AR190" s="307" t="s">
        <v>277</v>
      </c>
      <c r="AS190" s="308" t="s">
        <v>277</v>
      </c>
      <c r="AT190" s="308" t="s">
        <v>277</v>
      </c>
      <c r="AU190" s="307" t="s">
        <v>277</v>
      </c>
      <c r="AV190" s="307" t="s">
        <v>277</v>
      </c>
      <c r="AW190" s="307" t="s">
        <v>277</v>
      </c>
      <c r="AX190" s="307" t="s">
        <v>277</v>
      </c>
      <c r="AY190" s="309" t="s">
        <v>277</v>
      </c>
      <c r="AZ190" s="387" t="s">
        <v>277</v>
      </c>
      <c r="BA190" s="451" t="s">
        <v>277</v>
      </c>
      <c r="BB190" s="387" t="s">
        <v>277</v>
      </c>
      <c r="BC190" s="454" t="s">
        <v>277</v>
      </c>
      <c r="BD190" s="387" t="s">
        <v>277</v>
      </c>
      <c r="BE190" s="387" t="s">
        <v>277</v>
      </c>
      <c r="BF190" s="387" t="s">
        <v>277</v>
      </c>
      <c r="BG190" s="307" t="s">
        <v>277</v>
      </c>
      <c r="BH190" s="307" t="s">
        <v>277</v>
      </c>
      <c r="BI190" s="307" t="s">
        <v>277</v>
      </c>
      <c r="BJ190" s="307" t="s">
        <v>277</v>
      </c>
      <c r="BK190" s="446" t="s">
        <v>277</v>
      </c>
      <c r="BL190" s="307" t="s">
        <v>277</v>
      </c>
      <c r="BM190" s="307" t="s">
        <v>277</v>
      </c>
      <c r="BN190" s="307" t="s">
        <v>277</v>
      </c>
      <c r="BO190" s="307" t="s">
        <v>277</v>
      </c>
      <c r="BP190" s="307" t="s">
        <v>277</v>
      </c>
      <c r="BQ190" s="307" t="s">
        <v>277</v>
      </c>
      <c r="BR190" s="307" t="s">
        <v>277</v>
      </c>
      <c r="BS190" s="307" t="s">
        <v>277</v>
      </c>
      <c r="BT190" s="307" t="s">
        <v>277</v>
      </c>
      <c r="BU190" s="306" t="s">
        <v>277</v>
      </c>
      <c r="BV190" s="307" t="s">
        <v>277</v>
      </c>
      <c r="BW190" s="307" t="s">
        <v>277</v>
      </c>
      <c r="BX190" s="307" t="s">
        <v>277</v>
      </c>
      <c r="BY190" s="307" t="s">
        <v>277</v>
      </c>
      <c r="BZ190" s="307" t="s">
        <v>277</v>
      </c>
      <c r="CA190" s="307" t="s">
        <v>277</v>
      </c>
      <c r="CB190" s="307" t="s">
        <v>277</v>
      </c>
      <c r="CC190" s="307" t="s">
        <v>277</v>
      </c>
      <c r="CD190" s="307" t="s">
        <v>277</v>
      </c>
      <c r="CE190" s="306" t="s">
        <v>277</v>
      </c>
      <c r="CF190" s="307" t="s">
        <v>277</v>
      </c>
      <c r="CG190" s="307" t="s">
        <v>277</v>
      </c>
      <c r="CH190" s="307" t="s">
        <v>277</v>
      </c>
      <c r="CI190" s="306" t="s">
        <v>277</v>
      </c>
      <c r="CJ190" s="307" t="s">
        <v>277</v>
      </c>
      <c r="CK190" s="307" t="s">
        <v>277</v>
      </c>
      <c r="CL190" s="307" t="s">
        <v>277</v>
      </c>
      <c r="CM190" s="432" t="s">
        <v>441</v>
      </c>
      <c r="CN190" s="435" t="s">
        <v>746</v>
      </c>
      <c r="CO190" s="432" t="s">
        <v>280</v>
      </c>
      <c r="CP190" s="432" t="s">
        <v>280</v>
      </c>
      <c r="CQ190" s="432" t="s">
        <v>295</v>
      </c>
      <c r="CR190" s="432" t="s">
        <v>747</v>
      </c>
      <c r="CS190" s="432" t="s">
        <v>270</v>
      </c>
      <c r="CT190" s="432" t="s">
        <v>277</v>
      </c>
      <c r="CU190" s="432" t="s">
        <v>277</v>
      </c>
      <c r="CV190" s="432" t="s">
        <v>277</v>
      </c>
      <c r="CW190" s="432" t="s">
        <v>277</v>
      </c>
      <c r="CX190" s="432" t="s">
        <v>277</v>
      </c>
      <c r="CY190" s="432" t="s">
        <v>277</v>
      </c>
      <c r="CZ190" s="432" t="s">
        <v>277</v>
      </c>
      <c r="DA190" s="432" t="s">
        <v>277</v>
      </c>
      <c r="DB190" s="441" t="s">
        <v>277</v>
      </c>
      <c r="DC190" s="432" t="s">
        <v>277</v>
      </c>
      <c r="DD190" s="432" t="s">
        <v>277</v>
      </c>
      <c r="DE190" s="432" t="s">
        <v>277</v>
      </c>
      <c r="DF190" s="432" t="s">
        <v>277</v>
      </c>
      <c r="DG190" s="432" t="s">
        <v>277</v>
      </c>
      <c r="DH190" s="432" t="s">
        <v>277</v>
      </c>
      <c r="DI190" s="432" t="s">
        <v>277</v>
      </c>
      <c r="DJ190" s="432" t="s">
        <v>277</v>
      </c>
      <c r="DK190" s="432" t="s">
        <v>277</v>
      </c>
      <c r="DL190" s="432" t="s">
        <v>277</v>
      </c>
      <c r="DM190" s="307" t="s">
        <v>277</v>
      </c>
      <c r="DN190" s="432" t="s">
        <v>277</v>
      </c>
      <c r="DO190" s="307" t="s">
        <v>277</v>
      </c>
      <c r="DP190" s="307" t="s">
        <v>277</v>
      </c>
      <c r="DQ190" s="307" t="s">
        <v>277</v>
      </c>
      <c r="DR190" s="307" t="s">
        <v>277</v>
      </c>
      <c r="DS190" s="307" t="s">
        <v>277</v>
      </c>
      <c r="DT190" s="307" t="s">
        <v>277</v>
      </c>
      <c r="DU190" s="307" t="s">
        <v>277</v>
      </c>
      <c r="DV190" s="307" t="s">
        <v>277</v>
      </c>
      <c r="DW190" s="307" t="s">
        <v>277</v>
      </c>
      <c r="DX190" s="432" t="s">
        <v>277</v>
      </c>
      <c r="DY190" s="307" t="s">
        <v>277</v>
      </c>
      <c r="DZ190" s="432" t="s">
        <v>277</v>
      </c>
      <c r="EA190" s="307" t="s">
        <v>277</v>
      </c>
      <c r="EB190" s="307" t="s">
        <v>277</v>
      </c>
      <c r="EC190" s="307" t="s">
        <v>277</v>
      </c>
      <c r="ED190" s="307" t="s">
        <v>277</v>
      </c>
      <c r="EE190" s="307" t="s">
        <v>277</v>
      </c>
      <c r="EF190" s="307" t="s">
        <v>277</v>
      </c>
      <c r="EG190" s="307" t="s">
        <v>277</v>
      </c>
      <c r="EH190" s="307" t="s">
        <v>277</v>
      </c>
      <c r="EI190" s="307" t="s">
        <v>277</v>
      </c>
      <c r="EJ190" s="307" t="s">
        <v>277</v>
      </c>
      <c r="EK190" s="307" t="s">
        <v>277</v>
      </c>
      <c r="EL190" s="307" t="s">
        <v>277</v>
      </c>
      <c r="EM190" s="307" t="s">
        <v>277</v>
      </c>
      <c r="EN190" s="307" t="s">
        <v>277</v>
      </c>
      <c r="EO190" s="307" t="s">
        <v>277</v>
      </c>
      <c r="EP190" s="307" t="s">
        <v>277</v>
      </c>
      <c r="EQ190" s="307" t="s">
        <v>277</v>
      </c>
      <c r="ER190" s="307" t="s">
        <v>277</v>
      </c>
      <c r="ES190" s="307" t="s">
        <v>277</v>
      </c>
      <c r="ET190" s="307" t="s">
        <v>277</v>
      </c>
      <c r="EU190" s="307" t="s">
        <v>277</v>
      </c>
    </row>
    <row r="191" spans="1:151" s="311" customFormat="1" ht="19.95" customHeight="1">
      <c r="A191" s="433"/>
      <c r="B191" s="433"/>
      <c r="C191" s="433"/>
      <c r="D191" s="449"/>
      <c r="E191" s="442"/>
      <c r="F191" s="433"/>
      <c r="G191" s="449"/>
      <c r="H191" s="449"/>
      <c r="I191" s="433"/>
      <c r="J191" s="433"/>
      <c r="K191" s="449"/>
      <c r="L191" s="442"/>
      <c r="M191" s="433"/>
      <c r="N191" s="442"/>
      <c r="O191" s="433"/>
      <c r="P191" s="439"/>
      <c r="Q191" s="460"/>
      <c r="R191" s="304" t="s">
        <v>277</v>
      </c>
      <c r="S191" s="304" t="s">
        <v>277</v>
      </c>
      <c r="T191" s="304" t="s">
        <v>277</v>
      </c>
      <c r="U191" s="304" t="s">
        <v>277</v>
      </c>
      <c r="V191" s="304" t="s">
        <v>277</v>
      </c>
      <c r="W191" s="304">
        <v>61</v>
      </c>
      <c r="X191" s="452"/>
      <c r="Y191" s="304">
        <v>69</v>
      </c>
      <c r="Z191" s="452"/>
      <c r="AA191" s="304">
        <v>61</v>
      </c>
      <c r="AB191" s="458"/>
      <c r="AC191" s="304" t="s">
        <v>277</v>
      </c>
      <c r="AD191" s="452"/>
      <c r="AE191" s="304" t="s">
        <v>277</v>
      </c>
      <c r="AF191" s="304" t="s">
        <v>277</v>
      </c>
      <c r="AG191" s="304" t="s">
        <v>277</v>
      </c>
      <c r="AH191" s="304" t="s">
        <v>277</v>
      </c>
      <c r="AI191" s="304" t="s">
        <v>277</v>
      </c>
      <c r="AJ191" s="447"/>
      <c r="AK191" s="447"/>
      <c r="AL191" s="447"/>
      <c r="AM191" s="447"/>
      <c r="AN191" s="447"/>
      <c r="AO191" s="447"/>
      <c r="AP191" s="307" t="s">
        <v>277</v>
      </c>
      <c r="AQ191" s="433"/>
      <c r="AR191" s="307" t="s">
        <v>277</v>
      </c>
      <c r="AS191" s="308" t="s">
        <v>277</v>
      </c>
      <c r="AT191" s="308" t="s">
        <v>277</v>
      </c>
      <c r="AU191" s="307" t="s">
        <v>277</v>
      </c>
      <c r="AV191" s="307" t="s">
        <v>277</v>
      </c>
      <c r="AW191" s="307" t="s">
        <v>277</v>
      </c>
      <c r="AX191" s="307" t="s">
        <v>277</v>
      </c>
      <c r="AY191" s="309" t="s">
        <v>277</v>
      </c>
      <c r="AZ191" s="387" t="s">
        <v>277</v>
      </c>
      <c r="BA191" s="452"/>
      <c r="BB191" s="387" t="s">
        <v>277</v>
      </c>
      <c r="BC191" s="452"/>
      <c r="BD191" s="387" t="s">
        <v>277</v>
      </c>
      <c r="BE191" s="387" t="s">
        <v>277</v>
      </c>
      <c r="BF191" s="387" t="s">
        <v>277</v>
      </c>
      <c r="BG191" s="307" t="s">
        <v>277</v>
      </c>
      <c r="BH191" s="307" t="s">
        <v>277</v>
      </c>
      <c r="BI191" s="307" t="s">
        <v>277</v>
      </c>
      <c r="BJ191" s="307" t="s">
        <v>277</v>
      </c>
      <c r="BK191" s="447"/>
      <c r="BL191" s="307" t="s">
        <v>277</v>
      </c>
      <c r="BM191" s="307" t="s">
        <v>277</v>
      </c>
      <c r="BN191" s="307" t="s">
        <v>277</v>
      </c>
      <c r="BO191" s="307" t="s">
        <v>277</v>
      </c>
      <c r="BP191" s="307" t="s">
        <v>277</v>
      </c>
      <c r="BQ191" s="307" t="s">
        <v>277</v>
      </c>
      <c r="BR191" s="307" t="s">
        <v>277</v>
      </c>
      <c r="BS191" s="307" t="s">
        <v>277</v>
      </c>
      <c r="BT191" s="307" t="s">
        <v>277</v>
      </c>
      <c r="BU191" s="306" t="s">
        <v>277</v>
      </c>
      <c r="BV191" s="307" t="s">
        <v>277</v>
      </c>
      <c r="BW191" s="307" t="s">
        <v>277</v>
      </c>
      <c r="BX191" s="307" t="s">
        <v>277</v>
      </c>
      <c r="BY191" s="307" t="s">
        <v>277</v>
      </c>
      <c r="BZ191" s="307" t="s">
        <v>277</v>
      </c>
      <c r="CA191" s="307" t="s">
        <v>277</v>
      </c>
      <c r="CB191" s="307" t="s">
        <v>277</v>
      </c>
      <c r="CC191" s="307" t="s">
        <v>277</v>
      </c>
      <c r="CD191" s="307" t="s">
        <v>277</v>
      </c>
      <c r="CE191" s="306" t="s">
        <v>277</v>
      </c>
      <c r="CF191" s="307" t="s">
        <v>277</v>
      </c>
      <c r="CG191" s="307" t="s">
        <v>277</v>
      </c>
      <c r="CH191" s="307" t="s">
        <v>277</v>
      </c>
      <c r="CI191" s="306" t="s">
        <v>277</v>
      </c>
      <c r="CJ191" s="307" t="s">
        <v>277</v>
      </c>
      <c r="CK191" s="307" t="s">
        <v>277</v>
      </c>
      <c r="CL191" s="307" t="s">
        <v>277</v>
      </c>
      <c r="CM191" s="433"/>
      <c r="CN191" s="436"/>
      <c r="CO191" s="449"/>
      <c r="CP191" s="449"/>
      <c r="CQ191" s="433"/>
      <c r="CR191" s="449"/>
      <c r="CS191" s="449"/>
      <c r="CT191" s="433"/>
      <c r="CU191" s="433"/>
      <c r="CV191" s="433"/>
      <c r="CW191" s="433"/>
      <c r="CX191" s="433"/>
      <c r="CY191" s="433"/>
      <c r="CZ191" s="433"/>
      <c r="DA191" s="433"/>
      <c r="DB191" s="442"/>
      <c r="DC191" s="433"/>
      <c r="DD191" s="433"/>
      <c r="DE191" s="433"/>
      <c r="DF191" s="433"/>
      <c r="DG191" s="433"/>
      <c r="DH191" s="433"/>
      <c r="DI191" s="433"/>
      <c r="DJ191" s="433"/>
      <c r="DK191" s="433"/>
      <c r="DL191" s="433"/>
      <c r="DM191" s="307" t="s">
        <v>277</v>
      </c>
      <c r="DN191" s="433"/>
      <c r="DO191" s="307" t="s">
        <v>277</v>
      </c>
      <c r="DP191" s="307" t="s">
        <v>277</v>
      </c>
      <c r="DQ191" s="307" t="s">
        <v>277</v>
      </c>
      <c r="DR191" s="307" t="s">
        <v>277</v>
      </c>
      <c r="DS191" s="307" t="s">
        <v>277</v>
      </c>
      <c r="DT191" s="307" t="s">
        <v>277</v>
      </c>
      <c r="DU191" s="307" t="s">
        <v>277</v>
      </c>
      <c r="DV191" s="307" t="s">
        <v>277</v>
      </c>
      <c r="DW191" s="307" t="s">
        <v>277</v>
      </c>
      <c r="DX191" s="433"/>
      <c r="DY191" s="307" t="s">
        <v>277</v>
      </c>
      <c r="DZ191" s="433"/>
      <c r="EA191" s="307" t="s">
        <v>277</v>
      </c>
      <c r="EB191" s="307" t="s">
        <v>277</v>
      </c>
      <c r="EC191" s="307" t="s">
        <v>277</v>
      </c>
      <c r="ED191" s="307" t="s">
        <v>277</v>
      </c>
      <c r="EE191" s="307" t="s">
        <v>277</v>
      </c>
      <c r="EF191" s="307" t="s">
        <v>277</v>
      </c>
      <c r="EG191" s="307" t="s">
        <v>277</v>
      </c>
      <c r="EH191" s="307" t="s">
        <v>277</v>
      </c>
      <c r="EI191" s="307" t="s">
        <v>277</v>
      </c>
      <c r="EJ191" s="307" t="s">
        <v>277</v>
      </c>
      <c r="EK191" s="307" t="s">
        <v>277</v>
      </c>
      <c r="EL191" s="307" t="s">
        <v>277</v>
      </c>
      <c r="EM191" s="307" t="s">
        <v>277</v>
      </c>
      <c r="EN191" s="307" t="s">
        <v>277</v>
      </c>
      <c r="EO191" s="307" t="s">
        <v>277</v>
      </c>
      <c r="EP191" s="307" t="s">
        <v>277</v>
      </c>
      <c r="EQ191" s="307" t="s">
        <v>277</v>
      </c>
      <c r="ER191" s="307" t="s">
        <v>277</v>
      </c>
      <c r="ES191" s="307" t="s">
        <v>277</v>
      </c>
      <c r="ET191" s="307" t="s">
        <v>277</v>
      </c>
      <c r="EU191" s="307" t="s">
        <v>277</v>
      </c>
    </row>
    <row r="192" spans="1:151" s="311" customFormat="1" ht="19.95" customHeight="1">
      <c r="A192" s="433"/>
      <c r="B192" s="433"/>
      <c r="C192" s="433"/>
      <c r="D192" s="449"/>
      <c r="E192" s="442"/>
      <c r="F192" s="433"/>
      <c r="G192" s="449"/>
      <c r="H192" s="449"/>
      <c r="I192" s="433"/>
      <c r="J192" s="433"/>
      <c r="K192" s="449"/>
      <c r="L192" s="442"/>
      <c r="M192" s="433"/>
      <c r="N192" s="442"/>
      <c r="O192" s="433"/>
      <c r="P192" s="439"/>
      <c r="Q192" s="460"/>
      <c r="R192" s="304" t="s">
        <v>277</v>
      </c>
      <c r="S192" s="304" t="s">
        <v>277</v>
      </c>
      <c r="T192" s="304" t="s">
        <v>277</v>
      </c>
      <c r="U192" s="304" t="s">
        <v>277</v>
      </c>
      <c r="V192" s="304" t="s">
        <v>277</v>
      </c>
      <c r="W192" s="304">
        <v>61</v>
      </c>
      <c r="X192" s="452"/>
      <c r="Y192" s="304">
        <v>64</v>
      </c>
      <c r="Z192" s="452"/>
      <c r="AA192" s="304">
        <v>61</v>
      </c>
      <c r="AB192" s="458"/>
      <c r="AC192" s="304" t="s">
        <v>277</v>
      </c>
      <c r="AD192" s="452"/>
      <c r="AE192" s="304" t="s">
        <v>277</v>
      </c>
      <c r="AF192" s="304" t="s">
        <v>277</v>
      </c>
      <c r="AG192" s="304" t="s">
        <v>277</v>
      </c>
      <c r="AH192" s="304" t="s">
        <v>277</v>
      </c>
      <c r="AI192" s="304" t="s">
        <v>277</v>
      </c>
      <c r="AJ192" s="447"/>
      <c r="AK192" s="447"/>
      <c r="AL192" s="447"/>
      <c r="AM192" s="447"/>
      <c r="AN192" s="447"/>
      <c r="AO192" s="447"/>
      <c r="AP192" s="307" t="s">
        <v>277</v>
      </c>
      <c r="AQ192" s="433"/>
      <c r="AR192" s="307" t="s">
        <v>277</v>
      </c>
      <c r="AS192" s="308" t="s">
        <v>277</v>
      </c>
      <c r="AT192" s="308" t="s">
        <v>277</v>
      </c>
      <c r="AU192" s="307" t="s">
        <v>277</v>
      </c>
      <c r="AV192" s="307" t="s">
        <v>277</v>
      </c>
      <c r="AW192" s="307" t="s">
        <v>277</v>
      </c>
      <c r="AX192" s="307" t="s">
        <v>277</v>
      </c>
      <c r="AY192" s="309" t="s">
        <v>277</v>
      </c>
      <c r="AZ192" s="387" t="s">
        <v>277</v>
      </c>
      <c r="BA192" s="452"/>
      <c r="BB192" s="387" t="s">
        <v>277</v>
      </c>
      <c r="BC192" s="452"/>
      <c r="BD192" s="387" t="s">
        <v>277</v>
      </c>
      <c r="BE192" s="387" t="s">
        <v>277</v>
      </c>
      <c r="BF192" s="387" t="s">
        <v>277</v>
      </c>
      <c r="BG192" s="307" t="s">
        <v>277</v>
      </c>
      <c r="BH192" s="307" t="s">
        <v>277</v>
      </c>
      <c r="BI192" s="307" t="s">
        <v>277</v>
      </c>
      <c r="BJ192" s="307" t="s">
        <v>277</v>
      </c>
      <c r="BK192" s="447"/>
      <c r="BL192" s="307" t="s">
        <v>277</v>
      </c>
      <c r="BM192" s="307" t="s">
        <v>277</v>
      </c>
      <c r="BN192" s="307" t="s">
        <v>277</v>
      </c>
      <c r="BO192" s="307" t="s">
        <v>277</v>
      </c>
      <c r="BP192" s="307" t="s">
        <v>277</v>
      </c>
      <c r="BQ192" s="307" t="s">
        <v>277</v>
      </c>
      <c r="BR192" s="307" t="s">
        <v>277</v>
      </c>
      <c r="BS192" s="307" t="s">
        <v>277</v>
      </c>
      <c r="BT192" s="307" t="s">
        <v>277</v>
      </c>
      <c r="BU192" s="306" t="s">
        <v>277</v>
      </c>
      <c r="BV192" s="307" t="s">
        <v>277</v>
      </c>
      <c r="BW192" s="307" t="s">
        <v>277</v>
      </c>
      <c r="BX192" s="307" t="s">
        <v>277</v>
      </c>
      <c r="BY192" s="307" t="s">
        <v>277</v>
      </c>
      <c r="BZ192" s="307" t="s">
        <v>277</v>
      </c>
      <c r="CA192" s="307" t="s">
        <v>277</v>
      </c>
      <c r="CB192" s="307" t="s">
        <v>277</v>
      </c>
      <c r="CC192" s="307" t="s">
        <v>277</v>
      </c>
      <c r="CD192" s="307" t="s">
        <v>277</v>
      </c>
      <c r="CE192" s="306" t="s">
        <v>277</v>
      </c>
      <c r="CF192" s="307" t="s">
        <v>277</v>
      </c>
      <c r="CG192" s="307" t="s">
        <v>277</v>
      </c>
      <c r="CH192" s="307" t="s">
        <v>277</v>
      </c>
      <c r="CI192" s="306" t="s">
        <v>277</v>
      </c>
      <c r="CJ192" s="307" t="s">
        <v>277</v>
      </c>
      <c r="CK192" s="307" t="s">
        <v>277</v>
      </c>
      <c r="CL192" s="307" t="s">
        <v>277</v>
      </c>
      <c r="CM192" s="433"/>
      <c r="CN192" s="436"/>
      <c r="CO192" s="449"/>
      <c r="CP192" s="449"/>
      <c r="CQ192" s="433"/>
      <c r="CR192" s="449"/>
      <c r="CS192" s="449"/>
      <c r="CT192" s="433"/>
      <c r="CU192" s="433"/>
      <c r="CV192" s="433"/>
      <c r="CW192" s="433"/>
      <c r="CX192" s="433"/>
      <c r="CY192" s="433"/>
      <c r="CZ192" s="433"/>
      <c r="DA192" s="433"/>
      <c r="DB192" s="442"/>
      <c r="DC192" s="433"/>
      <c r="DD192" s="433"/>
      <c r="DE192" s="433"/>
      <c r="DF192" s="433"/>
      <c r="DG192" s="433"/>
      <c r="DH192" s="433"/>
      <c r="DI192" s="433"/>
      <c r="DJ192" s="433"/>
      <c r="DK192" s="433"/>
      <c r="DL192" s="433"/>
      <c r="DM192" s="307" t="s">
        <v>277</v>
      </c>
      <c r="DN192" s="433"/>
      <c r="DO192" s="307" t="s">
        <v>277</v>
      </c>
      <c r="DP192" s="307" t="s">
        <v>277</v>
      </c>
      <c r="DQ192" s="307" t="s">
        <v>277</v>
      </c>
      <c r="DR192" s="307" t="s">
        <v>277</v>
      </c>
      <c r="DS192" s="307" t="s">
        <v>277</v>
      </c>
      <c r="DT192" s="307" t="s">
        <v>277</v>
      </c>
      <c r="DU192" s="307" t="s">
        <v>277</v>
      </c>
      <c r="DV192" s="307" t="s">
        <v>277</v>
      </c>
      <c r="DW192" s="307" t="s">
        <v>277</v>
      </c>
      <c r="DX192" s="433"/>
      <c r="DY192" s="307" t="s">
        <v>277</v>
      </c>
      <c r="DZ192" s="433"/>
      <c r="EA192" s="307" t="s">
        <v>277</v>
      </c>
      <c r="EB192" s="307" t="s">
        <v>277</v>
      </c>
      <c r="EC192" s="307" t="s">
        <v>277</v>
      </c>
      <c r="ED192" s="307" t="s">
        <v>277</v>
      </c>
      <c r="EE192" s="307" t="s">
        <v>277</v>
      </c>
      <c r="EF192" s="307" t="s">
        <v>277</v>
      </c>
      <c r="EG192" s="307" t="s">
        <v>277</v>
      </c>
      <c r="EH192" s="307" t="s">
        <v>277</v>
      </c>
      <c r="EI192" s="307" t="s">
        <v>277</v>
      </c>
      <c r="EJ192" s="307" t="s">
        <v>277</v>
      </c>
      <c r="EK192" s="307" t="s">
        <v>277</v>
      </c>
      <c r="EL192" s="307" t="s">
        <v>277</v>
      </c>
      <c r="EM192" s="307" t="s">
        <v>277</v>
      </c>
      <c r="EN192" s="307" t="s">
        <v>277</v>
      </c>
      <c r="EO192" s="307" t="s">
        <v>277</v>
      </c>
      <c r="EP192" s="307" t="s">
        <v>277</v>
      </c>
      <c r="EQ192" s="307" t="s">
        <v>277</v>
      </c>
      <c r="ER192" s="307" t="s">
        <v>277</v>
      </c>
      <c r="ES192" s="307" t="s">
        <v>277</v>
      </c>
      <c r="ET192" s="307" t="s">
        <v>277</v>
      </c>
      <c r="EU192" s="307" t="s">
        <v>277</v>
      </c>
    </row>
    <row r="193" spans="1:151" s="311" customFormat="1" ht="19.95" customHeight="1">
      <c r="A193" s="434"/>
      <c r="B193" s="434"/>
      <c r="C193" s="434"/>
      <c r="D193" s="450"/>
      <c r="E193" s="443"/>
      <c r="F193" s="434"/>
      <c r="G193" s="450"/>
      <c r="H193" s="450"/>
      <c r="I193" s="434"/>
      <c r="J193" s="434"/>
      <c r="K193" s="450"/>
      <c r="L193" s="443"/>
      <c r="M193" s="434"/>
      <c r="N193" s="443"/>
      <c r="O193" s="434"/>
      <c r="P193" s="440"/>
      <c r="Q193" s="461"/>
      <c r="R193" s="304" t="s">
        <v>277</v>
      </c>
      <c r="S193" s="304" t="s">
        <v>277</v>
      </c>
      <c r="T193" s="304" t="s">
        <v>277</v>
      </c>
      <c r="U193" s="304" t="s">
        <v>277</v>
      </c>
      <c r="V193" s="304" t="s">
        <v>277</v>
      </c>
      <c r="W193" s="304" t="s">
        <v>277</v>
      </c>
      <c r="X193" s="453"/>
      <c r="Y193" s="304" t="s">
        <v>277</v>
      </c>
      <c r="Z193" s="453"/>
      <c r="AA193" s="304" t="s">
        <v>277</v>
      </c>
      <c r="AB193" s="459"/>
      <c r="AC193" s="304" t="s">
        <v>277</v>
      </c>
      <c r="AD193" s="453"/>
      <c r="AE193" s="304" t="s">
        <v>277</v>
      </c>
      <c r="AF193" s="304" t="s">
        <v>277</v>
      </c>
      <c r="AG193" s="304" t="s">
        <v>277</v>
      </c>
      <c r="AH193" s="304" t="s">
        <v>277</v>
      </c>
      <c r="AI193" s="304" t="s">
        <v>277</v>
      </c>
      <c r="AJ193" s="448"/>
      <c r="AK193" s="448"/>
      <c r="AL193" s="448"/>
      <c r="AM193" s="448"/>
      <c r="AN193" s="448"/>
      <c r="AO193" s="448"/>
      <c r="AP193" s="307" t="s">
        <v>277</v>
      </c>
      <c r="AQ193" s="434"/>
      <c r="AR193" s="307" t="s">
        <v>277</v>
      </c>
      <c r="AS193" s="308" t="s">
        <v>277</v>
      </c>
      <c r="AT193" s="308" t="s">
        <v>277</v>
      </c>
      <c r="AU193" s="307" t="s">
        <v>277</v>
      </c>
      <c r="AV193" s="307" t="s">
        <v>277</v>
      </c>
      <c r="AW193" s="307" t="s">
        <v>277</v>
      </c>
      <c r="AX193" s="307" t="s">
        <v>277</v>
      </c>
      <c r="AY193" s="309" t="s">
        <v>277</v>
      </c>
      <c r="AZ193" s="387" t="s">
        <v>277</v>
      </c>
      <c r="BA193" s="453"/>
      <c r="BB193" s="387" t="s">
        <v>277</v>
      </c>
      <c r="BC193" s="455"/>
      <c r="BD193" s="387" t="s">
        <v>277</v>
      </c>
      <c r="BE193" s="387" t="s">
        <v>277</v>
      </c>
      <c r="BF193" s="387" t="s">
        <v>277</v>
      </c>
      <c r="BG193" s="307" t="s">
        <v>277</v>
      </c>
      <c r="BH193" s="307" t="s">
        <v>277</v>
      </c>
      <c r="BI193" s="307" t="s">
        <v>277</v>
      </c>
      <c r="BJ193" s="307" t="s">
        <v>277</v>
      </c>
      <c r="BK193" s="448"/>
      <c r="BL193" s="307" t="s">
        <v>277</v>
      </c>
      <c r="BM193" s="307" t="s">
        <v>277</v>
      </c>
      <c r="BN193" s="307" t="s">
        <v>277</v>
      </c>
      <c r="BO193" s="307" t="s">
        <v>277</v>
      </c>
      <c r="BP193" s="307" t="s">
        <v>277</v>
      </c>
      <c r="BQ193" s="307" t="s">
        <v>277</v>
      </c>
      <c r="BR193" s="307" t="s">
        <v>277</v>
      </c>
      <c r="BS193" s="307" t="s">
        <v>277</v>
      </c>
      <c r="BT193" s="307" t="s">
        <v>277</v>
      </c>
      <c r="BU193" s="306" t="s">
        <v>277</v>
      </c>
      <c r="BV193" s="307" t="s">
        <v>277</v>
      </c>
      <c r="BW193" s="307" t="s">
        <v>277</v>
      </c>
      <c r="BX193" s="307" t="s">
        <v>277</v>
      </c>
      <c r="BY193" s="307" t="s">
        <v>277</v>
      </c>
      <c r="BZ193" s="307" t="s">
        <v>277</v>
      </c>
      <c r="CA193" s="307" t="s">
        <v>277</v>
      </c>
      <c r="CB193" s="307" t="s">
        <v>277</v>
      </c>
      <c r="CC193" s="307" t="s">
        <v>277</v>
      </c>
      <c r="CD193" s="307" t="s">
        <v>277</v>
      </c>
      <c r="CE193" s="306" t="s">
        <v>277</v>
      </c>
      <c r="CF193" s="307" t="s">
        <v>277</v>
      </c>
      <c r="CG193" s="307" t="s">
        <v>277</v>
      </c>
      <c r="CH193" s="307" t="s">
        <v>277</v>
      </c>
      <c r="CI193" s="306" t="s">
        <v>277</v>
      </c>
      <c r="CJ193" s="307" t="s">
        <v>277</v>
      </c>
      <c r="CK193" s="307" t="s">
        <v>277</v>
      </c>
      <c r="CL193" s="307" t="s">
        <v>277</v>
      </c>
      <c r="CM193" s="434"/>
      <c r="CN193" s="437"/>
      <c r="CO193" s="450"/>
      <c r="CP193" s="450"/>
      <c r="CQ193" s="434"/>
      <c r="CR193" s="450"/>
      <c r="CS193" s="450"/>
      <c r="CT193" s="434"/>
      <c r="CU193" s="434"/>
      <c r="CV193" s="434"/>
      <c r="CW193" s="434"/>
      <c r="CX193" s="434"/>
      <c r="CY193" s="434"/>
      <c r="CZ193" s="434"/>
      <c r="DA193" s="434"/>
      <c r="DB193" s="443"/>
      <c r="DC193" s="434"/>
      <c r="DD193" s="434"/>
      <c r="DE193" s="434"/>
      <c r="DF193" s="434"/>
      <c r="DG193" s="434"/>
      <c r="DH193" s="434"/>
      <c r="DI193" s="434"/>
      <c r="DJ193" s="434"/>
      <c r="DK193" s="434"/>
      <c r="DL193" s="434"/>
      <c r="DM193" s="307" t="s">
        <v>277</v>
      </c>
      <c r="DN193" s="434"/>
      <c r="DO193" s="307" t="s">
        <v>277</v>
      </c>
      <c r="DP193" s="307" t="s">
        <v>277</v>
      </c>
      <c r="DQ193" s="307" t="s">
        <v>277</v>
      </c>
      <c r="DR193" s="307" t="s">
        <v>277</v>
      </c>
      <c r="DS193" s="307" t="s">
        <v>277</v>
      </c>
      <c r="DT193" s="307" t="s">
        <v>277</v>
      </c>
      <c r="DU193" s="307" t="s">
        <v>277</v>
      </c>
      <c r="DV193" s="307" t="s">
        <v>277</v>
      </c>
      <c r="DW193" s="307" t="s">
        <v>277</v>
      </c>
      <c r="DX193" s="434"/>
      <c r="DY193" s="307" t="s">
        <v>277</v>
      </c>
      <c r="DZ193" s="434"/>
      <c r="EA193" s="307" t="s">
        <v>277</v>
      </c>
      <c r="EB193" s="307" t="s">
        <v>277</v>
      </c>
      <c r="EC193" s="307" t="s">
        <v>277</v>
      </c>
      <c r="ED193" s="307" t="s">
        <v>277</v>
      </c>
      <c r="EE193" s="307" t="s">
        <v>277</v>
      </c>
      <c r="EF193" s="307" t="s">
        <v>277</v>
      </c>
      <c r="EG193" s="307" t="s">
        <v>277</v>
      </c>
      <c r="EH193" s="307" t="s">
        <v>277</v>
      </c>
      <c r="EI193" s="307" t="s">
        <v>277</v>
      </c>
      <c r="EJ193" s="307" t="s">
        <v>277</v>
      </c>
      <c r="EK193" s="307" t="s">
        <v>277</v>
      </c>
      <c r="EL193" s="307" t="s">
        <v>277</v>
      </c>
      <c r="EM193" s="307" t="s">
        <v>277</v>
      </c>
      <c r="EN193" s="307" t="s">
        <v>277</v>
      </c>
      <c r="EO193" s="307" t="s">
        <v>277</v>
      </c>
      <c r="EP193" s="307" t="s">
        <v>277</v>
      </c>
      <c r="EQ193" s="307" t="s">
        <v>277</v>
      </c>
      <c r="ER193" s="307" t="s">
        <v>277</v>
      </c>
      <c r="ES193" s="307" t="s">
        <v>277</v>
      </c>
      <c r="ET193" s="307" t="s">
        <v>277</v>
      </c>
      <c r="EU193" s="307" t="s">
        <v>277</v>
      </c>
    </row>
    <row r="194" spans="1:151" s="311" customFormat="1" ht="19.95" customHeight="1">
      <c r="A194" s="432">
        <v>76</v>
      </c>
      <c r="B194" s="432">
        <v>76</v>
      </c>
      <c r="C194" s="432" t="s">
        <v>263</v>
      </c>
      <c r="D194" s="432" t="s">
        <v>748</v>
      </c>
      <c r="E194" s="441" t="s">
        <v>265</v>
      </c>
      <c r="F194" s="432" t="s">
        <v>749</v>
      </c>
      <c r="G194" s="432" t="s">
        <v>750</v>
      </c>
      <c r="H194" s="432" t="s">
        <v>751</v>
      </c>
      <c r="I194" s="432" t="s">
        <v>752</v>
      </c>
      <c r="J194" s="432" t="s">
        <v>270</v>
      </c>
      <c r="K194" s="456" t="s">
        <v>753</v>
      </c>
      <c r="L194" s="441" t="s">
        <v>272</v>
      </c>
      <c r="M194" s="432" t="s">
        <v>754</v>
      </c>
      <c r="N194" s="441" t="s">
        <v>272</v>
      </c>
      <c r="O194" s="432" t="s">
        <v>755</v>
      </c>
      <c r="P194" s="438" t="s">
        <v>270</v>
      </c>
      <c r="Q194" s="441">
        <v>1</v>
      </c>
      <c r="R194" s="304" t="s">
        <v>270</v>
      </c>
      <c r="S194" s="304" t="s">
        <v>270</v>
      </c>
      <c r="T194" s="304" t="s">
        <v>270</v>
      </c>
      <c r="U194" s="304" t="s">
        <v>270</v>
      </c>
      <c r="V194" s="304" t="s">
        <v>270</v>
      </c>
      <c r="W194" s="304">
        <v>74</v>
      </c>
      <c r="X194" s="451">
        <v>74</v>
      </c>
      <c r="Y194" s="304" t="s">
        <v>270</v>
      </c>
      <c r="Z194" s="451">
        <v>72</v>
      </c>
      <c r="AA194" s="304">
        <v>74</v>
      </c>
      <c r="AB194" s="457">
        <v>74</v>
      </c>
      <c r="AC194" s="304" t="s">
        <v>270</v>
      </c>
      <c r="AD194" s="451" t="s">
        <v>270</v>
      </c>
      <c r="AE194" s="304" t="s">
        <v>270</v>
      </c>
      <c r="AF194" s="304" t="s">
        <v>270</v>
      </c>
      <c r="AG194" s="304" t="s">
        <v>270</v>
      </c>
      <c r="AH194" s="304" t="s">
        <v>270</v>
      </c>
      <c r="AI194" s="304" t="s">
        <v>270</v>
      </c>
      <c r="AJ194" s="446" t="s">
        <v>277</v>
      </c>
      <c r="AK194" s="446" t="s">
        <v>277</v>
      </c>
      <c r="AL194" s="446" t="s">
        <v>277</v>
      </c>
      <c r="AM194" s="446" t="s">
        <v>277</v>
      </c>
      <c r="AN194" s="446" t="s">
        <v>277</v>
      </c>
      <c r="AO194" s="446" t="s">
        <v>277</v>
      </c>
      <c r="AP194" s="307" t="s">
        <v>277</v>
      </c>
      <c r="AQ194" s="432" t="s">
        <v>277</v>
      </c>
      <c r="AR194" s="307" t="s">
        <v>277</v>
      </c>
      <c r="AS194" s="308" t="s">
        <v>277</v>
      </c>
      <c r="AT194" s="308" t="s">
        <v>277</v>
      </c>
      <c r="AU194" s="307" t="s">
        <v>277</v>
      </c>
      <c r="AV194" s="307" t="s">
        <v>277</v>
      </c>
      <c r="AW194" s="307" t="s">
        <v>277</v>
      </c>
      <c r="AX194" s="307" t="s">
        <v>277</v>
      </c>
      <c r="AY194" s="309" t="s">
        <v>277</v>
      </c>
      <c r="AZ194" s="387" t="s">
        <v>277</v>
      </c>
      <c r="BA194" s="451" t="s">
        <v>277</v>
      </c>
      <c r="BB194" s="387" t="s">
        <v>277</v>
      </c>
      <c r="BC194" s="454" t="s">
        <v>277</v>
      </c>
      <c r="BD194" s="387" t="s">
        <v>277</v>
      </c>
      <c r="BE194" s="387" t="s">
        <v>277</v>
      </c>
      <c r="BF194" s="387" t="s">
        <v>277</v>
      </c>
      <c r="BG194" s="307" t="s">
        <v>277</v>
      </c>
      <c r="BH194" s="307" t="s">
        <v>277</v>
      </c>
      <c r="BI194" s="307" t="s">
        <v>277</v>
      </c>
      <c r="BJ194" s="307" t="s">
        <v>277</v>
      </c>
      <c r="BK194" s="446" t="s">
        <v>277</v>
      </c>
      <c r="BL194" s="307" t="s">
        <v>277</v>
      </c>
      <c r="BM194" s="307" t="s">
        <v>277</v>
      </c>
      <c r="BN194" s="307" t="s">
        <v>277</v>
      </c>
      <c r="BO194" s="307" t="s">
        <v>277</v>
      </c>
      <c r="BP194" s="307" t="s">
        <v>277</v>
      </c>
      <c r="BQ194" s="307" t="s">
        <v>277</v>
      </c>
      <c r="BR194" s="307" t="s">
        <v>277</v>
      </c>
      <c r="BS194" s="307" t="s">
        <v>277</v>
      </c>
      <c r="BT194" s="307" t="s">
        <v>277</v>
      </c>
      <c r="BU194" s="306" t="s">
        <v>277</v>
      </c>
      <c r="BV194" s="307" t="s">
        <v>277</v>
      </c>
      <c r="BW194" s="307" t="s">
        <v>277</v>
      </c>
      <c r="BX194" s="307" t="s">
        <v>277</v>
      </c>
      <c r="BY194" s="307" t="s">
        <v>277</v>
      </c>
      <c r="BZ194" s="307" t="s">
        <v>277</v>
      </c>
      <c r="CA194" s="307" t="s">
        <v>277</v>
      </c>
      <c r="CB194" s="307" t="s">
        <v>277</v>
      </c>
      <c r="CC194" s="307" t="s">
        <v>277</v>
      </c>
      <c r="CD194" s="307" t="s">
        <v>277</v>
      </c>
      <c r="CE194" s="306" t="s">
        <v>277</v>
      </c>
      <c r="CF194" s="307" t="s">
        <v>277</v>
      </c>
      <c r="CG194" s="307" t="s">
        <v>277</v>
      </c>
      <c r="CH194" s="307" t="s">
        <v>277</v>
      </c>
      <c r="CI194" s="306" t="s">
        <v>277</v>
      </c>
      <c r="CJ194" s="307" t="s">
        <v>277</v>
      </c>
      <c r="CK194" s="307" t="s">
        <v>277</v>
      </c>
      <c r="CL194" s="307" t="s">
        <v>277</v>
      </c>
      <c r="CM194" s="432" t="s">
        <v>278</v>
      </c>
      <c r="CN194" s="435" t="s">
        <v>756</v>
      </c>
      <c r="CO194" s="432" t="s">
        <v>280</v>
      </c>
      <c r="CP194" s="432" t="s">
        <v>352</v>
      </c>
      <c r="CQ194" s="432" t="s">
        <v>367</v>
      </c>
      <c r="CR194" s="432" t="s">
        <v>270</v>
      </c>
      <c r="CS194" s="432" t="s">
        <v>757</v>
      </c>
      <c r="CT194" s="432" t="s">
        <v>277</v>
      </c>
      <c r="CU194" s="432" t="s">
        <v>277</v>
      </c>
      <c r="CV194" s="432" t="s">
        <v>277</v>
      </c>
      <c r="CW194" s="432" t="s">
        <v>277</v>
      </c>
      <c r="CX194" s="432" t="s">
        <v>277</v>
      </c>
      <c r="CY194" s="432" t="s">
        <v>277</v>
      </c>
      <c r="CZ194" s="432" t="s">
        <v>277</v>
      </c>
      <c r="DA194" s="432" t="s">
        <v>277</v>
      </c>
      <c r="DB194" s="441" t="s">
        <v>277</v>
      </c>
      <c r="DC194" s="432" t="s">
        <v>277</v>
      </c>
      <c r="DD194" s="432" t="s">
        <v>277</v>
      </c>
      <c r="DE194" s="432" t="s">
        <v>277</v>
      </c>
      <c r="DF194" s="432" t="s">
        <v>277</v>
      </c>
      <c r="DG194" s="432" t="s">
        <v>277</v>
      </c>
      <c r="DH194" s="432" t="s">
        <v>277</v>
      </c>
      <c r="DI194" s="432" t="s">
        <v>277</v>
      </c>
      <c r="DJ194" s="432" t="s">
        <v>277</v>
      </c>
      <c r="DK194" s="432" t="s">
        <v>277</v>
      </c>
      <c r="DL194" s="432" t="s">
        <v>277</v>
      </c>
      <c r="DM194" s="307" t="s">
        <v>277</v>
      </c>
      <c r="DN194" s="432" t="s">
        <v>277</v>
      </c>
      <c r="DO194" s="307" t="s">
        <v>277</v>
      </c>
      <c r="DP194" s="307" t="s">
        <v>277</v>
      </c>
      <c r="DQ194" s="307" t="s">
        <v>277</v>
      </c>
      <c r="DR194" s="307" t="s">
        <v>277</v>
      </c>
      <c r="DS194" s="307" t="s">
        <v>277</v>
      </c>
      <c r="DT194" s="307" t="s">
        <v>277</v>
      </c>
      <c r="DU194" s="307" t="s">
        <v>277</v>
      </c>
      <c r="DV194" s="307" t="s">
        <v>277</v>
      </c>
      <c r="DW194" s="307" t="s">
        <v>277</v>
      </c>
      <c r="DX194" s="432" t="s">
        <v>277</v>
      </c>
      <c r="DY194" s="307" t="s">
        <v>277</v>
      </c>
      <c r="DZ194" s="432" t="s">
        <v>277</v>
      </c>
      <c r="EA194" s="307" t="s">
        <v>277</v>
      </c>
      <c r="EB194" s="307" t="s">
        <v>277</v>
      </c>
      <c r="EC194" s="307" t="s">
        <v>277</v>
      </c>
      <c r="ED194" s="307" t="s">
        <v>277</v>
      </c>
      <c r="EE194" s="307" t="s">
        <v>277</v>
      </c>
      <c r="EF194" s="307" t="s">
        <v>277</v>
      </c>
      <c r="EG194" s="307" t="s">
        <v>277</v>
      </c>
      <c r="EH194" s="307" t="s">
        <v>277</v>
      </c>
      <c r="EI194" s="307" t="s">
        <v>277</v>
      </c>
      <c r="EJ194" s="307" t="s">
        <v>277</v>
      </c>
      <c r="EK194" s="307" t="s">
        <v>277</v>
      </c>
      <c r="EL194" s="307" t="s">
        <v>277</v>
      </c>
      <c r="EM194" s="307" t="s">
        <v>277</v>
      </c>
      <c r="EN194" s="307" t="s">
        <v>277</v>
      </c>
      <c r="EO194" s="307" t="s">
        <v>277</v>
      </c>
      <c r="EP194" s="307" t="s">
        <v>277</v>
      </c>
      <c r="EQ194" s="307" t="s">
        <v>277</v>
      </c>
      <c r="ER194" s="307" t="s">
        <v>277</v>
      </c>
      <c r="ES194" s="307" t="s">
        <v>277</v>
      </c>
      <c r="ET194" s="307" t="s">
        <v>277</v>
      </c>
      <c r="EU194" s="307" t="s">
        <v>277</v>
      </c>
    </row>
    <row r="195" spans="1:151" s="311" customFormat="1" ht="19.95" customHeight="1">
      <c r="A195" s="433"/>
      <c r="B195" s="433"/>
      <c r="C195" s="433"/>
      <c r="D195" s="449"/>
      <c r="E195" s="442"/>
      <c r="F195" s="433"/>
      <c r="G195" s="449"/>
      <c r="H195" s="449"/>
      <c r="I195" s="433"/>
      <c r="J195" s="433"/>
      <c r="K195" s="449"/>
      <c r="L195" s="442"/>
      <c r="M195" s="433"/>
      <c r="N195" s="442"/>
      <c r="O195" s="433"/>
      <c r="P195" s="439"/>
      <c r="Q195" s="460"/>
      <c r="R195" s="304" t="s">
        <v>277</v>
      </c>
      <c r="S195" s="304" t="s">
        <v>277</v>
      </c>
      <c r="T195" s="304" t="s">
        <v>277</v>
      </c>
      <c r="U195" s="304" t="s">
        <v>277</v>
      </c>
      <c r="V195" s="304" t="s">
        <v>277</v>
      </c>
      <c r="W195" s="304" t="s">
        <v>277</v>
      </c>
      <c r="X195" s="452"/>
      <c r="Y195" s="304" t="s">
        <v>277</v>
      </c>
      <c r="Z195" s="452"/>
      <c r="AA195" s="304" t="s">
        <v>277</v>
      </c>
      <c r="AB195" s="458"/>
      <c r="AC195" s="304" t="s">
        <v>277</v>
      </c>
      <c r="AD195" s="452"/>
      <c r="AE195" s="304" t="s">
        <v>277</v>
      </c>
      <c r="AF195" s="304" t="s">
        <v>277</v>
      </c>
      <c r="AG195" s="304" t="s">
        <v>277</v>
      </c>
      <c r="AH195" s="304" t="s">
        <v>277</v>
      </c>
      <c r="AI195" s="304" t="s">
        <v>277</v>
      </c>
      <c r="AJ195" s="447"/>
      <c r="AK195" s="447"/>
      <c r="AL195" s="447"/>
      <c r="AM195" s="447"/>
      <c r="AN195" s="447"/>
      <c r="AO195" s="447"/>
      <c r="AP195" s="307" t="s">
        <v>277</v>
      </c>
      <c r="AQ195" s="433"/>
      <c r="AR195" s="307" t="s">
        <v>277</v>
      </c>
      <c r="AS195" s="308" t="s">
        <v>277</v>
      </c>
      <c r="AT195" s="308" t="s">
        <v>277</v>
      </c>
      <c r="AU195" s="307" t="s">
        <v>277</v>
      </c>
      <c r="AV195" s="307" t="s">
        <v>277</v>
      </c>
      <c r="AW195" s="307" t="s">
        <v>277</v>
      </c>
      <c r="AX195" s="307" t="s">
        <v>277</v>
      </c>
      <c r="AY195" s="309" t="s">
        <v>277</v>
      </c>
      <c r="AZ195" s="387" t="s">
        <v>277</v>
      </c>
      <c r="BA195" s="452"/>
      <c r="BB195" s="387" t="s">
        <v>277</v>
      </c>
      <c r="BC195" s="452"/>
      <c r="BD195" s="387" t="s">
        <v>277</v>
      </c>
      <c r="BE195" s="387" t="s">
        <v>277</v>
      </c>
      <c r="BF195" s="387" t="s">
        <v>277</v>
      </c>
      <c r="BG195" s="307" t="s">
        <v>277</v>
      </c>
      <c r="BH195" s="307" t="s">
        <v>277</v>
      </c>
      <c r="BI195" s="307" t="s">
        <v>277</v>
      </c>
      <c r="BJ195" s="307" t="s">
        <v>277</v>
      </c>
      <c r="BK195" s="447"/>
      <c r="BL195" s="307" t="s">
        <v>277</v>
      </c>
      <c r="BM195" s="307" t="s">
        <v>277</v>
      </c>
      <c r="BN195" s="307" t="s">
        <v>277</v>
      </c>
      <c r="BO195" s="307" t="s">
        <v>277</v>
      </c>
      <c r="BP195" s="307" t="s">
        <v>277</v>
      </c>
      <c r="BQ195" s="307" t="s">
        <v>277</v>
      </c>
      <c r="BR195" s="307" t="s">
        <v>277</v>
      </c>
      <c r="BS195" s="307" t="s">
        <v>277</v>
      </c>
      <c r="BT195" s="307" t="s">
        <v>277</v>
      </c>
      <c r="BU195" s="306" t="s">
        <v>277</v>
      </c>
      <c r="BV195" s="307" t="s">
        <v>277</v>
      </c>
      <c r="BW195" s="307" t="s">
        <v>277</v>
      </c>
      <c r="BX195" s="307" t="s">
        <v>277</v>
      </c>
      <c r="BY195" s="307" t="s">
        <v>277</v>
      </c>
      <c r="BZ195" s="307" t="s">
        <v>277</v>
      </c>
      <c r="CA195" s="307" t="s">
        <v>277</v>
      </c>
      <c r="CB195" s="307" t="s">
        <v>277</v>
      </c>
      <c r="CC195" s="307" t="s">
        <v>277</v>
      </c>
      <c r="CD195" s="307" t="s">
        <v>277</v>
      </c>
      <c r="CE195" s="306" t="s">
        <v>277</v>
      </c>
      <c r="CF195" s="307" t="s">
        <v>277</v>
      </c>
      <c r="CG195" s="307" t="s">
        <v>277</v>
      </c>
      <c r="CH195" s="307" t="s">
        <v>277</v>
      </c>
      <c r="CI195" s="306" t="s">
        <v>277</v>
      </c>
      <c r="CJ195" s="307" t="s">
        <v>277</v>
      </c>
      <c r="CK195" s="307" t="s">
        <v>277</v>
      </c>
      <c r="CL195" s="307" t="s">
        <v>277</v>
      </c>
      <c r="CM195" s="433"/>
      <c r="CN195" s="436"/>
      <c r="CO195" s="449"/>
      <c r="CP195" s="449"/>
      <c r="CQ195" s="433"/>
      <c r="CR195" s="449"/>
      <c r="CS195" s="449"/>
      <c r="CT195" s="433"/>
      <c r="CU195" s="433"/>
      <c r="CV195" s="433"/>
      <c r="CW195" s="433"/>
      <c r="CX195" s="433"/>
      <c r="CY195" s="433"/>
      <c r="CZ195" s="433"/>
      <c r="DA195" s="433"/>
      <c r="DB195" s="442"/>
      <c r="DC195" s="433"/>
      <c r="DD195" s="433"/>
      <c r="DE195" s="433"/>
      <c r="DF195" s="433"/>
      <c r="DG195" s="433"/>
      <c r="DH195" s="433"/>
      <c r="DI195" s="433"/>
      <c r="DJ195" s="433"/>
      <c r="DK195" s="433"/>
      <c r="DL195" s="433"/>
      <c r="DM195" s="307" t="s">
        <v>277</v>
      </c>
      <c r="DN195" s="433"/>
      <c r="DO195" s="307" t="s">
        <v>277</v>
      </c>
      <c r="DP195" s="307" t="s">
        <v>277</v>
      </c>
      <c r="DQ195" s="307" t="s">
        <v>277</v>
      </c>
      <c r="DR195" s="307" t="s">
        <v>277</v>
      </c>
      <c r="DS195" s="307" t="s">
        <v>277</v>
      </c>
      <c r="DT195" s="307" t="s">
        <v>277</v>
      </c>
      <c r="DU195" s="307" t="s">
        <v>277</v>
      </c>
      <c r="DV195" s="307" t="s">
        <v>277</v>
      </c>
      <c r="DW195" s="307" t="s">
        <v>277</v>
      </c>
      <c r="DX195" s="433"/>
      <c r="DY195" s="307" t="s">
        <v>277</v>
      </c>
      <c r="DZ195" s="433"/>
      <c r="EA195" s="307" t="s">
        <v>277</v>
      </c>
      <c r="EB195" s="307" t="s">
        <v>277</v>
      </c>
      <c r="EC195" s="307" t="s">
        <v>277</v>
      </c>
      <c r="ED195" s="307" t="s">
        <v>277</v>
      </c>
      <c r="EE195" s="307" t="s">
        <v>277</v>
      </c>
      <c r="EF195" s="307" t="s">
        <v>277</v>
      </c>
      <c r="EG195" s="307" t="s">
        <v>277</v>
      </c>
      <c r="EH195" s="307" t="s">
        <v>277</v>
      </c>
      <c r="EI195" s="307" t="s">
        <v>277</v>
      </c>
      <c r="EJ195" s="307" t="s">
        <v>277</v>
      </c>
      <c r="EK195" s="307" t="s">
        <v>277</v>
      </c>
      <c r="EL195" s="307" t="s">
        <v>277</v>
      </c>
      <c r="EM195" s="307" t="s">
        <v>277</v>
      </c>
      <c r="EN195" s="307" t="s">
        <v>277</v>
      </c>
      <c r="EO195" s="307" t="s">
        <v>277</v>
      </c>
      <c r="EP195" s="307" t="s">
        <v>277</v>
      </c>
      <c r="EQ195" s="307" t="s">
        <v>277</v>
      </c>
      <c r="ER195" s="307" t="s">
        <v>277</v>
      </c>
      <c r="ES195" s="307" t="s">
        <v>277</v>
      </c>
      <c r="ET195" s="307" t="s">
        <v>277</v>
      </c>
      <c r="EU195" s="307" t="s">
        <v>277</v>
      </c>
    </row>
    <row r="196" spans="1:151" s="311" customFormat="1" ht="19.95" customHeight="1">
      <c r="A196" s="433"/>
      <c r="B196" s="433"/>
      <c r="C196" s="433"/>
      <c r="D196" s="449"/>
      <c r="E196" s="442"/>
      <c r="F196" s="433"/>
      <c r="G196" s="449"/>
      <c r="H196" s="449"/>
      <c r="I196" s="433"/>
      <c r="J196" s="433"/>
      <c r="K196" s="449"/>
      <c r="L196" s="442"/>
      <c r="M196" s="433"/>
      <c r="N196" s="442"/>
      <c r="O196" s="433"/>
      <c r="P196" s="439"/>
      <c r="Q196" s="460"/>
      <c r="R196" s="304" t="s">
        <v>277</v>
      </c>
      <c r="S196" s="304" t="s">
        <v>277</v>
      </c>
      <c r="T196" s="304" t="s">
        <v>277</v>
      </c>
      <c r="U196" s="304" t="s">
        <v>277</v>
      </c>
      <c r="V196" s="304" t="s">
        <v>277</v>
      </c>
      <c r="W196" s="304" t="s">
        <v>277</v>
      </c>
      <c r="X196" s="452"/>
      <c r="Y196" s="304" t="s">
        <v>277</v>
      </c>
      <c r="Z196" s="452"/>
      <c r="AA196" s="304" t="s">
        <v>277</v>
      </c>
      <c r="AB196" s="458"/>
      <c r="AC196" s="304" t="s">
        <v>277</v>
      </c>
      <c r="AD196" s="452"/>
      <c r="AE196" s="304" t="s">
        <v>277</v>
      </c>
      <c r="AF196" s="304" t="s">
        <v>277</v>
      </c>
      <c r="AG196" s="304" t="s">
        <v>277</v>
      </c>
      <c r="AH196" s="304" t="s">
        <v>277</v>
      </c>
      <c r="AI196" s="304" t="s">
        <v>277</v>
      </c>
      <c r="AJ196" s="447"/>
      <c r="AK196" s="447"/>
      <c r="AL196" s="447"/>
      <c r="AM196" s="447"/>
      <c r="AN196" s="447"/>
      <c r="AO196" s="447"/>
      <c r="AP196" s="307" t="s">
        <v>277</v>
      </c>
      <c r="AQ196" s="433"/>
      <c r="AR196" s="307" t="s">
        <v>277</v>
      </c>
      <c r="AS196" s="308" t="s">
        <v>277</v>
      </c>
      <c r="AT196" s="308" t="s">
        <v>277</v>
      </c>
      <c r="AU196" s="307" t="s">
        <v>277</v>
      </c>
      <c r="AV196" s="307" t="s">
        <v>277</v>
      </c>
      <c r="AW196" s="307" t="s">
        <v>277</v>
      </c>
      <c r="AX196" s="307" t="s">
        <v>277</v>
      </c>
      <c r="AY196" s="309" t="s">
        <v>277</v>
      </c>
      <c r="AZ196" s="387" t="s">
        <v>277</v>
      </c>
      <c r="BA196" s="452"/>
      <c r="BB196" s="387" t="s">
        <v>277</v>
      </c>
      <c r="BC196" s="452"/>
      <c r="BD196" s="387" t="s">
        <v>277</v>
      </c>
      <c r="BE196" s="387" t="s">
        <v>277</v>
      </c>
      <c r="BF196" s="387" t="s">
        <v>277</v>
      </c>
      <c r="BG196" s="307" t="s">
        <v>277</v>
      </c>
      <c r="BH196" s="307" t="s">
        <v>277</v>
      </c>
      <c r="BI196" s="307" t="s">
        <v>277</v>
      </c>
      <c r="BJ196" s="307" t="s">
        <v>277</v>
      </c>
      <c r="BK196" s="447"/>
      <c r="BL196" s="307" t="s">
        <v>277</v>
      </c>
      <c r="BM196" s="307" t="s">
        <v>277</v>
      </c>
      <c r="BN196" s="307" t="s">
        <v>277</v>
      </c>
      <c r="BO196" s="307" t="s">
        <v>277</v>
      </c>
      <c r="BP196" s="307" t="s">
        <v>277</v>
      </c>
      <c r="BQ196" s="307" t="s">
        <v>277</v>
      </c>
      <c r="BR196" s="307" t="s">
        <v>277</v>
      </c>
      <c r="BS196" s="307" t="s">
        <v>277</v>
      </c>
      <c r="BT196" s="307" t="s">
        <v>277</v>
      </c>
      <c r="BU196" s="306" t="s">
        <v>277</v>
      </c>
      <c r="BV196" s="307" t="s">
        <v>277</v>
      </c>
      <c r="BW196" s="307" t="s">
        <v>277</v>
      </c>
      <c r="BX196" s="307" t="s">
        <v>277</v>
      </c>
      <c r="BY196" s="307" t="s">
        <v>277</v>
      </c>
      <c r="BZ196" s="307" t="s">
        <v>277</v>
      </c>
      <c r="CA196" s="307" t="s">
        <v>277</v>
      </c>
      <c r="CB196" s="307" t="s">
        <v>277</v>
      </c>
      <c r="CC196" s="307" t="s">
        <v>277</v>
      </c>
      <c r="CD196" s="307" t="s">
        <v>277</v>
      </c>
      <c r="CE196" s="306" t="s">
        <v>277</v>
      </c>
      <c r="CF196" s="307" t="s">
        <v>277</v>
      </c>
      <c r="CG196" s="307" t="s">
        <v>277</v>
      </c>
      <c r="CH196" s="307" t="s">
        <v>277</v>
      </c>
      <c r="CI196" s="306" t="s">
        <v>277</v>
      </c>
      <c r="CJ196" s="307" t="s">
        <v>277</v>
      </c>
      <c r="CK196" s="307" t="s">
        <v>277</v>
      </c>
      <c r="CL196" s="307" t="s">
        <v>277</v>
      </c>
      <c r="CM196" s="433"/>
      <c r="CN196" s="436"/>
      <c r="CO196" s="449"/>
      <c r="CP196" s="449"/>
      <c r="CQ196" s="433"/>
      <c r="CR196" s="449"/>
      <c r="CS196" s="449"/>
      <c r="CT196" s="433"/>
      <c r="CU196" s="433"/>
      <c r="CV196" s="433"/>
      <c r="CW196" s="433"/>
      <c r="CX196" s="433"/>
      <c r="CY196" s="433"/>
      <c r="CZ196" s="433"/>
      <c r="DA196" s="433"/>
      <c r="DB196" s="442"/>
      <c r="DC196" s="433"/>
      <c r="DD196" s="433"/>
      <c r="DE196" s="433"/>
      <c r="DF196" s="433"/>
      <c r="DG196" s="433"/>
      <c r="DH196" s="433"/>
      <c r="DI196" s="433"/>
      <c r="DJ196" s="433"/>
      <c r="DK196" s="433"/>
      <c r="DL196" s="433"/>
      <c r="DM196" s="307" t="s">
        <v>277</v>
      </c>
      <c r="DN196" s="433"/>
      <c r="DO196" s="307" t="s">
        <v>277</v>
      </c>
      <c r="DP196" s="307" t="s">
        <v>277</v>
      </c>
      <c r="DQ196" s="307" t="s">
        <v>277</v>
      </c>
      <c r="DR196" s="307" t="s">
        <v>277</v>
      </c>
      <c r="DS196" s="307" t="s">
        <v>277</v>
      </c>
      <c r="DT196" s="307" t="s">
        <v>277</v>
      </c>
      <c r="DU196" s="307" t="s">
        <v>277</v>
      </c>
      <c r="DV196" s="307" t="s">
        <v>277</v>
      </c>
      <c r="DW196" s="307" t="s">
        <v>277</v>
      </c>
      <c r="DX196" s="433"/>
      <c r="DY196" s="307" t="s">
        <v>277</v>
      </c>
      <c r="DZ196" s="433"/>
      <c r="EA196" s="307" t="s">
        <v>277</v>
      </c>
      <c r="EB196" s="307" t="s">
        <v>277</v>
      </c>
      <c r="EC196" s="307" t="s">
        <v>277</v>
      </c>
      <c r="ED196" s="307" t="s">
        <v>277</v>
      </c>
      <c r="EE196" s="307" t="s">
        <v>277</v>
      </c>
      <c r="EF196" s="307" t="s">
        <v>277</v>
      </c>
      <c r="EG196" s="307" t="s">
        <v>277</v>
      </c>
      <c r="EH196" s="307" t="s">
        <v>277</v>
      </c>
      <c r="EI196" s="307" t="s">
        <v>277</v>
      </c>
      <c r="EJ196" s="307" t="s">
        <v>277</v>
      </c>
      <c r="EK196" s="307" t="s">
        <v>277</v>
      </c>
      <c r="EL196" s="307" t="s">
        <v>277</v>
      </c>
      <c r="EM196" s="307" t="s">
        <v>277</v>
      </c>
      <c r="EN196" s="307" t="s">
        <v>277</v>
      </c>
      <c r="EO196" s="307" t="s">
        <v>277</v>
      </c>
      <c r="EP196" s="307" t="s">
        <v>277</v>
      </c>
      <c r="EQ196" s="307" t="s">
        <v>277</v>
      </c>
      <c r="ER196" s="307" t="s">
        <v>277</v>
      </c>
      <c r="ES196" s="307" t="s">
        <v>277</v>
      </c>
      <c r="ET196" s="307" t="s">
        <v>277</v>
      </c>
      <c r="EU196" s="307" t="s">
        <v>277</v>
      </c>
    </row>
    <row r="197" spans="1:151" s="311" customFormat="1" ht="19.95" customHeight="1">
      <c r="A197" s="434"/>
      <c r="B197" s="434"/>
      <c r="C197" s="434"/>
      <c r="D197" s="450"/>
      <c r="E197" s="443"/>
      <c r="F197" s="434"/>
      <c r="G197" s="450"/>
      <c r="H197" s="450"/>
      <c r="I197" s="434"/>
      <c r="J197" s="434"/>
      <c r="K197" s="450"/>
      <c r="L197" s="443"/>
      <c r="M197" s="434"/>
      <c r="N197" s="443"/>
      <c r="O197" s="434"/>
      <c r="P197" s="440"/>
      <c r="Q197" s="461"/>
      <c r="R197" s="304" t="s">
        <v>277</v>
      </c>
      <c r="S197" s="304" t="s">
        <v>277</v>
      </c>
      <c r="T197" s="304" t="s">
        <v>277</v>
      </c>
      <c r="U197" s="304" t="s">
        <v>277</v>
      </c>
      <c r="V197" s="304" t="s">
        <v>277</v>
      </c>
      <c r="W197" s="304" t="s">
        <v>277</v>
      </c>
      <c r="X197" s="453"/>
      <c r="Y197" s="304" t="s">
        <v>277</v>
      </c>
      <c r="Z197" s="453"/>
      <c r="AA197" s="304" t="s">
        <v>277</v>
      </c>
      <c r="AB197" s="459"/>
      <c r="AC197" s="304" t="s">
        <v>277</v>
      </c>
      <c r="AD197" s="453"/>
      <c r="AE197" s="304" t="s">
        <v>277</v>
      </c>
      <c r="AF197" s="304" t="s">
        <v>277</v>
      </c>
      <c r="AG197" s="304" t="s">
        <v>277</v>
      </c>
      <c r="AH197" s="304" t="s">
        <v>277</v>
      </c>
      <c r="AI197" s="304" t="s">
        <v>277</v>
      </c>
      <c r="AJ197" s="448"/>
      <c r="AK197" s="448"/>
      <c r="AL197" s="448"/>
      <c r="AM197" s="448"/>
      <c r="AN197" s="448"/>
      <c r="AO197" s="448"/>
      <c r="AP197" s="307" t="s">
        <v>277</v>
      </c>
      <c r="AQ197" s="434"/>
      <c r="AR197" s="307" t="s">
        <v>277</v>
      </c>
      <c r="AS197" s="308" t="s">
        <v>277</v>
      </c>
      <c r="AT197" s="308" t="s">
        <v>277</v>
      </c>
      <c r="AU197" s="307" t="s">
        <v>277</v>
      </c>
      <c r="AV197" s="307" t="s">
        <v>277</v>
      </c>
      <c r="AW197" s="307" t="s">
        <v>277</v>
      </c>
      <c r="AX197" s="307" t="s">
        <v>277</v>
      </c>
      <c r="AY197" s="309" t="s">
        <v>277</v>
      </c>
      <c r="AZ197" s="387" t="s">
        <v>277</v>
      </c>
      <c r="BA197" s="453"/>
      <c r="BB197" s="387" t="s">
        <v>277</v>
      </c>
      <c r="BC197" s="455"/>
      <c r="BD197" s="387" t="s">
        <v>277</v>
      </c>
      <c r="BE197" s="387" t="s">
        <v>277</v>
      </c>
      <c r="BF197" s="387" t="s">
        <v>277</v>
      </c>
      <c r="BG197" s="307" t="s">
        <v>277</v>
      </c>
      <c r="BH197" s="307" t="s">
        <v>277</v>
      </c>
      <c r="BI197" s="307" t="s">
        <v>277</v>
      </c>
      <c r="BJ197" s="307" t="s">
        <v>277</v>
      </c>
      <c r="BK197" s="448"/>
      <c r="BL197" s="307" t="s">
        <v>277</v>
      </c>
      <c r="BM197" s="307" t="s">
        <v>277</v>
      </c>
      <c r="BN197" s="307" t="s">
        <v>277</v>
      </c>
      <c r="BO197" s="307" t="s">
        <v>277</v>
      </c>
      <c r="BP197" s="307" t="s">
        <v>277</v>
      </c>
      <c r="BQ197" s="307" t="s">
        <v>277</v>
      </c>
      <c r="BR197" s="307" t="s">
        <v>277</v>
      </c>
      <c r="BS197" s="307" t="s">
        <v>277</v>
      </c>
      <c r="BT197" s="307" t="s">
        <v>277</v>
      </c>
      <c r="BU197" s="306" t="s">
        <v>277</v>
      </c>
      <c r="BV197" s="307" t="s">
        <v>277</v>
      </c>
      <c r="BW197" s="307" t="s">
        <v>277</v>
      </c>
      <c r="BX197" s="307" t="s">
        <v>277</v>
      </c>
      <c r="BY197" s="307" t="s">
        <v>277</v>
      </c>
      <c r="BZ197" s="307" t="s">
        <v>277</v>
      </c>
      <c r="CA197" s="307" t="s">
        <v>277</v>
      </c>
      <c r="CB197" s="307" t="s">
        <v>277</v>
      </c>
      <c r="CC197" s="307" t="s">
        <v>277</v>
      </c>
      <c r="CD197" s="307" t="s">
        <v>277</v>
      </c>
      <c r="CE197" s="306" t="s">
        <v>277</v>
      </c>
      <c r="CF197" s="307" t="s">
        <v>277</v>
      </c>
      <c r="CG197" s="307" t="s">
        <v>277</v>
      </c>
      <c r="CH197" s="307" t="s">
        <v>277</v>
      </c>
      <c r="CI197" s="306" t="s">
        <v>277</v>
      </c>
      <c r="CJ197" s="307" t="s">
        <v>277</v>
      </c>
      <c r="CK197" s="307" t="s">
        <v>277</v>
      </c>
      <c r="CL197" s="307" t="s">
        <v>277</v>
      </c>
      <c r="CM197" s="434"/>
      <c r="CN197" s="437"/>
      <c r="CO197" s="450"/>
      <c r="CP197" s="450"/>
      <c r="CQ197" s="434"/>
      <c r="CR197" s="450"/>
      <c r="CS197" s="450"/>
      <c r="CT197" s="434"/>
      <c r="CU197" s="434"/>
      <c r="CV197" s="434"/>
      <c r="CW197" s="434"/>
      <c r="CX197" s="434"/>
      <c r="CY197" s="434"/>
      <c r="CZ197" s="434"/>
      <c r="DA197" s="434"/>
      <c r="DB197" s="443"/>
      <c r="DC197" s="434"/>
      <c r="DD197" s="434"/>
      <c r="DE197" s="434"/>
      <c r="DF197" s="434"/>
      <c r="DG197" s="434"/>
      <c r="DH197" s="434"/>
      <c r="DI197" s="434"/>
      <c r="DJ197" s="434"/>
      <c r="DK197" s="434"/>
      <c r="DL197" s="434"/>
      <c r="DM197" s="307" t="s">
        <v>277</v>
      </c>
      <c r="DN197" s="434"/>
      <c r="DO197" s="307" t="s">
        <v>277</v>
      </c>
      <c r="DP197" s="307" t="s">
        <v>277</v>
      </c>
      <c r="DQ197" s="307" t="s">
        <v>277</v>
      </c>
      <c r="DR197" s="307" t="s">
        <v>277</v>
      </c>
      <c r="DS197" s="307" t="s">
        <v>277</v>
      </c>
      <c r="DT197" s="307" t="s">
        <v>277</v>
      </c>
      <c r="DU197" s="307" t="s">
        <v>277</v>
      </c>
      <c r="DV197" s="307" t="s">
        <v>277</v>
      </c>
      <c r="DW197" s="307" t="s">
        <v>277</v>
      </c>
      <c r="DX197" s="434"/>
      <c r="DY197" s="307" t="s">
        <v>277</v>
      </c>
      <c r="DZ197" s="434"/>
      <c r="EA197" s="307" t="s">
        <v>277</v>
      </c>
      <c r="EB197" s="307" t="s">
        <v>277</v>
      </c>
      <c r="EC197" s="307" t="s">
        <v>277</v>
      </c>
      <c r="ED197" s="307" t="s">
        <v>277</v>
      </c>
      <c r="EE197" s="307" t="s">
        <v>277</v>
      </c>
      <c r="EF197" s="307" t="s">
        <v>277</v>
      </c>
      <c r="EG197" s="307" t="s">
        <v>277</v>
      </c>
      <c r="EH197" s="307" t="s">
        <v>277</v>
      </c>
      <c r="EI197" s="307" t="s">
        <v>277</v>
      </c>
      <c r="EJ197" s="307" t="s">
        <v>277</v>
      </c>
      <c r="EK197" s="307" t="s">
        <v>277</v>
      </c>
      <c r="EL197" s="307" t="s">
        <v>277</v>
      </c>
      <c r="EM197" s="307" t="s">
        <v>277</v>
      </c>
      <c r="EN197" s="307" t="s">
        <v>277</v>
      </c>
      <c r="EO197" s="307" t="s">
        <v>277</v>
      </c>
      <c r="EP197" s="307" t="s">
        <v>277</v>
      </c>
      <c r="EQ197" s="307" t="s">
        <v>277</v>
      </c>
      <c r="ER197" s="307" t="s">
        <v>277</v>
      </c>
      <c r="ES197" s="307" t="s">
        <v>277</v>
      </c>
      <c r="ET197" s="307" t="s">
        <v>277</v>
      </c>
      <c r="EU197" s="307" t="s">
        <v>277</v>
      </c>
    </row>
    <row r="198" spans="1:151" s="311" customFormat="1" ht="19.95" customHeight="1">
      <c r="A198" s="432">
        <v>77</v>
      </c>
      <c r="B198" s="432">
        <v>77</v>
      </c>
      <c r="C198" s="432" t="s">
        <v>263</v>
      </c>
      <c r="D198" s="432" t="s">
        <v>758</v>
      </c>
      <c r="E198" s="441" t="s">
        <v>265</v>
      </c>
      <c r="F198" s="432" t="s">
        <v>759</v>
      </c>
      <c r="G198" s="432" t="s">
        <v>760</v>
      </c>
      <c r="H198" s="432" t="s">
        <v>761</v>
      </c>
      <c r="I198" s="432" t="s">
        <v>762</v>
      </c>
      <c r="J198" s="432" t="s">
        <v>763</v>
      </c>
      <c r="K198" s="456" t="s">
        <v>764</v>
      </c>
      <c r="L198" s="441" t="s">
        <v>272</v>
      </c>
      <c r="M198" s="432" t="s">
        <v>765</v>
      </c>
      <c r="N198" s="441" t="s">
        <v>272</v>
      </c>
      <c r="O198" s="432" t="s">
        <v>766</v>
      </c>
      <c r="P198" s="438" t="s">
        <v>275</v>
      </c>
      <c r="Q198" s="441">
        <v>1</v>
      </c>
      <c r="R198" s="304" t="s">
        <v>652</v>
      </c>
      <c r="S198" s="304" t="s">
        <v>270</v>
      </c>
      <c r="T198" s="304" t="s">
        <v>270</v>
      </c>
      <c r="U198" s="304" t="s">
        <v>270</v>
      </c>
      <c r="V198" s="304" t="s">
        <v>270</v>
      </c>
      <c r="W198" s="304">
        <v>30</v>
      </c>
      <c r="X198" s="451">
        <v>30</v>
      </c>
      <c r="Y198" s="304" t="s">
        <v>270</v>
      </c>
      <c r="Z198" s="451">
        <v>69</v>
      </c>
      <c r="AA198" s="304">
        <v>30</v>
      </c>
      <c r="AB198" s="457">
        <v>30</v>
      </c>
      <c r="AC198" s="304" t="s">
        <v>270</v>
      </c>
      <c r="AD198" s="451" t="s">
        <v>270</v>
      </c>
      <c r="AE198" s="304" t="s">
        <v>270</v>
      </c>
      <c r="AF198" s="304" t="s">
        <v>270</v>
      </c>
      <c r="AG198" s="304" t="s">
        <v>270</v>
      </c>
      <c r="AH198" s="304" t="s">
        <v>270</v>
      </c>
      <c r="AI198" s="304" t="s">
        <v>270</v>
      </c>
      <c r="AJ198" s="446" t="s">
        <v>277</v>
      </c>
      <c r="AK198" s="446" t="s">
        <v>277</v>
      </c>
      <c r="AL198" s="446" t="s">
        <v>277</v>
      </c>
      <c r="AM198" s="446" t="s">
        <v>277</v>
      </c>
      <c r="AN198" s="446" t="s">
        <v>277</v>
      </c>
      <c r="AO198" s="446" t="s">
        <v>277</v>
      </c>
      <c r="AP198" s="307" t="s">
        <v>277</v>
      </c>
      <c r="AQ198" s="432" t="s">
        <v>277</v>
      </c>
      <c r="AR198" s="307" t="s">
        <v>277</v>
      </c>
      <c r="AS198" s="308" t="s">
        <v>277</v>
      </c>
      <c r="AT198" s="308" t="s">
        <v>277</v>
      </c>
      <c r="AU198" s="307" t="s">
        <v>277</v>
      </c>
      <c r="AV198" s="307" t="s">
        <v>277</v>
      </c>
      <c r="AW198" s="307" t="s">
        <v>277</v>
      </c>
      <c r="AX198" s="307" t="s">
        <v>277</v>
      </c>
      <c r="AY198" s="309" t="s">
        <v>277</v>
      </c>
      <c r="AZ198" s="387" t="s">
        <v>277</v>
      </c>
      <c r="BA198" s="451" t="s">
        <v>277</v>
      </c>
      <c r="BB198" s="387" t="s">
        <v>277</v>
      </c>
      <c r="BC198" s="454" t="s">
        <v>277</v>
      </c>
      <c r="BD198" s="387" t="s">
        <v>277</v>
      </c>
      <c r="BE198" s="387" t="s">
        <v>277</v>
      </c>
      <c r="BF198" s="387" t="s">
        <v>277</v>
      </c>
      <c r="BG198" s="307" t="s">
        <v>277</v>
      </c>
      <c r="BH198" s="307" t="s">
        <v>277</v>
      </c>
      <c r="BI198" s="307" t="s">
        <v>277</v>
      </c>
      <c r="BJ198" s="307" t="s">
        <v>277</v>
      </c>
      <c r="BK198" s="446" t="s">
        <v>277</v>
      </c>
      <c r="BL198" s="307" t="s">
        <v>277</v>
      </c>
      <c r="BM198" s="307" t="s">
        <v>277</v>
      </c>
      <c r="BN198" s="307" t="s">
        <v>277</v>
      </c>
      <c r="BO198" s="307" t="s">
        <v>277</v>
      </c>
      <c r="BP198" s="307" t="s">
        <v>277</v>
      </c>
      <c r="BQ198" s="307" t="s">
        <v>277</v>
      </c>
      <c r="BR198" s="307" t="s">
        <v>277</v>
      </c>
      <c r="BS198" s="307" t="s">
        <v>277</v>
      </c>
      <c r="BT198" s="307" t="s">
        <v>277</v>
      </c>
      <c r="BU198" s="306" t="s">
        <v>277</v>
      </c>
      <c r="BV198" s="307" t="s">
        <v>277</v>
      </c>
      <c r="BW198" s="307" t="s">
        <v>277</v>
      </c>
      <c r="BX198" s="307" t="s">
        <v>277</v>
      </c>
      <c r="BY198" s="307" t="s">
        <v>277</v>
      </c>
      <c r="BZ198" s="307" t="s">
        <v>277</v>
      </c>
      <c r="CA198" s="307" t="s">
        <v>277</v>
      </c>
      <c r="CB198" s="307" t="s">
        <v>277</v>
      </c>
      <c r="CC198" s="307" t="s">
        <v>277</v>
      </c>
      <c r="CD198" s="307" t="s">
        <v>277</v>
      </c>
      <c r="CE198" s="306" t="s">
        <v>277</v>
      </c>
      <c r="CF198" s="307" t="s">
        <v>277</v>
      </c>
      <c r="CG198" s="307" t="s">
        <v>277</v>
      </c>
      <c r="CH198" s="307" t="s">
        <v>277</v>
      </c>
      <c r="CI198" s="306" t="s">
        <v>277</v>
      </c>
      <c r="CJ198" s="307" t="s">
        <v>277</v>
      </c>
      <c r="CK198" s="307" t="s">
        <v>277</v>
      </c>
      <c r="CL198" s="307" t="s">
        <v>277</v>
      </c>
      <c r="CM198" s="432" t="s">
        <v>441</v>
      </c>
      <c r="CN198" s="435" t="s">
        <v>430</v>
      </c>
      <c r="CO198" s="432" t="s">
        <v>280</v>
      </c>
      <c r="CP198" s="432" t="s">
        <v>280</v>
      </c>
      <c r="CQ198" s="432" t="s">
        <v>582</v>
      </c>
      <c r="CR198" s="432" t="s">
        <v>767</v>
      </c>
      <c r="CS198" s="432" t="s">
        <v>270</v>
      </c>
      <c r="CT198" s="432" t="s">
        <v>277</v>
      </c>
      <c r="CU198" s="432" t="s">
        <v>277</v>
      </c>
      <c r="CV198" s="432" t="s">
        <v>277</v>
      </c>
      <c r="CW198" s="432" t="s">
        <v>277</v>
      </c>
      <c r="CX198" s="432" t="s">
        <v>277</v>
      </c>
      <c r="CY198" s="432" t="s">
        <v>277</v>
      </c>
      <c r="CZ198" s="432" t="s">
        <v>277</v>
      </c>
      <c r="DA198" s="432" t="s">
        <v>277</v>
      </c>
      <c r="DB198" s="441" t="s">
        <v>277</v>
      </c>
      <c r="DC198" s="432" t="s">
        <v>277</v>
      </c>
      <c r="DD198" s="432" t="s">
        <v>277</v>
      </c>
      <c r="DE198" s="432" t="s">
        <v>277</v>
      </c>
      <c r="DF198" s="432" t="s">
        <v>277</v>
      </c>
      <c r="DG198" s="432" t="s">
        <v>277</v>
      </c>
      <c r="DH198" s="432" t="s">
        <v>277</v>
      </c>
      <c r="DI198" s="432" t="s">
        <v>277</v>
      </c>
      <c r="DJ198" s="432" t="s">
        <v>277</v>
      </c>
      <c r="DK198" s="432" t="s">
        <v>277</v>
      </c>
      <c r="DL198" s="432" t="s">
        <v>277</v>
      </c>
      <c r="DM198" s="307" t="s">
        <v>277</v>
      </c>
      <c r="DN198" s="432" t="s">
        <v>277</v>
      </c>
      <c r="DO198" s="307" t="s">
        <v>277</v>
      </c>
      <c r="DP198" s="307" t="s">
        <v>277</v>
      </c>
      <c r="DQ198" s="307" t="s">
        <v>277</v>
      </c>
      <c r="DR198" s="307" t="s">
        <v>277</v>
      </c>
      <c r="DS198" s="307" t="s">
        <v>277</v>
      </c>
      <c r="DT198" s="307" t="s">
        <v>277</v>
      </c>
      <c r="DU198" s="307" t="s">
        <v>277</v>
      </c>
      <c r="DV198" s="307" t="s">
        <v>277</v>
      </c>
      <c r="DW198" s="307" t="s">
        <v>277</v>
      </c>
      <c r="DX198" s="432" t="s">
        <v>277</v>
      </c>
      <c r="DY198" s="307" t="s">
        <v>277</v>
      </c>
      <c r="DZ198" s="432" t="s">
        <v>277</v>
      </c>
      <c r="EA198" s="307" t="s">
        <v>277</v>
      </c>
      <c r="EB198" s="307" t="s">
        <v>277</v>
      </c>
      <c r="EC198" s="307" t="s">
        <v>277</v>
      </c>
      <c r="ED198" s="307" t="s">
        <v>277</v>
      </c>
      <c r="EE198" s="307" t="s">
        <v>277</v>
      </c>
      <c r="EF198" s="307" t="s">
        <v>277</v>
      </c>
      <c r="EG198" s="307" t="s">
        <v>277</v>
      </c>
      <c r="EH198" s="307" t="s">
        <v>277</v>
      </c>
      <c r="EI198" s="307" t="s">
        <v>277</v>
      </c>
      <c r="EJ198" s="307" t="s">
        <v>277</v>
      </c>
      <c r="EK198" s="307" t="s">
        <v>277</v>
      </c>
      <c r="EL198" s="307" t="s">
        <v>277</v>
      </c>
      <c r="EM198" s="307" t="s">
        <v>277</v>
      </c>
      <c r="EN198" s="307" t="s">
        <v>277</v>
      </c>
      <c r="EO198" s="307" t="s">
        <v>277</v>
      </c>
      <c r="EP198" s="307" t="s">
        <v>277</v>
      </c>
      <c r="EQ198" s="307" t="s">
        <v>277</v>
      </c>
      <c r="ER198" s="307" t="s">
        <v>277</v>
      </c>
      <c r="ES198" s="307" t="s">
        <v>277</v>
      </c>
      <c r="ET198" s="307" t="s">
        <v>277</v>
      </c>
      <c r="EU198" s="307" t="s">
        <v>277</v>
      </c>
    </row>
    <row r="199" spans="1:151" s="311" customFormat="1" ht="19.95" customHeight="1">
      <c r="A199" s="433"/>
      <c r="B199" s="433"/>
      <c r="C199" s="433"/>
      <c r="D199" s="449"/>
      <c r="E199" s="442"/>
      <c r="F199" s="433"/>
      <c r="G199" s="449"/>
      <c r="H199" s="449"/>
      <c r="I199" s="433"/>
      <c r="J199" s="433"/>
      <c r="K199" s="433"/>
      <c r="L199" s="442"/>
      <c r="M199" s="433"/>
      <c r="N199" s="442"/>
      <c r="O199" s="433"/>
      <c r="P199" s="439"/>
      <c r="Q199" s="460"/>
      <c r="R199" s="304" t="s">
        <v>277</v>
      </c>
      <c r="S199" s="304" t="s">
        <v>277</v>
      </c>
      <c r="T199" s="304" t="s">
        <v>277</v>
      </c>
      <c r="U199" s="304" t="s">
        <v>277</v>
      </c>
      <c r="V199" s="304" t="s">
        <v>277</v>
      </c>
      <c r="W199" s="304" t="s">
        <v>277</v>
      </c>
      <c r="X199" s="452"/>
      <c r="Y199" s="304" t="s">
        <v>277</v>
      </c>
      <c r="Z199" s="452"/>
      <c r="AA199" s="304" t="s">
        <v>277</v>
      </c>
      <c r="AB199" s="458"/>
      <c r="AC199" s="304" t="s">
        <v>277</v>
      </c>
      <c r="AD199" s="452"/>
      <c r="AE199" s="304" t="s">
        <v>277</v>
      </c>
      <c r="AF199" s="304" t="s">
        <v>277</v>
      </c>
      <c r="AG199" s="304" t="s">
        <v>277</v>
      </c>
      <c r="AH199" s="304" t="s">
        <v>277</v>
      </c>
      <c r="AI199" s="304" t="s">
        <v>277</v>
      </c>
      <c r="AJ199" s="447"/>
      <c r="AK199" s="447"/>
      <c r="AL199" s="447"/>
      <c r="AM199" s="447"/>
      <c r="AN199" s="447"/>
      <c r="AO199" s="447"/>
      <c r="AP199" s="307" t="s">
        <v>277</v>
      </c>
      <c r="AQ199" s="433"/>
      <c r="AR199" s="307" t="s">
        <v>277</v>
      </c>
      <c r="AS199" s="308" t="s">
        <v>277</v>
      </c>
      <c r="AT199" s="308" t="s">
        <v>277</v>
      </c>
      <c r="AU199" s="307" t="s">
        <v>277</v>
      </c>
      <c r="AV199" s="307" t="s">
        <v>277</v>
      </c>
      <c r="AW199" s="307" t="s">
        <v>277</v>
      </c>
      <c r="AX199" s="307" t="s">
        <v>277</v>
      </c>
      <c r="AY199" s="309" t="s">
        <v>277</v>
      </c>
      <c r="AZ199" s="387" t="s">
        <v>277</v>
      </c>
      <c r="BA199" s="452"/>
      <c r="BB199" s="387" t="s">
        <v>277</v>
      </c>
      <c r="BC199" s="452"/>
      <c r="BD199" s="387" t="s">
        <v>277</v>
      </c>
      <c r="BE199" s="387" t="s">
        <v>277</v>
      </c>
      <c r="BF199" s="387" t="s">
        <v>277</v>
      </c>
      <c r="BG199" s="307" t="s">
        <v>277</v>
      </c>
      <c r="BH199" s="307" t="s">
        <v>277</v>
      </c>
      <c r="BI199" s="307" t="s">
        <v>277</v>
      </c>
      <c r="BJ199" s="307" t="s">
        <v>277</v>
      </c>
      <c r="BK199" s="447"/>
      <c r="BL199" s="307" t="s">
        <v>277</v>
      </c>
      <c r="BM199" s="307" t="s">
        <v>277</v>
      </c>
      <c r="BN199" s="307" t="s">
        <v>277</v>
      </c>
      <c r="BO199" s="307" t="s">
        <v>277</v>
      </c>
      <c r="BP199" s="307" t="s">
        <v>277</v>
      </c>
      <c r="BQ199" s="307" t="s">
        <v>277</v>
      </c>
      <c r="BR199" s="307" t="s">
        <v>277</v>
      </c>
      <c r="BS199" s="307" t="s">
        <v>277</v>
      </c>
      <c r="BT199" s="307" t="s">
        <v>277</v>
      </c>
      <c r="BU199" s="306" t="s">
        <v>277</v>
      </c>
      <c r="BV199" s="307" t="s">
        <v>277</v>
      </c>
      <c r="BW199" s="307" t="s">
        <v>277</v>
      </c>
      <c r="BX199" s="307" t="s">
        <v>277</v>
      </c>
      <c r="BY199" s="307" t="s">
        <v>277</v>
      </c>
      <c r="BZ199" s="307" t="s">
        <v>277</v>
      </c>
      <c r="CA199" s="307" t="s">
        <v>277</v>
      </c>
      <c r="CB199" s="307" t="s">
        <v>277</v>
      </c>
      <c r="CC199" s="307" t="s">
        <v>277</v>
      </c>
      <c r="CD199" s="307" t="s">
        <v>277</v>
      </c>
      <c r="CE199" s="306" t="s">
        <v>277</v>
      </c>
      <c r="CF199" s="307" t="s">
        <v>277</v>
      </c>
      <c r="CG199" s="307" t="s">
        <v>277</v>
      </c>
      <c r="CH199" s="307" t="s">
        <v>277</v>
      </c>
      <c r="CI199" s="306" t="s">
        <v>277</v>
      </c>
      <c r="CJ199" s="307" t="s">
        <v>277</v>
      </c>
      <c r="CK199" s="307" t="s">
        <v>277</v>
      </c>
      <c r="CL199" s="307" t="s">
        <v>277</v>
      </c>
      <c r="CM199" s="433"/>
      <c r="CN199" s="436"/>
      <c r="CO199" s="449"/>
      <c r="CP199" s="449"/>
      <c r="CQ199" s="433"/>
      <c r="CR199" s="449"/>
      <c r="CS199" s="449"/>
      <c r="CT199" s="433"/>
      <c r="CU199" s="433"/>
      <c r="CV199" s="433"/>
      <c r="CW199" s="433"/>
      <c r="CX199" s="433"/>
      <c r="CY199" s="433"/>
      <c r="CZ199" s="433"/>
      <c r="DA199" s="433"/>
      <c r="DB199" s="442"/>
      <c r="DC199" s="433"/>
      <c r="DD199" s="433"/>
      <c r="DE199" s="433"/>
      <c r="DF199" s="433"/>
      <c r="DG199" s="433"/>
      <c r="DH199" s="433"/>
      <c r="DI199" s="433"/>
      <c r="DJ199" s="433"/>
      <c r="DK199" s="433"/>
      <c r="DL199" s="433"/>
      <c r="DM199" s="307" t="s">
        <v>277</v>
      </c>
      <c r="DN199" s="433"/>
      <c r="DO199" s="307" t="s">
        <v>277</v>
      </c>
      <c r="DP199" s="307" t="s">
        <v>277</v>
      </c>
      <c r="DQ199" s="307" t="s">
        <v>277</v>
      </c>
      <c r="DR199" s="307" t="s">
        <v>277</v>
      </c>
      <c r="DS199" s="307" t="s">
        <v>277</v>
      </c>
      <c r="DT199" s="307" t="s">
        <v>277</v>
      </c>
      <c r="DU199" s="307" t="s">
        <v>277</v>
      </c>
      <c r="DV199" s="307" t="s">
        <v>277</v>
      </c>
      <c r="DW199" s="307" t="s">
        <v>277</v>
      </c>
      <c r="DX199" s="433"/>
      <c r="DY199" s="307" t="s">
        <v>277</v>
      </c>
      <c r="DZ199" s="433"/>
      <c r="EA199" s="307" t="s">
        <v>277</v>
      </c>
      <c r="EB199" s="307" t="s">
        <v>277</v>
      </c>
      <c r="EC199" s="307" t="s">
        <v>277</v>
      </c>
      <c r="ED199" s="307" t="s">
        <v>277</v>
      </c>
      <c r="EE199" s="307" t="s">
        <v>277</v>
      </c>
      <c r="EF199" s="307" t="s">
        <v>277</v>
      </c>
      <c r="EG199" s="307" t="s">
        <v>277</v>
      </c>
      <c r="EH199" s="307" t="s">
        <v>277</v>
      </c>
      <c r="EI199" s="307" t="s">
        <v>277</v>
      </c>
      <c r="EJ199" s="307" t="s">
        <v>277</v>
      </c>
      <c r="EK199" s="307" t="s">
        <v>277</v>
      </c>
      <c r="EL199" s="307" t="s">
        <v>277</v>
      </c>
      <c r="EM199" s="307" t="s">
        <v>277</v>
      </c>
      <c r="EN199" s="307" t="s">
        <v>277</v>
      </c>
      <c r="EO199" s="307" t="s">
        <v>277</v>
      </c>
      <c r="EP199" s="307" t="s">
        <v>277</v>
      </c>
      <c r="EQ199" s="307" t="s">
        <v>277</v>
      </c>
      <c r="ER199" s="307" t="s">
        <v>277</v>
      </c>
      <c r="ES199" s="307" t="s">
        <v>277</v>
      </c>
      <c r="ET199" s="307" t="s">
        <v>277</v>
      </c>
      <c r="EU199" s="307" t="s">
        <v>277</v>
      </c>
    </row>
    <row r="200" spans="1:151" s="311" customFormat="1" ht="19.95" customHeight="1">
      <c r="A200" s="433"/>
      <c r="B200" s="433"/>
      <c r="C200" s="433"/>
      <c r="D200" s="449"/>
      <c r="E200" s="442"/>
      <c r="F200" s="433"/>
      <c r="G200" s="449"/>
      <c r="H200" s="449"/>
      <c r="I200" s="433"/>
      <c r="J200" s="433"/>
      <c r="K200" s="433"/>
      <c r="L200" s="442"/>
      <c r="M200" s="433"/>
      <c r="N200" s="442"/>
      <c r="O200" s="433"/>
      <c r="P200" s="439"/>
      <c r="Q200" s="460"/>
      <c r="R200" s="304" t="s">
        <v>277</v>
      </c>
      <c r="S200" s="304" t="s">
        <v>277</v>
      </c>
      <c r="T200" s="304" t="s">
        <v>277</v>
      </c>
      <c r="U200" s="304" t="s">
        <v>277</v>
      </c>
      <c r="V200" s="304" t="s">
        <v>277</v>
      </c>
      <c r="W200" s="304" t="s">
        <v>277</v>
      </c>
      <c r="X200" s="452"/>
      <c r="Y200" s="304" t="s">
        <v>277</v>
      </c>
      <c r="Z200" s="452"/>
      <c r="AA200" s="304" t="s">
        <v>277</v>
      </c>
      <c r="AB200" s="458"/>
      <c r="AC200" s="304" t="s">
        <v>277</v>
      </c>
      <c r="AD200" s="452"/>
      <c r="AE200" s="304" t="s">
        <v>277</v>
      </c>
      <c r="AF200" s="304" t="s">
        <v>277</v>
      </c>
      <c r="AG200" s="304" t="s">
        <v>277</v>
      </c>
      <c r="AH200" s="304" t="s">
        <v>277</v>
      </c>
      <c r="AI200" s="304" t="s">
        <v>277</v>
      </c>
      <c r="AJ200" s="447"/>
      <c r="AK200" s="447"/>
      <c r="AL200" s="447"/>
      <c r="AM200" s="447"/>
      <c r="AN200" s="447"/>
      <c r="AO200" s="447"/>
      <c r="AP200" s="307" t="s">
        <v>277</v>
      </c>
      <c r="AQ200" s="433"/>
      <c r="AR200" s="307" t="s">
        <v>277</v>
      </c>
      <c r="AS200" s="308" t="s">
        <v>277</v>
      </c>
      <c r="AT200" s="308" t="s">
        <v>277</v>
      </c>
      <c r="AU200" s="307" t="s">
        <v>277</v>
      </c>
      <c r="AV200" s="307" t="s">
        <v>277</v>
      </c>
      <c r="AW200" s="307" t="s">
        <v>277</v>
      </c>
      <c r="AX200" s="307" t="s">
        <v>277</v>
      </c>
      <c r="AY200" s="309" t="s">
        <v>277</v>
      </c>
      <c r="AZ200" s="387" t="s">
        <v>277</v>
      </c>
      <c r="BA200" s="452"/>
      <c r="BB200" s="387" t="s">
        <v>277</v>
      </c>
      <c r="BC200" s="452"/>
      <c r="BD200" s="387" t="s">
        <v>277</v>
      </c>
      <c r="BE200" s="387" t="s">
        <v>277</v>
      </c>
      <c r="BF200" s="387" t="s">
        <v>277</v>
      </c>
      <c r="BG200" s="307" t="s">
        <v>277</v>
      </c>
      <c r="BH200" s="307" t="s">
        <v>277</v>
      </c>
      <c r="BI200" s="307" t="s">
        <v>277</v>
      </c>
      <c r="BJ200" s="307" t="s">
        <v>277</v>
      </c>
      <c r="BK200" s="447"/>
      <c r="BL200" s="307" t="s">
        <v>277</v>
      </c>
      <c r="BM200" s="307" t="s">
        <v>277</v>
      </c>
      <c r="BN200" s="307" t="s">
        <v>277</v>
      </c>
      <c r="BO200" s="307" t="s">
        <v>277</v>
      </c>
      <c r="BP200" s="307" t="s">
        <v>277</v>
      </c>
      <c r="BQ200" s="307" t="s">
        <v>277</v>
      </c>
      <c r="BR200" s="307" t="s">
        <v>277</v>
      </c>
      <c r="BS200" s="307" t="s">
        <v>277</v>
      </c>
      <c r="BT200" s="307" t="s">
        <v>277</v>
      </c>
      <c r="BU200" s="306" t="s">
        <v>277</v>
      </c>
      <c r="BV200" s="307" t="s">
        <v>277</v>
      </c>
      <c r="BW200" s="307" t="s">
        <v>277</v>
      </c>
      <c r="BX200" s="307" t="s">
        <v>277</v>
      </c>
      <c r="BY200" s="307" t="s">
        <v>277</v>
      </c>
      <c r="BZ200" s="307" t="s">
        <v>277</v>
      </c>
      <c r="CA200" s="307" t="s">
        <v>277</v>
      </c>
      <c r="CB200" s="307" t="s">
        <v>277</v>
      </c>
      <c r="CC200" s="307" t="s">
        <v>277</v>
      </c>
      <c r="CD200" s="307" t="s">
        <v>277</v>
      </c>
      <c r="CE200" s="306" t="s">
        <v>277</v>
      </c>
      <c r="CF200" s="307" t="s">
        <v>277</v>
      </c>
      <c r="CG200" s="307" t="s">
        <v>277</v>
      </c>
      <c r="CH200" s="307" t="s">
        <v>277</v>
      </c>
      <c r="CI200" s="306" t="s">
        <v>277</v>
      </c>
      <c r="CJ200" s="307" t="s">
        <v>277</v>
      </c>
      <c r="CK200" s="307" t="s">
        <v>277</v>
      </c>
      <c r="CL200" s="307" t="s">
        <v>277</v>
      </c>
      <c r="CM200" s="433"/>
      <c r="CN200" s="436"/>
      <c r="CO200" s="449"/>
      <c r="CP200" s="449"/>
      <c r="CQ200" s="433"/>
      <c r="CR200" s="449"/>
      <c r="CS200" s="449"/>
      <c r="CT200" s="433"/>
      <c r="CU200" s="433"/>
      <c r="CV200" s="433"/>
      <c r="CW200" s="433"/>
      <c r="CX200" s="433"/>
      <c r="CY200" s="433"/>
      <c r="CZ200" s="433"/>
      <c r="DA200" s="433"/>
      <c r="DB200" s="442"/>
      <c r="DC200" s="433"/>
      <c r="DD200" s="433"/>
      <c r="DE200" s="433"/>
      <c r="DF200" s="433"/>
      <c r="DG200" s="433"/>
      <c r="DH200" s="433"/>
      <c r="DI200" s="433"/>
      <c r="DJ200" s="433"/>
      <c r="DK200" s="433"/>
      <c r="DL200" s="433"/>
      <c r="DM200" s="307" t="s">
        <v>277</v>
      </c>
      <c r="DN200" s="433"/>
      <c r="DO200" s="307" t="s">
        <v>277</v>
      </c>
      <c r="DP200" s="307" t="s">
        <v>277</v>
      </c>
      <c r="DQ200" s="307" t="s">
        <v>277</v>
      </c>
      <c r="DR200" s="307" t="s">
        <v>277</v>
      </c>
      <c r="DS200" s="307" t="s">
        <v>277</v>
      </c>
      <c r="DT200" s="307" t="s">
        <v>277</v>
      </c>
      <c r="DU200" s="307" t="s">
        <v>277</v>
      </c>
      <c r="DV200" s="307" t="s">
        <v>277</v>
      </c>
      <c r="DW200" s="307" t="s">
        <v>277</v>
      </c>
      <c r="DX200" s="433"/>
      <c r="DY200" s="307" t="s">
        <v>277</v>
      </c>
      <c r="DZ200" s="433"/>
      <c r="EA200" s="307" t="s">
        <v>277</v>
      </c>
      <c r="EB200" s="307" t="s">
        <v>277</v>
      </c>
      <c r="EC200" s="307" t="s">
        <v>277</v>
      </c>
      <c r="ED200" s="307" t="s">
        <v>277</v>
      </c>
      <c r="EE200" s="307" t="s">
        <v>277</v>
      </c>
      <c r="EF200" s="307" t="s">
        <v>277</v>
      </c>
      <c r="EG200" s="307" t="s">
        <v>277</v>
      </c>
      <c r="EH200" s="307" t="s">
        <v>277</v>
      </c>
      <c r="EI200" s="307" t="s">
        <v>277</v>
      </c>
      <c r="EJ200" s="307" t="s">
        <v>277</v>
      </c>
      <c r="EK200" s="307" t="s">
        <v>277</v>
      </c>
      <c r="EL200" s="307" t="s">
        <v>277</v>
      </c>
      <c r="EM200" s="307" t="s">
        <v>277</v>
      </c>
      <c r="EN200" s="307" t="s">
        <v>277</v>
      </c>
      <c r="EO200" s="307" t="s">
        <v>277</v>
      </c>
      <c r="EP200" s="307" t="s">
        <v>277</v>
      </c>
      <c r="EQ200" s="307" t="s">
        <v>277</v>
      </c>
      <c r="ER200" s="307" t="s">
        <v>277</v>
      </c>
      <c r="ES200" s="307" t="s">
        <v>277</v>
      </c>
      <c r="ET200" s="307" t="s">
        <v>277</v>
      </c>
      <c r="EU200" s="307" t="s">
        <v>277</v>
      </c>
    </row>
    <row r="201" spans="1:151" s="311" customFormat="1" ht="19.95" customHeight="1">
      <c r="A201" s="434"/>
      <c r="B201" s="434"/>
      <c r="C201" s="434"/>
      <c r="D201" s="450"/>
      <c r="E201" s="443"/>
      <c r="F201" s="434"/>
      <c r="G201" s="450"/>
      <c r="H201" s="450"/>
      <c r="I201" s="434"/>
      <c r="J201" s="434"/>
      <c r="K201" s="434"/>
      <c r="L201" s="443"/>
      <c r="M201" s="434"/>
      <c r="N201" s="443"/>
      <c r="O201" s="434"/>
      <c r="P201" s="440"/>
      <c r="Q201" s="461"/>
      <c r="R201" s="304" t="s">
        <v>277</v>
      </c>
      <c r="S201" s="304" t="s">
        <v>277</v>
      </c>
      <c r="T201" s="304" t="s">
        <v>277</v>
      </c>
      <c r="U201" s="304" t="s">
        <v>277</v>
      </c>
      <c r="V201" s="304" t="s">
        <v>277</v>
      </c>
      <c r="W201" s="304" t="s">
        <v>277</v>
      </c>
      <c r="X201" s="453"/>
      <c r="Y201" s="304" t="s">
        <v>277</v>
      </c>
      <c r="Z201" s="453"/>
      <c r="AA201" s="304" t="s">
        <v>277</v>
      </c>
      <c r="AB201" s="459"/>
      <c r="AC201" s="304" t="s">
        <v>277</v>
      </c>
      <c r="AD201" s="453"/>
      <c r="AE201" s="304" t="s">
        <v>277</v>
      </c>
      <c r="AF201" s="304" t="s">
        <v>277</v>
      </c>
      <c r="AG201" s="304" t="s">
        <v>277</v>
      </c>
      <c r="AH201" s="304" t="s">
        <v>277</v>
      </c>
      <c r="AI201" s="304" t="s">
        <v>277</v>
      </c>
      <c r="AJ201" s="448"/>
      <c r="AK201" s="448"/>
      <c r="AL201" s="448"/>
      <c r="AM201" s="448"/>
      <c r="AN201" s="448"/>
      <c r="AO201" s="448"/>
      <c r="AP201" s="307" t="s">
        <v>277</v>
      </c>
      <c r="AQ201" s="434"/>
      <c r="AR201" s="307" t="s">
        <v>277</v>
      </c>
      <c r="AS201" s="308" t="s">
        <v>277</v>
      </c>
      <c r="AT201" s="308" t="s">
        <v>277</v>
      </c>
      <c r="AU201" s="307" t="s">
        <v>277</v>
      </c>
      <c r="AV201" s="307" t="s">
        <v>277</v>
      </c>
      <c r="AW201" s="307" t="s">
        <v>277</v>
      </c>
      <c r="AX201" s="307" t="s">
        <v>277</v>
      </c>
      <c r="AY201" s="309" t="s">
        <v>277</v>
      </c>
      <c r="AZ201" s="387" t="s">
        <v>277</v>
      </c>
      <c r="BA201" s="453"/>
      <c r="BB201" s="387" t="s">
        <v>277</v>
      </c>
      <c r="BC201" s="455"/>
      <c r="BD201" s="387" t="s">
        <v>277</v>
      </c>
      <c r="BE201" s="387" t="s">
        <v>277</v>
      </c>
      <c r="BF201" s="387" t="s">
        <v>277</v>
      </c>
      <c r="BG201" s="307" t="s">
        <v>277</v>
      </c>
      <c r="BH201" s="307" t="s">
        <v>277</v>
      </c>
      <c r="BI201" s="307" t="s">
        <v>277</v>
      </c>
      <c r="BJ201" s="307" t="s">
        <v>277</v>
      </c>
      <c r="BK201" s="448"/>
      <c r="BL201" s="307" t="s">
        <v>277</v>
      </c>
      <c r="BM201" s="307" t="s">
        <v>277</v>
      </c>
      <c r="BN201" s="307" t="s">
        <v>277</v>
      </c>
      <c r="BO201" s="307" t="s">
        <v>277</v>
      </c>
      <c r="BP201" s="307" t="s">
        <v>277</v>
      </c>
      <c r="BQ201" s="307" t="s">
        <v>277</v>
      </c>
      <c r="BR201" s="307" t="s">
        <v>277</v>
      </c>
      <c r="BS201" s="307" t="s">
        <v>277</v>
      </c>
      <c r="BT201" s="307" t="s">
        <v>277</v>
      </c>
      <c r="BU201" s="306" t="s">
        <v>277</v>
      </c>
      <c r="BV201" s="307" t="s">
        <v>277</v>
      </c>
      <c r="BW201" s="307" t="s">
        <v>277</v>
      </c>
      <c r="BX201" s="307" t="s">
        <v>277</v>
      </c>
      <c r="BY201" s="307" t="s">
        <v>277</v>
      </c>
      <c r="BZ201" s="307" t="s">
        <v>277</v>
      </c>
      <c r="CA201" s="307" t="s">
        <v>277</v>
      </c>
      <c r="CB201" s="307" t="s">
        <v>277</v>
      </c>
      <c r="CC201" s="307" t="s">
        <v>277</v>
      </c>
      <c r="CD201" s="307" t="s">
        <v>277</v>
      </c>
      <c r="CE201" s="306" t="s">
        <v>277</v>
      </c>
      <c r="CF201" s="307" t="s">
        <v>277</v>
      </c>
      <c r="CG201" s="307" t="s">
        <v>277</v>
      </c>
      <c r="CH201" s="307" t="s">
        <v>277</v>
      </c>
      <c r="CI201" s="306" t="s">
        <v>277</v>
      </c>
      <c r="CJ201" s="307" t="s">
        <v>277</v>
      </c>
      <c r="CK201" s="307" t="s">
        <v>277</v>
      </c>
      <c r="CL201" s="307" t="s">
        <v>277</v>
      </c>
      <c r="CM201" s="434"/>
      <c r="CN201" s="437"/>
      <c r="CO201" s="450"/>
      <c r="CP201" s="450"/>
      <c r="CQ201" s="434"/>
      <c r="CR201" s="450"/>
      <c r="CS201" s="450"/>
      <c r="CT201" s="434"/>
      <c r="CU201" s="434"/>
      <c r="CV201" s="434"/>
      <c r="CW201" s="434"/>
      <c r="CX201" s="434"/>
      <c r="CY201" s="434"/>
      <c r="CZ201" s="434"/>
      <c r="DA201" s="434"/>
      <c r="DB201" s="443"/>
      <c r="DC201" s="434"/>
      <c r="DD201" s="434"/>
      <c r="DE201" s="434"/>
      <c r="DF201" s="434"/>
      <c r="DG201" s="434"/>
      <c r="DH201" s="434"/>
      <c r="DI201" s="434"/>
      <c r="DJ201" s="434"/>
      <c r="DK201" s="434"/>
      <c r="DL201" s="434"/>
      <c r="DM201" s="307" t="s">
        <v>277</v>
      </c>
      <c r="DN201" s="434"/>
      <c r="DO201" s="307" t="s">
        <v>277</v>
      </c>
      <c r="DP201" s="307" t="s">
        <v>277</v>
      </c>
      <c r="DQ201" s="307" t="s">
        <v>277</v>
      </c>
      <c r="DR201" s="307" t="s">
        <v>277</v>
      </c>
      <c r="DS201" s="307" t="s">
        <v>277</v>
      </c>
      <c r="DT201" s="307" t="s">
        <v>277</v>
      </c>
      <c r="DU201" s="307" t="s">
        <v>277</v>
      </c>
      <c r="DV201" s="307" t="s">
        <v>277</v>
      </c>
      <c r="DW201" s="307" t="s">
        <v>277</v>
      </c>
      <c r="DX201" s="434"/>
      <c r="DY201" s="307" t="s">
        <v>277</v>
      </c>
      <c r="DZ201" s="434"/>
      <c r="EA201" s="307" t="s">
        <v>277</v>
      </c>
      <c r="EB201" s="307" t="s">
        <v>277</v>
      </c>
      <c r="EC201" s="307" t="s">
        <v>277</v>
      </c>
      <c r="ED201" s="307" t="s">
        <v>277</v>
      </c>
      <c r="EE201" s="307" t="s">
        <v>277</v>
      </c>
      <c r="EF201" s="307" t="s">
        <v>277</v>
      </c>
      <c r="EG201" s="307" t="s">
        <v>277</v>
      </c>
      <c r="EH201" s="307" t="s">
        <v>277</v>
      </c>
      <c r="EI201" s="307" t="s">
        <v>277</v>
      </c>
      <c r="EJ201" s="307" t="s">
        <v>277</v>
      </c>
      <c r="EK201" s="307" t="s">
        <v>277</v>
      </c>
      <c r="EL201" s="307" t="s">
        <v>277</v>
      </c>
      <c r="EM201" s="307" t="s">
        <v>277</v>
      </c>
      <c r="EN201" s="307" t="s">
        <v>277</v>
      </c>
      <c r="EO201" s="307" t="s">
        <v>277</v>
      </c>
      <c r="EP201" s="307" t="s">
        <v>277</v>
      </c>
      <c r="EQ201" s="307" t="s">
        <v>277</v>
      </c>
      <c r="ER201" s="307" t="s">
        <v>277</v>
      </c>
      <c r="ES201" s="307" t="s">
        <v>277</v>
      </c>
      <c r="ET201" s="307" t="s">
        <v>277</v>
      </c>
      <c r="EU201" s="307" t="s">
        <v>277</v>
      </c>
    </row>
    <row r="202" spans="1:151" s="311" customFormat="1" ht="19.95" customHeight="1">
      <c r="A202" s="432">
        <v>78</v>
      </c>
      <c r="B202" s="432">
        <v>78</v>
      </c>
      <c r="C202" s="432" t="s">
        <v>263</v>
      </c>
      <c r="D202" s="432" t="s">
        <v>768</v>
      </c>
      <c r="E202" s="441" t="s">
        <v>265</v>
      </c>
      <c r="F202" s="432" t="s">
        <v>769</v>
      </c>
      <c r="G202" s="432" t="s">
        <v>770</v>
      </c>
      <c r="H202" s="432" t="s">
        <v>771</v>
      </c>
      <c r="I202" s="432" t="s">
        <v>772</v>
      </c>
      <c r="J202" s="432" t="s">
        <v>270</v>
      </c>
      <c r="K202" s="456" t="s">
        <v>773</v>
      </c>
      <c r="L202" s="441" t="s">
        <v>272</v>
      </c>
      <c r="M202" s="432" t="s">
        <v>774</v>
      </c>
      <c r="N202" s="441" t="s">
        <v>272</v>
      </c>
      <c r="O202" s="432" t="s">
        <v>775</v>
      </c>
      <c r="P202" s="438" t="s">
        <v>675</v>
      </c>
      <c r="Q202" s="441">
        <v>1</v>
      </c>
      <c r="R202" s="304" t="s">
        <v>776</v>
      </c>
      <c r="S202" s="304" t="s">
        <v>270</v>
      </c>
      <c r="T202" s="304" t="s">
        <v>270</v>
      </c>
      <c r="U202" s="304" t="s">
        <v>270</v>
      </c>
      <c r="V202" s="304" t="s">
        <v>270</v>
      </c>
      <c r="W202" s="304">
        <v>143</v>
      </c>
      <c r="X202" s="451">
        <v>143</v>
      </c>
      <c r="Y202" s="304" t="s">
        <v>270</v>
      </c>
      <c r="Z202" s="451" t="s">
        <v>270</v>
      </c>
      <c r="AA202" s="304">
        <v>143</v>
      </c>
      <c r="AB202" s="457">
        <v>143</v>
      </c>
      <c r="AC202" s="304" t="s">
        <v>270</v>
      </c>
      <c r="AD202" s="451" t="s">
        <v>270</v>
      </c>
      <c r="AE202" s="304" t="s">
        <v>270</v>
      </c>
      <c r="AF202" s="304" t="s">
        <v>270</v>
      </c>
      <c r="AG202" s="304" t="s">
        <v>270</v>
      </c>
      <c r="AH202" s="304" t="s">
        <v>270</v>
      </c>
      <c r="AI202" s="304" t="s">
        <v>270</v>
      </c>
      <c r="AJ202" s="446" t="s">
        <v>277</v>
      </c>
      <c r="AK202" s="446" t="s">
        <v>277</v>
      </c>
      <c r="AL202" s="446" t="s">
        <v>277</v>
      </c>
      <c r="AM202" s="446" t="s">
        <v>277</v>
      </c>
      <c r="AN202" s="446" t="s">
        <v>277</v>
      </c>
      <c r="AO202" s="446" t="s">
        <v>277</v>
      </c>
      <c r="AP202" s="307" t="s">
        <v>277</v>
      </c>
      <c r="AQ202" s="432" t="s">
        <v>277</v>
      </c>
      <c r="AR202" s="307" t="s">
        <v>277</v>
      </c>
      <c r="AS202" s="308" t="s">
        <v>277</v>
      </c>
      <c r="AT202" s="308" t="s">
        <v>277</v>
      </c>
      <c r="AU202" s="307" t="s">
        <v>277</v>
      </c>
      <c r="AV202" s="307" t="s">
        <v>277</v>
      </c>
      <c r="AW202" s="307" t="s">
        <v>277</v>
      </c>
      <c r="AX202" s="307" t="s">
        <v>277</v>
      </c>
      <c r="AY202" s="309" t="s">
        <v>277</v>
      </c>
      <c r="AZ202" s="387" t="s">
        <v>277</v>
      </c>
      <c r="BA202" s="451" t="s">
        <v>277</v>
      </c>
      <c r="BB202" s="387" t="s">
        <v>277</v>
      </c>
      <c r="BC202" s="454" t="s">
        <v>277</v>
      </c>
      <c r="BD202" s="387" t="s">
        <v>277</v>
      </c>
      <c r="BE202" s="387" t="s">
        <v>277</v>
      </c>
      <c r="BF202" s="387" t="s">
        <v>277</v>
      </c>
      <c r="BG202" s="307" t="s">
        <v>277</v>
      </c>
      <c r="BH202" s="307" t="s">
        <v>277</v>
      </c>
      <c r="BI202" s="307" t="s">
        <v>277</v>
      </c>
      <c r="BJ202" s="307" t="s">
        <v>277</v>
      </c>
      <c r="BK202" s="446" t="s">
        <v>277</v>
      </c>
      <c r="BL202" s="307" t="s">
        <v>277</v>
      </c>
      <c r="BM202" s="307" t="s">
        <v>277</v>
      </c>
      <c r="BN202" s="307" t="s">
        <v>277</v>
      </c>
      <c r="BO202" s="307" t="s">
        <v>277</v>
      </c>
      <c r="BP202" s="307" t="s">
        <v>277</v>
      </c>
      <c r="BQ202" s="307" t="s">
        <v>277</v>
      </c>
      <c r="BR202" s="307" t="s">
        <v>277</v>
      </c>
      <c r="BS202" s="307" t="s">
        <v>277</v>
      </c>
      <c r="BT202" s="307" t="s">
        <v>277</v>
      </c>
      <c r="BU202" s="306" t="s">
        <v>277</v>
      </c>
      <c r="BV202" s="307" t="s">
        <v>277</v>
      </c>
      <c r="BW202" s="307" t="s">
        <v>277</v>
      </c>
      <c r="BX202" s="307" t="s">
        <v>277</v>
      </c>
      <c r="BY202" s="307" t="s">
        <v>277</v>
      </c>
      <c r="BZ202" s="307" t="s">
        <v>277</v>
      </c>
      <c r="CA202" s="307" t="s">
        <v>277</v>
      </c>
      <c r="CB202" s="307" t="s">
        <v>277</v>
      </c>
      <c r="CC202" s="307" t="s">
        <v>277</v>
      </c>
      <c r="CD202" s="307" t="s">
        <v>277</v>
      </c>
      <c r="CE202" s="306" t="s">
        <v>277</v>
      </c>
      <c r="CF202" s="307" t="s">
        <v>277</v>
      </c>
      <c r="CG202" s="307" t="s">
        <v>277</v>
      </c>
      <c r="CH202" s="307" t="s">
        <v>277</v>
      </c>
      <c r="CI202" s="306" t="s">
        <v>277</v>
      </c>
      <c r="CJ202" s="307" t="s">
        <v>277</v>
      </c>
      <c r="CK202" s="307" t="s">
        <v>277</v>
      </c>
      <c r="CL202" s="307" t="s">
        <v>277</v>
      </c>
      <c r="CM202" s="432" t="s">
        <v>777</v>
      </c>
      <c r="CN202" s="435" t="s">
        <v>778</v>
      </c>
      <c r="CO202" s="432" t="s">
        <v>280</v>
      </c>
      <c r="CP202" s="432" t="s">
        <v>352</v>
      </c>
      <c r="CQ202" s="432" t="s">
        <v>779</v>
      </c>
      <c r="CR202" s="432" t="s">
        <v>780</v>
      </c>
      <c r="CS202" s="432" t="s">
        <v>781</v>
      </c>
      <c r="CT202" s="432" t="s">
        <v>277</v>
      </c>
      <c r="CU202" s="432" t="s">
        <v>277</v>
      </c>
      <c r="CV202" s="432" t="s">
        <v>277</v>
      </c>
      <c r="CW202" s="432" t="s">
        <v>277</v>
      </c>
      <c r="CX202" s="432" t="s">
        <v>277</v>
      </c>
      <c r="CY202" s="432" t="s">
        <v>277</v>
      </c>
      <c r="CZ202" s="432" t="s">
        <v>277</v>
      </c>
      <c r="DA202" s="432" t="s">
        <v>277</v>
      </c>
      <c r="DB202" s="441" t="s">
        <v>277</v>
      </c>
      <c r="DC202" s="432" t="s">
        <v>277</v>
      </c>
      <c r="DD202" s="432" t="s">
        <v>277</v>
      </c>
      <c r="DE202" s="432" t="s">
        <v>277</v>
      </c>
      <c r="DF202" s="432" t="s">
        <v>277</v>
      </c>
      <c r="DG202" s="432" t="s">
        <v>277</v>
      </c>
      <c r="DH202" s="432" t="s">
        <v>277</v>
      </c>
      <c r="DI202" s="432" t="s">
        <v>277</v>
      </c>
      <c r="DJ202" s="432" t="s">
        <v>277</v>
      </c>
      <c r="DK202" s="432" t="s">
        <v>277</v>
      </c>
      <c r="DL202" s="432" t="s">
        <v>277</v>
      </c>
      <c r="DM202" s="307" t="s">
        <v>277</v>
      </c>
      <c r="DN202" s="432" t="s">
        <v>277</v>
      </c>
      <c r="DO202" s="307" t="s">
        <v>277</v>
      </c>
      <c r="DP202" s="307" t="s">
        <v>277</v>
      </c>
      <c r="DQ202" s="307" t="s">
        <v>277</v>
      </c>
      <c r="DR202" s="307" t="s">
        <v>277</v>
      </c>
      <c r="DS202" s="307" t="s">
        <v>277</v>
      </c>
      <c r="DT202" s="307" t="s">
        <v>277</v>
      </c>
      <c r="DU202" s="307" t="s">
        <v>277</v>
      </c>
      <c r="DV202" s="307" t="s">
        <v>277</v>
      </c>
      <c r="DW202" s="307" t="s">
        <v>277</v>
      </c>
      <c r="DX202" s="432" t="s">
        <v>277</v>
      </c>
      <c r="DY202" s="307" t="s">
        <v>277</v>
      </c>
      <c r="DZ202" s="432" t="s">
        <v>277</v>
      </c>
      <c r="EA202" s="307" t="s">
        <v>277</v>
      </c>
      <c r="EB202" s="307" t="s">
        <v>277</v>
      </c>
      <c r="EC202" s="307" t="s">
        <v>277</v>
      </c>
      <c r="ED202" s="307" t="s">
        <v>277</v>
      </c>
      <c r="EE202" s="307" t="s">
        <v>277</v>
      </c>
      <c r="EF202" s="307" t="s">
        <v>277</v>
      </c>
      <c r="EG202" s="307" t="s">
        <v>277</v>
      </c>
      <c r="EH202" s="307" t="s">
        <v>277</v>
      </c>
      <c r="EI202" s="307" t="s">
        <v>277</v>
      </c>
      <c r="EJ202" s="307" t="s">
        <v>277</v>
      </c>
      <c r="EK202" s="307" t="s">
        <v>277</v>
      </c>
      <c r="EL202" s="307" t="s">
        <v>277</v>
      </c>
      <c r="EM202" s="307" t="s">
        <v>277</v>
      </c>
      <c r="EN202" s="307" t="s">
        <v>277</v>
      </c>
      <c r="EO202" s="307" t="s">
        <v>277</v>
      </c>
      <c r="EP202" s="307" t="s">
        <v>277</v>
      </c>
      <c r="EQ202" s="307" t="s">
        <v>277</v>
      </c>
      <c r="ER202" s="307" t="s">
        <v>277</v>
      </c>
      <c r="ES202" s="307" t="s">
        <v>277</v>
      </c>
      <c r="ET202" s="307" t="s">
        <v>277</v>
      </c>
      <c r="EU202" s="307" t="s">
        <v>277</v>
      </c>
    </row>
    <row r="203" spans="1:151" s="311" customFormat="1" ht="19.95" customHeight="1">
      <c r="A203" s="433"/>
      <c r="B203" s="433"/>
      <c r="C203" s="433"/>
      <c r="D203" s="449"/>
      <c r="E203" s="442"/>
      <c r="F203" s="433"/>
      <c r="G203" s="449"/>
      <c r="H203" s="449"/>
      <c r="I203" s="433"/>
      <c r="J203" s="433"/>
      <c r="K203" s="449"/>
      <c r="L203" s="442"/>
      <c r="M203" s="433"/>
      <c r="N203" s="442"/>
      <c r="O203" s="433"/>
      <c r="P203" s="439"/>
      <c r="Q203" s="460"/>
      <c r="R203" s="304" t="s">
        <v>277</v>
      </c>
      <c r="S203" s="304" t="s">
        <v>277</v>
      </c>
      <c r="T203" s="304" t="s">
        <v>277</v>
      </c>
      <c r="U203" s="304" t="s">
        <v>277</v>
      </c>
      <c r="V203" s="304" t="s">
        <v>277</v>
      </c>
      <c r="W203" s="304" t="s">
        <v>277</v>
      </c>
      <c r="X203" s="452"/>
      <c r="Y203" s="304" t="s">
        <v>277</v>
      </c>
      <c r="Z203" s="452"/>
      <c r="AA203" s="304" t="s">
        <v>277</v>
      </c>
      <c r="AB203" s="458"/>
      <c r="AC203" s="304" t="s">
        <v>277</v>
      </c>
      <c r="AD203" s="452"/>
      <c r="AE203" s="304" t="s">
        <v>277</v>
      </c>
      <c r="AF203" s="304" t="s">
        <v>277</v>
      </c>
      <c r="AG203" s="304" t="s">
        <v>277</v>
      </c>
      <c r="AH203" s="304" t="s">
        <v>277</v>
      </c>
      <c r="AI203" s="304" t="s">
        <v>277</v>
      </c>
      <c r="AJ203" s="447"/>
      <c r="AK203" s="447"/>
      <c r="AL203" s="447"/>
      <c r="AM203" s="447"/>
      <c r="AN203" s="447"/>
      <c r="AO203" s="447"/>
      <c r="AP203" s="307" t="s">
        <v>277</v>
      </c>
      <c r="AQ203" s="433"/>
      <c r="AR203" s="307" t="s">
        <v>277</v>
      </c>
      <c r="AS203" s="308" t="s">
        <v>277</v>
      </c>
      <c r="AT203" s="308" t="s">
        <v>277</v>
      </c>
      <c r="AU203" s="307" t="s">
        <v>277</v>
      </c>
      <c r="AV203" s="307" t="s">
        <v>277</v>
      </c>
      <c r="AW203" s="307" t="s">
        <v>277</v>
      </c>
      <c r="AX203" s="307" t="s">
        <v>277</v>
      </c>
      <c r="AY203" s="309" t="s">
        <v>277</v>
      </c>
      <c r="AZ203" s="387" t="s">
        <v>277</v>
      </c>
      <c r="BA203" s="452"/>
      <c r="BB203" s="387" t="s">
        <v>277</v>
      </c>
      <c r="BC203" s="452"/>
      <c r="BD203" s="387" t="s">
        <v>277</v>
      </c>
      <c r="BE203" s="387" t="s">
        <v>277</v>
      </c>
      <c r="BF203" s="387" t="s">
        <v>277</v>
      </c>
      <c r="BG203" s="307" t="s">
        <v>277</v>
      </c>
      <c r="BH203" s="307" t="s">
        <v>277</v>
      </c>
      <c r="BI203" s="307" t="s">
        <v>277</v>
      </c>
      <c r="BJ203" s="307" t="s">
        <v>277</v>
      </c>
      <c r="BK203" s="447"/>
      <c r="BL203" s="307" t="s">
        <v>277</v>
      </c>
      <c r="BM203" s="307" t="s">
        <v>277</v>
      </c>
      <c r="BN203" s="307" t="s">
        <v>277</v>
      </c>
      <c r="BO203" s="307" t="s">
        <v>277</v>
      </c>
      <c r="BP203" s="307" t="s">
        <v>277</v>
      </c>
      <c r="BQ203" s="307" t="s">
        <v>277</v>
      </c>
      <c r="BR203" s="307" t="s">
        <v>277</v>
      </c>
      <c r="BS203" s="307" t="s">
        <v>277</v>
      </c>
      <c r="BT203" s="307" t="s">
        <v>277</v>
      </c>
      <c r="BU203" s="306" t="s">
        <v>277</v>
      </c>
      <c r="BV203" s="307" t="s">
        <v>277</v>
      </c>
      <c r="BW203" s="307" t="s">
        <v>277</v>
      </c>
      <c r="BX203" s="307" t="s">
        <v>277</v>
      </c>
      <c r="BY203" s="307" t="s">
        <v>277</v>
      </c>
      <c r="BZ203" s="307" t="s">
        <v>277</v>
      </c>
      <c r="CA203" s="307" t="s">
        <v>277</v>
      </c>
      <c r="CB203" s="307" t="s">
        <v>277</v>
      </c>
      <c r="CC203" s="307" t="s">
        <v>277</v>
      </c>
      <c r="CD203" s="307" t="s">
        <v>277</v>
      </c>
      <c r="CE203" s="306" t="s">
        <v>277</v>
      </c>
      <c r="CF203" s="307" t="s">
        <v>277</v>
      </c>
      <c r="CG203" s="307" t="s">
        <v>277</v>
      </c>
      <c r="CH203" s="307" t="s">
        <v>277</v>
      </c>
      <c r="CI203" s="306" t="s">
        <v>277</v>
      </c>
      <c r="CJ203" s="307" t="s">
        <v>277</v>
      </c>
      <c r="CK203" s="307" t="s">
        <v>277</v>
      </c>
      <c r="CL203" s="307" t="s">
        <v>277</v>
      </c>
      <c r="CM203" s="433"/>
      <c r="CN203" s="436"/>
      <c r="CO203" s="449"/>
      <c r="CP203" s="449"/>
      <c r="CQ203" s="449"/>
      <c r="CR203" s="449"/>
      <c r="CS203" s="449"/>
      <c r="CT203" s="433"/>
      <c r="CU203" s="433"/>
      <c r="CV203" s="433"/>
      <c r="CW203" s="433"/>
      <c r="CX203" s="433"/>
      <c r="CY203" s="433"/>
      <c r="CZ203" s="433"/>
      <c r="DA203" s="433"/>
      <c r="DB203" s="442"/>
      <c r="DC203" s="433"/>
      <c r="DD203" s="433"/>
      <c r="DE203" s="433"/>
      <c r="DF203" s="433"/>
      <c r="DG203" s="433"/>
      <c r="DH203" s="433"/>
      <c r="DI203" s="433"/>
      <c r="DJ203" s="433"/>
      <c r="DK203" s="433"/>
      <c r="DL203" s="433"/>
      <c r="DM203" s="307" t="s">
        <v>277</v>
      </c>
      <c r="DN203" s="433"/>
      <c r="DO203" s="307" t="s">
        <v>277</v>
      </c>
      <c r="DP203" s="307" t="s">
        <v>277</v>
      </c>
      <c r="DQ203" s="307" t="s">
        <v>277</v>
      </c>
      <c r="DR203" s="307" t="s">
        <v>277</v>
      </c>
      <c r="DS203" s="307" t="s">
        <v>277</v>
      </c>
      <c r="DT203" s="307" t="s">
        <v>277</v>
      </c>
      <c r="DU203" s="307" t="s">
        <v>277</v>
      </c>
      <c r="DV203" s="307" t="s">
        <v>277</v>
      </c>
      <c r="DW203" s="307" t="s">
        <v>277</v>
      </c>
      <c r="DX203" s="433"/>
      <c r="DY203" s="307" t="s">
        <v>277</v>
      </c>
      <c r="DZ203" s="433"/>
      <c r="EA203" s="307" t="s">
        <v>277</v>
      </c>
      <c r="EB203" s="307" t="s">
        <v>277</v>
      </c>
      <c r="EC203" s="307" t="s">
        <v>277</v>
      </c>
      <c r="ED203" s="307" t="s">
        <v>277</v>
      </c>
      <c r="EE203" s="307" t="s">
        <v>277</v>
      </c>
      <c r="EF203" s="307" t="s">
        <v>277</v>
      </c>
      <c r="EG203" s="307" t="s">
        <v>277</v>
      </c>
      <c r="EH203" s="307" t="s">
        <v>277</v>
      </c>
      <c r="EI203" s="307" t="s">
        <v>277</v>
      </c>
      <c r="EJ203" s="307" t="s">
        <v>277</v>
      </c>
      <c r="EK203" s="307" t="s">
        <v>277</v>
      </c>
      <c r="EL203" s="307" t="s">
        <v>277</v>
      </c>
      <c r="EM203" s="307" t="s">
        <v>277</v>
      </c>
      <c r="EN203" s="307" t="s">
        <v>277</v>
      </c>
      <c r="EO203" s="307" t="s">
        <v>277</v>
      </c>
      <c r="EP203" s="307" t="s">
        <v>277</v>
      </c>
      <c r="EQ203" s="307" t="s">
        <v>277</v>
      </c>
      <c r="ER203" s="307" t="s">
        <v>277</v>
      </c>
      <c r="ES203" s="307" t="s">
        <v>277</v>
      </c>
      <c r="ET203" s="307" t="s">
        <v>277</v>
      </c>
      <c r="EU203" s="307" t="s">
        <v>277</v>
      </c>
    </row>
    <row r="204" spans="1:151" s="311" customFormat="1" ht="19.95" customHeight="1">
      <c r="A204" s="433"/>
      <c r="B204" s="433"/>
      <c r="C204" s="433"/>
      <c r="D204" s="449"/>
      <c r="E204" s="442"/>
      <c r="F204" s="433"/>
      <c r="G204" s="449"/>
      <c r="H204" s="449"/>
      <c r="I204" s="433"/>
      <c r="J204" s="433"/>
      <c r="K204" s="449"/>
      <c r="L204" s="442"/>
      <c r="M204" s="433"/>
      <c r="N204" s="442"/>
      <c r="O204" s="433"/>
      <c r="P204" s="439"/>
      <c r="Q204" s="460"/>
      <c r="R204" s="304" t="s">
        <v>277</v>
      </c>
      <c r="S204" s="304" t="s">
        <v>277</v>
      </c>
      <c r="T204" s="304" t="s">
        <v>277</v>
      </c>
      <c r="U204" s="304" t="s">
        <v>277</v>
      </c>
      <c r="V204" s="304" t="s">
        <v>277</v>
      </c>
      <c r="W204" s="304" t="s">
        <v>277</v>
      </c>
      <c r="X204" s="452"/>
      <c r="Y204" s="304" t="s">
        <v>277</v>
      </c>
      <c r="Z204" s="452"/>
      <c r="AA204" s="304" t="s">
        <v>277</v>
      </c>
      <c r="AB204" s="458"/>
      <c r="AC204" s="304" t="s">
        <v>277</v>
      </c>
      <c r="AD204" s="452"/>
      <c r="AE204" s="304" t="s">
        <v>277</v>
      </c>
      <c r="AF204" s="304" t="s">
        <v>277</v>
      </c>
      <c r="AG204" s="304" t="s">
        <v>277</v>
      </c>
      <c r="AH204" s="304" t="s">
        <v>277</v>
      </c>
      <c r="AI204" s="304" t="s">
        <v>277</v>
      </c>
      <c r="AJ204" s="447"/>
      <c r="AK204" s="447"/>
      <c r="AL204" s="447"/>
      <c r="AM204" s="447"/>
      <c r="AN204" s="447"/>
      <c r="AO204" s="447"/>
      <c r="AP204" s="307" t="s">
        <v>277</v>
      </c>
      <c r="AQ204" s="433"/>
      <c r="AR204" s="307" t="s">
        <v>277</v>
      </c>
      <c r="AS204" s="308" t="s">
        <v>277</v>
      </c>
      <c r="AT204" s="308" t="s">
        <v>277</v>
      </c>
      <c r="AU204" s="307" t="s">
        <v>277</v>
      </c>
      <c r="AV204" s="307" t="s">
        <v>277</v>
      </c>
      <c r="AW204" s="307" t="s">
        <v>277</v>
      </c>
      <c r="AX204" s="307" t="s">
        <v>277</v>
      </c>
      <c r="AY204" s="309" t="s">
        <v>277</v>
      </c>
      <c r="AZ204" s="387" t="s">
        <v>277</v>
      </c>
      <c r="BA204" s="452"/>
      <c r="BB204" s="387" t="s">
        <v>277</v>
      </c>
      <c r="BC204" s="452"/>
      <c r="BD204" s="387" t="s">
        <v>277</v>
      </c>
      <c r="BE204" s="387" t="s">
        <v>277</v>
      </c>
      <c r="BF204" s="387" t="s">
        <v>277</v>
      </c>
      <c r="BG204" s="307" t="s">
        <v>277</v>
      </c>
      <c r="BH204" s="307" t="s">
        <v>277</v>
      </c>
      <c r="BI204" s="307" t="s">
        <v>277</v>
      </c>
      <c r="BJ204" s="307" t="s">
        <v>277</v>
      </c>
      <c r="BK204" s="447"/>
      <c r="BL204" s="307" t="s">
        <v>277</v>
      </c>
      <c r="BM204" s="307" t="s">
        <v>277</v>
      </c>
      <c r="BN204" s="307" t="s">
        <v>277</v>
      </c>
      <c r="BO204" s="307" t="s">
        <v>277</v>
      </c>
      <c r="BP204" s="307" t="s">
        <v>277</v>
      </c>
      <c r="BQ204" s="307" t="s">
        <v>277</v>
      </c>
      <c r="BR204" s="307" t="s">
        <v>277</v>
      </c>
      <c r="BS204" s="307" t="s">
        <v>277</v>
      </c>
      <c r="BT204" s="307" t="s">
        <v>277</v>
      </c>
      <c r="BU204" s="306" t="s">
        <v>277</v>
      </c>
      <c r="BV204" s="307" t="s">
        <v>277</v>
      </c>
      <c r="BW204" s="307" t="s">
        <v>277</v>
      </c>
      <c r="BX204" s="307" t="s">
        <v>277</v>
      </c>
      <c r="BY204" s="307" t="s">
        <v>277</v>
      </c>
      <c r="BZ204" s="307" t="s">
        <v>277</v>
      </c>
      <c r="CA204" s="307" t="s">
        <v>277</v>
      </c>
      <c r="CB204" s="307" t="s">
        <v>277</v>
      </c>
      <c r="CC204" s="307" t="s">
        <v>277</v>
      </c>
      <c r="CD204" s="307" t="s">
        <v>277</v>
      </c>
      <c r="CE204" s="306" t="s">
        <v>277</v>
      </c>
      <c r="CF204" s="307" t="s">
        <v>277</v>
      </c>
      <c r="CG204" s="307" t="s">
        <v>277</v>
      </c>
      <c r="CH204" s="307" t="s">
        <v>277</v>
      </c>
      <c r="CI204" s="306" t="s">
        <v>277</v>
      </c>
      <c r="CJ204" s="307" t="s">
        <v>277</v>
      </c>
      <c r="CK204" s="307" t="s">
        <v>277</v>
      </c>
      <c r="CL204" s="307" t="s">
        <v>277</v>
      </c>
      <c r="CM204" s="433"/>
      <c r="CN204" s="436"/>
      <c r="CO204" s="449"/>
      <c r="CP204" s="449"/>
      <c r="CQ204" s="449"/>
      <c r="CR204" s="449"/>
      <c r="CS204" s="449"/>
      <c r="CT204" s="433"/>
      <c r="CU204" s="433"/>
      <c r="CV204" s="433"/>
      <c r="CW204" s="433"/>
      <c r="CX204" s="433"/>
      <c r="CY204" s="433"/>
      <c r="CZ204" s="433"/>
      <c r="DA204" s="433"/>
      <c r="DB204" s="442"/>
      <c r="DC204" s="433"/>
      <c r="DD204" s="433"/>
      <c r="DE204" s="433"/>
      <c r="DF204" s="433"/>
      <c r="DG204" s="433"/>
      <c r="DH204" s="433"/>
      <c r="DI204" s="433"/>
      <c r="DJ204" s="433"/>
      <c r="DK204" s="433"/>
      <c r="DL204" s="433"/>
      <c r="DM204" s="307" t="s">
        <v>277</v>
      </c>
      <c r="DN204" s="433"/>
      <c r="DO204" s="307" t="s">
        <v>277</v>
      </c>
      <c r="DP204" s="307" t="s">
        <v>277</v>
      </c>
      <c r="DQ204" s="307" t="s">
        <v>277</v>
      </c>
      <c r="DR204" s="307" t="s">
        <v>277</v>
      </c>
      <c r="DS204" s="307" t="s">
        <v>277</v>
      </c>
      <c r="DT204" s="307" t="s">
        <v>277</v>
      </c>
      <c r="DU204" s="307" t="s">
        <v>277</v>
      </c>
      <c r="DV204" s="307" t="s">
        <v>277</v>
      </c>
      <c r="DW204" s="307" t="s">
        <v>277</v>
      </c>
      <c r="DX204" s="433"/>
      <c r="DY204" s="307" t="s">
        <v>277</v>
      </c>
      <c r="DZ204" s="433"/>
      <c r="EA204" s="307" t="s">
        <v>277</v>
      </c>
      <c r="EB204" s="307" t="s">
        <v>277</v>
      </c>
      <c r="EC204" s="307" t="s">
        <v>277</v>
      </c>
      <c r="ED204" s="307" t="s">
        <v>277</v>
      </c>
      <c r="EE204" s="307" t="s">
        <v>277</v>
      </c>
      <c r="EF204" s="307" t="s">
        <v>277</v>
      </c>
      <c r="EG204" s="307" t="s">
        <v>277</v>
      </c>
      <c r="EH204" s="307" t="s">
        <v>277</v>
      </c>
      <c r="EI204" s="307" t="s">
        <v>277</v>
      </c>
      <c r="EJ204" s="307" t="s">
        <v>277</v>
      </c>
      <c r="EK204" s="307" t="s">
        <v>277</v>
      </c>
      <c r="EL204" s="307" t="s">
        <v>277</v>
      </c>
      <c r="EM204" s="307" t="s">
        <v>277</v>
      </c>
      <c r="EN204" s="307" t="s">
        <v>277</v>
      </c>
      <c r="EO204" s="307" t="s">
        <v>277</v>
      </c>
      <c r="EP204" s="307" t="s">
        <v>277</v>
      </c>
      <c r="EQ204" s="307" t="s">
        <v>277</v>
      </c>
      <c r="ER204" s="307" t="s">
        <v>277</v>
      </c>
      <c r="ES204" s="307" t="s">
        <v>277</v>
      </c>
      <c r="ET204" s="307" t="s">
        <v>277</v>
      </c>
      <c r="EU204" s="307" t="s">
        <v>277</v>
      </c>
    </row>
    <row r="205" spans="1:151" s="311" customFormat="1" ht="19.95" customHeight="1">
      <c r="A205" s="434"/>
      <c r="B205" s="434"/>
      <c r="C205" s="434"/>
      <c r="D205" s="450"/>
      <c r="E205" s="443"/>
      <c r="F205" s="434"/>
      <c r="G205" s="450"/>
      <c r="H205" s="450"/>
      <c r="I205" s="434"/>
      <c r="J205" s="434"/>
      <c r="K205" s="450"/>
      <c r="L205" s="443"/>
      <c r="M205" s="434"/>
      <c r="N205" s="443"/>
      <c r="O205" s="434"/>
      <c r="P205" s="440"/>
      <c r="Q205" s="461"/>
      <c r="R205" s="304" t="s">
        <v>277</v>
      </c>
      <c r="S205" s="304" t="s">
        <v>277</v>
      </c>
      <c r="T205" s="304" t="s">
        <v>277</v>
      </c>
      <c r="U205" s="304" t="s">
        <v>277</v>
      </c>
      <c r="V205" s="304" t="s">
        <v>277</v>
      </c>
      <c r="W205" s="304" t="s">
        <v>277</v>
      </c>
      <c r="X205" s="453"/>
      <c r="Y205" s="304" t="s">
        <v>277</v>
      </c>
      <c r="Z205" s="453"/>
      <c r="AA205" s="304" t="s">
        <v>277</v>
      </c>
      <c r="AB205" s="459"/>
      <c r="AC205" s="304" t="s">
        <v>277</v>
      </c>
      <c r="AD205" s="453"/>
      <c r="AE205" s="304" t="s">
        <v>277</v>
      </c>
      <c r="AF205" s="304" t="s">
        <v>277</v>
      </c>
      <c r="AG205" s="304" t="s">
        <v>277</v>
      </c>
      <c r="AH205" s="304" t="s">
        <v>277</v>
      </c>
      <c r="AI205" s="304" t="s">
        <v>277</v>
      </c>
      <c r="AJ205" s="448"/>
      <c r="AK205" s="448"/>
      <c r="AL205" s="448"/>
      <c r="AM205" s="448"/>
      <c r="AN205" s="448"/>
      <c r="AO205" s="448"/>
      <c r="AP205" s="307" t="s">
        <v>277</v>
      </c>
      <c r="AQ205" s="434"/>
      <c r="AR205" s="307" t="s">
        <v>277</v>
      </c>
      <c r="AS205" s="308" t="s">
        <v>277</v>
      </c>
      <c r="AT205" s="308" t="s">
        <v>277</v>
      </c>
      <c r="AU205" s="307" t="s">
        <v>277</v>
      </c>
      <c r="AV205" s="307" t="s">
        <v>277</v>
      </c>
      <c r="AW205" s="307" t="s">
        <v>277</v>
      </c>
      <c r="AX205" s="307" t="s">
        <v>277</v>
      </c>
      <c r="AY205" s="309" t="s">
        <v>277</v>
      </c>
      <c r="AZ205" s="387" t="s">
        <v>277</v>
      </c>
      <c r="BA205" s="453"/>
      <c r="BB205" s="387" t="s">
        <v>277</v>
      </c>
      <c r="BC205" s="455"/>
      <c r="BD205" s="387" t="s">
        <v>277</v>
      </c>
      <c r="BE205" s="387" t="s">
        <v>277</v>
      </c>
      <c r="BF205" s="387" t="s">
        <v>277</v>
      </c>
      <c r="BG205" s="307" t="s">
        <v>277</v>
      </c>
      <c r="BH205" s="307" t="s">
        <v>277</v>
      </c>
      <c r="BI205" s="307" t="s">
        <v>277</v>
      </c>
      <c r="BJ205" s="307" t="s">
        <v>277</v>
      </c>
      <c r="BK205" s="448"/>
      <c r="BL205" s="307" t="s">
        <v>277</v>
      </c>
      <c r="BM205" s="307" t="s">
        <v>277</v>
      </c>
      <c r="BN205" s="307" t="s">
        <v>277</v>
      </c>
      <c r="BO205" s="307" t="s">
        <v>277</v>
      </c>
      <c r="BP205" s="307" t="s">
        <v>277</v>
      </c>
      <c r="BQ205" s="307" t="s">
        <v>277</v>
      </c>
      <c r="BR205" s="307" t="s">
        <v>277</v>
      </c>
      <c r="BS205" s="307" t="s">
        <v>277</v>
      </c>
      <c r="BT205" s="307" t="s">
        <v>277</v>
      </c>
      <c r="BU205" s="306" t="s">
        <v>277</v>
      </c>
      <c r="BV205" s="307" t="s">
        <v>277</v>
      </c>
      <c r="BW205" s="307" t="s">
        <v>277</v>
      </c>
      <c r="BX205" s="307" t="s">
        <v>277</v>
      </c>
      <c r="BY205" s="307" t="s">
        <v>277</v>
      </c>
      <c r="BZ205" s="307" t="s">
        <v>277</v>
      </c>
      <c r="CA205" s="307" t="s">
        <v>277</v>
      </c>
      <c r="CB205" s="307" t="s">
        <v>277</v>
      </c>
      <c r="CC205" s="307" t="s">
        <v>277</v>
      </c>
      <c r="CD205" s="307" t="s">
        <v>277</v>
      </c>
      <c r="CE205" s="306" t="s">
        <v>277</v>
      </c>
      <c r="CF205" s="307" t="s">
        <v>277</v>
      </c>
      <c r="CG205" s="307" t="s">
        <v>277</v>
      </c>
      <c r="CH205" s="307" t="s">
        <v>277</v>
      </c>
      <c r="CI205" s="306" t="s">
        <v>277</v>
      </c>
      <c r="CJ205" s="307" t="s">
        <v>277</v>
      </c>
      <c r="CK205" s="307" t="s">
        <v>277</v>
      </c>
      <c r="CL205" s="307" t="s">
        <v>277</v>
      </c>
      <c r="CM205" s="434"/>
      <c r="CN205" s="437"/>
      <c r="CO205" s="450"/>
      <c r="CP205" s="450"/>
      <c r="CQ205" s="450"/>
      <c r="CR205" s="450"/>
      <c r="CS205" s="450"/>
      <c r="CT205" s="434"/>
      <c r="CU205" s="434"/>
      <c r="CV205" s="434"/>
      <c r="CW205" s="434"/>
      <c r="CX205" s="434"/>
      <c r="CY205" s="434"/>
      <c r="CZ205" s="434"/>
      <c r="DA205" s="434"/>
      <c r="DB205" s="443"/>
      <c r="DC205" s="434"/>
      <c r="DD205" s="434"/>
      <c r="DE205" s="434"/>
      <c r="DF205" s="434"/>
      <c r="DG205" s="434"/>
      <c r="DH205" s="434"/>
      <c r="DI205" s="434"/>
      <c r="DJ205" s="434"/>
      <c r="DK205" s="434"/>
      <c r="DL205" s="434"/>
      <c r="DM205" s="307" t="s">
        <v>277</v>
      </c>
      <c r="DN205" s="434"/>
      <c r="DO205" s="307" t="s">
        <v>277</v>
      </c>
      <c r="DP205" s="307" t="s">
        <v>277</v>
      </c>
      <c r="DQ205" s="307" t="s">
        <v>277</v>
      </c>
      <c r="DR205" s="307" t="s">
        <v>277</v>
      </c>
      <c r="DS205" s="307" t="s">
        <v>277</v>
      </c>
      <c r="DT205" s="307" t="s">
        <v>277</v>
      </c>
      <c r="DU205" s="307" t="s">
        <v>277</v>
      </c>
      <c r="DV205" s="307" t="s">
        <v>277</v>
      </c>
      <c r="DW205" s="307" t="s">
        <v>277</v>
      </c>
      <c r="DX205" s="434"/>
      <c r="DY205" s="307" t="s">
        <v>277</v>
      </c>
      <c r="DZ205" s="434"/>
      <c r="EA205" s="307" t="s">
        <v>277</v>
      </c>
      <c r="EB205" s="307" t="s">
        <v>277</v>
      </c>
      <c r="EC205" s="307" t="s">
        <v>277</v>
      </c>
      <c r="ED205" s="307" t="s">
        <v>277</v>
      </c>
      <c r="EE205" s="307" t="s">
        <v>277</v>
      </c>
      <c r="EF205" s="307" t="s">
        <v>277</v>
      </c>
      <c r="EG205" s="307" t="s">
        <v>277</v>
      </c>
      <c r="EH205" s="307" t="s">
        <v>277</v>
      </c>
      <c r="EI205" s="307" t="s">
        <v>277</v>
      </c>
      <c r="EJ205" s="307" t="s">
        <v>277</v>
      </c>
      <c r="EK205" s="307" t="s">
        <v>277</v>
      </c>
      <c r="EL205" s="307" t="s">
        <v>277</v>
      </c>
      <c r="EM205" s="307" t="s">
        <v>277</v>
      </c>
      <c r="EN205" s="307" t="s">
        <v>277</v>
      </c>
      <c r="EO205" s="307" t="s">
        <v>277</v>
      </c>
      <c r="EP205" s="307" t="s">
        <v>277</v>
      </c>
      <c r="EQ205" s="307" t="s">
        <v>277</v>
      </c>
      <c r="ER205" s="307" t="s">
        <v>277</v>
      </c>
      <c r="ES205" s="307" t="s">
        <v>277</v>
      </c>
      <c r="ET205" s="307" t="s">
        <v>277</v>
      </c>
      <c r="EU205" s="307" t="s">
        <v>277</v>
      </c>
    </row>
    <row r="206" spans="1:151" s="311" customFormat="1" ht="19.95" customHeight="1">
      <c r="A206" s="432">
        <v>79</v>
      </c>
      <c r="B206" s="432">
        <v>79</v>
      </c>
      <c r="C206" s="432" t="s">
        <v>263</v>
      </c>
      <c r="D206" s="432" t="s">
        <v>782</v>
      </c>
      <c r="E206" s="441" t="s">
        <v>265</v>
      </c>
      <c r="F206" s="432" t="s">
        <v>783</v>
      </c>
      <c r="G206" s="432" t="s">
        <v>784</v>
      </c>
      <c r="H206" s="432" t="s">
        <v>785</v>
      </c>
      <c r="I206" s="432" t="s">
        <v>786</v>
      </c>
      <c r="J206" s="432" t="s">
        <v>787</v>
      </c>
      <c r="K206" s="456" t="s">
        <v>788</v>
      </c>
      <c r="L206" s="441" t="s">
        <v>272</v>
      </c>
      <c r="M206" s="432" t="s">
        <v>789</v>
      </c>
      <c r="N206" s="441" t="s">
        <v>272</v>
      </c>
      <c r="O206" s="432" t="s">
        <v>790</v>
      </c>
      <c r="P206" s="438" t="s">
        <v>275</v>
      </c>
      <c r="Q206" s="441">
        <v>2</v>
      </c>
      <c r="R206" s="304" t="s">
        <v>791</v>
      </c>
      <c r="S206" s="304" t="s">
        <v>270</v>
      </c>
      <c r="T206" s="304" t="s">
        <v>270</v>
      </c>
      <c r="U206" s="304" t="s">
        <v>270</v>
      </c>
      <c r="V206" s="304" t="s">
        <v>270</v>
      </c>
      <c r="W206" s="304" t="s">
        <v>270</v>
      </c>
      <c r="X206" s="451">
        <v>142</v>
      </c>
      <c r="Y206" s="304" t="s">
        <v>270</v>
      </c>
      <c r="Z206" s="451">
        <v>69</v>
      </c>
      <c r="AA206" s="304" t="s">
        <v>270</v>
      </c>
      <c r="AB206" s="457">
        <v>142</v>
      </c>
      <c r="AC206" s="304" t="s">
        <v>270</v>
      </c>
      <c r="AD206" s="451" t="s">
        <v>270</v>
      </c>
      <c r="AE206" s="304" t="s">
        <v>270</v>
      </c>
      <c r="AF206" s="304" t="s">
        <v>270</v>
      </c>
      <c r="AG206" s="304" t="s">
        <v>270</v>
      </c>
      <c r="AH206" s="304" t="s">
        <v>270</v>
      </c>
      <c r="AI206" s="304" t="s">
        <v>270</v>
      </c>
      <c r="AJ206" s="446" t="s">
        <v>277</v>
      </c>
      <c r="AK206" s="446" t="s">
        <v>277</v>
      </c>
      <c r="AL206" s="446" t="s">
        <v>277</v>
      </c>
      <c r="AM206" s="446" t="s">
        <v>277</v>
      </c>
      <c r="AN206" s="446" t="s">
        <v>277</v>
      </c>
      <c r="AO206" s="446" t="s">
        <v>277</v>
      </c>
      <c r="AP206" s="307" t="s">
        <v>277</v>
      </c>
      <c r="AQ206" s="432" t="s">
        <v>277</v>
      </c>
      <c r="AR206" s="307" t="s">
        <v>277</v>
      </c>
      <c r="AS206" s="308" t="s">
        <v>277</v>
      </c>
      <c r="AT206" s="308" t="s">
        <v>277</v>
      </c>
      <c r="AU206" s="307" t="s">
        <v>277</v>
      </c>
      <c r="AV206" s="307" t="s">
        <v>277</v>
      </c>
      <c r="AW206" s="307" t="s">
        <v>277</v>
      </c>
      <c r="AX206" s="307" t="s">
        <v>277</v>
      </c>
      <c r="AY206" s="309" t="s">
        <v>277</v>
      </c>
      <c r="AZ206" s="387" t="s">
        <v>277</v>
      </c>
      <c r="BA206" s="451" t="s">
        <v>277</v>
      </c>
      <c r="BB206" s="387" t="s">
        <v>277</v>
      </c>
      <c r="BC206" s="454" t="s">
        <v>277</v>
      </c>
      <c r="BD206" s="387" t="s">
        <v>277</v>
      </c>
      <c r="BE206" s="387" t="s">
        <v>277</v>
      </c>
      <c r="BF206" s="387" t="s">
        <v>277</v>
      </c>
      <c r="BG206" s="307" t="s">
        <v>277</v>
      </c>
      <c r="BH206" s="307" t="s">
        <v>277</v>
      </c>
      <c r="BI206" s="307" t="s">
        <v>277</v>
      </c>
      <c r="BJ206" s="307" t="s">
        <v>277</v>
      </c>
      <c r="BK206" s="446" t="s">
        <v>277</v>
      </c>
      <c r="BL206" s="307" t="s">
        <v>277</v>
      </c>
      <c r="BM206" s="307" t="s">
        <v>277</v>
      </c>
      <c r="BN206" s="307" t="s">
        <v>277</v>
      </c>
      <c r="BO206" s="307" t="s">
        <v>277</v>
      </c>
      <c r="BP206" s="307" t="s">
        <v>277</v>
      </c>
      <c r="BQ206" s="307" t="s">
        <v>277</v>
      </c>
      <c r="BR206" s="307" t="s">
        <v>277</v>
      </c>
      <c r="BS206" s="307" t="s">
        <v>277</v>
      </c>
      <c r="BT206" s="307" t="s">
        <v>277</v>
      </c>
      <c r="BU206" s="306" t="s">
        <v>277</v>
      </c>
      <c r="BV206" s="307" t="s">
        <v>277</v>
      </c>
      <c r="BW206" s="307" t="s">
        <v>277</v>
      </c>
      <c r="BX206" s="307" t="s">
        <v>277</v>
      </c>
      <c r="BY206" s="307" t="s">
        <v>277</v>
      </c>
      <c r="BZ206" s="307" t="s">
        <v>277</v>
      </c>
      <c r="CA206" s="307" t="s">
        <v>277</v>
      </c>
      <c r="CB206" s="307" t="s">
        <v>277</v>
      </c>
      <c r="CC206" s="307" t="s">
        <v>277</v>
      </c>
      <c r="CD206" s="307" t="s">
        <v>277</v>
      </c>
      <c r="CE206" s="306" t="s">
        <v>277</v>
      </c>
      <c r="CF206" s="307" t="s">
        <v>277</v>
      </c>
      <c r="CG206" s="307" t="s">
        <v>277</v>
      </c>
      <c r="CH206" s="307" t="s">
        <v>277</v>
      </c>
      <c r="CI206" s="306" t="s">
        <v>277</v>
      </c>
      <c r="CJ206" s="307" t="s">
        <v>277</v>
      </c>
      <c r="CK206" s="307" t="s">
        <v>277</v>
      </c>
      <c r="CL206" s="307" t="s">
        <v>277</v>
      </c>
      <c r="CM206" s="432" t="s">
        <v>293</v>
      </c>
      <c r="CN206" s="435" t="s">
        <v>792</v>
      </c>
      <c r="CO206" s="432" t="s">
        <v>280</v>
      </c>
      <c r="CP206" s="432" t="s">
        <v>280</v>
      </c>
      <c r="CQ206" s="432" t="s">
        <v>295</v>
      </c>
      <c r="CR206" s="432" t="s">
        <v>793</v>
      </c>
      <c r="CS206" s="432" t="s">
        <v>270</v>
      </c>
      <c r="CT206" s="432" t="s">
        <v>277</v>
      </c>
      <c r="CU206" s="432" t="s">
        <v>277</v>
      </c>
      <c r="CV206" s="432" t="s">
        <v>277</v>
      </c>
      <c r="CW206" s="432" t="s">
        <v>277</v>
      </c>
      <c r="CX206" s="432" t="s">
        <v>277</v>
      </c>
      <c r="CY206" s="432" t="s">
        <v>277</v>
      </c>
      <c r="CZ206" s="432" t="s">
        <v>277</v>
      </c>
      <c r="DA206" s="432" t="s">
        <v>277</v>
      </c>
      <c r="DB206" s="441" t="s">
        <v>277</v>
      </c>
      <c r="DC206" s="432" t="s">
        <v>277</v>
      </c>
      <c r="DD206" s="432" t="s">
        <v>277</v>
      </c>
      <c r="DE206" s="432" t="s">
        <v>277</v>
      </c>
      <c r="DF206" s="432" t="s">
        <v>277</v>
      </c>
      <c r="DG206" s="432" t="s">
        <v>277</v>
      </c>
      <c r="DH206" s="432" t="s">
        <v>277</v>
      </c>
      <c r="DI206" s="432" t="s">
        <v>277</v>
      </c>
      <c r="DJ206" s="432" t="s">
        <v>277</v>
      </c>
      <c r="DK206" s="432" t="s">
        <v>277</v>
      </c>
      <c r="DL206" s="432" t="s">
        <v>277</v>
      </c>
      <c r="DM206" s="307" t="s">
        <v>277</v>
      </c>
      <c r="DN206" s="432" t="s">
        <v>277</v>
      </c>
      <c r="DO206" s="307" t="s">
        <v>277</v>
      </c>
      <c r="DP206" s="307" t="s">
        <v>277</v>
      </c>
      <c r="DQ206" s="307" t="s">
        <v>277</v>
      </c>
      <c r="DR206" s="307" t="s">
        <v>277</v>
      </c>
      <c r="DS206" s="307" t="s">
        <v>277</v>
      </c>
      <c r="DT206" s="307" t="s">
        <v>277</v>
      </c>
      <c r="DU206" s="307" t="s">
        <v>277</v>
      </c>
      <c r="DV206" s="307" t="s">
        <v>277</v>
      </c>
      <c r="DW206" s="307" t="s">
        <v>277</v>
      </c>
      <c r="DX206" s="432" t="s">
        <v>277</v>
      </c>
      <c r="DY206" s="307" t="s">
        <v>277</v>
      </c>
      <c r="DZ206" s="432" t="s">
        <v>277</v>
      </c>
      <c r="EA206" s="307" t="s">
        <v>277</v>
      </c>
      <c r="EB206" s="307" t="s">
        <v>277</v>
      </c>
      <c r="EC206" s="307" t="s">
        <v>277</v>
      </c>
      <c r="ED206" s="307" t="s">
        <v>277</v>
      </c>
      <c r="EE206" s="307" t="s">
        <v>277</v>
      </c>
      <c r="EF206" s="307" t="s">
        <v>277</v>
      </c>
      <c r="EG206" s="307" t="s">
        <v>277</v>
      </c>
      <c r="EH206" s="307" t="s">
        <v>277</v>
      </c>
      <c r="EI206" s="307" t="s">
        <v>277</v>
      </c>
      <c r="EJ206" s="307" t="s">
        <v>277</v>
      </c>
      <c r="EK206" s="307" t="s">
        <v>277</v>
      </c>
      <c r="EL206" s="307" t="s">
        <v>277</v>
      </c>
      <c r="EM206" s="307" t="s">
        <v>277</v>
      </c>
      <c r="EN206" s="307" t="s">
        <v>277</v>
      </c>
      <c r="EO206" s="307" t="s">
        <v>277</v>
      </c>
      <c r="EP206" s="307" t="s">
        <v>277</v>
      </c>
      <c r="EQ206" s="307" t="s">
        <v>277</v>
      </c>
      <c r="ER206" s="307" t="s">
        <v>277</v>
      </c>
      <c r="ES206" s="307" t="s">
        <v>277</v>
      </c>
      <c r="ET206" s="307" t="s">
        <v>277</v>
      </c>
      <c r="EU206" s="307" t="s">
        <v>277</v>
      </c>
    </row>
    <row r="207" spans="1:151" s="311" customFormat="1" ht="19.95" customHeight="1">
      <c r="A207" s="433"/>
      <c r="B207" s="433"/>
      <c r="C207" s="433"/>
      <c r="D207" s="449"/>
      <c r="E207" s="442"/>
      <c r="F207" s="433"/>
      <c r="G207" s="449"/>
      <c r="H207" s="449"/>
      <c r="I207" s="433"/>
      <c r="J207" s="433"/>
      <c r="K207" s="449"/>
      <c r="L207" s="442"/>
      <c r="M207" s="433"/>
      <c r="N207" s="442"/>
      <c r="O207" s="433"/>
      <c r="P207" s="439"/>
      <c r="Q207" s="460"/>
      <c r="R207" s="304" t="s">
        <v>794</v>
      </c>
      <c r="S207" s="304" t="s">
        <v>270</v>
      </c>
      <c r="T207" s="304" t="s">
        <v>270</v>
      </c>
      <c r="U207" s="304" t="s">
        <v>270</v>
      </c>
      <c r="V207" s="304" t="s">
        <v>270</v>
      </c>
      <c r="W207" s="304" t="s">
        <v>270</v>
      </c>
      <c r="X207" s="452"/>
      <c r="Y207" s="304" t="s">
        <v>270</v>
      </c>
      <c r="Z207" s="452"/>
      <c r="AA207" s="304" t="s">
        <v>270</v>
      </c>
      <c r="AB207" s="458"/>
      <c r="AC207" s="304" t="s">
        <v>270</v>
      </c>
      <c r="AD207" s="452"/>
      <c r="AE207" s="304" t="s">
        <v>270</v>
      </c>
      <c r="AF207" s="304" t="s">
        <v>270</v>
      </c>
      <c r="AG207" s="304" t="s">
        <v>270</v>
      </c>
      <c r="AH207" s="304" t="s">
        <v>270</v>
      </c>
      <c r="AI207" s="304" t="s">
        <v>270</v>
      </c>
      <c r="AJ207" s="447"/>
      <c r="AK207" s="447"/>
      <c r="AL207" s="447"/>
      <c r="AM207" s="447"/>
      <c r="AN207" s="447"/>
      <c r="AO207" s="447"/>
      <c r="AP207" s="307" t="s">
        <v>277</v>
      </c>
      <c r="AQ207" s="433"/>
      <c r="AR207" s="307" t="s">
        <v>277</v>
      </c>
      <c r="AS207" s="308" t="s">
        <v>277</v>
      </c>
      <c r="AT207" s="308" t="s">
        <v>277</v>
      </c>
      <c r="AU207" s="307" t="s">
        <v>277</v>
      </c>
      <c r="AV207" s="307" t="s">
        <v>277</v>
      </c>
      <c r="AW207" s="307" t="s">
        <v>277</v>
      </c>
      <c r="AX207" s="307" t="s">
        <v>277</v>
      </c>
      <c r="AY207" s="309" t="s">
        <v>277</v>
      </c>
      <c r="AZ207" s="387" t="s">
        <v>277</v>
      </c>
      <c r="BA207" s="452"/>
      <c r="BB207" s="387" t="s">
        <v>277</v>
      </c>
      <c r="BC207" s="452"/>
      <c r="BD207" s="387" t="s">
        <v>277</v>
      </c>
      <c r="BE207" s="387" t="s">
        <v>277</v>
      </c>
      <c r="BF207" s="387" t="s">
        <v>277</v>
      </c>
      <c r="BG207" s="307" t="s">
        <v>277</v>
      </c>
      <c r="BH207" s="307" t="s">
        <v>277</v>
      </c>
      <c r="BI207" s="307" t="s">
        <v>277</v>
      </c>
      <c r="BJ207" s="307" t="s">
        <v>277</v>
      </c>
      <c r="BK207" s="447"/>
      <c r="BL207" s="307" t="s">
        <v>277</v>
      </c>
      <c r="BM207" s="307" t="s">
        <v>277</v>
      </c>
      <c r="BN207" s="307" t="s">
        <v>277</v>
      </c>
      <c r="BO207" s="307" t="s">
        <v>277</v>
      </c>
      <c r="BP207" s="307" t="s">
        <v>277</v>
      </c>
      <c r="BQ207" s="307" t="s">
        <v>277</v>
      </c>
      <c r="BR207" s="307" t="s">
        <v>277</v>
      </c>
      <c r="BS207" s="307" t="s">
        <v>277</v>
      </c>
      <c r="BT207" s="307" t="s">
        <v>277</v>
      </c>
      <c r="BU207" s="306" t="s">
        <v>277</v>
      </c>
      <c r="BV207" s="307" t="s">
        <v>277</v>
      </c>
      <c r="BW207" s="307" t="s">
        <v>277</v>
      </c>
      <c r="BX207" s="307" t="s">
        <v>277</v>
      </c>
      <c r="BY207" s="307" t="s">
        <v>277</v>
      </c>
      <c r="BZ207" s="307" t="s">
        <v>277</v>
      </c>
      <c r="CA207" s="307" t="s">
        <v>277</v>
      </c>
      <c r="CB207" s="307" t="s">
        <v>277</v>
      </c>
      <c r="CC207" s="307" t="s">
        <v>277</v>
      </c>
      <c r="CD207" s="307" t="s">
        <v>277</v>
      </c>
      <c r="CE207" s="306" t="s">
        <v>277</v>
      </c>
      <c r="CF207" s="307" t="s">
        <v>277</v>
      </c>
      <c r="CG207" s="307" t="s">
        <v>277</v>
      </c>
      <c r="CH207" s="307" t="s">
        <v>277</v>
      </c>
      <c r="CI207" s="306" t="s">
        <v>277</v>
      </c>
      <c r="CJ207" s="307" t="s">
        <v>277</v>
      </c>
      <c r="CK207" s="307" t="s">
        <v>277</v>
      </c>
      <c r="CL207" s="307" t="s">
        <v>277</v>
      </c>
      <c r="CM207" s="433"/>
      <c r="CN207" s="436"/>
      <c r="CO207" s="449"/>
      <c r="CP207" s="449"/>
      <c r="CQ207" s="433"/>
      <c r="CR207" s="449"/>
      <c r="CS207" s="449"/>
      <c r="CT207" s="433"/>
      <c r="CU207" s="433"/>
      <c r="CV207" s="433"/>
      <c r="CW207" s="433"/>
      <c r="CX207" s="433"/>
      <c r="CY207" s="433"/>
      <c r="CZ207" s="433"/>
      <c r="DA207" s="433"/>
      <c r="DB207" s="442"/>
      <c r="DC207" s="433"/>
      <c r="DD207" s="433"/>
      <c r="DE207" s="433"/>
      <c r="DF207" s="433"/>
      <c r="DG207" s="433"/>
      <c r="DH207" s="433"/>
      <c r="DI207" s="433"/>
      <c r="DJ207" s="433"/>
      <c r="DK207" s="433"/>
      <c r="DL207" s="433"/>
      <c r="DM207" s="307" t="s">
        <v>277</v>
      </c>
      <c r="DN207" s="433"/>
      <c r="DO207" s="307" t="s">
        <v>277</v>
      </c>
      <c r="DP207" s="307" t="s">
        <v>277</v>
      </c>
      <c r="DQ207" s="307" t="s">
        <v>277</v>
      </c>
      <c r="DR207" s="307" t="s">
        <v>277</v>
      </c>
      <c r="DS207" s="307" t="s">
        <v>277</v>
      </c>
      <c r="DT207" s="307" t="s">
        <v>277</v>
      </c>
      <c r="DU207" s="307" t="s">
        <v>277</v>
      </c>
      <c r="DV207" s="307" t="s">
        <v>277</v>
      </c>
      <c r="DW207" s="307" t="s">
        <v>277</v>
      </c>
      <c r="DX207" s="433"/>
      <c r="DY207" s="307" t="s">
        <v>277</v>
      </c>
      <c r="DZ207" s="433"/>
      <c r="EA207" s="307" t="s">
        <v>277</v>
      </c>
      <c r="EB207" s="307" t="s">
        <v>277</v>
      </c>
      <c r="EC207" s="307" t="s">
        <v>277</v>
      </c>
      <c r="ED207" s="307" t="s">
        <v>277</v>
      </c>
      <c r="EE207" s="307" t="s">
        <v>277</v>
      </c>
      <c r="EF207" s="307" t="s">
        <v>277</v>
      </c>
      <c r="EG207" s="307" t="s">
        <v>277</v>
      </c>
      <c r="EH207" s="307" t="s">
        <v>277</v>
      </c>
      <c r="EI207" s="307" t="s">
        <v>277</v>
      </c>
      <c r="EJ207" s="307" t="s">
        <v>277</v>
      </c>
      <c r="EK207" s="307" t="s">
        <v>277</v>
      </c>
      <c r="EL207" s="307" t="s">
        <v>277</v>
      </c>
      <c r="EM207" s="307" t="s">
        <v>277</v>
      </c>
      <c r="EN207" s="307" t="s">
        <v>277</v>
      </c>
      <c r="EO207" s="307" t="s">
        <v>277</v>
      </c>
      <c r="EP207" s="307" t="s">
        <v>277</v>
      </c>
      <c r="EQ207" s="307" t="s">
        <v>277</v>
      </c>
      <c r="ER207" s="307" t="s">
        <v>277</v>
      </c>
      <c r="ES207" s="307" t="s">
        <v>277</v>
      </c>
      <c r="ET207" s="307" t="s">
        <v>277</v>
      </c>
      <c r="EU207" s="307" t="s">
        <v>277</v>
      </c>
    </row>
    <row r="208" spans="1:151" s="311" customFormat="1" ht="19.95" customHeight="1">
      <c r="A208" s="433"/>
      <c r="B208" s="433"/>
      <c r="C208" s="433"/>
      <c r="D208" s="449"/>
      <c r="E208" s="442"/>
      <c r="F208" s="433"/>
      <c r="G208" s="449"/>
      <c r="H208" s="449"/>
      <c r="I208" s="433"/>
      <c r="J208" s="433"/>
      <c r="K208" s="449"/>
      <c r="L208" s="442"/>
      <c r="M208" s="433"/>
      <c r="N208" s="442"/>
      <c r="O208" s="433"/>
      <c r="P208" s="439"/>
      <c r="Q208" s="460"/>
      <c r="R208" s="304" t="s">
        <v>277</v>
      </c>
      <c r="S208" s="304" t="s">
        <v>277</v>
      </c>
      <c r="T208" s="304" t="s">
        <v>277</v>
      </c>
      <c r="U208" s="304" t="s">
        <v>277</v>
      </c>
      <c r="V208" s="304" t="s">
        <v>277</v>
      </c>
      <c r="W208" s="304" t="s">
        <v>277</v>
      </c>
      <c r="X208" s="452"/>
      <c r="Y208" s="304" t="s">
        <v>277</v>
      </c>
      <c r="Z208" s="452"/>
      <c r="AA208" s="304" t="s">
        <v>277</v>
      </c>
      <c r="AB208" s="458"/>
      <c r="AC208" s="304" t="s">
        <v>277</v>
      </c>
      <c r="AD208" s="452"/>
      <c r="AE208" s="304" t="s">
        <v>277</v>
      </c>
      <c r="AF208" s="304" t="s">
        <v>277</v>
      </c>
      <c r="AG208" s="304" t="s">
        <v>277</v>
      </c>
      <c r="AH208" s="304" t="s">
        <v>277</v>
      </c>
      <c r="AI208" s="304" t="s">
        <v>277</v>
      </c>
      <c r="AJ208" s="447"/>
      <c r="AK208" s="447"/>
      <c r="AL208" s="447"/>
      <c r="AM208" s="447"/>
      <c r="AN208" s="447"/>
      <c r="AO208" s="447"/>
      <c r="AP208" s="307" t="s">
        <v>277</v>
      </c>
      <c r="AQ208" s="433"/>
      <c r="AR208" s="307" t="s">
        <v>277</v>
      </c>
      <c r="AS208" s="308" t="s">
        <v>277</v>
      </c>
      <c r="AT208" s="308" t="s">
        <v>277</v>
      </c>
      <c r="AU208" s="307" t="s">
        <v>277</v>
      </c>
      <c r="AV208" s="307" t="s">
        <v>277</v>
      </c>
      <c r="AW208" s="307" t="s">
        <v>277</v>
      </c>
      <c r="AX208" s="307" t="s">
        <v>277</v>
      </c>
      <c r="AY208" s="309" t="s">
        <v>277</v>
      </c>
      <c r="AZ208" s="387" t="s">
        <v>277</v>
      </c>
      <c r="BA208" s="452"/>
      <c r="BB208" s="387" t="s">
        <v>277</v>
      </c>
      <c r="BC208" s="452"/>
      <c r="BD208" s="387" t="s">
        <v>277</v>
      </c>
      <c r="BE208" s="387" t="s">
        <v>277</v>
      </c>
      <c r="BF208" s="387" t="s">
        <v>277</v>
      </c>
      <c r="BG208" s="307" t="s">
        <v>277</v>
      </c>
      <c r="BH208" s="307" t="s">
        <v>277</v>
      </c>
      <c r="BI208" s="307" t="s">
        <v>277</v>
      </c>
      <c r="BJ208" s="307" t="s">
        <v>277</v>
      </c>
      <c r="BK208" s="447"/>
      <c r="BL208" s="307" t="s">
        <v>277</v>
      </c>
      <c r="BM208" s="307" t="s">
        <v>277</v>
      </c>
      <c r="BN208" s="307" t="s">
        <v>277</v>
      </c>
      <c r="BO208" s="307" t="s">
        <v>277</v>
      </c>
      <c r="BP208" s="307" t="s">
        <v>277</v>
      </c>
      <c r="BQ208" s="307" t="s">
        <v>277</v>
      </c>
      <c r="BR208" s="307" t="s">
        <v>277</v>
      </c>
      <c r="BS208" s="307" t="s">
        <v>277</v>
      </c>
      <c r="BT208" s="307" t="s">
        <v>277</v>
      </c>
      <c r="BU208" s="306" t="s">
        <v>277</v>
      </c>
      <c r="BV208" s="307" t="s">
        <v>277</v>
      </c>
      <c r="BW208" s="307" t="s">
        <v>277</v>
      </c>
      <c r="BX208" s="307" t="s">
        <v>277</v>
      </c>
      <c r="BY208" s="307" t="s">
        <v>277</v>
      </c>
      <c r="BZ208" s="307" t="s">
        <v>277</v>
      </c>
      <c r="CA208" s="307" t="s">
        <v>277</v>
      </c>
      <c r="CB208" s="307" t="s">
        <v>277</v>
      </c>
      <c r="CC208" s="307" t="s">
        <v>277</v>
      </c>
      <c r="CD208" s="307" t="s">
        <v>277</v>
      </c>
      <c r="CE208" s="306" t="s">
        <v>277</v>
      </c>
      <c r="CF208" s="307" t="s">
        <v>277</v>
      </c>
      <c r="CG208" s="307" t="s">
        <v>277</v>
      </c>
      <c r="CH208" s="307" t="s">
        <v>277</v>
      </c>
      <c r="CI208" s="306" t="s">
        <v>277</v>
      </c>
      <c r="CJ208" s="307" t="s">
        <v>277</v>
      </c>
      <c r="CK208" s="307" t="s">
        <v>277</v>
      </c>
      <c r="CL208" s="307" t="s">
        <v>277</v>
      </c>
      <c r="CM208" s="433"/>
      <c r="CN208" s="436"/>
      <c r="CO208" s="449"/>
      <c r="CP208" s="449"/>
      <c r="CQ208" s="433"/>
      <c r="CR208" s="449"/>
      <c r="CS208" s="449"/>
      <c r="CT208" s="433"/>
      <c r="CU208" s="433"/>
      <c r="CV208" s="433"/>
      <c r="CW208" s="433"/>
      <c r="CX208" s="433"/>
      <c r="CY208" s="433"/>
      <c r="CZ208" s="433"/>
      <c r="DA208" s="433"/>
      <c r="DB208" s="442"/>
      <c r="DC208" s="433"/>
      <c r="DD208" s="433"/>
      <c r="DE208" s="433"/>
      <c r="DF208" s="433"/>
      <c r="DG208" s="433"/>
      <c r="DH208" s="433"/>
      <c r="DI208" s="433"/>
      <c r="DJ208" s="433"/>
      <c r="DK208" s="433"/>
      <c r="DL208" s="433"/>
      <c r="DM208" s="307" t="s">
        <v>277</v>
      </c>
      <c r="DN208" s="433"/>
      <c r="DO208" s="307" t="s">
        <v>277</v>
      </c>
      <c r="DP208" s="307" t="s">
        <v>277</v>
      </c>
      <c r="DQ208" s="307" t="s">
        <v>277</v>
      </c>
      <c r="DR208" s="307" t="s">
        <v>277</v>
      </c>
      <c r="DS208" s="307" t="s">
        <v>277</v>
      </c>
      <c r="DT208" s="307" t="s">
        <v>277</v>
      </c>
      <c r="DU208" s="307" t="s">
        <v>277</v>
      </c>
      <c r="DV208" s="307" t="s">
        <v>277</v>
      </c>
      <c r="DW208" s="307" t="s">
        <v>277</v>
      </c>
      <c r="DX208" s="433"/>
      <c r="DY208" s="307" t="s">
        <v>277</v>
      </c>
      <c r="DZ208" s="433"/>
      <c r="EA208" s="307" t="s">
        <v>277</v>
      </c>
      <c r="EB208" s="307" t="s">
        <v>277</v>
      </c>
      <c r="EC208" s="307" t="s">
        <v>277</v>
      </c>
      <c r="ED208" s="307" t="s">
        <v>277</v>
      </c>
      <c r="EE208" s="307" t="s">
        <v>277</v>
      </c>
      <c r="EF208" s="307" t="s">
        <v>277</v>
      </c>
      <c r="EG208" s="307" t="s">
        <v>277</v>
      </c>
      <c r="EH208" s="307" t="s">
        <v>277</v>
      </c>
      <c r="EI208" s="307" t="s">
        <v>277</v>
      </c>
      <c r="EJ208" s="307" t="s">
        <v>277</v>
      </c>
      <c r="EK208" s="307" t="s">
        <v>277</v>
      </c>
      <c r="EL208" s="307" t="s">
        <v>277</v>
      </c>
      <c r="EM208" s="307" t="s">
        <v>277</v>
      </c>
      <c r="EN208" s="307" t="s">
        <v>277</v>
      </c>
      <c r="EO208" s="307" t="s">
        <v>277</v>
      </c>
      <c r="EP208" s="307" t="s">
        <v>277</v>
      </c>
      <c r="EQ208" s="307" t="s">
        <v>277</v>
      </c>
      <c r="ER208" s="307" t="s">
        <v>277</v>
      </c>
      <c r="ES208" s="307" t="s">
        <v>277</v>
      </c>
      <c r="ET208" s="307" t="s">
        <v>277</v>
      </c>
      <c r="EU208" s="307" t="s">
        <v>277</v>
      </c>
    </row>
    <row r="209" spans="1:151" s="311" customFormat="1" ht="19.95" customHeight="1">
      <c r="A209" s="434"/>
      <c r="B209" s="434"/>
      <c r="C209" s="434"/>
      <c r="D209" s="450"/>
      <c r="E209" s="443"/>
      <c r="F209" s="434"/>
      <c r="G209" s="450"/>
      <c r="H209" s="450"/>
      <c r="I209" s="434"/>
      <c r="J209" s="434"/>
      <c r="K209" s="450"/>
      <c r="L209" s="443"/>
      <c r="M209" s="434"/>
      <c r="N209" s="443"/>
      <c r="O209" s="434"/>
      <c r="P209" s="440"/>
      <c r="Q209" s="461"/>
      <c r="R209" s="304" t="s">
        <v>277</v>
      </c>
      <c r="S209" s="304" t="s">
        <v>277</v>
      </c>
      <c r="T209" s="304" t="s">
        <v>277</v>
      </c>
      <c r="U209" s="304" t="s">
        <v>277</v>
      </c>
      <c r="V209" s="304" t="s">
        <v>277</v>
      </c>
      <c r="W209" s="304" t="s">
        <v>277</v>
      </c>
      <c r="X209" s="453"/>
      <c r="Y209" s="304" t="s">
        <v>277</v>
      </c>
      <c r="Z209" s="453"/>
      <c r="AA209" s="304" t="s">
        <v>277</v>
      </c>
      <c r="AB209" s="459"/>
      <c r="AC209" s="304" t="s">
        <v>277</v>
      </c>
      <c r="AD209" s="453"/>
      <c r="AE209" s="304" t="s">
        <v>277</v>
      </c>
      <c r="AF209" s="304" t="s">
        <v>277</v>
      </c>
      <c r="AG209" s="304" t="s">
        <v>277</v>
      </c>
      <c r="AH209" s="304" t="s">
        <v>277</v>
      </c>
      <c r="AI209" s="304" t="s">
        <v>277</v>
      </c>
      <c r="AJ209" s="448"/>
      <c r="AK209" s="448"/>
      <c r="AL209" s="448"/>
      <c r="AM209" s="448"/>
      <c r="AN209" s="448"/>
      <c r="AO209" s="448"/>
      <c r="AP209" s="307" t="s">
        <v>277</v>
      </c>
      <c r="AQ209" s="434"/>
      <c r="AR209" s="307" t="s">
        <v>277</v>
      </c>
      <c r="AS209" s="308" t="s">
        <v>277</v>
      </c>
      <c r="AT209" s="308" t="s">
        <v>277</v>
      </c>
      <c r="AU209" s="307" t="s">
        <v>277</v>
      </c>
      <c r="AV209" s="307" t="s">
        <v>277</v>
      </c>
      <c r="AW209" s="307" t="s">
        <v>277</v>
      </c>
      <c r="AX209" s="307" t="s">
        <v>277</v>
      </c>
      <c r="AY209" s="309" t="s">
        <v>277</v>
      </c>
      <c r="AZ209" s="387" t="s">
        <v>277</v>
      </c>
      <c r="BA209" s="453"/>
      <c r="BB209" s="387" t="s">
        <v>277</v>
      </c>
      <c r="BC209" s="455"/>
      <c r="BD209" s="387" t="s">
        <v>277</v>
      </c>
      <c r="BE209" s="387" t="s">
        <v>277</v>
      </c>
      <c r="BF209" s="387" t="s">
        <v>277</v>
      </c>
      <c r="BG209" s="307" t="s">
        <v>277</v>
      </c>
      <c r="BH209" s="307" t="s">
        <v>277</v>
      </c>
      <c r="BI209" s="307" t="s">
        <v>277</v>
      </c>
      <c r="BJ209" s="307" t="s">
        <v>277</v>
      </c>
      <c r="BK209" s="448"/>
      <c r="BL209" s="307" t="s">
        <v>277</v>
      </c>
      <c r="BM209" s="307" t="s">
        <v>277</v>
      </c>
      <c r="BN209" s="307" t="s">
        <v>277</v>
      </c>
      <c r="BO209" s="307" t="s">
        <v>277</v>
      </c>
      <c r="BP209" s="307" t="s">
        <v>277</v>
      </c>
      <c r="BQ209" s="307" t="s">
        <v>277</v>
      </c>
      <c r="BR209" s="307" t="s">
        <v>277</v>
      </c>
      <c r="BS209" s="307" t="s">
        <v>277</v>
      </c>
      <c r="BT209" s="307" t="s">
        <v>277</v>
      </c>
      <c r="BU209" s="306" t="s">
        <v>277</v>
      </c>
      <c r="BV209" s="307" t="s">
        <v>277</v>
      </c>
      <c r="BW209" s="307" t="s">
        <v>277</v>
      </c>
      <c r="BX209" s="307" t="s">
        <v>277</v>
      </c>
      <c r="BY209" s="307" t="s">
        <v>277</v>
      </c>
      <c r="BZ209" s="307" t="s">
        <v>277</v>
      </c>
      <c r="CA209" s="307" t="s">
        <v>277</v>
      </c>
      <c r="CB209" s="307" t="s">
        <v>277</v>
      </c>
      <c r="CC209" s="307" t="s">
        <v>277</v>
      </c>
      <c r="CD209" s="307" t="s">
        <v>277</v>
      </c>
      <c r="CE209" s="306" t="s">
        <v>277</v>
      </c>
      <c r="CF209" s="307" t="s">
        <v>277</v>
      </c>
      <c r="CG209" s="307" t="s">
        <v>277</v>
      </c>
      <c r="CH209" s="307" t="s">
        <v>277</v>
      </c>
      <c r="CI209" s="306" t="s">
        <v>277</v>
      </c>
      <c r="CJ209" s="307" t="s">
        <v>277</v>
      </c>
      <c r="CK209" s="307" t="s">
        <v>277</v>
      </c>
      <c r="CL209" s="307" t="s">
        <v>277</v>
      </c>
      <c r="CM209" s="434"/>
      <c r="CN209" s="437"/>
      <c r="CO209" s="450"/>
      <c r="CP209" s="450"/>
      <c r="CQ209" s="434"/>
      <c r="CR209" s="450"/>
      <c r="CS209" s="450"/>
      <c r="CT209" s="434"/>
      <c r="CU209" s="434"/>
      <c r="CV209" s="434"/>
      <c r="CW209" s="434"/>
      <c r="CX209" s="434"/>
      <c r="CY209" s="434"/>
      <c r="CZ209" s="434"/>
      <c r="DA209" s="434"/>
      <c r="DB209" s="443"/>
      <c r="DC209" s="434"/>
      <c r="DD209" s="434"/>
      <c r="DE209" s="434"/>
      <c r="DF209" s="434"/>
      <c r="DG209" s="434"/>
      <c r="DH209" s="434"/>
      <c r="DI209" s="434"/>
      <c r="DJ209" s="434"/>
      <c r="DK209" s="434"/>
      <c r="DL209" s="434"/>
      <c r="DM209" s="307" t="s">
        <v>277</v>
      </c>
      <c r="DN209" s="434"/>
      <c r="DO209" s="307" t="s">
        <v>277</v>
      </c>
      <c r="DP209" s="307" t="s">
        <v>277</v>
      </c>
      <c r="DQ209" s="307" t="s">
        <v>277</v>
      </c>
      <c r="DR209" s="307" t="s">
        <v>277</v>
      </c>
      <c r="DS209" s="307" t="s">
        <v>277</v>
      </c>
      <c r="DT209" s="307" t="s">
        <v>277</v>
      </c>
      <c r="DU209" s="307" t="s">
        <v>277</v>
      </c>
      <c r="DV209" s="307" t="s">
        <v>277</v>
      </c>
      <c r="DW209" s="307" t="s">
        <v>277</v>
      </c>
      <c r="DX209" s="434"/>
      <c r="DY209" s="307" t="s">
        <v>277</v>
      </c>
      <c r="DZ209" s="434"/>
      <c r="EA209" s="307" t="s">
        <v>277</v>
      </c>
      <c r="EB209" s="307" t="s">
        <v>277</v>
      </c>
      <c r="EC209" s="307" t="s">
        <v>277</v>
      </c>
      <c r="ED209" s="307" t="s">
        <v>277</v>
      </c>
      <c r="EE209" s="307" t="s">
        <v>277</v>
      </c>
      <c r="EF209" s="307" t="s">
        <v>277</v>
      </c>
      <c r="EG209" s="307" t="s">
        <v>277</v>
      </c>
      <c r="EH209" s="307" t="s">
        <v>277</v>
      </c>
      <c r="EI209" s="307" t="s">
        <v>277</v>
      </c>
      <c r="EJ209" s="307" t="s">
        <v>277</v>
      </c>
      <c r="EK209" s="307" t="s">
        <v>277</v>
      </c>
      <c r="EL209" s="307" t="s">
        <v>277</v>
      </c>
      <c r="EM209" s="307" t="s">
        <v>277</v>
      </c>
      <c r="EN209" s="307" t="s">
        <v>277</v>
      </c>
      <c r="EO209" s="307" t="s">
        <v>277</v>
      </c>
      <c r="EP209" s="307" t="s">
        <v>277</v>
      </c>
      <c r="EQ209" s="307" t="s">
        <v>277</v>
      </c>
      <c r="ER209" s="307" t="s">
        <v>277</v>
      </c>
      <c r="ES209" s="307" t="s">
        <v>277</v>
      </c>
      <c r="ET209" s="307" t="s">
        <v>277</v>
      </c>
      <c r="EU209" s="307" t="s">
        <v>277</v>
      </c>
    </row>
    <row r="210" spans="1:151" s="311" customFormat="1" ht="19.95" customHeight="1">
      <c r="A210" s="432">
        <v>80</v>
      </c>
      <c r="B210" s="432">
        <v>80</v>
      </c>
      <c r="C210" s="432" t="s">
        <v>263</v>
      </c>
      <c r="D210" s="432" t="s">
        <v>795</v>
      </c>
      <c r="E210" s="441" t="s">
        <v>265</v>
      </c>
      <c r="F210" s="432" t="s">
        <v>796</v>
      </c>
      <c r="G210" s="432" t="s">
        <v>797</v>
      </c>
      <c r="H210" s="432" t="s">
        <v>798</v>
      </c>
      <c r="I210" s="432" t="s">
        <v>799</v>
      </c>
      <c r="J210" s="432" t="s">
        <v>270</v>
      </c>
      <c r="K210" s="456" t="s">
        <v>800</v>
      </c>
      <c r="L210" s="441" t="s">
        <v>272</v>
      </c>
      <c r="M210" s="432" t="s">
        <v>801</v>
      </c>
      <c r="N210" s="441" t="s">
        <v>272</v>
      </c>
      <c r="O210" s="432" t="s">
        <v>802</v>
      </c>
      <c r="P210" s="438" t="s">
        <v>270</v>
      </c>
      <c r="Q210" s="441">
        <v>1</v>
      </c>
      <c r="R210" s="304" t="s">
        <v>365</v>
      </c>
      <c r="S210" s="304" t="s">
        <v>270</v>
      </c>
      <c r="T210" s="304" t="s">
        <v>270</v>
      </c>
      <c r="U210" s="304" t="s">
        <v>270</v>
      </c>
      <c r="V210" s="304" t="s">
        <v>270</v>
      </c>
      <c r="W210" s="304">
        <v>54</v>
      </c>
      <c r="X210" s="451">
        <v>54</v>
      </c>
      <c r="Y210" s="304" t="s">
        <v>270</v>
      </c>
      <c r="Z210" s="451" t="s">
        <v>270</v>
      </c>
      <c r="AA210" s="304">
        <v>54</v>
      </c>
      <c r="AB210" s="457">
        <v>54</v>
      </c>
      <c r="AC210" s="304" t="s">
        <v>270</v>
      </c>
      <c r="AD210" s="451" t="s">
        <v>270</v>
      </c>
      <c r="AE210" s="304" t="s">
        <v>270</v>
      </c>
      <c r="AF210" s="304" t="s">
        <v>270</v>
      </c>
      <c r="AG210" s="304" t="s">
        <v>270</v>
      </c>
      <c r="AH210" s="304" t="s">
        <v>270</v>
      </c>
      <c r="AI210" s="304" t="s">
        <v>270</v>
      </c>
      <c r="AJ210" s="446" t="s">
        <v>277</v>
      </c>
      <c r="AK210" s="446" t="s">
        <v>277</v>
      </c>
      <c r="AL210" s="446" t="s">
        <v>277</v>
      </c>
      <c r="AM210" s="446" t="s">
        <v>277</v>
      </c>
      <c r="AN210" s="446" t="s">
        <v>277</v>
      </c>
      <c r="AO210" s="446" t="s">
        <v>277</v>
      </c>
      <c r="AP210" s="307" t="s">
        <v>277</v>
      </c>
      <c r="AQ210" s="432" t="s">
        <v>277</v>
      </c>
      <c r="AR210" s="307" t="s">
        <v>277</v>
      </c>
      <c r="AS210" s="308" t="s">
        <v>277</v>
      </c>
      <c r="AT210" s="308" t="s">
        <v>277</v>
      </c>
      <c r="AU210" s="307" t="s">
        <v>277</v>
      </c>
      <c r="AV210" s="307" t="s">
        <v>277</v>
      </c>
      <c r="AW210" s="307" t="s">
        <v>277</v>
      </c>
      <c r="AX210" s="307" t="s">
        <v>277</v>
      </c>
      <c r="AY210" s="309" t="s">
        <v>277</v>
      </c>
      <c r="AZ210" s="387" t="s">
        <v>277</v>
      </c>
      <c r="BA210" s="451" t="s">
        <v>277</v>
      </c>
      <c r="BB210" s="387" t="s">
        <v>277</v>
      </c>
      <c r="BC210" s="454" t="s">
        <v>277</v>
      </c>
      <c r="BD210" s="387" t="s">
        <v>277</v>
      </c>
      <c r="BE210" s="387" t="s">
        <v>277</v>
      </c>
      <c r="BF210" s="387" t="s">
        <v>277</v>
      </c>
      <c r="BG210" s="307" t="s">
        <v>277</v>
      </c>
      <c r="BH210" s="307" t="s">
        <v>277</v>
      </c>
      <c r="BI210" s="307" t="s">
        <v>277</v>
      </c>
      <c r="BJ210" s="307" t="s">
        <v>277</v>
      </c>
      <c r="BK210" s="446" t="s">
        <v>277</v>
      </c>
      <c r="BL210" s="307" t="s">
        <v>277</v>
      </c>
      <c r="BM210" s="307" t="s">
        <v>277</v>
      </c>
      <c r="BN210" s="307" t="s">
        <v>277</v>
      </c>
      <c r="BO210" s="307" t="s">
        <v>277</v>
      </c>
      <c r="BP210" s="307" t="s">
        <v>277</v>
      </c>
      <c r="BQ210" s="307" t="s">
        <v>277</v>
      </c>
      <c r="BR210" s="307" t="s">
        <v>277</v>
      </c>
      <c r="BS210" s="307" t="s">
        <v>277</v>
      </c>
      <c r="BT210" s="307" t="s">
        <v>277</v>
      </c>
      <c r="BU210" s="306" t="s">
        <v>277</v>
      </c>
      <c r="BV210" s="307" t="s">
        <v>277</v>
      </c>
      <c r="BW210" s="307" t="s">
        <v>277</v>
      </c>
      <c r="BX210" s="307" t="s">
        <v>277</v>
      </c>
      <c r="BY210" s="307" t="s">
        <v>277</v>
      </c>
      <c r="BZ210" s="307" t="s">
        <v>277</v>
      </c>
      <c r="CA210" s="307" t="s">
        <v>277</v>
      </c>
      <c r="CB210" s="307" t="s">
        <v>277</v>
      </c>
      <c r="CC210" s="307" t="s">
        <v>277</v>
      </c>
      <c r="CD210" s="307" t="s">
        <v>277</v>
      </c>
      <c r="CE210" s="306" t="s">
        <v>277</v>
      </c>
      <c r="CF210" s="307" t="s">
        <v>277</v>
      </c>
      <c r="CG210" s="307" t="s">
        <v>277</v>
      </c>
      <c r="CH210" s="307" t="s">
        <v>277</v>
      </c>
      <c r="CI210" s="306" t="s">
        <v>277</v>
      </c>
      <c r="CJ210" s="307" t="s">
        <v>277</v>
      </c>
      <c r="CK210" s="307" t="s">
        <v>277</v>
      </c>
      <c r="CL210" s="307" t="s">
        <v>277</v>
      </c>
      <c r="CM210" s="432" t="s">
        <v>278</v>
      </c>
      <c r="CN210" s="435" t="s">
        <v>628</v>
      </c>
      <c r="CO210" s="432" t="s">
        <v>280</v>
      </c>
      <c r="CP210" s="432" t="s">
        <v>280</v>
      </c>
      <c r="CQ210" s="432" t="s">
        <v>295</v>
      </c>
      <c r="CR210" s="432" t="s">
        <v>803</v>
      </c>
      <c r="CS210" s="432" t="s">
        <v>270</v>
      </c>
      <c r="CT210" s="432" t="s">
        <v>277</v>
      </c>
      <c r="CU210" s="432" t="s">
        <v>277</v>
      </c>
      <c r="CV210" s="432" t="s">
        <v>277</v>
      </c>
      <c r="CW210" s="432" t="s">
        <v>277</v>
      </c>
      <c r="CX210" s="432" t="s">
        <v>277</v>
      </c>
      <c r="CY210" s="432" t="s">
        <v>277</v>
      </c>
      <c r="CZ210" s="432" t="s">
        <v>277</v>
      </c>
      <c r="DA210" s="432" t="s">
        <v>277</v>
      </c>
      <c r="DB210" s="441" t="s">
        <v>277</v>
      </c>
      <c r="DC210" s="432" t="s">
        <v>277</v>
      </c>
      <c r="DD210" s="432" t="s">
        <v>277</v>
      </c>
      <c r="DE210" s="432" t="s">
        <v>277</v>
      </c>
      <c r="DF210" s="432" t="s">
        <v>277</v>
      </c>
      <c r="DG210" s="432" t="s">
        <v>277</v>
      </c>
      <c r="DH210" s="432" t="s">
        <v>277</v>
      </c>
      <c r="DI210" s="432" t="s">
        <v>277</v>
      </c>
      <c r="DJ210" s="432" t="s">
        <v>277</v>
      </c>
      <c r="DK210" s="432" t="s">
        <v>277</v>
      </c>
      <c r="DL210" s="432" t="s">
        <v>277</v>
      </c>
      <c r="DM210" s="307" t="s">
        <v>277</v>
      </c>
      <c r="DN210" s="432" t="s">
        <v>277</v>
      </c>
      <c r="DO210" s="307" t="s">
        <v>277</v>
      </c>
      <c r="DP210" s="307" t="s">
        <v>277</v>
      </c>
      <c r="DQ210" s="307" t="s">
        <v>277</v>
      </c>
      <c r="DR210" s="307" t="s">
        <v>277</v>
      </c>
      <c r="DS210" s="307" t="s">
        <v>277</v>
      </c>
      <c r="DT210" s="307" t="s">
        <v>277</v>
      </c>
      <c r="DU210" s="307" t="s">
        <v>277</v>
      </c>
      <c r="DV210" s="307" t="s">
        <v>277</v>
      </c>
      <c r="DW210" s="307" t="s">
        <v>277</v>
      </c>
      <c r="DX210" s="432" t="s">
        <v>277</v>
      </c>
      <c r="DY210" s="307" t="s">
        <v>277</v>
      </c>
      <c r="DZ210" s="432" t="s">
        <v>277</v>
      </c>
      <c r="EA210" s="307" t="s">
        <v>277</v>
      </c>
      <c r="EB210" s="307" t="s">
        <v>277</v>
      </c>
      <c r="EC210" s="307" t="s">
        <v>277</v>
      </c>
      <c r="ED210" s="307" t="s">
        <v>277</v>
      </c>
      <c r="EE210" s="307" t="s">
        <v>277</v>
      </c>
      <c r="EF210" s="307" t="s">
        <v>277</v>
      </c>
      <c r="EG210" s="307" t="s">
        <v>277</v>
      </c>
      <c r="EH210" s="307" t="s">
        <v>277</v>
      </c>
      <c r="EI210" s="307" t="s">
        <v>277</v>
      </c>
      <c r="EJ210" s="307" t="s">
        <v>277</v>
      </c>
      <c r="EK210" s="307" t="s">
        <v>277</v>
      </c>
      <c r="EL210" s="307" t="s">
        <v>277</v>
      </c>
      <c r="EM210" s="307" t="s">
        <v>277</v>
      </c>
      <c r="EN210" s="307" t="s">
        <v>277</v>
      </c>
      <c r="EO210" s="307" t="s">
        <v>277</v>
      </c>
      <c r="EP210" s="307" t="s">
        <v>277</v>
      </c>
      <c r="EQ210" s="307" t="s">
        <v>277</v>
      </c>
      <c r="ER210" s="307" t="s">
        <v>277</v>
      </c>
      <c r="ES210" s="307" t="s">
        <v>277</v>
      </c>
      <c r="ET210" s="307" t="s">
        <v>277</v>
      </c>
      <c r="EU210" s="307" t="s">
        <v>277</v>
      </c>
    </row>
    <row r="211" spans="1:151" s="311" customFormat="1" ht="19.95" customHeight="1">
      <c r="A211" s="433"/>
      <c r="B211" s="433"/>
      <c r="C211" s="433"/>
      <c r="D211" s="449"/>
      <c r="E211" s="442"/>
      <c r="F211" s="433"/>
      <c r="G211" s="449"/>
      <c r="H211" s="449"/>
      <c r="I211" s="433"/>
      <c r="J211" s="433"/>
      <c r="K211" s="433"/>
      <c r="L211" s="442"/>
      <c r="M211" s="433"/>
      <c r="N211" s="442"/>
      <c r="O211" s="433"/>
      <c r="P211" s="439"/>
      <c r="Q211" s="460"/>
      <c r="R211" s="304" t="s">
        <v>277</v>
      </c>
      <c r="S211" s="304" t="s">
        <v>277</v>
      </c>
      <c r="T211" s="304" t="s">
        <v>277</v>
      </c>
      <c r="U211" s="304" t="s">
        <v>277</v>
      </c>
      <c r="V211" s="304" t="s">
        <v>277</v>
      </c>
      <c r="W211" s="304" t="s">
        <v>277</v>
      </c>
      <c r="X211" s="452"/>
      <c r="Y211" s="304" t="s">
        <v>277</v>
      </c>
      <c r="Z211" s="452"/>
      <c r="AA211" s="304" t="s">
        <v>277</v>
      </c>
      <c r="AB211" s="458"/>
      <c r="AC211" s="304" t="s">
        <v>277</v>
      </c>
      <c r="AD211" s="452"/>
      <c r="AE211" s="304" t="s">
        <v>277</v>
      </c>
      <c r="AF211" s="304" t="s">
        <v>277</v>
      </c>
      <c r="AG211" s="304" t="s">
        <v>277</v>
      </c>
      <c r="AH211" s="304" t="s">
        <v>277</v>
      </c>
      <c r="AI211" s="304" t="s">
        <v>277</v>
      </c>
      <c r="AJ211" s="447"/>
      <c r="AK211" s="447"/>
      <c r="AL211" s="447"/>
      <c r="AM211" s="447"/>
      <c r="AN211" s="447"/>
      <c r="AO211" s="447"/>
      <c r="AP211" s="307" t="s">
        <v>277</v>
      </c>
      <c r="AQ211" s="433"/>
      <c r="AR211" s="307" t="s">
        <v>277</v>
      </c>
      <c r="AS211" s="308" t="s">
        <v>277</v>
      </c>
      <c r="AT211" s="308" t="s">
        <v>277</v>
      </c>
      <c r="AU211" s="307" t="s">
        <v>277</v>
      </c>
      <c r="AV211" s="307" t="s">
        <v>277</v>
      </c>
      <c r="AW211" s="307" t="s">
        <v>277</v>
      </c>
      <c r="AX211" s="307" t="s">
        <v>277</v>
      </c>
      <c r="AY211" s="309" t="s">
        <v>277</v>
      </c>
      <c r="AZ211" s="387" t="s">
        <v>277</v>
      </c>
      <c r="BA211" s="452"/>
      <c r="BB211" s="387" t="s">
        <v>277</v>
      </c>
      <c r="BC211" s="452"/>
      <c r="BD211" s="387" t="s">
        <v>277</v>
      </c>
      <c r="BE211" s="387" t="s">
        <v>277</v>
      </c>
      <c r="BF211" s="387" t="s">
        <v>277</v>
      </c>
      <c r="BG211" s="307" t="s">
        <v>277</v>
      </c>
      <c r="BH211" s="307" t="s">
        <v>277</v>
      </c>
      <c r="BI211" s="307" t="s">
        <v>277</v>
      </c>
      <c r="BJ211" s="307" t="s">
        <v>277</v>
      </c>
      <c r="BK211" s="447"/>
      <c r="BL211" s="307" t="s">
        <v>277</v>
      </c>
      <c r="BM211" s="307" t="s">
        <v>277</v>
      </c>
      <c r="BN211" s="307" t="s">
        <v>277</v>
      </c>
      <c r="BO211" s="307" t="s">
        <v>277</v>
      </c>
      <c r="BP211" s="307" t="s">
        <v>277</v>
      </c>
      <c r="BQ211" s="307" t="s">
        <v>277</v>
      </c>
      <c r="BR211" s="307" t="s">
        <v>277</v>
      </c>
      <c r="BS211" s="307" t="s">
        <v>277</v>
      </c>
      <c r="BT211" s="307" t="s">
        <v>277</v>
      </c>
      <c r="BU211" s="306" t="s">
        <v>277</v>
      </c>
      <c r="BV211" s="307" t="s">
        <v>277</v>
      </c>
      <c r="BW211" s="307" t="s">
        <v>277</v>
      </c>
      <c r="BX211" s="307" t="s">
        <v>277</v>
      </c>
      <c r="BY211" s="307" t="s">
        <v>277</v>
      </c>
      <c r="BZ211" s="307" t="s">
        <v>277</v>
      </c>
      <c r="CA211" s="307" t="s">
        <v>277</v>
      </c>
      <c r="CB211" s="307" t="s">
        <v>277</v>
      </c>
      <c r="CC211" s="307" t="s">
        <v>277</v>
      </c>
      <c r="CD211" s="307" t="s">
        <v>277</v>
      </c>
      <c r="CE211" s="306" t="s">
        <v>277</v>
      </c>
      <c r="CF211" s="307" t="s">
        <v>277</v>
      </c>
      <c r="CG211" s="307" t="s">
        <v>277</v>
      </c>
      <c r="CH211" s="307" t="s">
        <v>277</v>
      </c>
      <c r="CI211" s="306" t="s">
        <v>277</v>
      </c>
      <c r="CJ211" s="307" t="s">
        <v>277</v>
      </c>
      <c r="CK211" s="307" t="s">
        <v>277</v>
      </c>
      <c r="CL211" s="307" t="s">
        <v>277</v>
      </c>
      <c r="CM211" s="433"/>
      <c r="CN211" s="436"/>
      <c r="CO211" s="449"/>
      <c r="CP211" s="449"/>
      <c r="CQ211" s="433"/>
      <c r="CR211" s="449"/>
      <c r="CS211" s="449"/>
      <c r="CT211" s="433"/>
      <c r="CU211" s="433"/>
      <c r="CV211" s="433"/>
      <c r="CW211" s="433"/>
      <c r="CX211" s="433"/>
      <c r="CY211" s="433"/>
      <c r="CZ211" s="433"/>
      <c r="DA211" s="433"/>
      <c r="DB211" s="442"/>
      <c r="DC211" s="433"/>
      <c r="DD211" s="433"/>
      <c r="DE211" s="433"/>
      <c r="DF211" s="433"/>
      <c r="DG211" s="433"/>
      <c r="DH211" s="433"/>
      <c r="DI211" s="433"/>
      <c r="DJ211" s="433"/>
      <c r="DK211" s="433"/>
      <c r="DL211" s="433"/>
      <c r="DM211" s="307" t="s">
        <v>277</v>
      </c>
      <c r="DN211" s="433"/>
      <c r="DO211" s="307" t="s">
        <v>277</v>
      </c>
      <c r="DP211" s="307" t="s">
        <v>277</v>
      </c>
      <c r="DQ211" s="307" t="s">
        <v>277</v>
      </c>
      <c r="DR211" s="307" t="s">
        <v>277</v>
      </c>
      <c r="DS211" s="307" t="s">
        <v>277</v>
      </c>
      <c r="DT211" s="307" t="s">
        <v>277</v>
      </c>
      <c r="DU211" s="307" t="s">
        <v>277</v>
      </c>
      <c r="DV211" s="307" t="s">
        <v>277</v>
      </c>
      <c r="DW211" s="307" t="s">
        <v>277</v>
      </c>
      <c r="DX211" s="433"/>
      <c r="DY211" s="307" t="s">
        <v>277</v>
      </c>
      <c r="DZ211" s="433"/>
      <c r="EA211" s="307" t="s">
        <v>277</v>
      </c>
      <c r="EB211" s="307" t="s">
        <v>277</v>
      </c>
      <c r="EC211" s="307" t="s">
        <v>277</v>
      </c>
      <c r="ED211" s="307" t="s">
        <v>277</v>
      </c>
      <c r="EE211" s="307" t="s">
        <v>277</v>
      </c>
      <c r="EF211" s="307" t="s">
        <v>277</v>
      </c>
      <c r="EG211" s="307" t="s">
        <v>277</v>
      </c>
      <c r="EH211" s="307" t="s">
        <v>277</v>
      </c>
      <c r="EI211" s="307" t="s">
        <v>277</v>
      </c>
      <c r="EJ211" s="307" t="s">
        <v>277</v>
      </c>
      <c r="EK211" s="307" t="s">
        <v>277</v>
      </c>
      <c r="EL211" s="307" t="s">
        <v>277</v>
      </c>
      <c r="EM211" s="307" t="s">
        <v>277</v>
      </c>
      <c r="EN211" s="307" t="s">
        <v>277</v>
      </c>
      <c r="EO211" s="307" t="s">
        <v>277</v>
      </c>
      <c r="EP211" s="307" t="s">
        <v>277</v>
      </c>
      <c r="EQ211" s="307" t="s">
        <v>277</v>
      </c>
      <c r="ER211" s="307" t="s">
        <v>277</v>
      </c>
      <c r="ES211" s="307" t="s">
        <v>277</v>
      </c>
      <c r="ET211" s="307" t="s">
        <v>277</v>
      </c>
      <c r="EU211" s="307" t="s">
        <v>277</v>
      </c>
    </row>
    <row r="212" spans="1:151" s="311" customFormat="1" ht="19.95" customHeight="1">
      <c r="A212" s="433"/>
      <c r="B212" s="433"/>
      <c r="C212" s="433"/>
      <c r="D212" s="449"/>
      <c r="E212" s="442"/>
      <c r="F212" s="433"/>
      <c r="G212" s="449"/>
      <c r="H212" s="449"/>
      <c r="I212" s="433"/>
      <c r="J212" s="433"/>
      <c r="K212" s="433"/>
      <c r="L212" s="442"/>
      <c r="M212" s="433"/>
      <c r="N212" s="442"/>
      <c r="O212" s="433"/>
      <c r="P212" s="439"/>
      <c r="Q212" s="460"/>
      <c r="R212" s="304" t="s">
        <v>277</v>
      </c>
      <c r="S212" s="304" t="s">
        <v>277</v>
      </c>
      <c r="T212" s="304" t="s">
        <v>277</v>
      </c>
      <c r="U212" s="304" t="s">
        <v>277</v>
      </c>
      <c r="V212" s="304" t="s">
        <v>277</v>
      </c>
      <c r="W212" s="304" t="s">
        <v>277</v>
      </c>
      <c r="X212" s="452"/>
      <c r="Y212" s="304" t="s">
        <v>277</v>
      </c>
      <c r="Z212" s="452"/>
      <c r="AA212" s="304" t="s">
        <v>277</v>
      </c>
      <c r="AB212" s="458"/>
      <c r="AC212" s="304" t="s">
        <v>277</v>
      </c>
      <c r="AD212" s="452"/>
      <c r="AE212" s="304" t="s">
        <v>277</v>
      </c>
      <c r="AF212" s="304" t="s">
        <v>277</v>
      </c>
      <c r="AG212" s="304" t="s">
        <v>277</v>
      </c>
      <c r="AH212" s="304" t="s">
        <v>277</v>
      </c>
      <c r="AI212" s="304" t="s">
        <v>277</v>
      </c>
      <c r="AJ212" s="447"/>
      <c r="AK212" s="447"/>
      <c r="AL212" s="447"/>
      <c r="AM212" s="447"/>
      <c r="AN212" s="447"/>
      <c r="AO212" s="447"/>
      <c r="AP212" s="307" t="s">
        <v>277</v>
      </c>
      <c r="AQ212" s="433"/>
      <c r="AR212" s="307" t="s">
        <v>277</v>
      </c>
      <c r="AS212" s="308" t="s">
        <v>277</v>
      </c>
      <c r="AT212" s="308" t="s">
        <v>277</v>
      </c>
      <c r="AU212" s="307" t="s">
        <v>277</v>
      </c>
      <c r="AV212" s="307" t="s">
        <v>277</v>
      </c>
      <c r="AW212" s="307" t="s">
        <v>277</v>
      </c>
      <c r="AX212" s="307" t="s">
        <v>277</v>
      </c>
      <c r="AY212" s="309" t="s">
        <v>277</v>
      </c>
      <c r="AZ212" s="387" t="s">
        <v>277</v>
      </c>
      <c r="BA212" s="452"/>
      <c r="BB212" s="387" t="s">
        <v>277</v>
      </c>
      <c r="BC212" s="452"/>
      <c r="BD212" s="387" t="s">
        <v>277</v>
      </c>
      <c r="BE212" s="387" t="s">
        <v>277</v>
      </c>
      <c r="BF212" s="387" t="s">
        <v>277</v>
      </c>
      <c r="BG212" s="307" t="s">
        <v>277</v>
      </c>
      <c r="BH212" s="307" t="s">
        <v>277</v>
      </c>
      <c r="BI212" s="307" t="s">
        <v>277</v>
      </c>
      <c r="BJ212" s="307" t="s">
        <v>277</v>
      </c>
      <c r="BK212" s="447"/>
      <c r="BL212" s="307" t="s">
        <v>277</v>
      </c>
      <c r="BM212" s="307" t="s">
        <v>277</v>
      </c>
      <c r="BN212" s="307" t="s">
        <v>277</v>
      </c>
      <c r="BO212" s="307" t="s">
        <v>277</v>
      </c>
      <c r="BP212" s="307" t="s">
        <v>277</v>
      </c>
      <c r="BQ212" s="307" t="s">
        <v>277</v>
      </c>
      <c r="BR212" s="307" t="s">
        <v>277</v>
      </c>
      <c r="BS212" s="307" t="s">
        <v>277</v>
      </c>
      <c r="BT212" s="307" t="s">
        <v>277</v>
      </c>
      <c r="BU212" s="306" t="s">
        <v>277</v>
      </c>
      <c r="BV212" s="307" t="s">
        <v>277</v>
      </c>
      <c r="BW212" s="307" t="s">
        <v>277</v>
      </c>
      <c r="BX212" s="307" t="s">
        <v>277</v>
      </c>
      <c r="BY212" s="307" t="s">
        <v>277</v>
      </c>
      <c r="BZ212" s="307" t="s">
        <v>277</v>
      </c>
      <c r="CA212" s="307" t="s">
        <v>277</v>
      </c>
      <c r="CB212" s="307" t="s">
        <v>277</v>
      </c>
      <c r="CC212" s="307" t="s">
        <v>277</v>
      </c>
      <c r="CD212" s="307" t="s">
        <v>277</v>
      </c>
      <c r="CE212" s="306" t="s">
        <v>277</v>
      </c>
      <c r="CF212" s="307" t="s">
        <v>277</v>
      </c>
      <c r="CG212" s="307" t="s">
        <v>277</v>
      </c>
      <c r="CH212" s="307" t="s">
        <v>277</v>
      </c>
      <c r="CI212" s="306" t="s">
        <v>277</v>
      </c>
      <c r="CJ212" s="307" t="s">
        <v>277</v>
      </c>
      <c r="CK212" s="307" t="s">
        <v>277</v>
      </c>
      <c r="CL212" s="307" t="s">
        <v>277</v>
      </c>
      <c r="CM212" s="433"/>
      <c r="CN212" s="436"/>
      <c r="CO212" s="449"/>
      <c r="CP212" s="449"/>
      <c r="CQ212" s="433"/>
      <c r="CR212" s="449"/>
      <c r="CS212" s="449"/>
      <c r="CT212" s="433"/>
      <c r="CU212" s="433"/>
      <c r="CV212" s="433"/>
      <c r="CW212" s="433"/>
      <c r="CX212" s="433"/>
      <c r="CY212" s="433"/>
      <c r="CZ212" s="433"/>
      <c r="DA212" s="433"/>
      <c r="DB212" s="442"/>
      <c r="DC212" s="433"/>
      <c r="DD212" s="433"/>
      <c r="DE212" s="433"/>
      <c r="DF212" s="433"/>
      <c r="DG212" s="433"/>
      <c r="DH212" s="433"/>
      <c r="DI212" s="433"/>
      <c r="DJ212" s="433"/>
      <c r="DK212" s="433"/>
      <c r="DL212" s="433"/>
      <c r="DM212" s="307" t="s">
        <v>277</v>
      </c>
      <c r="DN212" s="433"/>
      <c r="DO212" s="307" t="s">
        <v>277</v>
      </c>
      <c r="DP212" s="307" t="s">
        <v>277</v>
      </c>
      <c r="DQ212" s="307" t="s">
        <v>277</v>
      </c>
      <c r="DR212" s="307" t="s">
        <v>277</v>
      </c>
      <c r="DS212" s="307" t="s">
        <v>277</v>
      </c>
      <c r="DT212" s="307" t="s">
        <v>277</v>
      </c>
      <c r="DU212" s="307" t="s">
        <v>277</v>
      </c>
      <c r="DV212" s="307" t="s">
        <v>277</v>
      </c>
      <c r="DW212" s="307" t="s">
        <v>277</v>
      </c>
      <c r="DX212" s="433"/>
      <c r="DY212" s="307" t="s">
        <v>277</v>
      </c>
      <c r="DZ212" s="433"/>
      <c r="EA212" s="307" t="s">
        <v>277</v>
      </c>
      <c r="EB212" s="307" t="s">
        <v>277</v>
      </c>
      <c r="EC212" s="307" t="s">
        <v>277</v>
      </c>
      <c r="ED212" s="307" t="s">
        <v>277</v>
      </c>
      <c r="EE212" s="307" t="s">
        <v>277</v>
      </c>
      <c r="EF212" s="307" t="s">
        <v>277</v>
      </c>
      <c r="EG212" s="307" t="s">
        <v>277</v>
      </c>
      <c r="EH212" s="307" t="s">
        <v>277</v>
      </c>
      <c r="EI212" s="307" t="s">
        <v>277</v>
      </c>
      <c r="EJ212" s="307" t="s">
        <v>277</v>
      </c>
      <c r="EK212" s="307" t="s">
        <v>277</v>
      </c>
      <c r="EL212" s="307" t="s">
        <v>277</v>
      </c>
      <c r="EM212" s="307" t="s">
        <v>277</v>
      </c>
      <c r="EN212" s="307" t="s">
        <v>277</v>
      </c>
      <c r="EO212" s="307" t="s">
        <v>277</v>
      </c>
      <c r="EP212" s="307" t="s">
        <v>277</v>
      </c>
      <c r="EQ212" s="307" t="s">
        <v>277</v>
      </c>
      <c r="ER212" s="307" t="s">
        <v>277</v>
      </c>
      <c r="ES212" s="307" t="s">
        <v>277</v>
      </c>
      <c r="ET212" s="307" t="s">
        <v>277</v>
      </c>
      <c r="EU212" s="307" t="s">
        <v>277</v>
      </c>
    </row>
    <row r="213" spans="1:151" s="311" customFormat="1" ht="19.95" customHeight="1">
      <c r="A213" s="434"/>
      <c r="B213" s="434"/>
      <c r="C213" s="434"/>
      <c r="D213" s="450"/>
      <c r="E213" s="443"/>
      <c r="F213" s="434"/>
      <c r="G213" s="450"/>
      <c r="H213" s="450"/>
      <c r="I213" s="434"/>
      <c r="J213" s="434"/>
      <c r="K213" s="434"/>
      <c r="L213" s="443"/>
      <c r="M213" s="434"/>
      <c r="N213" s="443"/>
      <c r="O213" s="434"/>
      <c r="P213" s="440"/>
      <c r="Q213" s="461"/>
      <c r="R213" s="304" t="s">
        <v>277</v>
      </c>
      <c r="S213" s="304" t="s">
        <v>277</v>
      </c>
      <c r="T213" s="304" t="s">
        <v>277</v>
      </c>
      <c r="U213" s="304" t="s">
        <v>277</v>
      </c>
      <c r="V213" s="304" t="s">
        <v>277</v>
      </c>
      <c r="W213" s="304" t="s">
        <v>277</v>
      </c>
      <c r="X213" s="453"/>
      <c r="Y213" s="304" t="s">
        <v>277</v>
      </c>
      <c r="Z213" s="453"/>
      <c r="AA213" s="304" t="s">
        <v>277</v>
      </c>
      <c r="AB213" s="459"/>
      <c r="AC213" s="304" t="s">
        <v>277</v>
      </c>
      <c r="AD213" s="453"/>
      <c r="AE213" s="304" t="s">
        <v>277</v>
      </c>
      <c r="AF213" s="304" t="s">
        <v>277</v>
      </c>
      <c r="AG213" s="304" t="s">
        <v>277</v>
      </c>
      <c r="AH213" s="304" t="s">
        <v>277</v>
      </c>
      <c r="AI213" s="304" t="s">
        <v>277</v>
      </c>
      <c r="AJ213" s="448"/>
      <c r="AK213" s="448"/>
      <c r="AL213" s="448"/>
      <c r="AM213" s="448"/>
      <c r="AN213" s="448"/>
      <c r="AO213" s="448"/>
      <c r="AP213" s="307" t="s">
        <v>277</v>
      </c>
      <c r="AQ213" s="434"/>
      <c r="AR213" s="307" t="s">
        <v>277</v>
      </c>
      <c r="AS213" s="308" t="s">
        <v>277</v>
      </c>
      <c r="AT213" s="308" t="s">
        <v>277</v>
      </c>
      <c r="AU213" s="307" t="s">
        <v>277</v>
      </c>
      <c r="AV213" s="307" t="s">
        <v>277</v>
      </c>
      <c r="AW213" s="307" t="s">
        <v>277</v>
      </c>
      <c r="AX213" s="307" t="s">
        <v>277</v>
      </c>
      <c r="AY213" s="309" t="s">
        <v>277</v>
      </c>
      <c r="AZ213" s="387" t="s">
        <v>277</v>
      </c>
      <c r="BA213" s="453"/>
      <c r="BB213" s="387" t="s">
        <v>277</v>
      </c>
      <c r="BC213" s="455"/>
      <c r="BD213" s="387" t="s">
        <v>277</v>
      </c>
      <c r="BE213" s="387" t="s">
        <v>277</v>
      </c>
      <c r="BF213" s="387" t="s">
        <v>277</v>
      </c>
      <c r="BG213" s="307" t="s">
        <v>277</v>
      </c>
      <c r="BH213" s="307" t="s">
        <v>277</v>
      </c>
      <c r="BI213" s="307" t="s">
        <v>277</v>
      </c>
      <c r="BJ213" s="307" t="s">
        <v>277</v>
      </c>
      <c r="BK213" s="448"/>
      <c r="BL213" s="307" t="s">
        <v>277</v>
      </c>
      <c r="BM213" s="307" t="s">
        <v>277</v>
      </c>
      <c r="BN213" s="307" t="s">
        <v>277</v>
      </c>
      <c r="BO213" s="307" t="s">
        <v>277</v>
      </c>
      <c r="BP213" s="307" t="s">
        <v>277</v>
      </c>
      <c r="BQ213" s="307" t="s">
        <v>277</v>
      </c>
      <c r="BR213" s="307" t="s">
        <v>277</v>
      </c>
      <c r="BS213" s="307" t="s">
        <v>277</v>
      </c>
      <c r="BT213" s="307" t="s">
        <v>277</v>
      </c>
      <c r="BU213" s="306" t="s">
        <v>277</v>
      </c>
      <c r="BV213" s="307" t="s">
        <v>277</v>
      </c>
      <c r="BW213" s="307" t="s">
        <v>277</v>
      </c>
      <c r="BX213" s="307" t="s">
        <v>277</v>
      </c>
      <c r="BY213" s="307" t="s">
        <v>277</v>
      </c>
      <c r="BZ213" s="307" t="s">
        <v>277</v>
      </c>
      <c r="CA213" s="307" t="s">
        <v>277</v>
      </c>
      <c r="CB213" s="307" t="s">
        <v>277</v>
      </c>
      <c r="CC213" s="307" t="s">
        <v>277</v>
      </c>
      <c r="CD213" s="307" t="s">
        <v>277</v>
      </c>
      <c r="CE213" s="306" t="s">
        <v>277</v>
      </c>
      <c r="CF213" s="307" t="s">
        <v>277</v>
      </c>
      <c r="CG213" s="307" t="s">
        <v>277</v>
      </c>
      <c r="CH213" s="307" t="s">
        <v>277</v>
      </c>
      <c r="CI213" s="306" t="s">
        <v>277</v>
      </c>
      <c r="CJ213" s="307" t="s">
        <v>277</v>
      </c>
      <c r="CK213" s="307" t="s">
        <v>277</v>
      </c>
      <c r="CL213" s="307" t="s">
        <v>277</v>
      </c>
      <c r="CM213" s="434"/>
      <c r="CN213" s="437"/>
      <c r="CO213" s="450"/>
      <c r="CP213" s="450"/>
      <c r="CQ213" s="434"/>
      <c r="CR213" s="450"/>
      <c r="CS213" s="450"/>
      <c r="CT213" s="434"/>
      <c r="CU213" s="434"/>
      <c r="CV213" s="434"/>
      <c r="CW213" s="434"/>
      <c r="CX213" s="434"/>
      <c r="CY213" s="434"/>
      <c r="CZ213" s="434"/>
      <c r="DA213" s="434"/>
      <c r="DB213" s="443"/>
      <c r="DC213" s="434"/>
      <c r="DD213" s="434"/>
      <c r="DE213" s="434"/>
      <c r="DF213" s="434"/>
      <c r="DG213" s="434"/>
      <c r="DH213" s="434"/>
      <c r="DI213" s="434"/>
      <c r="DJ213" s="434"/>
      <c r="DK213" s="434"/>
      <c r="DL213" s="434"/>
      <c r="DM213" s="307" t="s">
        <v>277</v>
      </c>
      <c r="DN213" s="434"/>
      <c r="DO213" s="307" t="s">
        <v>277</v>
      </c>
      <c r="DP213" s="307" t="s">
        <v>277</v>
      </c>
      <c r="DQ213" s="307" t="s">
        <v>277</v>
      </c>
      <c r="DR213" s="307" t="s">
        <v>277</v>
      </c>
      <c r="DS213" s="307" t="s">
        <v>277</v>
      </c>
      <c r="DT213" s="307" t="s">
        <v>277</v>
      </c>
      <c r="DU213" s="307" t="s">
        <v>277</v>
      </c>
      <c r="DV213" s="307" t="s">
        <v>277</v>
      </c>
      <c r="DW213" s="307" t="s">
        <v>277</v>
      </c>
      <c r="DX213" s="434"/>
      <c r="DY213" s="307" t="s">
        <v>277</v>
      </c>
      <c r="DZ213" s="434"/>
      <c r="EA213" s="307" t="s">
        <v>277</v>
      </c>
      <c r="EB213" s="307" t="s">
        <v>277</v>
      </c>
      <c r="EC213" s="307" t="s">
        <v>277</v>
      </c>
      <c r="ED213" s="307" t="s">
        <v>277</v>
      </c>
      <c r="EE213" s="307" t="s">
        <v>277</v>
      </c>
      <c r="EF213" s="307" t="s">
        <v>277</v>
      </c>
      <c r="EG213" s="307" t="s">
        <v>277</v>
      </c>
      <c r="EH213" s="307" t="s">
        <v>277</v>
      </c>
      <c r="EI213" s="307" t="s">
        <v>277</v>
      </c>
      <c r="EJ213" s="307" t="s">
        <v>277</v>
      </c>
      <c r="EK213" s="307" t="s">
        <v>277</v>
      </c>
      <c r="EL213" s="307" t="s">
        <v>277</v>
      </c>
      <c r="EM213" s="307" t="s">
        <v>277</v>
      </c>
      <c r="EN213" s="307" t="s">
        <v>277</v>
      </c>
      <c r="EO213" s="307" t="s">
        <v>277</v>
      </c>
      <c r="EP213" s="307" t="s">
        <v>277</v>
      </c>
      <c r="EQ213" s="307" t="s">
        <v>277</v>
      </c>
      <c r="ER213" s="307" t="s">
        <v>277</v>
      </c>
      <c r="ES213" s="307" t="s">
        <v>277</v>
      </c>
      <c r="ET213" s="307" t="s">
        <v>277</v>
      </c>
      <c r="EU213" s="307" t="s">
        <v>277</v>
      </c>
    </row>
    <row r="214" spans="1:151" s="311" customFormat="1" ht="19.95" customHeight="1">
      <c r="A214" s="432">
        <v>81</v>
      </c>
      <c r="B214" s="432">
        <v>81</v>
      </c>
      <c r="C214" s="432" t="s">
        <v>263</v>
      </c>
      <c r="D214" s="432" t="s">
        <v>804</v>
      </c>
      <c r="E214" s="441" t="s">
        <v>265</v>
      </c>
      <c r="F214" s="432" t="s">
        <v>805</v>
      </c>
      <c r="G214" s="432" t="s">
        <v>806</v>
      </c>
      <c r="H214" s="432" t="s">
        <v>807</v>
      </c>
      <c r="I214" s="432" t="s">
        <v>808</v>
      </c>
      <c r="J214" s="432" t="s">
        <v>270</v>
      </c>
      <c r="K214" s="456" t="s">
        <v>809</v>
      </c>
      <c r="L214" s="441" t="s">
        <v>272</v>
      </c>
      <c r="M214" s="432" t="s">
        <v>810</v>
      </c>
      <c r="N214" s="441" t="s">
        <v>272</v>
      </c>
      <c r="O214" s="432" t="s">
        <v>811</v>
      </c>
      <c r="P214" s="438" t="s">
        <v>270</v>
      </c>
      <c r="Q214" s="441">
        <v>2</v>
      </c>
      <c r="R214" s="304" t="s">
        <v>812</v>
      </c>
      <c r="S214" s="304" t="s">
        <v>270</v>
      </c>
      <c r="T214" s="304" t="s">
        <v>270</v>
      </c>
      <c r="U214" s="304" t="s">
        <v>270</v>
      </c>
      <c r="V214" s="304" t="s">
        <v>270</v>
      </c>
      <c r="W214" s="304">
        <v>18</v>
      </c>
      <c r="X214" s="451">
        <f>W214+W215</f>
        <v>31</v>
      </c>
      <c r="Y214" s="304" t="s">
        <v>270</v>
      </c>
      <c r="Z214" s="451" t="s">
        <v>270</v>
      </c>
      <c r="AA214" s="304">
        <v>18</v>
      </c>
      <c r="AB214" s="457">
        <v>31</v>
      </c>
      <c r="AC214" s="304" t="s">
        <v>270</v>
      </c>
      <c r="AD214" s="451" t="s">
        <v>270</v>
      </c>
      <c r="AE214" s="304">
        <v>72.7</v>
      </c>
      <c r="AF214" s="304" t="s">
        <v>270</v>
      </c>
      <c r="AG214" s="304" t="s">
        <v>270</v>
      </c>
      <c r="AH214" s="304" t="s">
        <v>270</v>
      </c>
      <c r="AI214" s="304" t="s">
        <v>270</v>
      </c>
      <c r="AJ214" s="446" t="s">
        <v>277</v>
      </c>
      <c r="AK214" s="446" t="s">
        <v>277</v>
      </c>
      <c r="AL214" s="446" t="s">
        <v>277</v>
      </c>
      <c r="AM214" s="446" t="s">
        <v>277</v>
      </c>
      <c r="AN214" s="446" t="s">
        <v>277</v>
      </c>
      <c r="AO214" s="446" t="s">
        <v>277</v>
      </c>
      <c r="AP214" s="307" t="s">
        <v>277</v>
      </c>
      <c r="AQ214" s="432" t="s">
        <v>277</v>
      </c>
      <c r="AR214" s="307" t="s">
        <v>277</v>
      </c>
      <c r="AS214" s="308" t="s">
        <v>277</v>
      </c>
      <c r="AT214" s="308" t="s">
        <v>277</v>
      </c>
      <c r="AU214" s="307" t="s">
        <v>277</v>
      </c>
      <c r="AV214" s="307" t="s">
        <v>277</v>
      </c>
      <c r="AW214" s="307" t="s">
        <v>277</v>
      </c>
      <c r="AX214" s="307" t="s">
        <v>277</v>
      </c>
      <c r="AY214" s="309" t="s">
        <v>277</v>
      </c>
      <c r="AZ214" s="387" t="s">
        <v>277</v>
      </c>
      <c r="BA214" s="451" t="s">
        <v>277</v>
      </c>
      <c r="BB214" s="387" t="s">
        <v>277</v>
      </c>
      <c r="BC214" s="454" t="s">
        <v>277</v>
      </c>
      <c r="BD214" s="387" t="s">
        <v>277</v>
      </c>
      <c r="BE214" s="387" t="s">
        <v>277</v>
      </c>
      <c r="BF214" s="387" t="s">
        <v>277</v>
      </c>
      <c r="BG214" s="307" t="s">
        <v>277</v>
      </c>
      <c r="BH214" s="307" t="s">
        <v>277</v>
      </c>
      <c r="BI214" s="307" t="s">
        <v>277</v>
      </c>
      <c r="BJ214" s="307" t="s">
        <v>277</v>
      </c>
      <c r="BK214" s="446" t="s">
        <v>277</v>
      </c>
      <c r="BL214" s="307" t="s">
        <v>277</v>
      </c>
      <c r="BM214" s="307" t="s">
        <v>277</v>
      </c>
      <c r="BN214" s="307" t="s">
        <v>277</v>
      </c>
      <c r="BO214" s="307" t="s">
        <v>277</v>
      </c>
      <c r="BP214" s="307" t="s">
        <v>277</v>
      </c>
      <c r="BQ214" s="307" t="s">
        <v>277</v>
      </c>
      <c r="BR214" s="307" t="s">
        <v>277</v>
      </c>
      <c r="BS214" s="307" t="s">
        <v>277</v>
      </c>
      <c r="BT214" s="307" t="s">
        <v>277</v>
      </c>
      <c r="BU214" s="306" t="s">
        <v>277</v>
      </c>
      <c r="BV214" s="307" t="s">
        <v>277</v>
      </c>
      <c r="BW214" s="307" t="s">
        <v>277</v>
      </c>
      <c r="BX214" s="307" t="s">
        <v>277</v>
      </c>
      <c r="BY214" s="307" t="s">
        <v>277</v>
      </c>
      <c r="BZ214" s="307" t="s">
        <v>277</v>
      </c>
      <c r="CA214" s="307" t="s">
        <v>277</v>
      </c>
      <c r="CB214" s="307" t="s">
        <v>277</v>
      </c>
      <c r="CC214" s="307" t="s">
        <v>277</v>
      </c>
      <c r="CD214" s="307" t="s">
        <v>277</v>
      </c>
      <c r="CE214" s="306" t="s">
        <v>277</v>
      </c>
      <c r="CF214" s="307" t="s">
        <v>277</v>
      </c>
      <c r="CG214" s="307" t="s">
        <v>277</v>
      </c>
      <c r="CH214" s="307" t="s">
        <v>277</v>
      </c>
      <c r="CI214" s="306" t="s">
        <v>277</v>
      </c>
      <c r="CJ214" s="307" t="s">
        <v>277</v>
      </c>
      <c r="CK214" s="307" t="s">
        <v>277</v>
      </c>
      <c r="CL214" s="307" t="s">
        <v>277</v>
      </c>
      <c r="CM214" s="432" t="s">
        <v>293</v>
      </c>
      <c r="CN214" s="435" t="s">
        <v>442</v>
      </c>
      <c r="CO214" s="432" t="s">
        <v>280</v>
      </c>
      <c r="CP214" s="432" t="s">
        <v>280</v>
      </c>
      <c r="CQ214" s="432" t="s">
        <v>582</v>
      </c>
      <c r="CR214" s="432" t="s">
        <v>813</v>
      </c>
      <c r="CS214" s="432" t="s">
        <v>270</v>
      </c>
      <c r="CT214" s="432" t="s">
        <v>277</v>
      </c>
      <c r="CU214" s="432" t="s">
        <v>277</v>
      </c>
      <c r="CV214" s="432" t="s">
        <v>277</v>
      </c>
      <c r="CW214" s="432" t="s">
        <v>277</v>
      </c>
      <c r="CX214" s="432" t="s">
        <v>277</v>
      </c>
      <c r="CY214" s="432" t="s">
        <v>277</v>
      </c>
      <c r="CZ214" s="432" t="s">
        <v>277</v>
      </c>
      <c r="DA214" s="432" t="s">
        <v>277</v>
      </c>
      <c r="DB214" s="441" t="s">
        <v>277</v>
      </c>
      <c r="DC214" s="432" t="s">
        <v>277</v>
      </c>
      <c r="DD214" s="432" t="s">
        <v>277</v>
      </c>
      <c r="DE214" s="432" t="s">
        <v>277</v>
      </c>
      <c r="DF214" s="432" t="s">
        <v>277</v>
      </c>
      <c r="DG214" s="432" t="s">
        <v>277</v>
      </c>
      <c r="DH214" s="432" t="s">
        <v>277</v>
      </c>
      <c r="DI214" s="432" t="s">
        <v>277</v>
      </c>
      <c r="DJ214" s="432" t="s">
        <v>277</v>
      </c>
      <c r="DK214" s="432" t="s">
        <v>277</v>
      </c>
      <c r="DL214" s="432" t="s">
        <v>277</v>
      </c>
      <c r="DM214" s="307" t="s">
        <v>277</v>
      </c>
      <c r="DN214" s="432" t="s">
        <v>277</v>
      </c>
      <c r="DO214" s="307" t="s">
        <v>277</v>
      </c>
      <c r="DP214" s="307" t="s">
        <v>277</v>
      </c>
      <c r="DQ214" s="307" t="s">
        <v>277</v>
      </c>
      <c r="DR214" s="307" t="s">
        <v>277</v>
      </c>
      <c r="DS214" s="307" t="s">
        <v>277</v>
      </c>
      <c r="DT214" s="307" t="s">
        <v>277</v>
      </c>
      <c r="DU214" s="307" t="s">
        <v>277</v>
      </c>
      <c r="DV214" s="307" t="s">
        <v>277</v>
      </c>
      <c r="DW214" s="307" t="s">
        <v>277</v>
      </c>
      <c r="DX214" s="432" t="s">
        <v>277</v>
      </c>
      <c r="DY214" s="307" t="s">
        <v>277</v>
      </c>
      <c r="DZ214" s="432" t="s">
        <v>277</v>
      </c>
      <c r="EA214" s="307" t="s">
        <v>277</v>
      </c>
      <c r="EB214" s="307" t="s">
        <v>277</v>
      </c>
      <c r="EC214" s="307" t="s">
        <v>277</v>
      </c>
      <c r="ED214" s="307" t="s">
        <v>277</v>
      </c>
      <c r="EE214" s="307" t="s">
        <v>277</v>
      </c>
      <c r="EF214" s="307" t="s">
        <v>277</v>
      </c>
      <c r="EG214" s="307" t="s">
        <v>277</v>
      </c>
      <c r="EH214" s="307" t="s">
        <v>277</v>
      </c>
      <c r="EI214" s="307" t="s">
        <v>277</v>
      </c>
      <c r="EJ214" s="307" t="s">
        <v>277</v>
      </c>
      <c r="EK214" s="307" t="s">
        <v>277</v>
      </c>
      <c r="EL214" s="307" t="s">
        <v>277</v>
      </c>
      <c r="EM214" s="307" t="s">
        <v>277</v>
      </c>
      <c r="EN214" s="307" t="s">
        <v>277</v>
      </c>
      <c r="EO214" s="307" t="s">
        <v>277</v>
      </c>
      <c r="EP214" s="307" t="s">
        <v>277</v>
      </c>
      <c r="EQ214" s="307" t="s">
        <v>277</v>
      </c>
      <c r="ER214" s="307" t="s">
        <v>277</v>
      </c>
      <c r="ES214" s="307" t="s">
        <v>277</v>
      </c>
      <c r="ET214" s="307" t="s">
        <v>277</v>
      </c>
      <c r="EU214" s="307" t="s">
        <v>277</v>
      </c>
    </row>
    <row r="215" spans="1:151" s="311" customFormat="1" ht="19.95" customHeight="1">
      <c r="A215" s="433"/>
      <c r="B215" s="433"/>
      <c r="C215" s="433"/>
      <c r="D215" s="449"/>
      <c r="E215" s="442"/>
      <c r="F215" s="433"/>
      <c r="G215" s="449"/>
      <c r="H215" s="449"/>
      <c r="I215" s="433"/>
      <c r="J215" s="433"/>
      <c r="K215" s="433"/>
      <c r="L215" s="442"/>
      <c r="M215" s="433"/>
      <c r="N215" s="442"/>
      <c r="O215" s="433"/>
      <c r="P215" s="439"/>
      <c r="Q215" s="460"/>
      <c r="R215" s="304" t="s">
        <v>812</v>
      </c>
      <c r="S215" s="304" t="s">
        <v>270</v>
      </c>
      <c r="T215" s="304" t="s">
        <v>270</v>
      </c>
      <c r="U215" s="304" t="s">
        <v>270</v>
      </c>
      <c r="V215" s="304" t="s">
        <v>270</v>
      </c>
      <c r="W215" s="304">
        <v>13</v>
      </c>
      <c r="X215" s="452"/>
      <c r="Y215" s="304" t="s">
        <v>270</v>
      </c>
      <c r="Z215" s="452"/>
      <c r="AA215" s="304">
        <v>13</v>
      </c>
      <c r="AB215" s="458"/>
      <c r="AC215" s="304" t="s">
        <v>270</v>
      </c>
      <c r="AD215" s="452"/>
      <c r="AE215" s="304">
        <v>78.8</v>
      </c>
      <c r="AF215" s="304" t="s">
        <v>270</v>
      </c>
      <c r="AG215" s="304" t="s">
        <v>270</v>
      </c>
      <c r="AH215" s="304" t="s">
        <v>270</v>
      </c>
      <c r="AI215" s="304" t="s">
        <v>270</v>
      </c>
      <c r="AJ215" s="447"/>
      <c r="AK215" s="447"/>
      <c r="AL215" s="447"/>
      <c r="AM215" s="447"/>
      <c r="AN215" s="447"/>
      <c r="AO215" s="447"/>
      <c r="AP215" s="307" t="s">
        <v>277</v>
      </c>
      <c r="AQ215" s="433"/>
      <c r="AR215" s="307" t="s">
        <v>277</v>
      </c>
      <c r="AS215" s="308" t="s">
        <v>277</v>
      </c>
      <c r="AT215" s="308" t="s">
        <v>277</v>
      </c>
      <c r="AU215" s="307" t="s">
        <v>277</v>
      </c>
      <c r="AV215" s="307" t="s">
        <v>277</v>
      </c>
      <c r="AW215" s="307" t="s">
        <v>277</v>
      </c>
      <c r="AX215" s="307" t="s">
        <v>277</v>
      </c>
      <c r="AY215" s="309" t="s">
        <v>277</v>
      </c>
      <c r="AZ215" s="387" t="s">
        <v>277</v>
      </c>
      <c r="BA215" s="452"/>
      <c r="BB215" s="387" t="s">
        <v>277</v>
      </c>
      <c r="BC215" s="452"/>
      <c r="BD215" s="387" t="s">
        <v>277</v>
      </c>
      <c r="BE215" s="387" t="s">
        <v>277</v>
      </c>
      <c r="BF215" s="387" t="s">
        <v>277</v>
      </c>
      <c r="BG215" s="307" t="s">
        <v>277</v>
      </c>
      <c r="BH215" s="307" t="s">
        <v>277</v>
      </c>
      <c r="BI215" s="307" t="s">
        <v>277</v>
      </c>
      <c r="BJ215" s="307" t="s">
        <v>277</v>
      </c>
      <c r="BK215" s="447"/>
      <c r="BL215" s="307" t="s">
        <v>277</v>
      </c>
      <c r="BM215" s="307" t="s">
        <v>277</v>
      </c>
      <c r="BN215" s="307" t="s">
        <v>277</v>
      </c>
      <c r="BO215" s="307" t="s">
        <v>277</v>
      </c>
      <c r="BP215" s="307" t="s">
        <v>277</v>
      </c>
      <c r="BQ215" s="307" t="s">
        <v>277</v>
      </c>
      <c r="BR215" s="307" t="s">
        <v>277</v>
      </c>
      <c r="BS215" s="307" t="s">
        <v>277</v>
      </c>
      <c r="BT215" s="307" t="s">
        <v>277</v>
      </c>
      <c r="BU215" s="306" t="s">
        <v>277</v>
      </c>
      <c r="BV215" s="307" t="s">
        <v>277</v>
      </c>
      <c r="BW215" s="307" t="s">
        <v>277</v>
      </c>
      <c r="BX215" s="307" t="s">
        <v>277</v>
      </c>
      <c r="BY215" s="307" t="s">
        <v>277</v>
      </c>
      <c r="BZ215" s="307" t="s">
        <v>277</v>
      </c>
      <c r="CA215" s="307" t="s">
        <v>277</v>
      </c>
      <c r="CB215" s="307" t="s">
        <v>277</v>
      </c>
      <c r="CC215" s="307" t="s">
        <v>277</v>
      </c>
      <c r="CD215" s="307" t="s">
        <v>277</v>
      </c>
      <c r="CE215" s="306" t="s">
        <v>277</v>
      </c>
      <c r="CF215" s="307" t="s">
        <v>277</v>
      </c>
      <c r="CG215" s="307" t="s">
        <v>277</v>
      </c>
      <c r="CH215" s="307" t="s">
        <v>277</v>
      </c>
      <c r="CI215" s="306" t="s">
        <v>277</v>
      </c>
      <c r="CJ215" s="307" t="s">
        <v>277</v>
      </c>
      <c r="CK215" s="307" t="s">
        <v>277</v>
      </c>
      <c r="CL215" s="307" t="s">
        <v>277</v>
      </c>
      <c r="CM215" s="433"/>
      <c r="CN215" s="436"/>
      <c r="CO215" s="449"/>
      <c r="CP215" s="449"/>
      <c r="CQ215" s="433"/>
      <c r="CR215" s="449"/>
      <c r="CS215" s="449"/>
      <c r="CT215" s="433"/>
      <c r="CU215" s="433"/>
      <c r="CV215" s="433"/>
      <c r="CW215" s="433"/>
      <c r="CX215" s="433"/>
      <c r="CY215" s="433"/>
      <c r="CZ215" s="433"/>
      <c r="DA215" s="433"/>
      <c r="DB215" s="442"/>
      <c r="DC215" s="433"/>
      <c r="DD215" s="433"/>
      <c r="DE215" s="433"/>
      <c r="DF215" s="433"/>
      <c r="DG215" s="433"/>
      <c r="DH215" s="433"/>
      <c r="DI215" s="433"/>
      <c r="DJ215" s="433"/>
      <c r="DK215" s="433"/>
      <c r="DL215" s="433"/>
      <c r="DM215" s="307" t="s">
        <v>277</v>
      </c>
      <c r="DN215" s="433"/>
      <c r="DO215" s="307" t="s">
        <v>277</v>
      </c>
      <c r="DP215" s="307" t="s">
        <v>277</v>
      </c>
      <c r="DQ215" s="307" t="s">
        <v>277</v>
      </c>
      <c r="DR215" s="307" t="s">
        <v>277</v>
      </c>
      <c r="DS215" s="307" t="s">
        <v>277</v>
      </c>
      <c r="DT215" s="307" t="s">
        <v>277</v>
      </c>
      <c r="DU215" s="307" t="s">
        <v>277</v>
      </c>
      <c r="DV215" s="307" t="s">
        <v>277</v>
      </c>
      <c r="DW215" s="307" t="s">
        <v>277</v>
      </c>
      <c r="DX215" s="433"/>
      <c r="DY215" s="307" t="s">
        <v>277</v>
      </c>
      <c r="DZ215" s="433"/>
      <c r="EA215" s="307" t="s">
        <v>277</v>
      </c>
      <c r="EB215" s="307" t="s">
        <v>277</v>
      </c>
      <c r="EC215" s="307" t="s">
        <v>277</v>
      </c>
      <c r="ED215" s="307" t="s">
        <v>277</v>
      </c>
      <c r="EE215" s="307" t="s">
        <v>277</v>
      </c>
      <c r="EF215" s="307" t="s">
        <v>277</v>
      </c>
      <c r="EG215" s="307" t="s">
        <v>277</v>
      </c>
      <c r="EH215" s="307" t="s">
        <v>277</v>
      </c>
      <c r="EI215" s="307" t="s">
        <v>277</v>
      </c>
      <c r="EJ215" s="307" t="s">
        <v>277</v>
      </c>
      <c r="EK215" s="307" t="s">
        <v>277</v>
      </c>
      <c r="EL215" s="307" t="s">
        <v>277</v>
      </c>
      <c r="EM215" s="307" t="s">
        <v>277</v>
      </c>
      <c r="EN215" s="307" t="s">
        <v>277</v>
      </c>
      <c r="EO215" s="307" t="s">
        <v>277</v>
      </c>
      <c r="EP215" s="307" t="s">
        <v>277</v>
      </c>
      <c r="EQ215" s="307" t="s">
        <v>277</v>
      </c>
      <c r="ER215" s="307" t="s">
        <v>277</v>
      </c>
      <c r="ES215" s="307" t="s">
        <v>277</v>
      </c>
      <c r="ET215" s="307" t="s">
        <v>277</v>
      </c>
      <c r="EU215" s="307" t="s">
        <v>277</v>
      </c>
    </row>
    <row r="216" spans="1:151" s="311" customFormat="1" ht="19.95" customHeight="1">
      <c r="A216" s="433"/>
      <c r="B216" s="433"/>
      <c r="C216" s="433"/>
      <c r="D216" s="449"/>
      <c r="E216" s="442"/>
      <c r="F216" s="433"/>
      <c r="G216" s="449"/>
      <c r="H216" s="449"/>
      <c r="I216" s="433"/>
      <c r="J216" s="433"/>
      <c r="K216" s="433"/>
      <c r="L216" s="442"/>
      <c r="M216" s="433"/>
      <c r="N216" s="442"/>
      <c r="O216" s="433"/>
      <c r="P216" s="439"/>
      <c r="Q216" s="460"/>
      <c r="R216" s="304" t="s">
        <v>277</v>
      </c>
      <c r="S216" s="304" t="s">
        <v>277</v>
      </c>
      <c r="T216" s="304" t="s">
        <v>277</v>
      </c>
      <c r="U216" s="304" t="s">
        <v>277</v>
      </c>
      <c r="V216" s="304" t="s">
        <v>277</v>
      </c>
      <c r="W216" s="304" t="s">
        <v>277</v>
      </c>
      <c r="X216" s="452"/>
      <c r="Y216" s="304" t="s">
        <v>277</v>
      </c>
      <c r="Z216" s="452"/>
      <c r="AA216" s="304" t="s">
        <v>277</v>
      </c>
      <c r="AB216" s="458"/>
      <c r="AC216" s="304" t="s">
        <v>277</v>
      </c>
      <c r="AD216" s="452"/>
      <c r="AE216" s="304" t="s">
        <v>277</v>
      </c>
      <c r="AF216" s="304" t="s">
        <v>277</v>
      </c>
      <c r="AG216" s="304" t="s">
        <v>277</v>
      </c>
      <c r="AH216" s="304" t="s">
        <v>277</v>
      </c>
      <c r="AI216" s="304" t="s">
        <v>277</v>
      </c>
      <c r="AJ216" s="447"/>
      <c r="AK216" s="447"/>
      <c r="AL216" s="447"/>
      <c r="AM216" s="447"/>
      <c r="AN216" s="447"/>
      <c r="AO216" s="447"/>
      <c r="AP216" s="307" t="s">
        <v>277</v>
      </c>
      <c r="AQ216" s="433"/>
      <c r="AR216" s="307" t="s">
        <v>277</v>
      </c>
      <c r="AS216" s="308" t="s">
        <v>277</v>
      </c>
      <c r="AT216" s="308" t="s">
        <v>277</v>
      </c>
      <c r="AU216" s="307" t="s">
        <v>277</v>
      </c>
      <c r="AV216" s="307" t="s">
        <v>277</v>
      </c>
      <c r="AW216" s="307" t="s">
        <v>277</v>
      </c>
      <c r="AX216" s="307" t="s">
        <v>277</v>
      </c>
      <c r="AY216" s="309" t="s">
        <v>277</v>
      </c>
      <c r="AZ216" s="387" t="s">
        <v>277</v>
      </c>
      <c r="BA216" s="452"/>
      <c r="BB216" s="387" t="s">
        <v>277</v>
      </c>
      <c r="BC216" s="452"/>
      <c r="BD216" s="387" t="s">
        <v>277</v>
      </c>
      <c r="BE216" s="387" t="s">
        <v>277</v>
      </c>
      <c r="BF216" s="387" t="s">
        <v>277</v>
      </c>
      <c r="BG216" s="307" t="s">
        <v>277</v>
      </c>
      <c r="BH216" s="307" t="s">
        <v>277</v>
      </c>
      <c r="BI216" s="307" t="s">
        <v>277</v>
      </c>
      <c r="BJ216" s="307" t="s">
        <v>277</v>
      </c>
      <c r="BK216" s="447"/>
      <c r="BL216" s="307" t="s">
        <v>277</v>
      </c>
      <c r="BM216" s="307" t="s">
        <v>277</v>
      </c>
      <c r="BN216" s="307" t="s">
        <v>277</v>
      </c>
      <c r="BO216" s="307" t="s">
        <v>277</v>
      </c>
      <c r="BP216" s="307" t="s">
        <v>277</v>
      </c>
      <c r="BQ216" s="307" t="s">
        <v>277</v>
      </c>
      <c r="BR216" s="307" t="s">
        <v>277</v>
      </c>
      <c r="BS216" s="307" t="s">
        <v>277</v>
      </c>
      <c r="BT216" s="307" t="s">
        <v>277</v>
      </c>
      <c r="BU216" s="306" t="s">
        <v>277</v>
      </c>
      <c r="BV216" s="307" t="s">
        <v>277</v>
      </c>
      <c r="BW216" s="307" t="s">
        <v>277</v>
      </c>
      <c r="BX216" s="307" t="s">
        <v>277</v>
      </c>
      <c r="BY216" s="307" t="s">
        <v>277</v>
      </c>
      <c r="BZ216" s="307" t="s">
        <v>277</v>
      </c>
      <c r="CA216" s="307" t="s">
        <v>277</v>
      </c>
      <c r="CB216" s="307" t="s">
        <v>277</v>
      </c>
      <c r="CC216" s="307" t="s">
        <v>277</v>
      </c>
      <c r="CD216" s="307" t="s">
        <v>277</v>
      </c>
      <c r="CE216" s="306" t="s">
        <v>277</v>
      </c>
      <c r="CF216" s="307" t="s">
        <v>277</v>
      </c>
      <c r="CG216" s="307" t="s">
        <v>277</v>
      </c>
      <c r="CH216" s="307" t="s">
        <v>277</v>
      </c>
      <c r="CI216" s="306" t="s">
        <v>277</v>
      </c>
      <c r="CJ216" s="307" t="s">
        <v>277</v>
      </c>
      <c r="CK216" s="307" t="s">
        <v>277</v>
      </c>
      <c r="CL216" s="307" t="s">
        <v>277</v>
      </c>
      <c r="CM216" s="433"/>
      <c r="CN216" s="436"/>
      <c r="CO216" s="449"/>
      <c r="CP216" s="449"/>
      <c r="CQ216" s="433"/>
      <c r="CR216" s="449"/>
      <c r="CS216" s="449"/>
      <c r="CT216" s="433"/>
      <c r="CU216" s="433"/>
      <c r="CV216" s="433"/>
      <c r="CW216" s="433"/>
      <c r="CX216" s="433"/>
      <c r="CY216" s="433"/>
      <c r="CZ216" s="433"/>
      <c r="DA216" s="433"/>
      <c r="DB216" s="442"/>
      <c r="DC216" s="433"/>
      <c r="DD216" s="433"/>
      <c r="DE216" s="433"/>
      <c r="DF216" s="433"/>
      <c r="DG216" s="433"/>
      <c r="DH216" s="433"/>
      <c r="DI216" s="433"/>
      <c r="DJ216" s="433"/>
      <c r="DK216" s="433"/>
      <c r="DL216" s="433"/>
      <c r="DM216" s="307" t="s">
        <v>277</v>
      </c>
      <c r="DN216" s="433"/>
      <c r="DO216" s="307" t="s">
        <v>277</v>
      </c>
      <c r="DP216" s="307" t="s">
        <v>277</v>
      </c>
      <c r="DQ216" s="307" t="s">
        <v>277</v>
      </c>
      <c r="DR216" s="307" t="s">
        <v>277</v>
      </c>
      <c r="DS216" s="307" t="s">
        <v>277</v>
      </c>
      <c r="DT216" s="307" t="s">
        <v>277</v>
      </c>
      <c r="DU216" s="307" t="s">
        <v>277</v>
      </c>
      <c r="DV216" s="307" t="s">
        <v>277</v>
      </c>
      <c r="DW216" s="307" t="s">
        <v>277</v>
      </c>
      <c r="DX216" s="433"/>
      <c r="DY216" s="307" t="s">
        <v>277</v>
      </c>
      <c r="DZ216" s="433"/>
      <c r="EA216" s="307" t="s">
        <v>277</v>
      </c>
      <c r="EB216" s="307" t="s">
        <v>277</v>
      </c>
      <c r="EC216" s="307" t="s">
        <v>277</v>
      </c>
      <c r="ED216" s="307" t="s">
        <v>277</v>
      </c>
      <c r="EE216" s="307" t="s">
        <v>277</v>
      </c>
      <c r="EF216" s="307" t="s">
        <v>277</v>
      </c>
      <c r="EG216" s="307" t="s">
        <v>277</v>
      </c>
      <c r="EH216" s="307" t="s">
        <v>277</v>
      </c>
      <c r="EI216" s="307" t="s">
        <v>277</v>
      </c>
      <c r="EJ216" s="307" t="s">
        <v>277</v>
      </c>
      <c r="EK216" s="307" t="s">
        <v>277</v>
      </c>
      <c r="EL216" s="307" t="s">
        <v>277</v>
      </c>
      <c r="EM216" s="307" t="s">
        <v>277</v>
      </c>
      <c r="EN216" s="307" t="s">
        <v>277</v>
      </c>
      <c r="EO216" s="307" t="s">
        <v>277</v>
      </c>
      <c r="EP216" s="307" t="s">
        <v>277</v>
      </c>
      <c r="EQ216" s="307" t="s">
        <v>277</v>
      </c>
      <c r="ER216" s="307" t="s">
        <v>277</v>
      </c>
      <c r="ES216" s="307" t="s">
        <v>277</v>
      </c>
      <c r="ET216" s="307" t="s">
        <v>277</v>
      </c>
      <c r="EU216" s="307" t="s">
        <v>277</v>
      </c>
    </row>
    <row r="217" spans="1:151" s="311" customFormat="1" ht="19.95" customHeight="1">
      <c r="A217" s="434"/>
      <c r="B217" s="434"/>
      <c r="C217" s="434"/>
      <c r="D217" s="450"/>
      <c r="E217" s="443"/>
      <c r="F217" s="434"/>
      <c r="G217" s="450"/>
      <c r="H217" s="450"/>
      <c r="I217" s="434"/>
      <c r="J217" s="434"/>
      <c r="K217" s="434"/>
      <c r="L217" s="443"/>
      <c r="M217" s="434"/>
      <c r="N217" s="443"/>
      <c r="O217" s="434"/>
      <c r="P217" s="440"/>
      <c r="Q217" s="461"/>
      <c r="R217" s="304" t="s">
        <v>277</v>
      </c>
      <c r="S217" s="304" t="s">
        <v>277</v>
      </c>
      <c r="T217" s="304" t="s">
        <v>277</v>
      </c>
      <c r="U217" s="304" t="s">
        <v>277</v>
      </c>
      <c r="V217" s="304" t="s">
        <v>277</v>
      </c>
      <c r="W217" s="304" t="s">
        <v>277</v>
      </c>
      <c r="X217" s="453"/>
      <c r="Y217" s="304" t="s">
        <v>277</v>
      </c>
      <c r="Z217" s="453"/>
      <c r="AA217" s="304" t="s">
        <v>277</v>
      </c>
      <c r="AB217" s="459"/>
      <c r="AC217" s="304" t="s">
        <v>277</v>
      </c>
      <c r="AD217" s="453"/>
      <c r="AE217" s="304" t="s">
        <v>277</v>
      </c>
      <c r="AF217" s="304" t="s">
        <v>277</v>
      </c>
      <c r="AG217" s="304" t="s">
        <v>277</v>
      </c>
      <c r="AH217" s="304" t="s">
        <v>277</v>
      </c>
      <c r="AI217" s="304" t="s">
        <v>277</v>
      </c>
      <c r="AJ217" s="448"/>
      <c r="AK217" s="448"/>
      <c r="AL217" s="448"/>
      <c r="AM217" s="448"/>
      <c r="AN217" s="448"/>
      <c r="AO217" s="448"/>
      <c r="AP217" s="307" t="s">
        <v>277</v>
      </c>
      <c r="AQ217" s="434"/>
      <c r="AR217" s="307" t="s">
        <v>277</v>
      </c>
      <c r="AS217" s="308" t="s">
        <v>277</v>
      </c>
      <c r="AT217" s="308" t="s">
        <v>277</v>
      </c>
      <c r="AU217" s="307" t="s">
        <v>277</v>
      </c>
      <c r="AV217" s="307" t="s">
        <v>277</v>
      </c>
      <c r="AW217" s="307" t="s">
        <v>277</v>
      </c>
      <c r="AX217" s="307" t="s">
        <v>277</v>
      </c>
      <c r="AY217" s="309" t="s">
        <v>277</v>
      </c>
      <c r="AZ217" s="387" t="s">
        <v>277</v>
      </c>
      <c r="BA217" s="453"/>
      <c r="BB217" s="387" t="s">
        <v>277</v>
      </c>
      <c r="BC217" s="455"/>
      <c r="BD217" s="387" t="s">
        <v>277</v>
      </c>
      <c r="BE217" s="387" t="s">
        <v>277</v>
      </c>
      <c r="BF217" s="387" t="s">
        <v>277</v>
      </c>
      <c r="BG217" s="307" t="s">
        <v>277</v>
      </c>
      <c r="BH217" s="307" t="s">
        <v>277</v>
      </c>
      <c r="BI217" s="307" t="s">
        <v>277</v>
      </c>
      <c r="BJ217" s="307" t="s">
        <v>277</v>
      </c>
      <c r="BK217" s="448"/>
      <c r="BL217" s="307" t="s">
        <v>277</v>
      </c>
      <c r="BM217" s="307" t="s">
        <v>277</v>
      </c>
      <c r="BN217" s="307" t="s">
        <v>277</v>
      </c>
      <c r="BO217" s="307" t="s">
        <v>277</v>
      </c>
      <c r="BP217" s="307" t="s">
        <v>277</v>
      </c>
      <c r="BQ217" s="307" t="s">
        <v>277</v>
      </c>
      <c r="BR217" s="307" t="s">
        <v>277</v>
      </c>
      <c r="BS217" s="307" t="s">
        <v>277</v>
      </c>
      <c r="BT217" s="307" t="s">
        <v>277</v>
      </c>
      <c r="BU217" s="306" t="s">
        <v>277</v>
      </c>
      <c r="BV217" s="307" t="s">
        <v>277</v>
      </c>
      <c r="BW217" s="307" t="s">
        <v>277</v>
      </c>
      <c r="BX217" s="307" t="s">
        <v>277</v>
      </c>
      <c r="BY217" s="307" t="s">
        <v>277</v>
      </c>
      <c r="BZ217" s="307" t="s">
        <v>277</v>
      </c>
      <c r="CA217" s="307" t="s">
        <v>277</v>
      </c>
      <c r="CB217" s="307" t="s">
        <v>277</v>
      </c>
      <c r="CC217" s="307" t="s">
        <v>277</v>
      </c>
      <c r="CD217" s="307" t="s">
        <v>277</v>
      </c>
      <c r="CE217" s="306" t="s">
        <v>277</v>
      </c>
      <c r="CF217" s="307" t="s">
        <v>277</v>
      </c>
      <c r="CG217" s="307" t="s">
        <v>277</v>
      </c>
      <c r="CH217" s="307" t="s">
        <v>277</v>
      </c>
      <c r="CI217" s="306" t="s">
        <v>277</v>
      </c>
      <c r="CJ217" s="307" t="s">
        <v>277</v>
      </c>
      <c r="CK217" s="307" t="s">
        <v>277</v>
      </c>
      <c r="CL217" s="307" t="s">
        <v>277</v>
      </c>
      <c r="CM217" s="434"/>
      <c r="CN217" s="437"/>
      <c r="CO217" s="450"/>
      <c r="CP217" s="450"/>
      <c r="CQ217" s="434"/>
      <c r="CR217" s="450"/>
      <c r="CS217" s="450"/>
      <c r="CT217" s="434"/>
      <c r="CU217" s="434"/>
      <c r="CV217" s="434"/>
      <c r="CW217" s="434"/>
      <c r="CX217" s="434"/>
      <c r="CY217" s="434"/>
      <c r="CZ217" s="434"/>
      <c r="DA217" s="434"/>
      <c r="DB217" s="443"/>
      <c r="DC217" s="434"/>
      <c r="DD217" s="434"/>
      <c r="DE217" s="434"/>
      <c r="DF217" s="434"/>
      <c r="DG217" s="434"/>
      <c r="DH217" s="434"/>
      <c r="DI217" s="434"/>
      <c r="DJ217" s="434"/>
      <c r="DK217" s="434"/>
      <c r="DL217" s="434"/>
      <c r="DM217" s="307" t="s">
        <v>277</v>
      </c>
      <c r="DN217" s="434"/>
      <c r="DO217" s="307" t="s">
        <v>277</v>
      </c>
      <c r="DP217" s="307" t="s">
        <v>277</v>
      </c>
      <c r="DQ217" s="307" t="s">
        <v>277</v>
      </c>
      <c r="DR217" s="307" t="s">
        <v>277</v>
      </c>
      <c r="DS217" s="307" t="s">
        <v>277</v>
      </c>
      <c r="DT217" s="307" t="s">
        <v>277</v>
      </c>
      <c r="DU217" s="307" t="s">
        <v>277</v>
      </c>
      <c r="DV217" s="307" t="s">
        <v>277</v>
      </c>
      <c r="DW217" s="307" t="s">
        <v>277</v>
      </c>
      <c r="DX217" s="434"/>
      <c r="DY217" s="307" t="s">
        <v>277</v>
      </c>
      <c r="DZ217" s="434"/>
      <c r="EA217" s="307" t="s">
        <v>277</v>
      </c>
      <c r="EB217" s="307" t="s">
        <v>277</v>
      </c>
      <c r="EC217" s="307" t="s">
        <v>277</v>
      </c>
      <c r="ED217" s="307" t="s">
        <v>277</v>
      </c>
      <c r="EE217" s="307" t="s">
        <v>277</v>
      </c>
      <c r="EF217" s="307" t="s">
        <v>277</v>
      </c>
      <c r="EG217" s="307" t="s">
        <v>277</v>
      </c>
      <c r="EH217" s="307" t="s">
        <v>277</v>
      </c>
      <c r="EI217" s="307" t="s">
        <v>277</v>
      </c>
      <c r="EJ217" s="307" t="s">
        <v>277</v>
      </c>
      <c r="EK217" s="307" t="s">
        <v>277</v>
      </c>
      <c r="EL217" s="307" t="s">
        <v>277</v>
      </c>
      <c r="EM217" s="307" t="s">
        <v>277</v>
      </c>
      <c r="EN217" s="307" t="s">
        <v>277</v>
      </c>
      <c r="EO217" s="307" t="s">
        <v>277</v>
      </c>
      <c r="EP217" s="307" t="s">
        <v>277</v>
      </c>
      <c r="EQ217" s="307" t="s">
        <v>277</v>
      </c>
      <c r="ER217" s="307" t="s">
        <v>277</v>
      </c>
      <c r="ES217" s="307" t="s">
        <v>277</v>
      </c>
      <c r="ET217" s="307" t="s">
        <v>277</v>
      </c>
      <c r="EU217" s="307" t="s">
        <v>277</v>
      </c>
    </row>
  </sheetData>
  <autoFilter ref="A5:EU217" xr:uid="{00000000-0001-0000-0000-000000000000}"/>
  <mergeCells count="3180">
    <mergeCell ref="A58:A61"/>
    <mergeCell ref="C58:C61"/>
    <mergeCell ref="D58:D61"/>
    <mergeCell ref="A70:A73"/>
    <mergeCell ref="C70:C73"/>
    <mergeCell ref="D70:D73"/>
    <mergeCell ref="CW50:CW53"/>
    <mergeCell ref="CX50:CX53"/>
    <mergeCell ref="CY50:CY53"/>
    <mergeCell ref="CZ50:CZ53"/>
    <mergeCell ref="DA50:DA53"/>
    <mergeCell ref="DB50:DB53"/>
    <mergeCell ref="DC50:DC53"/>
    <mergeCell ref="DD50:DD53"/>
    <mergeCell ref="DE50:DE53"/>
    <mergeCell ref="DF50:DF53"/>
    <mergeCell ref="M50:M53"/>
    <mergeCell ref="N50:N53"/>
    <mergeCell ref="O50:O53"/>
    <mergeCell ref="Q50:Q53"/>
    <mergeCell ref="AK50:AK53"/>
    <mergeCell ref="AL50:AL53"/>
    <mergeCell ref="AM50:AM53"/>
    <mergeCell ref="AN50:AN53"/>
    <mergeCell ref="AO50:AO53"/>
    <mergeCell ref="X50:X53"/>
    <mergeCell ref="Z50:Z53"/>
    <mergeCell ref="AB50:AB53"/>
    <mergeCell ref="AD50:AD53"/>
    <mergeCell ref="AJ50:AJ53"/>
    <mergeCell ref="A50:A53"/>
    <mergeCell ref="C50:C53"/>
    <mergeCell ref="D50:D53"/>
    <mergeCell ref="F50:F53"/>
    <mergeCell ref="G50:G53"/>
    <mergeCell ref="H50:H53"/>
    <mergeCell ref="I50:I53"/>
    <mergeCell ref="J50:J53"/>
    <mergeCell ref="K50:K53"/>
    <mergeCell ref="L50:L53"/>
    <mergeCell ref="A54:A57"/>
    <mergeCell ref="C54:C57"/>
    <mergeCell ref="D54:D57"/>
    <mergeCell ref="F54:F57"/>
    <mergeCell ref="G54:G57"/>
    <mergeCell ref="H54:H57"/>
    <mergeCell ref="I54:I57"/>
    <mergeCell ref="J54:J57"/>
    <mergeCell ref="K54:K57"/>
    <mergeCell ref="L54:L57"/>
    <mergeCell ref="CW46:CW49"/>
    <mergeCell ref="CX46:CX49"/>
    <mergeCell ref="CY46:CY49"/>
    <mergeCell ref="CZ46:CZ49"/>
    <mergeCell ref="DA46:DA49"/>
    <mergeCell ref="DB46:DB49"/>
    <mergeCell ref="DC46:DC49"/>
    <mergeCell ref="DD46:DD49"/>
    <mergeCell ref="DE46:DE49"/>
    <mergeCell ref="DF46:DF49"/>
    <mergeCell ref="AQ50:AQ53"/>
    <mergeCell ref="BA50:BA53"/>
    <mergeCell ref="BC50:BC53"/>
    <mergeCell ref="BK50:BK53"/>
    <mergeCell ref="CM50:CM53"/>
    <mergeCell ref="CO50:CO53"/>
    <mergeCell ref="CP50:CP53"/>
    <mergeCell ref="CQ50:CQ53"/>
    <mergeCell ref="CR50:CR53"/>
    <mergeCell ref="CS50:CS53"/>
    <mergeCell ref="CT50:CT53"/>
    <mergeCell ref="CU50:CU53"/>
    <mergeCell ref="CV50:CV53"/>
    <mergeCell ref="Z46:Z49"/>
    <mergeCell ref="AB46:AB49"/>
    <mergeCell ref="AD46:AD49"/>
    <mergeCell ref="AJ46:AJ49"/>
    <mergeCell ref="AQ46:AQ49"/>
    <mergeCell ref="BA46:BA49"/>
    <mergeCell ref="BC46:BC49"/>
    <mergeCell ref="BK46:BK49"/>
    <mergeCell ref="CM46:CM49"/>
    <mergeCell ref="CO46:CO49"/>
    <mergeCell ref="CP46:CP49"/>
    <mergeCell ref="CQ46:CQ49"/>
    <mergeCell ref="CR46:CR49"/>
    <mergeCell ref="CS46:CS49"/>
    <mergeCell ref="CT46:CT49"/>
    <mergeCell ref="CU46:CU49"/>
    <mergeCell ref="CV46:CV49"/>
    <mergeCell ref="CW54:CW57"/>
    <mergeCell ref="CX54:CX57"/>
    <mergeCell ref="CY54:CY57"/>
    <mergeCell ref="CZ54:CZ57"/>
    <mergeCell ref="DA54:DA57"/>
    <mergeCell ref="DB54:DB57"/>
    <mergeCell ref="DC54:DC57"/>
    <mergeCell ref="DD54:DD57"/>
    <mergeCell ref="DE54:DE57"/>
    <mergeCell ref="DF54:DF57"/>
    <mergeCell ref="CP58:CP61"/>
    <mergeCell ref="CQ58:CQ61"/>
    <mergeCell ref="A46:A49"/>
    <mergeCell ref="C46:C49"/>
    <mergeCell ref="D46:D49"/>
    <mergeCell ref="F46:F49"/>
    <mergeCell ref="G46:G49"/>
    <mergeCell ref="H46:H49"/>
    <mergeCell ref="I46:I49"/>
    <mergeCell ref="J46:J49"/>
    <mergeCell ref="K46:K49"/>
    <mergeCell ref="L46:L49"/>
    <mergeCell ref="M46:M49"/>
    <mergeCell ref="N46:N49"/>
    <mergeCell ref="O46:O49"/>
    <mergeCell ref="Q46:Q49"/>
    <mergeCell ref="AK46:AK49"/>
    <mergeCell ref="AL46:AL49"/>
    <mergeCell ref="AM46:AM49"/>
    <mergeCell ref="AN46:AN49"/>
    <mergeCell ref="AO46:AO49"/>
    <mergeCell ref="X46:X49"/>
    <mergeCell ref="B46:B49"/>
    <mergeCell ref="B54:B57"/>
    <mergeCell ref="B58:B61"/>
    <mergeCell ref="B70:B73"/>
    <mergeCell ref="F70:F73"/>
    <mergeCell ref="G70:G73"/>
    <mergeCell ref="H70:H73"/>
    <mergeCell ref="I70:I73"/>
    <mergeCell ref="J70:J73"/>
    <mergeCell ref="D166:D169"/>
    <mergeCell ref="E166:E169"/>
    <mergeCell ref="F166:F169"/>
    <mergeCell ref="G166:G169"/>
    <mergeCell ref="H166:H169"/>
    <mergeCell ref="I166:I169"/>
    <mergeCell ref="J166:J169"/>
    <mergeCell ref="C190:C193"/>
    <mergeCell ref="B50:B53"/>
    <mergeCell ref="B118:B121"/>
    <mergeCell ref="C118:C121"/>
    <mergeCell ref="D118:D121"/>
    <mergeCell ref="E118:E121"/>
    <mergeCell ref="F118:F121"/>
    <mergeCell ref="G118:G121"/>
    <mergeCell ref="H118:H121"/>
    <mergeCell ref="I118:I121"/>
    <mergeCell ref="J118:J121"/>
    <mergeCell ref="B142:B145"/>
    <mergeCell ref="C142:C145"/>
    <mergeCell ref="D142:D145"/>
    <mergeCell ref="E142:E145"/>
    <mergeCell ref="F142:F145"/>
    <mergeCell ref="AQ54:AQ57"/>
    <mergeCell ref="BA54:BA57"/>
    <mergeCell ref="BC54:BC57"/>
    <mergeCell ref="BK54:BK57"/>
    <mergeCell ref="CM54:CM57"/>
    <mergeCell ref="CO54:CO57"/>
    <mergeCell ref="CP54:CP57"/>
    <mergeCell ref="CQ54:CQ57"/>
    <mergeCell ref="CR54:CR57"/>
    <mergeCell ref="CS54:CS57"/>
    <mergeCell ref="CT54:CT57"/>
    <mergeCell ref="CU54:CU57"/>
    <mergeCell ref="CV54:CV57"/>
    <mergeCell ref="M54:M57"/>
    <mergeCell ref="N54:N57"/>
    <mergeCell ref="O54:O57"/>
    <mergeCell ref="Q54:Q57"/>
    <mergeCell ref="AK54:AK57"/>
    <mergeCell ref="AL54:AL57"/>
    <mergeCell ref="AM54:AM57"/>
    <mergeCell ref="AN54:AN57"/>
    <mergeCell ref="AO54:AO57"/>
    <mergeCell ref="X54:X57"/>
    <mergeCell ref="Z54:Z57"/>
    <mergeCell ref="AB54:AB57"/>
    <mergeCell ref="AD54:AD57"/>
    <mergeCell ref="AJ54:AJ57"/>
    <mergeCell ref="AD58:AD61"/>
    <mergeCell ref="AJ58:AJ61"/>
    <mergeCell ref="AQ58:AQ61"/>
    <mergeCell ref="BA58:BA61"/>
    <mergeCell ref="BC58:BC61"/>
    <mergeCell ref="BK58:BK61"/>
    <mergeCell ref="CM58:CM61"/>
    <mergeCell ref="CO58:CO61"/>
    <mergeCell ref="F58:F61"/>
    <mergeCell ref="G58:G61"/>
    <mergeCell ref="H58:H61"/>
    <mergeCell ref="I58:I61"/>
    <mergeCell ref="J58:J61"/>
    <mergeCell ref="K58:K61"/>
    <mergeCell ref="L58:L61"/>
    <mergeCell ref="M58:M61"/>
    <mergeCell ref="N58:N61"/>
    <mergeCell ref="O58:O61"/>
    <mergeCell ref="Q58:Q61"/>
    <mergeCell ref="AK58:AK61"/>
    <mergeCell ref="AL58:AL61"/>
    <mergeCell ref="AM58:AM61"/>
    <mergeCell ref="AN58:AN61"/>
    <mergeCell ref="AO58:AO61"/>
    <mergeCell ref="CR58:CR61"/>
    <mergeCell ref="CS58:CS61"/>
    <mergeCell ref="CT58:CT61"/>
    <mergeCell ref="CU58:CU61"/>
    <mergeCell ref="CV58:CV61"/>
    <mergeCell ref="CW58:CW61"/>
    <mergeCell ref="CX58:CX61"/>
    <mergeCell ref="CY58:CY61"/>
    <mergeCell ref="CZ58:CZ61"/>
    <mergeCell ref="DA58:DA61"/>
    <mergeCell ref="DB58:DB61"/>
    <mergeCell ref="DC58:DC61"/>
    <mergeCell ref="DD58:DD61"/>
    <mergeCell ref="DE58:DE61"/>
    <mergeCell ref="DF58:DF61"/>
    <mergeCell ref="B62:B65"/>
    <mergeCell ref="A62:A65"/>
    <mergeCell ref="C62:C65"/>
    <mergeCell ref="D62:D65"/>
    <mergeCell ref="F62:F65"/>
    <mergeCell ref="G62:G65"/>
    <mergeCell ref="H62:H65"/>
    <mergeCell ref="I62:I65"/>
    <mergeCell ref="J62:J65"/>
    <mergeCell ref="K62:K65"/>
    <mergeCell ref="L62:L65"/>
    <mergeCell ref="M62:M65"/>
    <mergeCell ref="N62:N65"/>
    <mergeCell ref="O62:O65"/>
    <mergeCell ref="X58:X61"/>
    <mergeCell ref="Z58:Z61"/>
    <mergeCell ref="AB58:AB61"/>
    <mergeCell ref="CQ62:CQ65"/>
    <mergeCell ref="CR62:CR65"/>
    <mergeCell ref="CS62:CS65"/>
    <mergeCell ref="CT62:CT65"/>
    <mergeCell ref="CU62:CU65"/>
    <mergeCell ref="CV62:CV65"/>
    <mergeCell ref="CW62:CW65"/>
    <mergeCell ref="CX62:CX65"/>
    <mergeCell ref="CY62:CY65"/>
    <mergeCell ref="Q62:Q65"/>
    <mergeCell ref="AK62:AK65"/>
    <mergeCell ref="AL62:AL65"/>
    <mergeCell ref="AM62:AM65"/>
    <mergeCell ref="AN62:AN65"/>
    <mergeCell ref="AO62:AO65"/>
    <mergeCell ref="X62:X65"/>
    <mergeCell ref="Z62:Z65"/>
    <mergeCell ref="AB62:AB65"/>
    <mergeCell ref="AD62:AD65"/>
    <mergeCell ref="AJ62:AJ65"/>
    <mergeCell ref="AQ62:AQ65"/>
    <mergeCell ref="BA62:BA65"/>
    <mergeCell ref="BC62:BC65"/>
    <mergeCell ref="CZ62:CZ65"/>
    <mergeCell ref="DA62:DA65"/>
    <mergeCell ref="DB62:DB65"/>
    <mergeCell ref="DC62:DC65"/>
    <mergeCell ref="DD62:DD65"/>
    <mergeCell ref="DE62:DE65"/>
    <mergeCell ref="DF62:DF65"/>
    <mergeCell ref="B66:B69"/>
    <mergeCell ref="A66:A69"/>
    <mergeCell ref="C66:C69"/>
    <mergeCell ref="D66:D69"/>
    <mergeCell ref="F66:F69"/>
    <mergeCell ref="G66:G69"/>
    <mergeCell ref="H66:H69"/>
    <mergeCell ref="I66:I69"/>
    <mergeCell ref="J66:J69"/>
    <mergeCell ref="K66:K69"/>
    <mergeCell ref="L66:L69"/>
    <mergeCell ref="M66:M69"/>
    <mergeCell ref="N66:N69"/>
    <mergeCell ref="O66:O69"/>
    <mergeCell ref="Q66:Q69"/>
    <mergeCell ref="AK66:AK69"/>
    <mergeCell ref="AL66:AL69"/>
    <mergeCell ref="AM66:AM69"/>
    <mergeCell ref="AN66:AN69"/>
    <mergeCell ref="AO66:AO69"/>
    <mergeCell ref="X66:X69"/>
    <mergeCell ref="BK62:BK65"/>
    <mergeCell ref="CM62:CM65"/>
    <mergeCell ref="CO62:CO65"/>
    <mergeCell ref="CP62:CP65"/>
    <mergeCell ref="CV66:CV69"/>
    <mergeCell ref="CW66:CW69"/>
    <mergeCell ref="CX66:CX69"/>
    <mergeCell ref="CY66:CY69"/>
    <mergeCell ref="CZ66:CZ69"/>
    <mergeCell ref="DA66:DA69"/>
    <mergeCell ref="DB66:DB69"/>
    <mergeCell ref="DC66:DC69"/>
    <mergeCell ref="DD66:DD69"/>
    <mergeCell ref="DE66:DE69"/>
    <mergeCell ref="DF66:DF69"/>
    <mergeCell ref="Z66:Z69"/>
    <mergeCell ref="AB66:AB69"/>
    <mergeCell ref="AD66:AD69"/>
    <mergeCell ref="AJ66:AJ69"/>
    <mergeCell ref="AQ66:AQ69"/>
    <mergeCell ref="BA66:BA69"/>
    <mergeCell ref="BC66:BC69"/>
    <mergeCell ref="BK66:BK69"/>
    <mergeCell ref="CM66:CM69"/>
    <mergeCell ref="CO66:CO69"/>
    <mergeCell ref="CP66:CP69"/>
    <mergeCell ref="CQ66:CQ69"/>
    <mergeCell ref="CR66:CR69"/>
    <mergeCell ref="AK70:AK73"/>
    <mergeCell ref="AL70:AL73"/>
    <mergeCell ref="AM70:AM73"/>
    <mergeCell ref="AN70:AN73"/>
    <mergeCell ref="AO70:AO73"/>
    <mergeCell ref="X70:X73"/>
    <mergeCell ref="Z70:Z73"/>
    <mergeCell ref="AB70:AB73"/>
    <mergeCell ref="AD70:AD73"/>
    <mergeCell ref="AJ70:AJ73"/>
    <mergeCell ref="AQ70:AQ73"/>
    <mergeCell ref="BA70:BA73"/>
    <mergeCell ref="BC70:BC73"/>
    <mergeCell ref="BK70:BK73"/>
    <mergeCell ref="CS66:CS69"/>
    <mergeCell ref="DD70:DD73"/>
    <mergeCell ref="DE70:DE73"/>
    <mergeCell ref="CO70:CO73"/>
    <mergeCell ref="CP70:CP73"/>
    <mergeCell ref="CQ70:CQ73"/>
    <mergeCell ref="CR70:CR73"/>
    <mergeCell ref="CS70:CS73"/>
    <mergeCell ref="CT70:CT73"/>
    <mergeCell ref="CU70:CU73"/>
    <mergeCell ref="CV70:CV73"/>
    <mergeCell ref="CW70:CW73"/>
    <mergeCell ref="CX70:CX73"/>
    <mergeCell ref="CY70:CY73"/>
    <mergeCell ref="CZ70:CZ73"/>
    <mergeCell ref="DA70:DA73"/>
    <mergeCell ref="CT66:CT69"/>
    <mergeCell ref="CU66:CU69"/>
    <mergeCell ref="DF70:DF73"/>
    <mergeCell ref="B74:B77"/>
    <mergeCell ref="A74:A77"/>
    <mergeCell ref="C74:C77"/>
    <mergeCell ref="D74:D77"/>
    <mergeCell ref="F74:F77"/>
    <mergeCell ref="G74:G77"/>
    <mergeCell ref="H74:H77"/>
    <mergeCell ref="I74:I77"/>
    <mergeCell ref="J74:J77"/>
    <mergeCell ref="K74:K77"/>
    <mergeCell ref="L74:L77"/>
    <mergeCell ref="M74:M77"/>
    <mergeCell ref="N74:N77"/>
    <mergeCell ref="O74:O77"/>
    <mergeCell ref="Q74:Q77"/>
    <mergeCell ref="AK74:AK77"/>
    <mergeCell ref="AL74:AL77"/>
    <mergeCell ref="AM74:AM77"/>
    <mergeCell ref="AN74:AN77"/>
    <mergeCell ref="AO74:AO77"/>
    <mergeCell ref="X74:X77"/>
    <mergeCell ref="Z74:Z77"/>
    <mergeCell ref="CM70:CM73"/>
    <mergeCell ref="K70:K73"/>
    <mergeCell ref="L70:L73"/>
    <mergeCell ref="M70:M73"/>
    <mergeCell ref="N70:N73"/>
    <mergeCell ref="O70:O73"/>
    <mergeCell ref="Q70:Q73"/>
    <mergeCell ref="DB70:DB73"/>
    <mergeCell ref="DC70:DC73"/>
    <mergeCell ref="DD74:DD77"/>
    <mergeCell ref="DE74:DE77"/>
    <mergeCell ref="DF74:DF77"/>
    <mergeCell ref="B78:B81"/>
    <mergeCell ref="A78:A81"/>
    <mergeCell ref="C78:C81"/>
    <mergeCell ref="D78:D81"/>
    <mergeCell ref="F78:F81"/>
    <mergeCell ref="G78:G81"/>
    <mergeCell ref="H78:H81"/>
    <mergeCell ref="I78:I81"/>
    <mergeCell ref="J78:J81"/>
    <mergeCell ref="K78:K81"/>
    <mergeCell ref="L78:L81"/>
    <mergeCell ref="M78:M81"/>
    <mergeCell ref="N78:N81"/>
    <mergeCell ref="O78:O81"/>
    <mergeCell ref="AB74:AB77"/>
    <mergeCell ref="AD74:AD77"/>
    <mergeCell ref="Q78:Q81"/>
    <mergeCell ref="AK78:AK81"/>
    <mergeCell ref="AJ74:AJ77"/>
    <mergeCell ref="AQ74:AQ77"/>
    <mergeCell ref="BA74:BA77"/>
    <mergeCell ref="BC74:BC77"/>
    <mergeCell ref="BK74:BK77"/>
    <mergeCell ref="CM74:CM77"/>
    <mergeCell ref="CO74:CO77"/>
    <mergeCell ref="CP74:CP77"/>
    <mergeCell ref="CQ74:CQ77"/>
    <mergeCell ref="CR74:CR77"/>
    <mergeCell ref="X78:X81"/>
    <mergeCell ref="Z78:Z81"/>
    <mergeCell ref="AB78:AB81"/>
    <mergeCell ref="AD78:AD81"/>
    <mergeCell ref="AJ78:AJ81"/>
    <mergeCell ref="AQ78:AQ81"/>
    <mergeCell ref="BA78:BA81"/>
    <mergeCell ref="BC78:BC81"/>
    <mergeCell ref="DB78:DB81"/>
    <mergeCell ref="DC78:DC81"/>
    <mergeCell ref="CN78:CN81"/>
    <mergeCell ref="CU74:CU77"/>
    <mergeCell ref="CV74:CV77"/>
    <mergeCell ref="CW74:CW77"/>
    <mergeCell ref="CX74:CX77"/>
    <mergeCell ref="CY74:CY77"/>
    <mergeCell ref="CZ74:CZ77"/>
    <mergeCell ref="DA74:DA77"/>
    <mergeCell ref="DB74:DB77"/>
    <mergeCell ref="DC74:DC77"/>
    <mergeCell ref="CS74:CS77"/>
    <mergeCell ref="CT74:CT77"/>
    <mergeCell ref="DD78:DD81"/>
    <mergeCell ref="DE78:DE81"/>
    <mergeCell ref="DF78:DF81"/>
    <mergeCell ref="B82:B85"/>
    <mergeCell ref="A82:A85"/>
    <mergeCell ref="C82:C85"/>
    <mergeCell ref="D82:D85"/>
    <mergeCell ref="F82:F85"/>
    <mergeCell ref="G82:G85"/>
    <mergeCell ref="H82:H85"/>
    <mergeCell ref="I82:I85"/>
    <mergeCell ref="J82:J85"/>
    <mergeCell ref="K82:K85"/>
    <mergeCell ref="L82:L85"/>
    <mergeCell ref="M82:M85"/>
    <mergeCell ref="N82:N85"/>
    <mergeCell ref="O82:O85"/>
    <mergeCell ref="Q82:Q85"/>
    <mergeCell ref="AK82:AK85"/>
    <mergeCell ref="AL82:AL85"/>
    <mergeCell ref="AM82:AM85"/>
    <mergeCell ref="AN82:AN85"/>
    <mergeCell ref="AO82:AO85"/>
    <mergeCell ref="X82:X85"/>
    <mergeCell ref="Z82:Z85"/>
    <mergeCell ref="BK78:BK81"/>
    <mergeCell ref="AB82:AB85"/>
    <mergeCell ref="AD82:AD85"/>
    <mergeCell ref="AL78:AL81"/>
    <mergeCell ref="AM78:AM81"/>
    <mergeCell ref="AN78:AN81"/>
    <mergeCell ref="AO78:AO81"/>
    <mergeCell ref="CM82:CM85"/>
    <mergeCell ref="CO82:CO85"/>
    <mergeCell ref="CP82:CP85"/>
    <mergeCell ref="CQ82:CQ85"/>
    <mergeCell ref="DA78:DA81"/>
    <mergeCell ref="CM78:CM81"/>
    <mergeCell ref="CO78:CO81"/>
    <mergeCell ref="CP78:CP81"/>
    <mergeCell ref="CQ78:CQ81"/>
    <mergeCell ref="CR78:CR81"/>
    <mergeCell ref="CS78:CS81"/>
    <mergeCell ref="CT78:CT81"/>
    <mergeCell ref="CU78:CU81"/>
    <mergeCell ref="CV78:CV81"/>
    <mergeCell ref="CW78:CW81"/>
    <mergeCell ref="CX78:CX81"/>
    <mergeCell ref="CY78:CY81"/>
    <mergeCell ref="CZ78:CZ81"/>
    <mergeCell ref="CR82:CR85"/>
    <mergeCell ref="CS82:CS85"/>
    <mergeCell ref="CT82:CT85"/>
    <mergeCell ref="CU82:CU85"/>
    <mergeCell ref="CV82:CV85"/>
    <mergeCell ref="CW82:CW85"/>
    <mergeCell ref="CX82:CX85"/>
    <mergeCell ref="CY82:CY85"/>
    <mergeCell ref="CZ82:CZ85"/>
    <mergeCell ref="DA82:DA85"/>
    <mergeCell ref="DB82:DB85"/>
    <mergeCell ref="DC82:DC85"/>
    <mergeCell ref="DD82:DD85"/>
    <mergeCell ref="DE82:DE85"/>
    <mergeCell ref="DF82:DF85"/>
    <mergeCell ref="B86:B89"/>
    <mergeCell ref="A86:A89"/>
    <mergeCell ref="C86:C89"/>
    <mergeCell ref="D86:D89"/>
    <mergeCell ref="F86:F89"/>
    <mergeCell ref="G86:G89"/>
    <mergeCell ref="H86:H89"/>
    <mergeCell ref="I86:I89"/>
    <mergeCell ref="J86:J89"/>
    <mergeCell ref="K86:K89"/>
    <mergeCell ref="L86:L89"/>
    <mergeCell ref="M86:M89"/>
    <mergeCell ref="N86:N89"/>
    <mergeCell ref="O86:O89"/>
    <mergeCell ref="BK86:BK89"/>
    <mergeCell ref="AJ82:AJ85"/>
    <mergeCell ref="AQ82:AQ85"/>
    <mergeCell ref="BA82:BA85"/>
    <mergeCell ref="BC82:BC85"/>
    <mergeCell ref="BK82:BK85"/>
    <mergeCell ref="CQ86:CQ89"/>
    <mergeCell ref="CR86:CR89"/>
    <mergeCell ref="CS86:CS89"/>
    <mergeCell ref="CT86:CT89"/>
    <mergeCell ref="CU86:CU89"/>
    <mergeCell ref="CV86:CV89"/>
    <mergeCell ref="CW86:CW89"/>
    <mergeCell ref="CX86:CX89"/>
    <mergeCell ref="CY86:CY89"/>
    <mergeCell ref="Q86:Q89"/>
    <mergeCell ref="AK86:AK89"/>
    <mergeCell ref="AL86:AL89"/>
    <mergeCell ref="AM86:AM89"/>
    <mergeCell ref="AN86:AN89"/>
    <mergeCell ref="AO86:AO89"/>
    <mergeCell ref="X86:X89"/>
    <mergeCell ref="Z86:Z89"/>
    <mergeCell ref="AB86:AB89"/>
    <mergeCell ref="AD86:AD89"/>
    <mergeCell ref="AJ86:AJ89"/>
    <mergeCell ref="AQ86:AQ89"/>
    <mergeCell ref="BA86:BA89"/>
    <mergeCell ref="BC86:BC89"/>
    <mergeCell ref="CZ86:CZ89"/>
    <mergeCell ref="DA86:DA89"/>
    <mergeCell ref="DB86:DB89"/>
    <mergeCell ref="DC86:DC89"/>
    <mergeCell ref="DD86:DD89"/>
    <mergeCell ref="DE86:DE89"/>
    <mergeCell ref="DF86:DF89"/>
    <mergeCell ref="B90:B93"/>
    <mergeCell ref="A90:A93"/>
    <mergeCell ref="C90:C93"/>
    <mergeCell ref="D90:D93"/>
    <mergeCell ref="E90:E93"/>
    <mergeCell ref="F90:F93"/>
    <mergeCell ref="G90:G93"/>
    <mergeCell ref="H90:H93"/>
    <mergeCell ref="I90:I93"/>
    <mergeCell ref="J90:J93"/>
    <mergeCell ref="K90:K93"/>
    <mergeCell ref="L90:L93"/>
    <mergeCell ref="M90:M93"/>
    <mergeCell ref="N90:N93"/>
    <mergeCell ref="O90:O93"/>
    <mergeCell ref="Q90:Q93"/>
    <mergeCell ref="AK90:AK93"/>
    <mergeCell ref="AL90:AL93"/>
    <mergeCell ref="AM90:AM93"/>
    <mergeCell ref="AN90:AN93"/>
    <mergeCell ref="AO90:AO93"/>
    <mergeCell ref="X90:X93"/>
    <mergeCell ref="CM86:CM89"/>
    <mergeCell ref="CO86:CO89"/>
    <mergeCell ref="CP86:CP89"/>
    <mergeCell ref="CR90:CR93"/>
    <mergeCell ref="CS90:CS93"/>
    <mergeCell ref="CT90:CT93"/>
    <mergeCell ref="CU90:CU93"/>
    <mergeCell ref="CV90:CV93"/>
    <mergeCell ref="CW90:CW93"/>
    <mergeCell ref="CX90:CX93"/>
    <mergeCell ref="CY90:CY93"/>
    <mergeCell ref="CZ90:CZ93"/>
    <mergeCell ref="DA90:DA93"/>
    <mergeCell ref="DB90:DB93"/>
    <mergeCell ref="DC90:DC93"/>
    <mergeCell ref="DD90:DD93"/>
    <mergeCell ref="DE90:DE93"/>
    <mergeCell ref="DF90:DF93"/>
    <mergeCell ref="Z90:Z93"/>
    <mergeCell ref="AB90:AB93"/>
    <mergeCell ref="AD90:AD93"/>
    <mergeCell ref="AJ90:AJ93"/>
    <mergeCell ref="AQ90:AQ93"/>
    <mergeCell ref="BA90:BA93"/>
    <mergeCell ref="BC90:BC93"/>
    <mergeCell ref="BK90:BK93"/>
    <mergeCell ref="CM90:CM93"/>
    <mergeCell ref="CO90:CO93"/>
    <mergeCell ref="CP90:CP93"/>
    <mergeCell ref="A94:A97"/>
    <mergeCell ref="B94:B97"/>
    <mergeCell ref="C94:C97"/>
    <mergeCell ref="D94:D97"/>
    <mergeCell ref="E94:E97"/>
    <mergeCell ref="F94:F97"/>
    <mergeCell ref="G94:G97"/>
    <mergeCell ref="H94:H97"/>
    <mergeCell ref="I94:I97"/>
    <mergeCell ref="J94:J97"/>
    <mergeCell ref="K94:K97"/>
    <mergeCell ref="L94:L97"/>
    <mergeCell ref="M94:M97"/>
    <mergeCell ref="N94:N97"/>
    <mergeCell ref="O94:O97"/>
    <mergeCell ref="Q94:Q97"/>
    <mergeCell ref="CQ90:CQ93"/>
    <mergeCell ref="CR94:CR97"/>
    <mergeCell ref="CS94:CS97"/>
    <mergeCell ref="CT94:CT97"/>
    <mergeCell ref="CU94:CU97"/>
    <mergeCell ref="CV94:CV97"/>
    <mergeCell ref="CW94:CW97"/>
    <mergeCell ref="CX94:CX97"/>
    <mergeCell ref="CY94:CY97"/>
    <mergeCell ref="CZ94:CZ97"/>
    <mergeCell ref="DA94:DA97"/>
    <mergeCell ref="AK94:AK97"/>
    <mergeCell ref="AL94:AL97"/>
    <mergeCell ref="AM94:AM97"/>
    <mergeCell ref="AN94:AN97"/>
    <mergeCell ref="AO94:AO97"/>
    <mergeCell ref="X94:X97"/>
    <mergeCell ref="Z94:Z97"/>
    <mergeCell ref="AB94:AB97"/>
    <mergeCell ref="AD94:AD97"/>
    <mergeCell ref="AJ94:AJ97"/>
    <mergeCell ref="AQ94:AQ97"/>
    <mergeCell ref="BA94:BA97"/>
    <mergeCell ref="BC94:BC97"/>
    <mergeCell ref="BK94:BK97"/>
    <mergeCell ref="DB94:DB97"/>
    <mergeCell ref="DC94:DC97"/>
    <mergeCell ref="DD94:DD97"/>
    <mergeCell ref="DE94:DE97"/>
    <mergeCell ref="DF94:DF97"/>
    <mergeCell ref="B98:B101"/>
    <mergeCell ref="A98:A101"/>
    <mergeCell ref="C98:C101"/>
    <mergeCell ref="D98:D101"/>
    <mergeCell ref="E98:E101"/>
    <mergeCell ref="F98:F101"/>
    <mergeCell ref="G98:G101"/>
    <mergeCell ref="H98:H101"/>
    <mergeCell ref="I98:I101"/>
    <mergeCell ref="J98:J101"/>
    <mergeCell ref="K98:K101"/>
    <mergeCell ref="L98:L101"/>
    <mergeCell ref="M98:M101"/>
    <mergeCell ref="N98:N101"/>
    <mergeCell ref="O98:O101"/>
    <mergeCell ref="Q98:Q101"/>
    <mergeCell ref="AK98:AK101"/>
    <mergeCell ref="AL98:AL101"/>
    <mergeCell ref="AM98:AM101"/>
    <mergeCell ref="AN98:AN101"/>
    <mergeCell ref="AO98:AO101"/>
    <mergeCell ref="X98:X101"/>
    <mergeCell ref="Z98:Z101"/>
    <mergeCell ref="CM94:CM97"/>
    <mergeCell ref="CO94:CO97"/>
    <mergeCell ref="CP94:CP97"/>
    <mergeCell ref="CQ94:CQ97"/>
    <mergeCell ref="DA98:DA101"/>
    <mergeCell ref="DB98:DB101"/>
    <mergeCell ref="DC98:DC101"/>
    <mergeCell ref="DD98:DD101"/>
    <mergeCell ref="DE98:DE101"/>
    <mergeCell ref="DF98:DF101"/>
    <mergeCell ref="B102:B105"/>
    <mergeCell ref="C102:C105"/>
    <mergeCell ref="D102:D105"/>
    <mergeCell ref="E102:E105"/>
    <mergeCell ref="F102:F105"/>
    <mergeCell ref="G102:G105"/>
    <mergeCell ref="H102:H105"/>
    <mergeCell ref="I102:I105"/>
    <mergeCell ref="J102:J105"/>
    <mergeCell ref="K102:K105"/>
    <mergeCell ref="L102:L105"/>
    <mergeCell ref="M102:M105"/>
    <mergeCell ref="N102:N105"/>
    <mergeCell ref="O102:O105"/>
    <mergeCell ref="AB98:AB101"/>
    <mergeCell ref="AD98:AD101"/>
    <mergeCell ref="AJ98:AJ101"/>
    <mergeCell ref="AQ98:AQ101"/>
    <mergeCell ref="BA98:BA101"/>
    <mergeCell ref="BC98:BC101"/>
    <mergeCell ref="BK98:BK101"/>
    <mergeCell ref="CM98:CM101"/>
    <mergeCell ref="CO98:CO101"/>
    <mergeCell ref="CP98:CP101"/>
    <mergeCell ref="CQ98:CQ101"/>
    <mergeCell ref="CR98:CR101"/>
    <mergeCell ref="CZ102:CZ105"/>
    <mergeCell ref="Q102:Q105"/>
    <mergeCell ref="AK102:AK105"/>
    <mergeCell ref="AL102:AL105"/>
    <mergeCell ref="AM102:AM105"/>
    <mergeCell ref="AN102:AN105"/>
    <mergeCell ref="AO102:AO105"/>
    <mergeCell ref="X102:X105"/>
    <mergeCell ref="Z102:Z105"/>
    <mergeCell ref="AB102:AB105"/>
    <mergeCell ref="AD102:AD105"/>
    <mergeCell ref="AJ102:AJ105"/>
    <mergeCell ref="AQ102:AQ105"/>
    <mergeCell ref="BA102:BA105"/>
    <mergeCell ref="BC102:BC105"/>
    <mergeCell ref="CS98:CS101"/>
    <mergeCell ref="CT98:CT101"/>
    <mergeCell ref="CU98:CU101"/>
    <mergeCell ref="CV98:CV101"/>
    <mergeCell ref="CW98:CW101"/>
    <mergeCell ref="CX98:CX101"/>
    <mergeCell ref="CY98:CY101"/>
    <mergeCell ref="CZ98:CZ101"/>
    <mergeCell ref="CN98:CN101"/>
    <mergeCell ref="AN106:AN109"/>
    <mergeCell ref="AO106:AO109"/>
    <mergeCell ref="X106:X109"/>
    <mergeCell ref="Z106:Z109"/>
    <mergeCell ref="BK102:BK105"/>
    <mergeCell ref="CM102:CM105"/>
    <mergeCell ref="CO102:CO105"/>
    <mergeCell ref="CP102:CP105"/>
    <mergeCell ref="CQ102:CQ105"/>
    <mergeCell ref="CR102:CR105"/>
    <mergeCell ref="CS102:CS105"/>
    <mergeCell ref="CT102:CT105"/>
    <mergeCell ref="CU102:CU105"/>
    <mergeCell ref="CV102:CV105"/>
    <mergeCell ref="CW102:CW105"/>
    <mergeCell ref="CX102:CX105"/>
    <mergeCell ref="CY102:CY105"/>
    <mergeCell ref="AQ106:AQ109"/>
    <mergeCell ref="BA106:BA109"/>
    <mergeCell ref="BC106:BC109"/>
    <mergeCell ref="BK106:BK109"/>
    <mergeCell ref="CM106:CM109"/>
    <mergeCell ref="CO106:CO109"/>
    <mergeCell ref="CP106:CP109"/>
    <mergeCell ref="CQ106:CQ109"/>
    <mergeCell ref="CN102:CN105"/>
    <mergeCell ref="CN106:CN109"/>
    <mergeCell ref="DA102:DA105"/>
    <mergeCell ref="DB102:DB105"/>
    <mergeCell ref="DC102:DC105"/>
    <mergeCell ref="DD102:DD105"/>
    <mergeCell ref="DE102:DE105"/>
    <mergeCell ref="DF102:DF105"/>
    <mergeCell ref="B106:B109"/>
    <mergeCell ref="C106:C109"/>
    <mergeCell ref="D106:D109"/>
    <mergeCell ref="E106:E109"/>
    <mergeCell ref="F106:F109"/>
    <mergeCell ref="G106:G109"/>
    <mergeCell ref="H106:H109"/>
    <mergeCell ref="I106:I109"/>
    <mergeCell ref="J106:J109"/>
    <mergeCell ref="K106:K109"/>
    <mergeCell ref="L106:L109"/>
    <mergeCell ref="M106:M109"/>
    <mergeCell ref="N106:N109"/>
    <mergeCell ref="O106:O109"/>
    <mergeCell ref="Q106:Q109"/>
    <mergeCell ref="AK106:AK109"/>
    <mergeCell ref="AL106:AL109"/>
    <mergeCell ref="AM106:AM109"/>
    <mergeCell ref="CR106:CR109"/>
    <mergeCell ref="CS106:CS109"/>
    <mergeCell ref="CT106:CT109"/>
    <mergeCell ref="CU106:CU109"/>
    <mergeCell ref="CV106:CV109"/>
    <mergeCell ref="CW106:CW109"/>
    <mergeCell ref="CX106:CX109"/>
    <mergeCell ref="CY106:CY109"/>
    <mergeCell ref="CZ106:CZ109"/>
    <mergeCell ref="DA106:DA109"/>
    <mergeCell ref="DB106:DB109"/>
    <mergeCell ref="DC106:DC109"/>
    <mergeCell ref="DD106:DD109"/>
    <mergeCell ref="DE106:DE109"/>
    <mergeCell ref="DF106:DF109"/>
    <mergeCell ref="B110:B113"/>
    <mergeCell ref="C110:C113"/>
    <mergeCell ref="D110:D113"/>
    <mergeCell ref="E110:E113"/>
    <mergeCell ref="F110:F113"/>
    <mergeCell ref="G110:G113"/>
    <mergeCell ref="H110:H113"/>
    <mergeCell ref="I110:I113"/>
    <mergeCell ref="J110:J113"/>
    <mergeCell ref="K110:K113"/>
    <mergeCell ref="L110:L113"/>
    <mergeCell ref="M110:M113"/>
    <mergeCell ref="N110:N113"/>
    <mergeCell ref="O110:O113"/>
    <mergeCell ref="AB106:AB109"/>
    <mergeCell ref="AD106:AD109"/>
    <mergeCell ref="AJ106:AJ109"/>
    <mergeCell ref="CQ110:CQ113"/>
    <mergeCell ref="CR110:CR113"/>
    <mergeCell ref="CS110:CS113"/>
    <mergeCell ref="CT110:CT113"/>
    <mergeCell ref="CU110:CU113"/>
    <mergeCell ref="CV110:CV113"/>
    <mergeCell ref="CW110:CW113"/>
    <mergeCell ref="CX110:CX113"/>
    <mergeCell ref="CY110:CY113"/>
    <mergeCell ref="Q110:Q113"/>
    <mergeCell ref="AK110:AK113"/>
    <mergeCell ref="AL110:AL113"/>
    <mergeCell ref="AM110:AM113"/>
    <mergeCell ref="AN110:AN113"/>
    <mergeCell ref="AO110:AO113"/>
    <mergeCell ref="X110:X113"/>
    <mergeCell ref="Z110:Z113"/>
    <mergeCell ref="AB110:AB113"/>
    <mergeCell ref="AD110:AD113"/>
    <mergeCell ref="AJ110:AJ113"/>
    <mergeCell ref="AQ110:AQ113"/>
    <mergeCell ref="BA110:BA113"/>
    <mergeCell ref="BC110:BC113"/>
    <mergeCell ref="CZ110:CZ113"/>
    <mergeCell ref="DA110:DA113"/>
    <mergeCell ref="CN110:CN113"/>
    <mergeCell ref="DB110:DB113"/>
    <mergeCell ref="DC110:DC113"/>
    <mergeCell ref="DD110:DD113"/>
    <mergeCell ref="DE110:DE113"/>
    <mergeCell ref="DF110:DF113"/>
    <mergeCell ref="B114:B117"/>
    <mergeCell ref="C114:C117"/>
    <mergeCell ref="D114:D117"/>
    <mergeCell ref="E114:E117"/>
    <mergeCell ref="F114:F117"/>
    <mergeCell ref="G114:G117"/>
    <mergeCell ref="H114:H117"/>
    <mergeCell ref="I114:I117"/>
    <mergeCell ref="J114:J117"/>
    <mergeCell ref="K114:K117"/>
    <mergeCell ref="L114:L117"/>
    <mergeCell ref="M114:M117"/>
    <mergeCell ref="N114:N117"/>
    <mergeCell ref="O114:O117"/>
    <mergeCell ref="Q114:Q117"/>
    <mergeCell ref="AK114:AK117"/>
    <mergeCell ref="AL114:AL117"/>
    <mergeCell ref="AM114:AM117"/>
    <mergeCell ref="AN114:AN117"/>
    <mergeCell ref="AO114:AO117"/>
    <mergeCell ref="X114:X117"/>
    <mergeCell ref="BK110:BK113"/>
    <mergeCell ref="CM110:CM113"/>
    <mergeCell ref="CO110:CO113"/>
    <mergeCell ref="CP110:CP113"/>
    <mergeCell ref="CS114:CS117"/>
    <mergeCell ref="CT114:CT117"/>
    <mergeCell ref="CU114:CU117"/>
    <mergeCell ref="CV114:CV117"/>
    <mergeCell ref="CW114:CW117"/>
    <mergeCell ref="CX114:CX117"/>
    <mergeCell ref="CY114:CY117"/>
    <mergeCell ref="CZ114:CZ117"/>
    <mergeCell ref="DA114:DA117"/>
    <mergeCell ref="DB114:DB117"/>
    <mergeCell ref="DC114:DC117"/>
    <mergeCell ref="DD114:DD117"/>
    <mergeCell ref="DE114:DE117"/>
    <mergeCell ref="DF114:DF117"/>
    <mergeCell ref="Z114:Z117"/>
    <mergeCell ref="AB114:AB117"/>
    <mergeCell ref="AD114:AD117"/>
    <mergeCell ref="AJ114:AJ117"/>
    <mergeCell ref="AQ114:AQ117"/>
    <mergeCell ref="BA114:BA117"/>
    <mergeCell ref="BC114:BC117"/>
    <mergeCell ref="BK114:BK117"/>
    <mergeCell ref="CM114:CM117"/>
    <mergeCell ref="CO114:CO117"/>
    <mergeCell ref="CP114:CP117"/>
    <mergeCell ref="K118:K121"/>
    <mergeCell ref="L118:L121"/>
    <mergeCell ref="M118:M121"/>
    <mergeCell ref="N118:N121"/>
    <mergeCell ref="O118:O121"/>
    <mergeCell ref="Q118:Q121"/>
    <mergeCell ref="CQ114:CQ117"/>
    <mergeCell ref="CR114:CR117"/>
    <mergeCell ref="CS118:CS121"/>
    <mergeCell ref="CT118:CT121"/>
    <mergeCell ref="CU118:CU121"/>
    <mergeCell ref="CV118:CV121"/>
    <mergeCell ref="CW118:CW121"/>
    <mergeCell ref="CX118:CX121"/>
    <mergeCell ref="CY118:CY121"/>
    <mergeCell ref="CZ118:CZ121"/>
    <mergeCell ref="DA118:DA121"/>
    <mergeCell ref="AK118:AK121"/>
    <mergeCell ref="AL118:AL121"/>
    <mergeCell ref="AM118:AM121"/>
    <mergeCell ref="AN118:AN121"/>
    <mergeCell ref="AO118:AO121"/>
    <mergeCell ref="X118:X121"/>
    <mergeCell ref="Z118:Z121"/>
    <mergeCell ref="AB118:AB121"/>
    <mergeCell ref="AD118:AD121"/>
    <mergeCell ref="AJ118:AJ121"/>
    <mergeCell ref="AQ118:AQ121"/>
    <mergeCell ref="BA118:BA121"/>
    <mergeCell ref="BC118:BC121"/>
    <mergeCell ref="BK118:BK121"/>
    <mergeCell ref="CN114:CN117"/>
    <mergeCell ref="DB118:DB121"/>
    <mergeCell ref="DC118:DC121"/>
    <mergeCell ref="DD118:DD121"/>
    <mergeCell ref="DE118:DE121"/>
    <mergeCell ref="DF118:DF121"/>
    <mergeCell ref="B122:B125"/>
    <mergeCell ref="C122:C125"/>
    <mergeCell ref="D122:D125"/>
    <mergeCell ref="E122:E125"/>
    <mergeCell ref="F122:F125"/>
    <mergeCell ref="G122:G125"/>
    <mergeCell ref="H122:H125"/>
    <mergeCell ref="I122:I125"/>
    <mergeCell ref="J122:J125"/>
    <mergeCell ref="K122:K125"/>
    <mergeCell ref="L122:L125"/>
    <mergeCell ref="M122:M125"/>
    <mergeCell ref="N122:N125"/>
    <mergeCell ref="O122:O125"/>
    <mergeCell ref="Q122:Q125"/>
    <mergeCell ref="AK122:AK125"/>
    <mergeCell ref="AL122:AL125"/>
    <mergeCell ref="AM122:AM125"/>
    <mergeCell ref="AN122:AN125"/>
    <mergeCell ref="AO122:AO125"/>
    <mergeCell ref="X122:X125"/>
    <mergeCell ref="Z122:Z125"/>
    <mergeCell ref="CM118:CM121"/>
    <mergeCell ref="CO118:CO121"/>
    <mergeCell ref="CP118:CP121"/>
    <mergeCell ref="CQ118:CQ121"/>
    <mergeCell ref="CR118:CR121"/>
    <mergeCell ref="DA122:DA125"/>
    <mergeCell ref="DB122:DB125"/>
    <mergeCell ref="DC122:DC125"/>
    <mergeCell ref="DD122:DD125"/>
    <mergeCell ref="DE122:DE125"/>
    <mergeCell ref="DF122:DF125"/>
    <mergeCell ref="B126:B129"/>
    <mergeCell ref="C126:C129"/>
    <mergeCell ref="D126:D129"/>
    <mergeCell ref="E126:E129"/>
    <mergeCell ref="F126:F129"/>
    <mergeCell ref="G126:G129"/>
    <mergeCell ref="H126:H129"/>
    <mergeCell ref="I126:I129"/>
    <mergeCell ref="J126:J129"/>
    <mergeCell ref="K126:K129"/>
    <mergeCell ref="L126:L129"/>
    <mergeCell ref="M126:M129"/>
    <mergeCell ref="N126:N129"/>
    <mergeCell ref="O126:O129"/>
    <mergeCell ref="AB122:AB125"/>
    <mergeCell ref="AD122:AD125"/>
    <mergeCell ref="AJ122:AJ125"/>
    <mergeCell ref="AQ122:AQ125"/>
    <mergeCell ref="BA122:BA125"/>
    <mergeCell ref="BC122:BC125"/>
    <mergeCell ref="BK122:BK125"/>
    <mergeCell ref="CM122:CM125"/>
    <mergeCell ref="CO122:CO125"/>
    <mergeCell ref="CP122:CP125"/>
    <mergeCell ref="CQ122:CQ125"/>
    <mergeCell ref="CR122:CR125"/>
    <mergeCell ref="CZ126:CZ129"/>
    <mergeCell ref="Q126:Q129"/>
    <mergeCell ref="AK126:AK129"/>
    <mergeCell ref="AL126:AL129"/>
    <mergeCell ref="AM126:AM129"/>
    <mergeCell ref="AN126:AN129"/>
    <mergeCell ref="AO126:AO129"/>
    <mergeCell ref="X126:X129"/>
    <mergeCell ref="Z126:Z129"/>
    <mergeCell ref="AB126:AB129"/>
    <mergeCell ref="AD126:AD129"/>
    <mergeCell ref="AJ126:AJ129"/>
    <mergeCell ref="AQ126:AQ129"/>
    <mergeCell ref="BA126:BA129"/>
    <mergeCell ref="BC126:BC129"/>
    <mergeCell ref="CS122:CS125"/>
    <mergeCell ref="CT122:CT125"/>
    <mergeCell ref="CU122:CU125"/>
    <mergeCell ref="CV122:CV125"/>
    <mergeCell ref="CW122:CW125"/>
    <mergeCell ref="CX122:CX125"/>
    <mergeCell ref="CY122:CY125"/>
    <mergeCell ref="CZ122:CZ125"/>
    <mergeCell ref="AN130:AN133"/>
    <mergeCell ref="AO130:AO133"/>
    <mergeCell ref="X130:X133"/>
    <mergeCell ref="Z130:Z133"/>
    <mergeCell ref="BK126:BK129"/>
    <mergeCell ref="CM126:CM129"/>
    <mergeCell ref="CO126:CO129"/>
    <mergeCell ref="CP126:CP129"/>
    <mergeCell ref="CQ126:CQ129"/>
    <mergeCell ref="CR126:CR129"/>
    <mergeCell ref="CS126:CS129"/>
    <mergeCell ref="CT126:CT129"/>
    <mergeCell ref="CU126:CU129"/>
    <mergeCell ref="CV126:CV129"/>
    <mergeCell ref="CW126:CW129"/>
    <mergeCell ref="CX126:CX129"/>
    <mergeCell ref="CY126:CY129"/>
    <mergeCell ref="AQ130:AQ133"/>
    <mergeCell ref="BA130:BA133"/>
    <mergeCell ref="BC130:BC133"/>
    <mergeCell ref="BK130:BK133"/>
    <mergeCell ref="CM130:CM133"/>
    <mergeCell ref="CO130:CO133"/>
    <mergeCell ref="CP130:CP133"/>
    <mergeCell ref="CQ130:CQ133"/>
    <mergeCell ref="DA126:DA129"/>
    <mergeCell ref="DB126:DB129"/>
    <mergeCell ref="DC126:DC129"/>
    <mergeCell ref="DD126:DD129"/>
    <mergeCell ref="DE126:DE129"/>
    <mergeCell ref="DF126:DF129"/>
    <mergeCell ref="B130:B133"/>
    <mergeCell ref="C130:C133"/>
    <mergeCell ref="D130:D133"/>
    <mergeCell ref="E130:E133"/>
    <mergeCell ref="F130:F133"/>
    <mergeCell ref="G130:G133"/>
    <mergeCell ref="H130:H133"/>
    <mergeCell ref="I130:I133"/>
    <mergeCell ref="J130:J133"/>
    <mergeCell ref="K130:K133"/>
    <mergeCell ref="L130:L133"/>
    <mergeCell ref="M130:M133"/>
    <mergeCell ref="N130:N133"/>
    <mergeCell ref="O130:O133"/>
    <mergeCell ref="Q130:Q133"/>
    <mergeCell ref="AK130:AK133"/>
    <mergeCell ref="AL130:AL133"/>
    <mergeCell ref="AM130:AM133"/>
    <mergeCell ref="CR130:CR133"/>
    <mergeCell ref="CS130:CS133"/>
    <mergeCell ref="CT130:CT133"/>
    <mergeCell ref="CU130:CU133"/>
    <mergeCell ref="CV130:CV133"/>
    <mergeCell ref="CW130:CW133"/>
    <mergeCell ref="CX130:CX133"/>
    <mergeCell ref="CY130:CY133"/>
    <mergeCell ref="CZ130:CZ133"/>
    <mergeCell ref="DA130:DA133"/>
    <mergeCell ref="DB130:DB133"/>
    <mergeCell ref="DC130:DC133"/>
    <mergeCell ref="DD130:DD133"/>
    <mergeCell ref="DE130:DE133"/>
    <mergeCell ref="DF130:DF133"/>
    <mergeCell ref="B134:B137"/>
    <mergeCell ref="C134:C137"/>
    <mergeCell ref="D134:D137"/>
    <mergeCell ref="E134:E137"/>
    <mergeCell ref="F134:F137"/>
    <mergeCell ref="G134:G137"/>
    <mergeCell ref="H134:H137"/>
    <mergeCell ref="I134:I137"/>
    <mergeCell ref="J134:J137"/>
    <mergeCell ref="K134:K137"/>
    <mergeCell ref="L134:L137"/>
    <mergeCell ref="M134:M137"/>
    <mergeCell ref="N134:N137"/>
    <mergeCell ref="O134:O137"/>
    <mergeCell ref="AB130:AB133"/>
    <mergeCell ref="AD130:AD133"/>
    <mergeCell ref="AJ130:AJ133"/>
    <mergeCell ref="CQ134:CQ137"/>
    <mergeCell ref="CR134:CR137"/>
    <mergeCell ref="CS134:CS137"/>
    <mergeCell ref="CT134:CT137"/>
    <mergeCell ref="CU134:CU137"/>
    <mergeCell ref="CV134:CV137"/>
    <mergeCell ref="CW134:CW137"/>
    <mergeCell ref="CX134:CX137"/>
    <mergeCell ref="CY134:CY137"/>
    <mergeCell ref="Q134:Q137"/>
    <mergeCell ref="AK134:AK137"/>
    <mergeCell ref="AL134:AL137"/>
    <mergeCell ref="AM134:AM137"/>
    <mergeCell ref="AN134:AN137"/>
    <mergeCell ref="AO134:AO137"/>
    <mergeCell ref="X134:X137"/>
    <mergeCell ref="Z134:Z137"/>
    <mergeCell ref="AB134:AB137"/>
    <mergeCell ref="AD134:AD137"/>
    <mergeCell ref="AJ134:AJ137"/>
    <mergeCell ref="AQ134:AQ137"/>
    <mergeCell ref="BA134:BA137"/>
    <mergeCell ref="BC134:BC137"/>
    <mergeCell ref="CZ134:CZ137"/>
    <mergeCell ref="DA134:DA137"/>
    <mergeCell ref="DB134:DB137"/>
    <mergeCell ref="DC134:DC137"/>
    <mergeCell ref="DD134:DD137"/>
    <mergeCell ref="DE134:DE137"/>
    <mergeCell ref="DF134:DF137"/>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Q138:Q141"/>
    <mergeCell ref="AK138:AK141"/>
    <mergeCell ref="AL138:AL141"/>
    <mergeCell ref="AM138:AM141"/>
    <mergeCell ref="AN138:AN141"/>
    <mergeCell ref="AO138:AO141"/>
    <mergeCell ref="X138:X141"/>
    <mergeCell ref="BK134:BK137"/>
    <mergeCell ref="CM134:CM137"/>
    <mergeCell ref="CO134:CO137"/>
    <mergeCell ref="CP134:CP137"/>
    <mergeCell ref="CS138:CS141"/>
    <mergeCell ref="CT138:CT141"/>
    <mergeCell ref="CX138:CX141"/>
    <mergeCell ref="CY138:CY141"/>
    <mergeCell ref="CZ138:CZ141"/>
    <mergeCell ref="DA138:DA141"/>
    <mergeCell ref="DB138:DB141"/>
    <mergeCell ref="DC138:DC141"/>
    <mergeCell ref="DD138:DD141"/>
    <mergeCell ref="DE138:DE141"/>
    <mergeCell ref="DF138:DF141"/>
    <mergeCell ref="Z138:Z141"/>
    <mergeCell ref="AB138:AB141"/>
    <mergeCell ref="AD138:AD141"/>
    <mergeCell ref="AJ138:AJ141"/>
    <mergeCell ref="AQ138:AQ141"/>
    <mergeCell ref="BA138:BA141"/>
    <mergeCell ref="BC138:BC141"/>
    <mergeCell ref="BK138:BK141"/>
    <mergeCell ref="CM138:CM141"/>
    <mergeCell ref="CO138:CO141"/>
    <mergeCell ref="CP138:CP141"/>
    <mergeCell ref="G142:G145"/>
    <mergeCell ref="H142:H145"/>
    <mergeCell ref="I142:I145"/>
    <mergeCell ref="J142:J145"/>
    <mergeCell ref="K142:K145"/>
    <mergeCell ref="L142:L145"/>
    <mergeCell ref="M142:M145"/>
    <mergeCell ref="N142:N145"/>
    <mergeCell ref="O142:O145"/>
    <mergeCell ref="Q142:Q145"/>
    <mergeCell ref="CQ138:CQ141"/>
    <mergeCell ref="CR138:CR141"/>
    <mergeCell ref="CS142:CS145"/>
    <mergeCell ref="CT142:CT145"/>
    <mergeCell ref="CU142:CU145"/>
    <mergeCell ref="CV142:CV145"/>
    <mergeCell ref="CW142:CW145"/>
    <mergeCell ref="P138:P141"/>
    <mergeCell ref="P142:P145"/>
    <mergeCell ref="CU138:CU141"/>
    <mergeCell ref="CV138:CV141"/>
    <mergeCell ref="CW138:CW141"/>
    <mergeCell ref="CX142:CX145"/>
    <mergeCell ref="CY142:CY145"/>
    <mergeCell ref="CZ142:CZ145"/>
    <mergeCell ref="DA142:DA145"/>
    <mergeCell ref="AK142:AK145"/>
    <mergeCell ref="AL142:AL145"/>
    <mergeCell ref="AM142:AM145"/>
    <mergeCell ref="AN142:AN145"/>
    <mergeCell ref="AO142:AO145"/>
    <mergeCell ref="X142:X145"/>
    <mergeCell ref="Z142:Z145"/>
    <mergeCell ref="AB142:AB145"/>
    <mergeCell ref="AD142:AD145"/>
    <mergeCell ref="AJ142:AJ145"/>
    <mergeCell ref="AQ142:AQ145"/>
    <mergeCell ref="BA142:BA145"/>
    <mergeCell ref="BC142:BC145"/>
    <mergeCell ref="BK142:BK145"/>
    <mergeCell ref="DB142:DB145"/>
    <mergeCell ref="DC142:DC145"/>
    <mergeCell ref="DD142:DD145"/>
    <mergeCell ref="DE142:DE145"/>
    <mergeCell ref="DF142:DF145"/>
    <mergeCell ref="B146:B149"/>
    <mergeCell ref="C146:C149"/>
    <mergeCell ref="D146:D149"/>
    <mergeCell ref="E146:E149"/>
    <mergeCell ref="F146:F149"/>
    <mergeCell ref="G146:G149"/>
    <mergeCell ref="H146:H149"/>
    <mergeCell ref="I146:I149"/>
    <mergeCell ref="J146:J149"/>
    <mergeCell ref="K146:K149"/>
    <mergeCell ref="L146:L149"/>
    <mergeCell ref="M146:M149"/>
    <mergeCell ref="N146:N149"/>
    <mergeCell ref="O146:O149"/>
    <mergeCell ref="Q146:Q149"/>
    <mergeCell ref="AK146:AK149"/>
    <mergeCell ref="AL146:AL149"/>
    <mergeCell ref="AM146:AM149"/>
    <mergeCell ref="AN146:AN149"/>
    <mergeCell ref="AO146:AO149"/>
    <mergeCell ref="X146:X149"/>
    <mergeCell ref="Z146:Z149"/>
    <mergeCell ref="CM142:CM145"/>
    <mergeCell ref="CO142:CO145"/>
    <mergeCell ref="CP142:CP145"/>
    <mergeCell ref="CQ142:CQ145"/>
    <mergeCell ref="CR142:CR145"/>
    <mergeCell ref="DA146:DA149"/>
    <mergeCell ref="DB146:DB149"/>
    <mergeCell ref="DC146:DC149"/>
    <mergeCell ref="DD146:DD149"/>
    <mergeCell ref="DE146:DE149"/>
    <mergeCell ref="DF146:DF149"/>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AB146:AB149"/>
    <mergeCell ref="AD146:AD149"/>
    <mergeCell ref="AJ146:AJ149"/>
    <mergeCell ref="AQ146:AQ149"/>
    <mergeCell ref="BA146:BA149"/>
    <mergeCell ref="BC146:BC149"/>
    <mergeCell ref="BK146:BK149"/>
    <mergeCell ref="CM146:CM149"/>
    <mergeCell ref="CO146:CO149"/>
    <mergeCell ref="CP146:CP149"/>
    <mergeCell ref="CQ146:CQ149"/>
    <mergeCell ref="CR146:CR149"/>
    <mergeCell ref="CZ150:CZ153"/>
    <mergeCell ref="Q150:Q153"/>
    <mergeCell ref="AK150:AK153"/>
    <mergeCell ref="AL150:AL153"/>
    <mergeCell ref="AM150:AM153"/>
    <mergeCell ref="AN150:AN153"/>
    <mergeCell ref="AO150:AO153"/>
    <mergeCell ref="X150:X153"/>
    <mergeCell ref="Z150:Z153"/>
    <mergeCell ref="AB150:AB153"/>
    <mergeCell ref="AD150:AD153"/>
    <mergeCell ref="AJ150:AJ153"/>
    <mergeCell ref="AQ150:AQ153"/>
    <mergeCell ref="BA150:BA153"/>
    <mergeCell ref="BC150:BC153"/>
    <mergeCell ref="CS146:CS149"/>
    <mergeCell ref="CT146:CT149"/>
    <mergeCell ref="CU146:CU149"/>
    <mergeCell ref="CV146:CV149"/>
    <mergeCell ref="CW146:CW149"/>
    <mergeCell ref="CX146:CX149"/>
    <mergeCell ref="CY146:CY149"/>
    <mergeCell ref="CZ146:CZ149"/>
    <mergeCell ref="AN154:AN157"/>
    <mergeCell ref="AO154:AO157"/>
    <mergeCell ref="X154:X157"/>
    <mergeCell ref="Z154:Z157"/>
    <mergeCell ref="BK150:BK153"/>
    <mergeCell ref="CM150:CM153"/>
    <mergeCell ref="CO150:CO153"/>
    <mergeCell ref="CP150:CP153"/>
    <mergeCell ref="CQ150:CQ153"/>
    <mergeCell ref="CR150:CR153"/>
    <mergeCell ref="CS150:CS153"/>
    <mergeCell ref="CT150:CT153"/>
    <mergeCell ref="CU150:CU153"/>
    <mergeCell ref="CV150:CV153"/>
    <mergeCell ref="CW150:CW153"/>
    <mergeCell ref="CX150:CX153"/>
    <mergeCell ref="CY150:CY153"/>
    <mergeCell ref="AQ154:AQ157"/>
    <mergeCell ref="BA154:BA157"/>
    <mergeCell ref="BC154:BC157"/>
    <mergeCell ref="BK154:BK157"/>
    <mergeCell ref="CM154:CM157"/>
    <mergeCell ref="CO154:CO157"/>
    <mergeCell ref="CP154:CP157"/>
    <mergeCell ref="CQ154:CQ157"/>
    <mergeCell ref="DA150:DA153"/>
    <mergeCell ref="DB150:DB153"/>
    <mergeCell ref="DC150:DC153"/>
    <mergeCell ref="DD150:DD153"/>
    <mergeCell ref="DE150:DE153"/>
    <mergeCell ref="DF150:DF153"/>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Q154:Q157"/>
    <mergeCell ref="AK154:AK157"/>
    <mergeCell ref="AL154:AL157"/>
    <mergeCell ref="AM154:AM157"/>
    <mergeCell ref="CR154:CR157"/>
    <mergeCell ref="CS154:CS157"/>
    <mergeCell ref="CT154:CT157"/>
    <mergeCell ref="CU154:CU157"/>
    <mergeCell ref="CV154:CV157"/>
    <mergeCell ref="CW154:CW157"/>
    <mergeCell ref="CX154:CX157"/>
    <mergeCell ref="CY154:CY157"/>
    <mergeCell ref="CZ154:CZ157"/>
    <mergeCell ref="DA154:DA157"/>
    <mergeCell ref="DB154:DB157"/>
    <mergeCell ref="DC154:DC157"/>
    <mergeCell ref="DD154:DD157"/>
    <mergeCell ref="DE154:DE157"/>
    <mergeCell ref="DF154:DF157"/>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AB154:AB157"/>
    <mergeCell ref="AD154:AD157"/>
    <mergeCell ref="AJ154:AJ157"/>
    <mergeCell ref="CQ158:CQ161"/>
    <mergeCell ref="CR158:CR161"/>
    <mergeCell ref="CS158:CS161"/>
    <mergeCell ref="CT158:CT161"/>
    <mergeCell ref="CU158:CU161"/>
    <mergeCell ref="CV158:CV161"/>
    <mergeCell ref="CW158:CW161"/>
    <mergeCell ref="CX158:CX161"/>
    <mergeCell ref="CY158:CY161"/>
    <mergeCell ref="Q158:Q161"/>
    <mergeCell ref="AK158:AK161"/>
    <mergeCell ref="AL158:AL161"/>
    <mergeCell ref="AM158:AM161"/>
    <mergeCell ref="AN158:AN161"/>
    <mergeCell ref="AO158:AO161"/>
    <mergeCell ref="X158:X161"/>
    <mergeCell ref="Z158:Z161"/>
    <mergeCell ref="AB158:AB161"/>
    <mergeCell ref="AD158:AD161"/>
    <mergeCell ref="AJ158:AJ161"/>
    <mergeCell ref="AQ158:AQ161"/>
    <mergeCell ref="BA158:BA161"/>
    <mergeCell ref="BC158:BC161"/>
    <mergeCell ref="CZ158:CZ161"/>
    <mergeCell ref="DA158:DA161"/>
    <mergeCell ref="DB158:DB161"/>
    <mergeCell ref="DC158:DC161"/>
    <mergeCell ref="DD158:DD161"/>
    <mergeCell ref="DE158:DE161"/>
    <mergeCell ref="DF158:DF161"/>
    <mergeCell ref="B162:B165"/>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Q162:Q165"/>
    <mergeCell ref="AK162:AK165"/>
    <mergeCell ref="AL162:AL165"/>
    <mergeCell ref="AM162:AM165"/>
    <mergeCell ref="AN162:AN165"/>
    <mergeCell ref="AO162:AO165"/>
    <mergeCell ref="X162:X165"/>
    <mergeCell ref="BK158:BK161"/>
    <mergeCell ref="CM158:CM161"/>
    <mergeCell ref="CO158:CO161"/>
    <mergeCell ref="CP158:CP161"/>
    <mergeCell ref="CR162:CR165"/>
    <mergeCell ref="CS162:CS165"/>
    <mergeCell ref="CT162:CT165"/>
    <mergeCell ref="CU162:CU165"/>
    <mergeCell ref="CV162:CV165"/>
    <mergeCell ref="CW162:CW165"/>
    <mergeCell ref="CX162:CX165"/>
    <mergeCell ref="CY162:CY165"/>
    <mergeCell ref="CZ162:CZ165"/>
    <mergeCell ref="DA162:DA165"/>
    <mergeCell ref="DB162:DB165"/>
    <mergeCell ref="DC162:DC165"/>
    <mergeCell ref="DD162:DD165"/>
    <mergeCell ref="DE162:DE165"/>
    <mergeCell ref="DF162:DF165"/>
    <mergeCell ref="Z162:Z165"/>
    <mergeCell ref="AB162:AB165"/>
    <mergeCell ref="AD162:AD165"/>
    <mergeCell ref="AJ162:AJ165"/>
    <mergeCell ref="AQ162:AQ165"/>
    <mergeCell ref="BA162:BA165"/>
    <mergeCell ref="BC162:BC165"/>
    <mergeCell ref="BK162:BK165"/>
    <mergeCell ref="CM162:CM165"/>
    <mergeCell ref="CO162:CO165"/>
    <mergeCell ref="B166:B169"/>
    <mergeCell ref="C166:C169"/>
    <mergeCell ref="K166:K169"/>
    <mergeCell ref="L166:L169"/>
    <mergeCell ref="M166:M169"/>
    <mergeCell ref="N166:N169"/>
    <mergeCell ref="O166:O169"/>
    <mergeCell ref="Q166:Q169"/>
    <mergeCell ref="CQ162:CQ165"/>
    <mergeCell ref="CP162:CP165"/>
    <mergeCell ref="AK166:AK169"/>
    <mergeCell ref="AL166:AL169"/>
    <mergeCell ref="AM166:AM169"/>
    <mergeCell ref="AN166:AN169"/>
    <mergeCell ref="AO166:AO169"/>
    <mergeCell ref="X166:X169"/>
    <mergeCell ref="Z166:Z169"/>
    <mergeCell ref="AB166:AB169"/>
    <mergeCell ref="AD166:AD169"/>
    <mergeCell ref="AJ166:AJ169"/>
    <mergeCell ref="AQ166:AQ169"/>
    <mergeCell ref="BA166:BA169"/>
    <mergeCell ref="CM166:CM169"/>
    <mergeCell ref="BC170:BC173"/>
    <mergeCell ref="BK170:BK173"/>
    <mergeCell ref="CM170:CM173"/>
    <mergeCell ref="CO170:CO173"/>
    <mergeCell ref="CP170:CP173"/>
    <mergeCell ref="CQ170:CQ173"/>
    <mergeCell ref="BC166:BC169"/>
    <mergeCell ref="BK166:BK169"/>
    <mergeCell ref="DD166:DD169"/>
    <mergeCell ref="DE166:DE169"/>
    <mergeCell ref="DF166:DF169"/>
    <mergeCell ref="B170:B173"/>
    <mergeCell ref="C170:C173"/>
    <mergeCell ref="D170:D173"/>
    <mergeCell ref="F170:F173"/>
    <mergeCell ref="G170:G173"/>
    <mergeCell ref="H170:H173"/>
    <mergeCell ref="I170:I173"/>
    <mergeCell ref="J170:J173"/>
    <mergeCell ref="K170:K173"/>
    <mergeCell ref="L170:L173"/>
    <mergeCell ref="M170:M173"/>
    <mergeCell ref="N170:N173"/>
    <mergeCell ref="O170:O173"/>
    <mergeCell ref="Q170:Q173"/>
    <mergeCell ref="AK170:AK173"/>
    <mergeCell ref="AL170:AL173"/>
    <mergeCell ref="AM170:AM173"/>
    <mergeCell ref="AN170:AN173"/>
    <mergeCell ref="AO170:AO173"/>
    <mergeCell ref="X170:X173"/>
    <mergeCell ref="Z170:Z173"/>
    <mergeCell ref="DB166:DB169"/>
    <mergeCell ref="DC166:DC169"/>
    <mergeCell ref="CO166:CO169"/>
    <mergeCell ref="CP166:CP169"/>
    <mergeCell ref="CQ166:CQ169"/>
    <mergeCell ref="CR166:CR169"/>
    <mergeCell ref="CS166:CS169"/>
    <mergeCell ref="CT166:CT169"/>
    <mergeCell ref="CU166:CU169"/>
    <mergeCell ref="CV166:CV169"/>
    <mergeCell ref="CW166:CW169"/>
    <mergeCell ref="CX166:CX169"/>
    <mergeCell ref="CY166:CY169"/>
    <mergeCell ref="CZ166:CZ169"/>
    <mergeCell ref="DA166:DA169"/>
    <mergeCell ref="CS170:CS173"/>
    <mergeCell ref="CT170:CT173"/>
    <mergeCell ref="CU170:CU173"/>
    <mergeCell ref="CV170:CV173"/>
    <mergeCell ref="CW170:CW173"/>
    <mergeCell ref="CX170:CX173"/>
    <mergeCell ref="CY170:CY173"/>
    <mergeCell ref="CZ170:CZ173"/>
    <mergeCell ref="DA170:DA173"/>
    <mergeCell ref="DB170:DB173"/>
    <mergeCell ref="DC170:DC173"/>
    <mergeCell ref="DD170:DD173"/>
    <mergeCell ref="DE170:DE173"/>
    <mergeCell ref="DF170:DF173"/>
    <mergeCell ref="B174:B177"/>
    <mergeCell ref="C174:C177"/>
    <mergeCell ref="D174:D177"/>
    <mergeCell ref="F174:F177"/>
    <mergeCell ref="G174:G177"/>
    <mergeCell ref="H174:H177"/>
    <mergeCell ref="I174:I177"/>
    <mergeCell ref="J174:J177"/>
    <mergeCell ref="K174:K177"/>
    <mergeCell ref="L174:L177"/>
    <mergeCell ref="M174:M177"/>
    <mergeCell ref="N174:N177"/>
    <mergeCell ref="O174:O177"/>
    <mergeCell ref="AB170:AB173"/>
    <mergeCell ref="AD170:AD173"/>
    <mergeCell ref="Q174:Q177"/>
    <mergeCell ref="AK174:AK177"/>
    <mergeCell ref="AL174:AL177"/>
    <mergeCell ref="AM174:AM177"/>
    <mergeCell ref="AN174:AN177"/>
    <mergeCell ref="AO174:AO177"/>
    <mergeCell ref="X174:X177"/>
    <mergeCell ref="Z174:Z177"/>
    <mergeCell ref="AB174:AB177"/>
    <mergeCell ref="AD174:AD177"/>
    <mergeCell ref="CR170:CR173"/>
    <mergeCell ref="AJ170:AJ173"/>
    <mergeCell ref="AQ170:AQ173"/>
    <mergeCell ref="BA170:BA173"/>
    <mergeCell ref="AJ174:AJ177"/>
    <mergeCell ref="AQ174:AQ177"/>
    <mergeCell ref="BA174:BA177"/>
    <mergeCell ref="BC174:BC177"/>
    <mergeCell ref="DB174:DB177"/>
    <mergeCell ref="DC174:DC177"/>
    <mergeCell ref="DD174:DD177"/>
    <mergeCell ref="DE174:DE177"/>
    <mergeCell ref="DF174:DF177"/>
    <mergeCell ref="B178:B181"/>
    <mergeCell ref="C178:C181"/>
    <mergeCell ref="D178:D181"/>
    <mergeCell ref="F178:F181"/>
    <mergeCell ref="G178:G181"/>
    <mergeCell ref="H178:H181"/>
    <mergeCell ref="I178:I181"/>
    <mergeCell ref="J178:J181"/>
    <mergeCell ref="K178:K181"/>
    <mergeCell ref="L178:L181"/>
    <mergeCell ref="M178:M181"/>
    <mergeCell ref="N178:N181"/>
    <mergeCell ref="O178:O181"/>
    <mergeCell ref="Q178:Q181"/>
    <mergeCell ref="AK178:AK181"/>
    <mergeCell ref="AL178:AL181"/>
    <mergeCell ref="AM178:AM181"/>
    <mergeCell ref="AN178:AN181"/>
    <mergeCell ref="AO178:AO181"/>
    <mergeCell ref="X178:X181"/>
    <mergeCell ref="Z178:Z181"/>
    <mergeCell ref="BK174:BK177"/>
    <mergeCell ref="DA174:DA177"/>
    <mergeCell ref="CM174:CM177"/>
    <mergeCell ref="CO174:CO177"/>
    <mergeCell ref="CP174:CP177"/>
    <mergeCell ref="CQ174:CQ177"/>
    <mergeCell ref="CR174:CR177"/>
    <mergeCell ref="CS174:CS177"/>
    <mergeCell ref="CT174:CT177"/>
    <mergeCell ref="CU174:CU177"/>
    <mergeCell ref="CV174:CV177"/>
    <mergeCell ref="CW174:CW177"/>
    <mergeCell ref="CX174:CX177"/>
    <mergeCell ref="CY174:CY177"/>
    <mergeCell ref="CZ174:CZ177"/>
    <mergeCell ref="CR178:CR181"/>
    <mergeCell ref="CS178:CS181"/>
    <mergeCell ref="CT178:CT181"/>
    <mergeCell ref="CU178:CU181"/>
    <mergeCell ref="CV178:CV181"/>
    <mergeCell ref="CW178:CW181"/>
    <mergeCell ref="CX178:CX181"/>
    <mergeCell ref="CY178:CY181"/>
    <mergeCell ref="CZ178:CZ181"/>
    <mergeCell ref="DD178:DD181"/>
    <mergeCell ref="DE178:DE181"/>
    <mergeCell ref="DF178:DF181"/>
    <mergeCell ref="B182:B185"/>
    <mergeCell ref="C182:C185"/>
    <mergeCell ref="D182:D185"/>
    <mergeCell ref="F182:F185"/>
    <mergeCell ref="G182:G185"/>
    <mergeCell ref="H182:H185"/>
    <mergeCell ref="I182:I185"/>
    <mergeCell ref="J182:J185"/>
    <mergeCell ref="K182:K185"/>
    <mergeCell ref="L182:L185"/>
    <mergeCell ref="M182:M185"/>
    <mergeCell ref="N182:N185"/>
    <mergeCell ref="O182:O185"/>
    <mergeCell ref="CM182:CM185"/>
    <mergeCell ref="CO182:CO185"/>
    <mergeCell ref="CP182:CP185"/>
    <mergeCell ref="CQ182:CQ185"/>
    <mergeCell ref="CR182:CR185"/>
    <mergeCell ref="CS182:CS185"/>
    <mergeCell ref="CT182:CT185"/>
    <mergeCell ref="CM178:CM181"/>
    <mergeCell ref="CO178:CO181"/>
    <mergeCell ref="CP178:CP181"/>
    <mergeCell ref="CQ178:CQ181"/>
    <mergeCell ref="AB178:AB181"/>
    <mergeCell ref="AD178:AD181"/>
    <mergeCell ref="AJ178:AJ181"/>
    <mergeCell ref="AQ178:AQ181"/>
    <mergeCell ref="BA178:BA181"/>
    <mergeCell ref="CY182:CY185"/>
    <mergeCell ref="Q182:Q185"/>
    <mergeCell ref="AK182:AK185"/>
    <mergeCell ref="AL182:AL185"/>
    <mergeCell ref="AM182:AM185"/>
    <mergeCell ref="AN182:AN185"/>
    <mergeCell ref="AO182:AO185"/>
    <mergeCell ref="X182:X185"/>
    <mergeCell ref="Z182:Z185"/>
    <mergeCell ref="AB182:AB185"/>
    <mergeCell ref="AD182:AD185"/>
    <mergeCell ref="AJ182:AJ185"/>
    <mergeCell ref="AQ182:AQ185"/>
    <mergeCell ref="BA182:BA185"/>
    <mergeCell ref="BC182:BC185"/>
    <mergeCell ref="DB178:DB181"/>
    <mergeCell ref="CV182:CV185"/>
    <mergeCell ref="CW182:CW185"/>
    <mergeCell ref="CX182:CX185"/>
    <mergeCell ref="DA178:DA181"/>
    <mergeCell ref="DC178:DC181"/>
    <mergeCell ref="BC178:BC181"/>
    <mergeCell ref="BK178:BK181"/>
    <mergeCell ref="CZ182:CZ185"/>
    <mergeCell ref="DA182:DA185"/>
    <mergeCell ref="DB182:DB185"/>
    <mergeCell ref="DC182:DC185"/>
    <mergeCell ref="DD182:DD185"/>
    <mergeCell ref="DE182:DE185"/>
    <mergeCell ref="DF182:DF185"/>
    <mergeCell ref="B186:B189"/>
    <mergeCell ref="C186:C189"/>
    <mergeCell ref="D186:D189"/>
    <mergeCell ref="F186:F189"/>
    <mergeCell ref="G186:G189"/>
    <mergeCell ref="H186:H189"/>
    <mergeCell ref="I186:I189"/>
    <mergeCell ref="J186:J189"/>
    <mergeCell ref="K186:K189"/>
    <mergeCell ref="L186:L189"/>
    <mergeCell ref="M186:M189"/>
    <mergeCell ref="N186:N189"/>
    <mergeCell ref="O186:O189"/>
    <mergeCell ref="Q186:Q189"/>
    <mergeCell ref="AK186:AK189"/>
    <mergeCell ref="AL186:AL189"/>
    <mergeCell ref="AM186:AM189"/>
    <mergeCell ref="AN186:AN189"/>
    <mergeCell ref="AO186:AO189"/>
    <mergeCell ref="X186:X189"/>
    <mergeCell ref="BK182:BK185"/>
    <mergeCell ref="CU182:CU185"/>
    <mergeCell ref="BA194:BA197"/>
    <mergeCell ref="BC194:BC197"/>
    <mergeCell ref="CS186:CS189"/>
    <mergeCell ref="CT186:CT189"/>
    <mergeCell ref="CU186:CU189"/>
    <mergeCell ref="CV186:CV189"/>
    <mergeCell ref="CW186:CW189"/>
    <mergeCell ref="CX186:CX189"/>
    <mergeCell ref="CY186:CY189"/>
    <mergeCell ref="CZ186:CZ189"/>
    <mergeCell ref="DA186:DA189"/>
    <mergeCell ref="DB186:DB189"/>
    <mergeCell ref="DC186:DC189"/>
    <mergeCell ref="DD186:DD189"/>
    <mergeCell ref="DE186:DE189"/>
    <mergeCell ref="DF186:DF189"/>
    <mergeCell ref="Z186:Z189"/>
    <mergeCell ref="AB186:AB189"/>
    <mergeCell ref="AD186:AD189"/>
    <mergeCell ref="AJ186:AJ189"/>
    <mergeCell ref="AQ186:AQ189"/>
    <mergeCell ref="BA186:BA189"/>
    <mergeCell ref="BC186:BC189"/>
    <mergeCell ref="BK186:BK189"/>
    <mergeCell ref="CM186:CM189"/>
    <mergeCell ref="CO186:CO189"/>
    <mergeCell ref="CP186:CP189"/>
    <mergeCell ref="CN186:CN189"/>
    <mergeCell ref="BK194:BK197"/>
    <mergeCell ref="CM194:CM197"/>
    <mergeCell ref="CO194:CO197"/>
    <mergeCell ref="CP194:CP197"/>
    <mergeCell ref="B190:B193"/>
    <mergeCell ref="D190:D193"/>
    <mergeCell ref="F190:F193"/>
    <mergeCell ref="G190:G193"/>
    <mergeCell ref="H190:H193"/>
    <mergeCell ref="I190:I193"/>
    <mergeCell ref="J190:J193"/>
    <mergeCell ref="K190:K193"/>
    <mergeCell ref="L190:L193"/>
    <mergeCell ref="M190:M193"/>
    <mergeCell ref="N190:N193"/>
    <mergeCell ref="O190:O193"/>
    <mergeCell ref="Q190:Q193"/>
    <mergeCell ref="CQ186:CQ189"/>
    <mergeCell ref="CR186:CR189"/>
    <mergeCell ref="AK190:AK193"/>
    <mergeCell ref="AL190:AL193"/>
    <mergeCell ref="AM190:AM193"/>
    <mergeCell ref="AN190:AN193"/>
    <mergeCell ref="AO190:AO193"/>
    <mergeCell ref="X190:X193"/>
    <mergeCell ref="Z190:Z193"/>
    <mergeCell ref="AB190:AB193"/>
    <mergeCell ref="AD190:AD193"/>
    <mergeCell ref="AJ190:AJ193"/>
    <mergeCell ref="AQ190:AQ193"/>
    <mergeCell ref="BA190:BA193"/>
    <mergeCell ref="BC190:BC193"/>
    <mergeCell ref="CM190:CM193"/>
    <mergeCell ref="CN190:CN193"/>
    <mergeCell ref="CQ194:CQ197"/>
    <mergeCell ref="CR194:CR197"/>
    <mergeCell ref="BK190:BK193"/>
    <mergeCell ref="DD190:DD193"/>
    <mergeCell ref="DE190:DE193"/>
    <mergeCell ref="DF190:DF193"/>
    <mergeCell ref="B194:B197"/>
    <mergeCell ref="C194:C197"/>
    <mergeCell ref="D194:D197"/>
    <mergeCell ref="F194:F197"/>
    <mergeCell ref="G194:G197"/>
    <mergeCell ref="H194:H197"/>
    <mergeCell ref="I194:I197"/>
    <mergeCell ref="J194:J197"/>
    <mergeCell ref="K194:K197"/>
    <mergeCell ref="L194:L197"/>
    <mergeCell ref="M194:M197"/>
    <mergeCell ref="N194:N197"/>
    <mergeCell ref="O194:O197"/>
    <mergeCell ref="Q194:Q197"/>
    <mergeCell ref="AK194:AK197"/>
    <mergeCell ref="AL194:AL197"/>
    <mergeCell ref="AM194:AM197"/>
    <mergeCell ref="AN194:AN197"/>
    <mergeCell ref="AO194:AO197"/>
    <mergeCell ref="X194:X197"/>
    <mergeCell ref="DB190:DB193"/>
    <mergeCell ref="DC190:DC193"/>
    <mergeCell ref="CO190:CO193"/>
    <mergeCell ref="CP190:CP193"/>
    <mergeCell ref="CQ190:CQ193"/>
    <mergeCell ref="CR190:CR193"/>
    <mergeCell ref="CS190:CS193"/>
    <mergeCell ref="CT190:CT193"/>
    <mergeCell ref="CU190:CU193"/>
    <mergeCell ref="CV190:CV193"/>
    <mergeCell ref="CW190:CW193"/>
    <mergeCell ref="CX190:CX193"/>
    <mergeCell ref="CY190:CY193"/>
    <mergeCell ref="CZ190:CZ193"/>
    <mergeCell ref="DA190:DA193"/>
    <mergeCell ref="CS194:CS197"/>
    <mergeCell ref="CT194:CT197"/>
    <mergeCell ref="CU194:CU197"/>
    <mergeCell ref="CV194:CV197"/>
    <mergeCell ref="CW194:CW197"/>
    <mergeCell ref="CX194:CX197"/>
    <mergeCell ref="CY194:CY197"/>
    <mergeCell ref="CZ194:CZ197"/>
    <mergeCell ref="DA194:DA197"/>
    <mergeCell ref="DB194:DB197"/>
    <mergeCell ref="DC194:DC197"/>
    <mergeCell ref="Z202:Z205"/>
    <mergeCell ref="BK198:BK201"/>
    <mergeCell ref="DD194:DD197"/>
    <mergeCell ref="DE194:DE197"/>
    <mergeCell ref="DF194:DF197"/>
    <mergeCell ref="B198:B201"/>
    <mergeCell ref="C198:C201"/>
    <mergeCell ref="D198:D201"/>
    <mergeCell ref="F198:F201"/>
    <mergeCell ref="G198:G201"/>
    <mergeCell ref="H198:H201"/>
    <mergeCell ref="I198:I201"/>
    <mergeCell ref="J198:J201"/>
    <mergeCell ref="K198:K201"/>
    <mergeCell ref="L198:L201"/>
    <mergeCell ref="M198:M201"/>
    <mergeCell ref="N198:N201"/>
    <mergeCell ref="O198:O201"/>
    <mergeCell ref="AB194:AB197"/>
    <mergeCell ref="AD194:AD197"/>
    <mergeCell ref="Q198:Q201"/>
    <mergeCell ref="AK198:AK201"/>
    <mergeCell ref="AL198:AL201"/>
    <mergeCell ref="AM198:AM201"/>
    <mergeCell ref="AN198:AN201"/>
    <mergeCell ref="AO198:AO201"/>
    <mergeCell ref="X198:X201"/>
    <mergeCell ref="Z198:Z201"/>
    <mergeCell ref="AB198:AB201"/>
    <mergeCell ref="AD198:AD201"/>
    <mergeCell ref="AJ194:AJ197"/>
    <mergeCell ref="AQ194:AQ197"/>
    <mergeCell ref="B202:B205"/>
    <mergeCell ref="C202:C205"/>
    <mergeCell ref="D202:D205"/>
    <mergeCell ref="F202:F205"/>
    <mergeCell ref="G202:G205"/>
    <mergeCell ref="H202:H205"/>
    <mergeCell ref="I202:I205"/>
    <mergeCell ref="J202:J205"/>
    <mergeCell ref="K202:K205"/>
    <mergeCell ref="L202:L205"/>
    <mergeCell ref="M202:M205"/>
    <mergeCell ref="N202:N205"/>
    <mergeCell ref="O202:O205"/>
    <mergeCell ref="Q202:Q205"/>
    <mergeCell ref="AK202:AK205"/>
    <mergeCell ref="AL202:AL205"/>
    <mergeCell ref="AM202:AM205"/>
    <mergeCell ref="Z194:Z197"/>
    <mergeCell ref="BC202:BC205"/>
    <mergeCell ref="BK202:BK205"/>
    <mergeCell ref="AJ198:AJ201"/>
    <mergeCell ref="AQ198:AQ201"/>
    <mergeCell ref="BA198:BA201"/>
    <mergeCell ref="BC198:BC201"/>
    <mergeCell ref="DB198:DB201"/>
    <mergeCell ref="DC198:DC201"/>
    <mergeCell ref="DD198:DD201"/>
    <mergeCell ref="DE198:DE201"/>
    <mergeCell ref="DF198:DF201"/>
    <mergeCell ref="CS198:CS201"/>
    <mergeCell ref="CT198:CT201"/>
    <mergeCell ref="CU198:CU201"/>
    <mergeCell ref="CV198:CV201"/>
    <mergeCell ref="CW198:CW201"/>
    <mergeCell ref="CX198:CX201"/>
    <mergeCell ref="CY198:CY201"/>
    <mergeCell ref="CZ198:CZ201"/>
    <mergeCell ref="CR202:CR205"/>
    <mergeCell ref="CS202:CS205"/>
    <mergeCell ref="CT202:CT205"/>
    <mergeCell ref="CU202:CU205"/>
    <mergeCell ref="CV202:CV205"/>
    <mergeCell ref="CW202:CW205"/>
    <mergeCell ref="CX202:CX205"/>
    <mergeCell ref="N6:N9"/>
    <mergeCell ref="O6:O9"/>
    <mergeCell ref="CM6:CM9"/>
    <mergeCell ref="CO6:CO9"/>
    <mergeCell ref="CP6:CP9"/>
    <mergeCell ref="CX6:CX9"/>
    <mergeCell ref="CY6:CY9"/>
    <mergeCell ref="Q6:Q9"/>
    <mergeCell ref="AK6:AK9"/>
    <mergeCell ref="AL6:AL9"/>
    <mergeCell ref="AM6:AM9"/>
    <mergeCell ref="AN6:AN9"/>
    <mergeCell ref="AO6:AO9"/>
    <mergeCell ref="X6:X9"/>
    <mergeCell ref="Z6:Z9"/>
    <mergeCell ref="AB6:AB9"/>
    <mergeCell ref="AD6:AD9"/>
    <mergeCell ref="AJ6:AJ9"/>
    <mergeCell ref="DD6:DD9"/>
    <mergeCell ref="DE6:DE9"/>
    <mergeCell ref="DF6:DF9"/>
    <mergeCell ref="B10:B13"/>
    <mergeCell ref="A10:A13"/>
    <mergeCell ref="C10:C13"/>
    <mergeCell ref="D10:D13"/>
    <mergeCell ref="F10:F13"/>
    <mergeCell ref="G10:G13"/>
    <mergeCell ref="H10:H13"/>
    <mergeCell ref="I10:I13"/>
    <mergeCell ref="J10:J13"/>
    <mergeCell ref="K10:K13"/>
    <mergeCell ref="L10:L13"/>
    <mergeCell ref="M10:M13"/>
    <mergeCell ref="N10:N13"/>
    <mergeCell ref="O10:O13"/>
    <mergeCell ref="Q10:Q13"/>
    <mergeCell ref="AK10:AK13"/>
    <mergeCell ref="AL10:AL13"/>
    <mergeCell ref="A6:A9"/>
    <mergeCell ref="B6:B9"/>
    <mergeCell ref="C6:C9"/>
    <mergeCell ref="D6:D9"/>
    <mergeCell ref="F6:F9"/>
    <mergeCell ref="G6:G9"/>
    <mergeCell ref="H6:H9"/>
    <mergeCell ref="I6:I9"/>
    <mergeCell ref="J6:J9"/>
    <mergeCell ref="K6:K9"/>
    <mergeCell ref="L6:L9"/>
    <mergeCell ref="M6:M9"/>
    <mergeCell ref="X10:X13"/>
    <mergeCell ref="BK6:BK9"/>
    <mergeCell ref="CU6:CU9"/>
    <mergeCell ref="CV6:CV9"/>
    <mergeCell ref="CW6:CW9"/>
    <mergeCell ref="CU10:CU13"/>
    <mergeCell ref="CV10:CV13"/>
    <mergeCell ref="CW10:CW13"/>
    <mergeCell ref="CX10:CX13"/>
    <mergeCell ref="CY10:CY13"/>
    <mergeCell ref="CZ10:CZ13"/>
    <mergeCell ref="DA10:DA13"/>
    <mergeCell ref="DB10:DB13"/>
    <mergeCell ref="DC10:DC13"/>
    <mergeCell ref="AQ6:AQ9"/>
    <mergeCell ref="BA6:BA9"/>
    <mergeCell ref="BC6:BC9"/>
    <mergeCell ref="CN6:CN9"/>
    <mergeCell ref="CQ6:CQ9"/>
    <mergeCell ref="CR6:CR9"/>
    <mergeCell ref="CS6:CS9"/>
    <mergeCell ref="CT6:CT9"/>
    <mergeCell ref="CZ6:CZ9"/>
    <mergeCell ref="DA6:DA9"/>
    <mergeCell ref="DB6:DB9"/>
    <mergeCell ref="DC6:DC9"/>
    <mergeCell ref="DD10:DD13"/>
    <mergeCell ref="DE10:DE13"/>
    <mergeCell ref="DF10:DF13"/>
    <mergeCell ref="Z10:Z13"/>
    <mergeCell ref="AB10:AB13"/>
    <mergeCell ref="AD10:AD13"/>
    <mergeCell ref="AJ10:AJ13"/>
    <mergeCell ref="AQ10:AQ13"/>
    <mergeCell ref="BA10:BA13"/>
    <mergeCell ref="BC10:BC13"/>
    <mergeCell ref="BK10:BK13"/>
    <mergeCell ref="CM10:CM13"/>
    <mergeCell ref="CO10:CO13"/>
    <mergeCell ref="CP10:CP13"/>
    <mergeCell ref="CR10:CR13"/>
    <mergeCell ref="AK14:AK17"/>
    <mergeCell ref="AL14:AL17"/>
    <mergeCell ref="AM14:AM17"/>
    <mergeCell ref="AN14:AN17"/>
    <mergeCell ref="AO14:AO17"/>
    <mergeCell ref="CQ14:CQ17"/>
    <mergeCell ref="CR14:CR17"/>
    <mergeCell ref="CS14:CS17"/>
    <mergeCell ref="CT14:CT17"/>
    <mergeCell ref="CU14:CU17"/>
    <mergeCell ref="CV14:CV17"/>
    <mergeCell ref="CW14:CW17"/>
    <mergeCell ref="CX14:CX17"/>
    <mergeCell ref="CY14:CY17"/>
    <mergeCell ref="CZ14:CZ17"/>
    <mergeCell ref="DA14:DA17"/>
    <mergeCell ref="CN10:CN13"/>
    <mergeCell ref="AD14:AD17"/>
    <mergeCell ref="AJ14:AJ17"/>
    <mergeCell ref="AQ14:AQ17"/>
    <mergeCell ref="BA14:BA17"/>
    <mergeCell ref="BC14:BC17"/>
    <mergeCell ref="CM14:CM17"/>
    <mergeCell ref="CS10:CS13"/>
    <mergeCell ref="CT10:CT13"/>
    <mergeCell ref="Z18:Z21"/>
    <mergeCell ref="A14:A17"/>
    <mergeCell ref="B14:B17"/>
    <mergeCell ref="C14:C17"/>
    <mergeCell ref="D14:D17"/>
    <mergeCell ref="F14:F17"/>
    <mergeCell ref="G14:G17"/>
    <mergeCell ref="H14:H17"/>
    <mergeCell ref="I14:I17"/>
    <mergeCell ref="J14:J17"/>
    <mergeCell ref="K14:K17"/>
    <mergeCell ref="L14:L17"/>
    <mergeCell ref="M14:M17"/>
    <mergeCell ref="N14:N17"/>
    <mergeCell ref="O14:O17"/>
    <mergeCell ref="Q14:Q17"/>
    <mergeCell ref="CQ10:CQ13"/>
    <mergeCell ref="BC18:BC21"/>
    <mergeCell ref="BK18:BK21"/>
    <mergeCell ref="CM18:CM21"/>
    <mergeCell ref="CO18:CO21"/>
    <mergeCell ref="AM10:AM13"/>
    <mergeCell ref="AN10:AN13"/>
    <mergeCell ref="AO10:AO13"/>
    <mergeCell ref="BK14:BK17"/>
    <mergeCell ref="DD14:DD17"/>
    <mergeCell ref="DE14:DE17"/>
    <mergeCell ref="DF14:DF17"/>
    <mergeCell ref="B18:B21"/>
    <mergeCell ref="A18:A21"/>
    <mergeCell ref="C18:C21"/>
    <mergeCell ref="D18:D21"/>
    <mergeCell ref="F18:F21"/>
    <mergeCell ref="G18:G21"/>
    <mergeCell ref="H18:H21"/>
    <mergeCell ref="I18:I21"/>
    <mergeCell ref="J18:J21"/>
    <mergeCell ref="K18:K21"/>
    <mergeCell ref="L18:L21"/>
    <mergeCell ref="M18:M21"/>
    <mergeCell ref="N18:N21"/>
    <mergeCell ref="O18:O21"/>
    <mergeCell ref="Q18:Q21"/>
    <mergeCell ref="AK18:AK21"/>
    <mergeCell ref="AL18:AL21"/>
    <mergeCell ref="AM18:AM21"/>
    <mergeCell ref="AN18:AN21"/>
    <mergeCell ref="AO18:AO21"/>
    <mergeCell ref="X18:X21"/>
    <mergeCell ref="DB14:DB17"/>
    <mergeCell ref="DC14:DC17"/>
    <mergeCell ref="CO14:CO17"/>
    <mergeCell ref="CP14:CP17"/>
    <mergeCell ref="X14:X17"/>
    <mergeCell ref="Z14:Z17"/>
    <mergeCell ref="AB14:AB17"/>
    <mergeCell ref="DD18:DD21"/>
    <mergeCell ref="DE18:DE21"/>
    <mergeCell ref="DF18:DF21"/>
    <mergeCell ref="B22:B25"/>
    <mergeCell ref="A22:A25"/>
    <mergeCell ref="C22:C25"/>
    <mergeCell ref="D22:D25"/>
    <mergeCell ref="F22:F25"/>
    <mergeCell ref="G22:G25"/>
    <mergeCell ref="H22:H25"/>
    <mergeCell ref="I22:I25"/>
    <mergeCell ref="J22:J25"/>
    <mergeCell ref="K22:K25"/>
    <mergeCell ref="L22:L25"/>
    <mergeCell ref="M22:M25"/>
    <mergeCell ref="N22:N25"/>
    <mergeCell ref="O22:O25"/>
    <mergeCell ref="AB18:AB21"/>
    <mergeCell ref="AD18:AD21"/>
    <mergeCell ref="Q22:Q25"/>
    <mergeCell ref="AK22:AK25"/>
    <mergeCell ref="CP18:CP21"/>
    <mergeCell ref="CQ18:CQ21"/>
    <mergeCell ref="CR18:CR21"/>
    <mergeCell ref="AL22:AL25"/>
    <mergeCell ref="AM22:AM25"/>
    <mergeCell ref="AN22:AN25"/>
    <mergeCell ref="AO22:AO25"/>
    <mergeCell ref="X22:X25"/>
    <mergeCell ref="Z22:Z25"/>
    <mergeCell ref="AB22:AB25"/>
    <mergeCell ref="AD22:AD25"/>
    <mergeCell ref="AJ18:AJ21"/>
    <mergeCell ref="AQ18:AQ21"/>
    <mergeCell ref="BA18:BA21"/>
    <mergeCell ref="AJ22:AJ25"/>
    <mergeCell ref="AQ22:AQ25"/>
    <mergeCell ref="BA22:BA25"/>
    <mergeCell ref="BC22:BC25"/>
    <mergeCell ref="DB22:DB25"/>
    <mergeCell ref="DC22:DC25"/>
    <mergeCell ref="CS22:CS25"/>
    <mergeCell ref="CT22:CT25"/>
    <mergeCell ref="CU22:CU25"/>
    <mergeCell ref="CV22:CV25"/>
    <mergeCell ref="CW22:CW25"/>
    <mergeCell ref="CX22:CX25"/>
    <mergeCell ref="CY22:CY25"/>
    <mergeCell ref="CZ22:CZ25"/>
    <mergeCell ref="CS18:CS21"/>
    <mergeCell ref="CT18:CT21"/>
    <mergeCell ref="CU18:CU21"/>
    <mergeCell ref="CV18:CV21"/>
    <mergeCell ref="CW18:CW21"/>
    <mergeCell ref="CX18:CX21"/>
    <mergeCell ref="CY18:CY21"/>
    <mergeCell ref="CZ18:CZ21"/>
    <mergeCell ref="DA18:DA21"/>
    <mergeCell ref="DB18:DB21"/>
    <mergeCell ref="DC18:DC21"/>
    <mergeCell ref="DD22:DD25"/>
    <mergeCell ref="DE22:DE25"/>
    <mergeCell ref="DF22:DF25"/>
    <mergeCell ref="B26:B29"/>
    <mergeCell ref="A26:A29"/>
    <mergeCell ref="C26:C29"/>
    <mergeCell ref="D26:D29"/>
    <mergeCell ref="F26:F29"/>
    <mergeCell ref="G26:G29"/>
    <mergeCell ref="H26:H29"/>
    <mergeCell ref="I26:I29"/>
    <mergeCell ref="J26:J29"/>
    <mergeCell ref="K26:K29"/>
    <mergeCell ref="L26:L29"/>
    <mergeCell ref="M26:M29"/>
    <mergeCell ref="N26:N29"/>
    <mergeCell ref="O26:O29"/>
    <mergeCell ref="Q26:Q29"/>
    <mergeCell ref="AK26:AK29"/>
    <mergeCell ref="AL26:AL29"/>
    <mergeCell ref="AM26:AM29"/>
    <mergeCell ref="AN26:AN29"/>
    <mergeCell ref="AO26:AO29"/>
    <mergeCell ref="X26:X29"/>
    <mergeCell ref="Z26:Z29"/>
    <mergeCell ref="BK22:BK25"/>
    <mergeCell ref="DA22:DA25"/>
    <mergeCell ref="CM22:CM25"/>
    <mergeCell ref="CO22:CO25"/>
    <mergeCell ref="CP22:CP25"/>
    <mergeCell ref="CQ22:CQ25"/>
    <mergeCell ref="CR22:CR25"/>
    <mergeCell ref="CU26:CU29"/>
    <mergeCell ref="CV26:CV29"/>
    <mergeCell ref="CW26:CW29"/>
    <mergeCell ref="CX26:CX29"/>
    <mergeCell ref="CY26:CY29"/>
    <mergeCell ref="CZ26:CZ29"/>
    <mergeCell ref="DA26:DA29"/>
    <mergeCell ref="DC26:DC29"/>
    <mergeCell ref="DD26:DD29"/>
    <mergeCell ref="DE26:DE29"/>
    <mergeCell ref="DF26:DF29"/>
    <mergeCell ref="B30:B33"/>
    <mergeCell ref="A30:A33"/>
    <mergeCell ref="C30:C33"/>
    <mergeCell ref="D30:D33"/>
    <mergeCell ref="F30:F33"/>
    <mergeCell ref="G30:G33"/>
    <mergeCell ref="H30:H33"/>
    <mergeCell ref="I30:I33"/>
    <mergeCell ref="J30:J33"/>
    <mergeCell ref="K30:K33"/>
    <mergeCell ref="L30:L33"/>
    <mergeCell ref="M30:M33"/>
    <mergeCell ref="N30:N33"/>
    <mergeCell ref="O30:O33"/>
    <mergeCell ref="CM30:CM33"/>
    <mergeCell ref="CO30:CO33"/>
    <mergeCell ref="CP30:CP33"/>
    <mergeCell ref="CQ30:CQ33"/>
    <mergeCell ref="CM26:CM29"/>
    <mergeCell ref="CO26:CO29"/>
    <mergeCell ref="CP26:CP29"/>
    <mergeCell ref="Q30:Q33"/>
    <mergeCell ref="AK30:AK33"/>
    <mergeCell ref="AL30:AL33"/>
    <mergeCell ref="AM30:AM33"/>
    <mergeCell ref="AN30:AN33"/>
    <mergeCell ref="AO30:AO33"/>
    <mergeCell ref="X30:X33"/>
    <mergeCell ref="Z30:Z33"/>
    <mergeCell ref="AB30:AB33"/>
    <mergeCell ref="AD30:AD33"/>
    <mergeCell ref="AJ30:AJ33"/>
    <mergeCell ref="AQ30:AQ33"/>
    <mergeCell ref="BA30:BA33"/>
    <mergeCell ref="BC30:BC33"/>
    <mergeCell ref="CR26:CR29"/>
    <mergeCell ref="CS26:CS29"/>
    <mergeCell ref="CT26:CT29"/>
    <mergeCell ref="CQ26:CQ29"/>
    <mergeCell ref="AB26:AB29"/>
    <mergeCell ref="AD26:AD29"/>
    <mergeCell ref="AJ26:AJ29"/>
    <mergeCell ref="DB26:DB29"/>
    <mergeCell ref="AQ26:AQ29"/>
    <mergeCell ref="BA26:BA29"/>
    <mergeCell ref="BC26:BC29"/>
    <mergeCell ref="BK26:BK29"/>
    <mergeCell ref="CZ30:CZ33"/>
    <mergeCell ref="DA30:DA33"/>
    <mergeCell ref="DB30:DB33"/>
    <mergeCell ref="DC30:DC33"/>
    <mergeCell ref="DD30:DD33"/>
    <mergeCell ref="DE30:DE33"/>
    <mergeCell ref="DF30:DF33"/>
    <mergeCell ref="B34:B37"/>
    <mergeCell ref="A34:A37"/>
    <mergeCell ref="C34:C37"/>
    <mergeCell ref="D34:D37"/>
    <mergeCell ref="F34:F37"/>
    <mergeCell ref="G34:G37"/>
    <mergeCell ref="H34:H37"/>
    <mergeCell ref="I34:I37"/>
    <mergeCell ref="J34:J37"/>
    <mergeCell ref="K34:K37"/>
    <mergeCell ref="L34:L37"/>
    <mergeCell ref="M34:M37"/>
    <mergeCell ref="N34:N37"/>
    <mergeCell ref="O34:O37"/>
    <mergeCell ref="Q34:Q37"/>
    <mergeCell ref="AK34:AK37"/>
    <mergeCell ref="AL34:AL37"/>
    <mergeCell ref="AM34:AM37"/>
    <mergeCell ref="AN34:AN37"/>
    <mergeCell ref="AO34:AO37"/>
    <mergeCell ref="X34:X37"/>
    <mergeCell ref="BK30:BK33"/>
    <mergeCell ref="CU30:CU33"/>
    <mergeCell ref="CV30:CV33"/>
    <mergeCell ref="CW30:CW33"/>
    <mergeCell ref="CS34:CS37"/>
    <mergeCell ref="CT34:CT37"/>
    <mergeCell ref="CU34:CU37"/>
    <mergeCell ref="CV34:CV37"/>
    <mergeCell ref="CW34:CW37"/>
    <mergeCell ref="CX34:CX37"/>
    <mergeCell ref="CY34:CY37"/>
    <mergeCell ref="CZ34:CZ37"/>
    <mergeCell ref="DA34:DA37"/>
    <mergeCell ref="DB34:DB37"/>
    <mergeCell ref="DC34:DC37"/>
    <mergeCell ref="DD34:DD37"/>
    <mergeCell ref="CR30:CR33"/>
    <mergeCell ref="CS30:CS33"/>
    <mergeCell ref="CT30:CT33"/>
    <mergeCell ref="CY30:CY33"/>
    <mergeCell ref="CX30:CX33"/>
    <mergeCell ref="DE34:DE37"/>
    <mergeCell ref="DF34:DF37"/>
    <mergeCell ref="Z34:Z37"/>
    <mergeCell ref="AB34:AB37"/>
    <mergeCell ref="AD34:AD37"/>
    <mergeCell ref="AJ34:AJ37"/>
    <mergeCell ref="AQ34:AQ37"/>
    <mergeCell ref="BA34:BA37"/>
    <mergeCell ref="BC34:BC37"/>
    <mergeCell ref="BK34:BK37"/>
    <mergeCell ref="CM34:CM37"/>
    <mergeCell ref="CO34:CO37"/>
    <mergeCell ref="CP34:CP37"/>
    <mergeCell ref="H38:H41"/>
    <mergeCell ref="I38:I41"/>
    <mergeCell ref="J38:J41"/>
    <mergeCell ref="K38:K41"/>
    <mergeCell ref="L38:L41"/>
    <mergeCell ref="M38:M41"/>
    <mergeCell ref="N38:N41"/>
    <mergeCell ref="O38:O41"/>
    <mergeCell ref="Q38:Q41"/>
    <mergeCell ref="CQ34:CQ37"/>
    <mergeCell ref="CR34:CR37"/>
    <mergeCell ref="AK38:AK41"/>
    <mergeCell ref="AL38:AL41"/>
    <mergeCell ref="AM38:AM41"/>
    <mergeCell ref="AN38:AN41"/>
    <mergeCell ref="AO38:AO41"/>
    <mergeCell ref="X38:X41"/>
    <mergeCell ref="Z38:Z41"/>
    <mergeCell ref="AB38:AB41"/>
    <mergeCell ref="DD38:DD41"/>
    <mergeCell ref="DE38:DE41"/>
    <mergeCell ref="DF38:DF41"/>
    <mergeCell ref="B42:B45"/>
    <mergeCell ref="A42:A45"/>
    <mergeCell ref="C42:C45"/>
    <mergeCell ref="D42:D45"/>
    <mergeCell ref="F42:F45"/>
    <mergeCell ref="G42:G45"/>
    <mergeCell ref="H42:H45"/>
    <mergeCell ref="I42:I45"/>
    <mergeCell ref="J42:J45"/>
    <mergeCell ref="K42:K45"/>
    <mergeCell ref="L42:L45"/>
    <mergeCell ref="M42:M45"/>
    <mergeCell ref="N42:N45"/>
    <mergeCell ref="O42:O45"/>
    <mergeCell ref="Q42:Q45"/>
    <mergeCell ref="AK42:AK45"/>
    <mergeCell ref="AL42:AL45"/>
    <mergeCell ref="AM42:AM45"/>
    <mergeCell ref="AN42:AN45"/>
    <mergeCell ref="AO42:AO45"/>
    <mergeCell ref="X42:X45"/>
    <mergeCell ref="Z42:Z45"/>
    <mergeCell ref="A38:A41"/>
    <mergeCell ref="B38:B41"/>
    <mergeCell ref="C38:C41"/>
    <mergeCell ref="D38:D41"/>
    <mergeCell ref="F38:F41"/>
    <mergeCell ref="G38:G41"/>
    <mergeCell ref="DB38:DB41"/>
    <mergeCell ref="DC38:DC41"/>
    <mergeCell ref="CO38:CO41"/>
    <mergeCell ref="CP38:CP41"/>
    <mergeCell ref="CQ38:CQ41"/>
    <mergeCell ref="CR38:CR41"/>
    <mergeCell ref="CS38:CS41"/>
    <mergeCell ref="CT38:CT41"/>
    <mergeCell ref="CU38:CU41"/>
    <mergeCell ref="CV38:CV41"/>
    <mergeCell ref="CW38:CW41"/>
    <mergeCell ref="CX38:CX41"/>
    <mergeCell ref="CY38:CY41"/>
    <mergeCell ref="CZ38:CZ41"/>
    <mergeCell ref="DA38:DA41"/>
    <mergeCell ref="AD38:AD41"/>
    <mergeCell ref="AJ38:AJ41"/>
    <mergeCell ref="AQ38:AQ41"/>
    <mergeCell ref="BA38:BA41"/>
    <mergeCell ref="BC38:BC41"/>
    <mergeCell ref="CM38:CM41"/>
    <mergeCell ref="BK38:BK41"/>
    <mergeCell ref="DA42:DA45"/>
    <mergeCell ref="DB42:DB45"/>
    <mergeCell ref="DC42:DC45"/>
    <mergeCell ref="CO42:CO45"/>
    <mergeCell ref="CP42:CP45"/>
    <mergeCell ref="CQ42:CQ45"/>
    <mergeCell ref="CR42:CR45"/>
    <mergeCell ref="C206:C209"/>
    <mergeCell ref="D206:D209"/>
    <mergeCell ref="F206:F209"/>
    <mergeCell ref="G206:G209"/>
    <mergeCell ref="H206:H209"/>
    <mergeCell ref="I206:I209"/>
    <mergeCell ref="J206:J209"/>
    <mergeCell ref="K206:K209"/>
    <mergeCell ref="L206:L209"/>
    <mergeCell ref="M206:M209"/>
    <mergeCell ref="N206:N209"/>
    <mergeCell ref="O206:O209"/>
    <mergeCell ref="AB42:AB45"/>
    <mergeCell ref="AD42:AD45"/>
    <mergeCell ref="CM206:CM209"/>
    <mergeCell ref="CO206:CO209"/>
    <mergeCell ref="CP206:CP209"/>
    <mergeCell ref="CY202:CY205"/>
    <mergeCell ref="CZ202:CZ205"/>
    <mergeCell ref="DA202:DA205"/>
    <mergeCell ref="AB202:AB205"/>
    <mergeCell ref="AD202:AD205"/>
    <mergeCell ref="AJ202:AJ205"/>
    <mergeCell ref="AQ202:AQ205"/>
    <mergeCell ref="BA202:BA205"/>
    <mergeCell ref="AJ42:AJ45"/>
    <mergeCell ref="AQ42:AQ45"/>
    <mergeCell ref="BA42:BA45"/>
    <mergeCell ref="BC42:BC45"/>
    <mergeCell ref="BK42:BK45"/>
    <mergeCell ref="CM42:CM45"/>
    <mergeCell ref="CM202:CM205"/>
    <mergeCell ref="CO202:CO205"/>
    <mergeCell ref="CP202:CP205"/>
    <mergeCell ref="CM198:CM201"/>
    <mergeCell ref="CO198:CO201"/>
    <mergeCell ref="CP198:CP201"/>
    <mergeCell ref="AN202:AN205"/>
    <mergeCell ref="AO202:AO205"/>
    <mergeCell ref="X202:X205"/>
    <mergeCell ref="Q206:Q209"/>
    <mergeCell ref="AK206:AK209"/>
    <mergeCell ref="AL206:AL209"/>
    <mergeCell ref="AM206:AM209"/>
    <mergeCell ref="AN206:AN209"/>
    <mergeCell ref="AO206:AO209"/>
    <mergeCell ref="X206:X209"/>
    <mergeCell ref="Z206:Z209"/>
    <mergeCell ref="AB206:AB209"/>
    <mergeCell ref="AD206:AD209"/>
    <mergeCell ref="AJ206:AJ209"/>
    <mergeCell ref="AQ206:AQ209"/>
    <mergeCell ref="BA206:BA209"/>
    <mergeCell ref="BC206:BC209"/>
    <mergeCell ref="CN86:CN89"/>
    <mergeCell ref="CN90:CN93"/>
    <mergeCell ref="CN94:CN97"/>
    <mergeCell ref="DD42:DD45"/>
    <mergeCell ref="DE42:DE45"/>
    <mergeCell ref="DF42:DF45"/>
    <mergeCell ref="CQ206:CQ209"/>
    <mergeCell ref="CR206:CR209"/>
    <mergeCell ref="CS206:CS209"/>
    <mergeCell ref="CT206:CT209"/>
    <mergeCell ref="CU206:CU209"/>
    <mergeCell ref="CV206:CV209"/>
    <mergeCell ref="DB202:DB205"/>
    <mergeCell ref="DC202:DC205"/>
    <mergeCell ref="DD202:DD205"/>
    <mergeCell ref="DE202:DE205"/>
    <mergeCell ref="DF202:DF205"/>
    <mergeCell ref="CQ202:CQ205"/>
    <mergeCell ref="DA198:DA201"/>
    <mergeCell ref="CQ198:CQ201"/>
    <mergeCell ref="CR198:CR201"/>
    <mergeCell ref="DA206:DA209"/>
    <mergeCell ref="DB206:DB209"/>
    <mergeCell ref="DC206:DC209"/>
    <mergeCell ref="DD206:DD209"/>
    <mergeCell ref="DE206:DE209"/>
    <mergeCell ref="DF206:DF209"/>
    <mergeCell ref="CS42:CS45"/>
    <mergeCell ref="CT42:CT45"/>
    <mergeCell ref="CU42:CU45"/>
    <mergeCell ref="CV42:CV45"/>
    <mergeCell ref="CW42:CW45"/>
    <mergeCell ref="CX42:CX45"/>
    <mergeCell ref="CY42:CY45"/>
    <mergeCell ref="CZ42:CZ45"/>
    <mergeCell ref="Z210:Z213"/>
    <mergeCell ref="BK206:BK209"/>
    <mergeCell ref="CW206:CW209"/>
    <mergeCell ref="CX206:CX209"/>
    <mergeCell ref="CY206:CY209"/>
    <mergeCell ref="CZ206:CZ209"/>
    <mergeCell ref="CS210:CS213"/>
    <mergeCell ref="CT210:CT213"/>
    <mergeCell ref="CU210:CU213"/>
    <mergeCell ref="CV210:CV213"/>
    <mergeCell ref="CW210:CW213"/>
    <mergeCell ref="CX210:CX213"/>
    <mergeCell ref="CY210:CY213"/>
    <mergeCell ref="CZ210:CZ213"/>
    <mergeCell ref="B210:B213"/>
    <mergeCell ref="C210:C213"/>
    <mergeCell ref="D210:D213"/>
    <mergeCell ref="F210:F213"/>
    <mergeCell ref="G210:G213"/>
    <mergeCell ref="H210:H213"/>
    <mergeCell ref="I210:I213"/>
    <mergeCell ref="J210:J213"/>
    <mergeCell ref="K210:K213"/>
    <mergeCell ref="L210:L213"/>
    <mergeCell ref="M210:M213"/>
    <mergeCell ref="N210:N213"/>
    <mergeCell ref="O210:O213"/>
    <mergeCell ref="Q210:Q213"/>
    <mergeCell ref="AK210:AK213"/>
    <mergeCell ref="AL210:AL213"/>
    <mergeCell ref="AM210:AM213"/>
    <mergeCell ref="B206:B209"/>
    <mergeCell ref="DD210:DD213"/>
    <mergeCell ref="DE210:DE213"/>
    <mergeCell ref="DF210:DF213"/>
    <mergeCell ref="B214:B217"/>
    <mergeCell ref="C214:C217"/>
    <mergeCell ref="D214:D217"/>
    <mergeCell ref="F214:F217"/>
    <mergeCell ref="G214:G217"/>
    <mergeCell ref="H214:H217"/>
    <mergeCell ref="I214:I217"/>
    <mergeCell ref="J214:J217"/>
    <mergeCell ref="K214:K217"/>
    <mergeCell ref="L214:L217"/>
    <mergeCell ref="M214:M217"/>
    <mergeCell ref="N214:N217"/>
    <mergeCell ref="O214:O217"/>
    <mergeCell ref="AB210:AB213"/>
    <mergeCell ref="Q214:Q217"/>
    <mergeCell ref="AK214:AK217"/>
    <mergeCell ref="AL214:AL217"/>
    <mergeCell ref="AM214:AM217"/>
    <mergeCell ref="AN214:AN217"/>
    <mergeCell ref="AO214:AO217"/>
    <mergeCell ref="X214:X217"/>
    <mergeCell ref="Z214:Z217"/>
    <mergeCell ref="AB214:AB217"/>
    <mergeCell ref="AD214:AD217"/>
    <mergeCell ref="AJ214:AJ217"/>
    <mergeCell ref="AQ214:AQ217"/>
    <mergeCell ref="AN210:AN213"/>
    <mergeCell ref="AO210:AO213"/>
    <mergeCell ref="X210:X213"/>
    <mergeCell ref="BA214:BA217"/>
    <mergeCell ref="BC214:BC217"/>
    <mergeCell ref="CR210:CR213"/>
    <mergeCell ref="AD210:AD213"/>
    <mergeCell ref="AJ210:AJ213"/>
    <mergeCell ref="AQ210:AQ213"/>
    <mergeCell ref="BA210:BA213"/>
    <mergeCell ref="BC210:BC213"/>
    <mergeCell ref="BK210:BK213"/>
    <mergeCell ref="CM210:CM213"/>
    <mergeCell ref="CO210:CO213"/>
    <mergeCell ref="CP210:CP213"/>
    <mergeCell ref="CQ210:CQ213"/>
    <mergeCell ref="CZ214:CZ217"/>
    <mergeCell ref="DA214:DA217"/>
    <mergeCell ref="DB214:DB217"/>
    <mergeCell ref="DC214:DC217"/>
    <mergeCell ref="DA210:DA213"/>
    <mergeCell ref="DB210:DB213"/>
    <mergeCell ref="DC210:DC213"/>
    <mergeCell ref="DD214:DD217"/>
    <mergeCell ref="DE214:DE217"/>
    <mergeCell ref="DF214:DF217"/>
    <mergeCell ref="BK214:BK217"/>
    <mergeCell ref="CM214:CM217"/>
    <mergeCell ref="CO214:CO217"/>
    <mergeCell ref="CP214:CP217"/>
    <mergeCell ref="CQ214:CQ217"/>
    <mergeCell ref="CR214:CR217"/>
    <mergeCell ref="CS214:CS217"/>
    <mergeCell ref="CT214:CT217"/>
    <mergeCell ref="CU214:CU217"/>
    <mergeCell ref="CV214:CV217"/>
    <mergeCell ref="CW214:CW217"/>
    <mergeCell ref="CX214:CX217"/>
    <mergeCell ref="CY214:CY217"/>
    <mergeCell ref="E82:E85"/>
    <mergeCell ref="E86:E89"/>
    <mergeCell ref="P82:P85"/>
    <mergeCell ref="P86:P89"/>
    <mergeCell ref="P90:P93"/>
    <mergeCell ref="P94:P97"/>
    <mergeCell ref="P98:P101"/>
    <mergeCell ref="P102:P105"/>
    <mergeCell ref="P106:P109"/>
    <mergeCell ref="P110:P113"/>
    <mergeCell ref="P114:P117"/>
    <mergeCell ref="P118:P121"/>
    <mergeCell ref="P122:P125"/>
    <mergeCell ref="P126:P129"/>
    <mergeCell ref="P130:P133"/>
    <mergeCell ref="P134:P137"/>
    <mergeCell ref="A170:A173"/>
    <mergeCell ref="A174:A177"/>
    <mergeCell ref="A178:A181"/>
    <mergeCell ref="A182:A185"/>
    <mergeCell ref="A186:A189"/>
    <mergeCell ref="A190:A193"/>
    <mergeCell ref="A194:A197"/>
    <mergeCell ref="A198:A201"/>
    <mergeCell ref="A202:A205"/>
    <mergeCell ref="A206:A209"/>
    <mergeCell ref="A210:A213"/>
    <mergeCell ref="A214:A217"/>
    <mergeCell ref="A102:A105"/>
    <mergeCell ref="A106:A109"/>
    <mergeCell ref="A110:A113"/>
    <mergeCell ref="A114:A117"/>
    <mergeCell ref="A118:A121"/>
    <mergeCell ref="A122:A125"/>
    <mergeCell ref="A126:A129"/>
    <mergeCell ref="A130:A133"/>
    <mergeCell ref="A134:A137"/>
    <mergeCell ref="A138:A141"/>
    <mergeCell ref="A142:A145"/>
    <mergeCell ref="A146:A149"/>
    <mergeCell ref="A150:A153"/>
    <mergeCell ref="A154:A157"/>
    <mergeCell ref="A158:A161"/>
    <mergeCell ref="A162:A165"/>
    <mergeCell ref="A166:A169"/>
    <mergeCell ref="E6:E9"/>
    <mergeCell ref="P6:P9"/>
    <mergeCell ref="E170:E173"/>
    <mergeCell ref="E174:E177"/>
    <mergeCell ref="E178:E181"/>
    <mergeCell ref="E182:E185"/>
    <mergeCell ref="E186:E189"/>
    <mergeCell ref="E190:E193"/>
    <mergeCell ref="E194:E197"/>
    <mergeCell ref="E198:E201"/>
    <mergeCell ref="E202:E205"/>
    <mergeCell ref="E206:E209"/>
    <mergeCell ref="E210:E213"/>
    <mergeCell ref="E214:E217"/>
    <mergeCell ref="E10:E13"/>
    <mergeCell ref="E14:E17"/>
    <mergeCell ref="E18:E21"/>
    <mergeCell ref="E22:E25"/>
    <mergeCell ref="E26:E29"/>
    <mergeCell ref="E30:E33"/>
    <mergeCell ref="E34:E37"/>
    <mergeCell ref="E38:E41"/>
    <mergeCell ref="E42:E45"/>
    <mergeCell ref="E46:E49"/>
    <mergeCell ref="E50:E53"/>
    <mergeCell ref="E54:E57"/>
    <mergeCell ref="E58:E61"/>
    <mergeCell ref="E62:E65"/>
    <mergeCell ref="E66:E69"/>
    <mergeCell ref="E70:E73"/>
    <mergeCell ref="E74:E77"/>
    <mergeCell ref="E78:E81"/>
    <mergeCell ref="P10:P13"/>
    <mergeCell ref="P14:P17"/>
    <mergeCell ref="P18:P21"/>
    <mergeCell ref="P22:P25"/>
    <mergeCell ref="P26:P29"/>
    <mergeCell ref="P30:P33"/>
    <mergeCell ref="P34:P37"/>
    <mergeCell ref="P38:P41"/>
    <mergeCell ref="P42:P45"/>
    <mergeCell ref="P46:P49"/>
    <mergeCell ref="P50:P53"/>
    <mergeCell ref="P54:P57"/>
    <mergeCell ref="P58:P61"/>
    <mergeCell ref="P62:P65"/>
    <mergeCell ref="P66:P69"/>
    <mergeCell ref="P70:P73"/>
    <mergeCell ref="P74:P77"/>
    <mergeCell ref="P78:P81"/>
    <mergeCell ref="P214:P217"/>
    <mergeCell ref="P146:P149"/>
    <mergeCell ref="P150:P153"/>
    <mergeCell ref="P154:P157"/>
    <mergeCell ref="P158:P161"/>
    <mergeCell ref="P162:P165"/>
    <mergeCell ref="P166:P169"/>
    <mergeCell ref="P170:P173"/>
    <mergeCell ref="P174:P177"/>
    <mergeCell ref="P178:P181"/>
    <mergeCell ref="P182:P185"/>
    <mergeCell ref="P186:P189"/>
    <mergeCell ref="P190:P193"/>
    <mergeCell ref="P194:P197"/>
    <mergeCell ref="P198:P201"/>
    <mergeCell ref="P202:P205"/>
    <mergeCell ref="P206:P209"/>
    <mergeCell ref="P210:P213"/>
    <mergeCell ref="CN14:CN17"/>
    <mergeCell ref="CN18:CN21"/>
    <mergeCell ref="CN22:CN25"/>
    <mergeCell ref="CN26:CN29"/>
    <mergeCell ref="CN30:CN33"/>
    <mergeCell ref="CN34:CN37"/>
    <mergeCell ref="CN38:CN41"/>
    <mergeCell ref="CN42:CN45"/>
    <mergeCell ref="CN46:CN49"/>
    <mergeCell ref="CN50:CN53"/>
    <mergeCell ref="CN54:CN57"/>
    <mergeCell ref="CN58:CN61"/>
    <mergeCell ref="CN62:CN65"/>
    <mergeCell ref="CN66:CN69"/>
    <mergeCell ref="CN70:CN73"/>
    <mergeCell ref="CN74:CN77"/>
    <mergeCell ref="CN82:CN85"/>
    <mergeCell ref="CN118:CN121"/>
    <mergeCell ref="CN122:CN125"/>
    <mergeCell ref="CN126:CN129"/>
    <mergeCell ref="CN130:CN133"/>
    <mergeCell ref="CN134:CN137"/>
    <mergeCell ref="CN138:CN141"/>
    <mergeCell ref="CN142:CN145"/>
    <mergeCell ref="CN146:CN149"/>
    <mergeCell ref="CN150:CN153"/>
    <mergeCell ref="CN154:CN157"/>
    <mergeCell ref="CN158:CN161"/>
    <mergeCell ref="CN162:CN165"/>
    <mergeCell ref="CN166:CN169"/>
    <mergeCell ref="CN170:CN173"/>
    <mergeCell ref="CN174:CN177"/>
    <mergeCell ref="CN178:CN181"/>
    <mergeCell ref="CN182:CN185"/>
    <mergeCell ref="CN194:CN197"/>
    <mergeCell ref="CN198:CN201"/>
    <mergeCell ref="CN202:CN205"/>
    <mergeCell ref="CN206:CN209"/>
    <mergeCell ref="CN210:CN213"/>
    <mergeCell ref="CN214:CN217"/>
    <mergeCell ref="DG6:DG9"/>
    <mergeCell ref="DG10:DG13"/>
    <mergeCell ref="DG14:DG17"/>
    <mergeCell ref="DG18:DG21"/>
    <mergeCell ref="DG22:DG25"/>
    <mergeCell ref="DG26:DG29"/>
    <mergeCell ref="DG30:DG33"/>
    <mergeCell ref="DG34:DG37"/>
    <mergeCell ref="DG38:DG41"/>
    <mergeCell ref="DG42:DG45"/>
    <mergeCell ref="DG46:DG49"/>
    <mergeCell ref="DG50:DG53"/>
    <mergeCell ref="DG54:DG57"/>
    <mergeCell ref="DG58:DG61"/>
    <mergeCell ref="DG62:DG65"/>
    <mergeCell ref="DG66:DG69"/>
    <mergeCell ref="DG70:DG73"/>
    <mergeCell ref="DG74:DG77"/>
    <mergeCell ref="DG78:DG81"/>
    <mergeCell ref="DG82:DG85"/>
    <mergeCell ref="DG86:DG89"/>
    <mergeCell ref="DG90:DG93"/>
    <mergeCell ref="DG94:DG97"/>
    <mergeCell ref="DG98:DG101"/>
    <mergeCell ref="DG102:DG105"/>
    <mergeCell ref="DG106:DG109"/>
    <mergeCell ref="DG110:DG113"/>
    <mergeCell ref="DG114:DG117"/>
    <mergeCell ref="DG118:DG121"/>
    <mergeCell ref="DG122:DG125"/>
    <mergeCell ref="DG126:DG129"/>
    <mergeCell ref="DG130:DG133"/>
    <mergeCell ref="DG134:DG137"/>
    <mergeCell ref="DG138:DG141"/>
    <mergeCell ref="DG142:DG145"/>
    <mergeCell ref="DG146:DG149"/>
    <mergeCell ref="DG150:DG153"/>
    <mergeCell ref="DG154:DG157"/>
    <mergeCell ref="DG158:DG161"/>
    <mergeCell ref="DG162:DG165"/>
    <mergeCell ref="DG166:DG169"/>
    <mergeCell ref="DG170:DG173"/>
    <mergeCell ref="DG174:DG177"/>
    <mergeCell ref="DG178:DG181"/>
    <mergeCell ref="DG182:DG185"/>
    <mergeCell ref="DG186:DG189"/>
    <mergeCell ref="DG190:DG193"/>
    <mergeCell ref="DG194:DG197"/>
    <mergeCell ref="DG198:DG201"/>
    <mergeCell ref="DG202:DG205"/>
    <mergeCell ref="DG206:DG209"/>
    <mergeCell ref="DG210:DG213"/>
    <mergeCell ref="DG214:DG217"/>
    <mergeCell ref="DH6:DH9"/>
    <mergeCell ref="DH10:DH13"/>
    <mergeCell ref="DH14:DH17"/>
    <mergeCell ref="DH18:DH21"/>
    <mergeCell ref="DH22:DH25"/>
    <mergeCell ref="DH26:DH29"/>
    <mergeCell ref="DH30:DH33"/>
    <mergeCell ref="DH34:DH37"/>
    <mergeCell ref="DH38:DH41"/>
    <mergeCell ref="DH42:DH45"/>
    <mergeCell ref="DH46:DH49"/>
    <mergeCell ref="DH50:DH53"/>
    <mergeCell ref="DH54:DH57"/>
    <mergeCell ref="DH58:DH61"/>
    <mergeCell ref="DH62:DH65"/>
    <mergeCell ref="DH66:DH69"/>
    <mergeCell ref="DH70:DH73"/>
    <mergeCell ref="DH74:DH77"/>
    <mergeCell ref="DH78:DH81"/>
    <mergeCell ref="DH82:DH85"/>
    <mergeCell ref="DH86:DH89"/>
    <mergeCell ref="DH90:DH93"/>
    <mergeCell ref="DH94:DH97"/>
    <mergeCell ref="DH98:DH101"/>
    <mergeCell ref="DH102:DH105"/>
    <mergeCell ref="DH106:DH109"/>
    <mergeCell ref="DH110:DH113"/>
    <mergeCell ref="DH114:DH117"/>
    <mergeCell ref="DH118: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66:DH169"/>
    <mergeCell ref="DH170:DH173"/>
    <mergeCell ref="DH174:DH177"/>
    <mergeCell ref="DH178:DH181"/>
    <mergeCell ref="DH182:DH185"/>
    <mergeCell ref="DH186:DH189"/>
    <mergeCell ref="DH190:DH193"/>
    <mergeCell ref="DH194:DH197"/>
    <mergeCell ref="DH198:DH201"/>
    <mergeCell ref="DH202:DH205"/>
    <mergeCell ref="DH206:DH209"/>
    <mergeCell ref="DH210:DH213"/>
    <mergeCell ref="DH214:DH217"/>
    <mergeCell ref="DI6:DI9"/>
    <mergeCell ref="DI10:DI13"/>
    <mergeCell ref="DI14:DI17"/>
    <mergeCell ref="DI18:DI21"/>
    <mergeCell ref="DI22:DI25"/>
    <mergeCell ref="DI26:DI29"/>
    <mergeCell ref="DI30:DI33"/>
    <mergeCell ref="DI34:DI37"/>
    <mergeCell ref="DI38:DI41"/>
    <mergeCell ref="DI42:DI45"/>
    <mergeCell ref="DI46:DI49"/>
    <mergeCell ref="DI50:DI53"/>
    <mergeCell ref="DI54:DI57"/>
    <mergeCell ref="DI58:DI61"/>
    <mergeCell ref="DI62:DI65"/>
    <mergeCell ref="DI66:DI69"/>
    <mergeCell ref="DI70:DI73"/>
    <mergeCell ref="DI74:DI77"/>
    <mergeCell ref="DI78:DI81"/>
    <mergeCell ref="DI82:DI85"/>
    <mergeCell ref="DI86:DI89"/>
    <mergeCell ref="DI90:DI93"/>
    <mergeCell ref="DI94:DI97"/>
    <mergeCell ref="DI98:DI101"/>
    <mergeCell ref="DI102:DI105"/>
    <mergeCell ref="DI106:DI109"/>
    <mergeCell ref="DI110:DI113"/>
    <mergeCell ref="DI114:DI117"/>
    <mergeCell ref="DI118: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66:DI169"/>
    <mergeCell ref="DI170:DI173"/>
    <mergeCell ref="DI174:DI177"/>
    <mergeCell ref="DI178:DI181"/>
    <mergeCell ref="DI182:DI185"/>
    <mergeCell ref="DI186:DI189"/>
    <mergeCell ref="DI190:DI193"/>
    <mergeCell ref="DI194:DI197"/>
    <mergeCell ref="DI198:DI201"/>
    <mergeCell ref="DI202:DI205"/>
    <mergeCell ref="DI206:DI209"/>
    <mergeCell ref="DI210:DI213"/>
    <mergeCell ref="DI214:DI217"/>
    <mergeCell ref="DJ6:DJ9"/>
    <mergeCell ref="DJ10:DJ13"/>
    <mergeCell ref="DJ14:DJ17"/>
    <mergeCell ref="DJ18:DJ21"/>
    <mergeCell ref="DJ22:DJ25"/>
    <mergeCell ref="DJ26:DJ29"/>
    <mergeCell ref="DJ30:DJ33"/>
    <mergeCell ref="DJ34:DJ37"/>
    <mergeCell ref="DJ38:DJ41"/>
    <mergeCell ref="DJ42:DJ45"/>
    <mergeCell ref="DJ46:DJ49"/>
    <mergeCell ref="DJ50:DJ53"/>
    <mergeCell ref="DJ54:DJ57"/>
    <mergeCell ref="DJ58:DJ61"/>
    <mergeCell ref="DJ62:DJ65"/>
    <mergeCell ref="DJ66:DJ69"/>
    <mergeCell ref="DJ70:DJ73"/>
    <mergeCell ref="DJ74:DJ77"/>
    <mergeCell ref="DJ78:DJ81"/>
    <mergeCell ref="DJ82:DJ85"/>
    <mergeCell ref="DJ86:DJ89"/>
    <mergeCell ref="DJ90:DJ93"/>
    <mergeCell ref="DJ94:DJ97"/>
    <mergeCell ref="DJ98:DJ101"/>
    <mergeCell ref="DJ102:DJ105"/>
    <mergeCell ref="DJ106:DJ109"/>
    <mergeCell ref="DJ110:DJ113"/>
    <mergeCell ref="DJ114:DJ117"/>
    <mergeCell ref="DJ118:DJ121"/>
    <mergeCell ref="DJ122:DJ125"/>
    <mergeCell ref="DJ126:DJ129"/>
    <mergeCell ref="DJ130:DJ133"/>
    <mergeCell ref="DJ134:DJ137"/>
    <mergeCell ref="DJ138:DJ141"/>
    <mergeCell ref="DJ142:DJ145"/>
    <mergeCell ref="DJ146:DJ149"/>
    <mergeCell ref="DJ150:DJ153"/>
    <mergeCell ref="DJ154:DJ157"/>
    <mergeCell ref="DJ158:DJ161"/>
    <mergeCell ref="DJ162:DJ165"/>
    <mergeCell ref="DJ166:DJ169"/>
    <mergeCell ref="DJ170:DJ173"/>
    <mergeCell ref="DJ174:DJ177"/>
    <mergeCell ref="DJ178:DJ181"/>
    <mergeCell ref="DJ182:DJ185"/>
    <mergeCell ref="DJ186:DJ189"/>
    <mergeCell ref="DJ190:DJ193"/>
    <mergeCell ref="DJ194:DJ197"/>
    <mergeCell ref="DJ198:DJ201"/>
    <mergeCell ref="DJ202:DJ205"/>
    <mergeCell ref="DJ206:DJ209"/>
    <mergeCell ref="DJ210:DJ213"/>
    <mergeCell ref="DJ214:DJ217"/>
    <mergeCell ref="DK6:DK9"/>
    <mergeCell ref="DK10:DK13"/>
    <mergeCell ref="DK14:DK17"/>
    <mergeCell ref="DK18:DK21"/>
    <mergeCell ref="DK22:DK25"/>
    <mergeCell ref="DK26:DK29"/>
    <mergeCell ref="DK30:DK33"/>
    <mergeCell ref="DK34:DK37"/>
    <mergeCell ref="DK38:DK41"/>
    <mergeCell ref="DK42:DK45"/>
    <mergeCell ref="DK46:DK49"/>
    <mergeCell ref="DK50:DK53"/>
    <mergeCell ref="DK54:DK57"/>
    <mergeCell ref="DK58:DK61"/>
    <mergeCell ref="DK62:DK65"/>
    <mergeCell ref="DK66:DK69"/>
    <mergeCell ref="DK70:DK73"/>
    <mergeCell ref="DK74:DK77"/>
    <mergeCell ref="DK78:DK81"/>
    <mergeCell ref="DK82:DK85"/>
    <mergeCell ref="DK86:DK89"/>
    <mergeCell ref="DK90:DK93"/>
    <mergeCell ref="DK94:DK97"/>
    <mergeCell ref="DK98:DK101"/>
    <mergeCell ref="DK102:DK105"/>
    <mergeCell ref="DK106:DK109"/>
    <mergeCell ref="DK110:DK113"/>
    <mergeCell ref="DK114:DK117"/>
    <mergeCell ref="DK118:DK121"/>
    <mergeCell ref="DK122:DK125"/>
    <mergeCell ref="DK126:DK129"/>
    <mergeCell ref="DK130:DK133"/>
    <mergeCell ref="DK134:DK137"/>
    <mergeCell ref="DK138:DK141"/>
    <mergeCell ref="DK142:DK145"/>
    <mergeCell ref="DK146:DK149"/>
    <mergeCell ref="DK150:DK153"/>
    <mergeCell ref="DK154:DK157"/>
    <mergeCell ref="DK158:DK161"/>
    <mergeCell ref="DK162:DK165"/>
    <mergeCell ref="DK166:DK169"/>
    <mergeCell ref="DK170:DK173"/>
    <mergeCell ref="DK174:DK177"/>
    <mergeCell ref="DK178:DK181"/>
    <mergeCell ref="DK182:DK185"/>
    <mergeCell ref="DK186:DK189"/>
    <mergeCell ref="DK190:DK193"/>
    <mergeCell ref="DK194:DK197"/>
    <mergeCell ref="DK198:DK201"/>
    <mergeCell ref="DK202:DK205"/>
    <mergeCell ref="DK206:DK209"/>
    <mergeCell ref="DK210:DK213"/>
    <mergeCell ref="DK214:DK217"/>
    <mergeCell ref="DL6:DL9"/>
    <mergeCell ref="DL10:DL13"/>
    <mergeCell ref="DL14:DL17"/>
    <mergeCell ref="DL18:DL21"/>
    <mergeCell ref="DL22:DL25"/>
    <mergeCell ref="DL26:DL29"/>
    <mergeCell ref="DL30:DL33"/>
    <mergeCell ref="DL34:DL37"/>
    <mergeCell ref="DL38:DL41"/>
    <mergeCell ref="DL42:DL45"/>
    <mergeCell ref="DL46:DL49"/>
    <mergeCell ref="DL50:DL53"/>
    <mergeCell ref="DL54:DL57"/>
    <mergeCell ref="DL58:DL61"/>
    <mergeCell ref="DL62:DL65"/>
    <mergeCell ref="DL66:DL69"/>
    <mergeCell ref="DL70:DL73"/>
    <mergeCell ref="DL74:DL77"/>
    <mergeCell ref="DL78:DL81"/>
    <mergeCell ref="DL82:DL85"/>
    <mergeCell ref="DL86:DL89"/>
    <mergeCell ref="DL90:DL93"/>
    <mergeCell ref="DL94:DL97"/>
    <mergeCell ref="DL98:DL101"/>
    <mergeCell ref="DL102:DL105"/>
    <mergeCell ref="DL106:DL109"/>
    <mergeCell ref="DL110:DL113"/>
    <mergeCell ref="DL114:DL117"/>
    <mergeCell ref="DL118:DL121"/>
    <mergeCell ref="DL122:DL125"/>
    <mergeCell ref="DL126:DL129"/>
    <mergeCell ref="DL130:DL133"/>
    <mergeCell ref="DL134:DL137"/>
    <mergeCell ref="DL138:DL141"/>
    <mergeCell ref="DL142:DL145"/>
    <mergeCell ref="DL146:DL149"/>
    <mergeCell ref="DL150:DL153"/>
    <mergeCell ref="DL154:DL157"/>
    <mergeCell ref="DL158:DL161"/>
    <mergeCell ref="DL162:DL165"/>
    <mergeCell ref="DL166:DL169"/>
    <mergeCell ref="DL170:DL173"/>
    <mergeCell ref="DL174:DL177"/>
    <mergeCell ref="DL178:DL181"/>
    <mergeCell ref="DL182:DL185"/>
    <mergeCell ref="DL186:DL189"/>
    <mergeCell ref="DL190:DL193"/>
    <mergeCell ref="DL194:DL197"/>
    <mergeCell ref="DL198:DL201"/>
    <mergeCell ref="DL202:DL205"/>
    <mergeCell ref="DL206:DL209"/>
    <mergeCell ref="DL210:DL213"/>
    <mergeCell ref="DL214:DL217"/>
    <mergeCell ref="DN6:DN9"/>
    <mergeCell ref="DN10:DN13"/>
    <mergeCell ref="DN14:DN17"/>
    <mergeCell ref="DN18:DN21"/>
    <mergeCell ref="DN22:DN25"/>
    <mergeCell ref="DN26:DN29"/>
    <mergeCell ref="DN30:DN33"/>
    <mergeCell ref="DN34:DN37"/>
    <mergeCell ref="DN38:DN41"/>
    <mergeCell ref="DN42:DN45"/>
    <mergeCell ref="DN46:DN49"/>
    <mergeCell ref="DN50:DN53"/>
    <mergeCell ref="DN54:DN57"/>
    <mergeCell ref="DN58:DN61"/>
    <mergeCell ref="DN62:DN65"/>
    <mergeCell ref="DN66:DN69"/>
    <mergeCell ref="DN70:DN73"/>
    <mergeCell ref="DN74:DN77"/>
    <mergeCell ref="DN78:DN81"/>
    <mergeCell ref="DN82:DN85"/>
    <mergeCell ref="DN86:DN89"/>
    <mergeCell ref="DN90:DN93"/>
    <mergeCell ref="DN94:DN97"/>
    <mergeCell ref="DN98:DN101"/>
    <mergeCell ref="DN102:DN105"/>
    <mergeCell ref="DN106:DN109"/>
    <mergeCell ref="DN110:DN113"/>
    <mergeCell ref="DN114:DN117"/>
    <mergeCell ref="DN118:DN121"/>
    <mergeCell ref="DN122:DN125"/>
    <mergeCell ref="DN126:DN129"/>
    <mergeCell ref="DN130:DN133"/>
    <mergeCell ref="DN134:DN137"/>
    <mergeCell ref="DN138:DN141"/>
    <mergeCell ref="DN142:DN145"/>
    <mergeCell ref="DN146:DN149"/>
    <mergeCell ref="DN150:DN153"/>
    <mergeCell ref="DN154:DN157"/>
    <mergeCell ref="DN158:DN161"/>
    <mergeCell ref="DN162:DN165"/>
    <mergeCell ref="DN166:DN169"/>
    <mergeCell ref="DN170:DN173"/>
    <mergeCell ref="DN174:DN177"/>
    <mergeCell ref="DN178:DN181"/>
    <mergeCell ref="DN182:DN185"/>
    <mergeCell ref="DN186:DN189"/>
    <mergeCell ref="DN190:DN193"/>
    <mergeCell ref="DN194:DN197"/>
    <mergeCell ref="DN198:DN201"/>
    <mergeCell ref="DN202:DN205"/>
    <mergeCell ref="DN206:DN209"/>
    <mergeCell ref="DN210:DN213"/>
    <mergeCell ref="DN214:DN217"/>
    <mergeCell ref="DX6:DX9"/>
    <mergeCell ref="DX10:DX13"/>
    <mergeCell ref="DX14:DX17"/>
    <mergeCell ref="DX18:DX21"/>
    <mergeCell ref="DX22:DX25"/>
    <mergeCell ref="DX26:DX29"/>
    <mergeCell ref="DX30:DX33"/>
    <mergeCell ref="DX34:DX37"/>
    <mergeCell ref="DX38:DX41"/>
    <mergeCell ref="DX42:DX45"/>
    <mergeCell ref="DX46:DX49"/>
    <mergeCell ref="DX50:DX53"/>
    <mergeCell ref="DX54:DX57"/>
    <mergeCell ref="DX58:DX61"/>
    <mergeCell ref="DX62:DX65"/>
    <mergeCell ref="DX66:DX69"/>
    <mergeCell ref="DX70:DX73"/>
    <mergeCell ref="DX74:DX77"/>
    <mergeCell ref="DX78:DX81"/>
    <mergeCell ref="DX82:DX85"/>
    <mergeCell ref="DX86:DX89"/>
    <mergeCell ref="DX90:DX93"/>
    <mergeCell ref="DX94:DX97"/>
    <mergeCell ref="DX98:DX101"/>
    <mergeCell ref="DX102:DX105"/>
    <mergeCell ref="DX106:DX109"/>
    <mergeCell ref="DX110:DX113"/>
    <mergeCell ref="DX114:DX117"/>
    <mergeCell ref="DX118:DX121"/>
    <mergeCell ref="DX122:DX125"/>
    <mergeCell ref="DX126:DX129"/>
    <mergeCell ref="DX130:DX133"/>
    <mergeCell ref="DX134:DX137"/>
    <mergeCell ref="DX138:DX141"/>
    <mergeCell ref="DX142:DX145"/>
    <mergeCell ref="DX146:DX149"/>
    <mergeCell ref="DX150:DX153"/>
    <mergeCell ref="DX154:DX157"/>
    <mergeCell ref="DX158:DX161"/>
    <mergeCell ref="DX162:DX165"/>
    <mergeCell ref="DX166:DX169"/>
    <mergeCell ref="DX170:DX173"/>
    <mergeCell ref="DX174:DX177"/>
    <mergeCell ref="DX178:DX181"/>
    <mergeCell ref="DX182:DX185"/>
    <mergeCell ref="DX186:DX189"/>
    <mergeCell ref="DX190:DX193"/>
    <mergeCell ref="DX194:DX197"/>
    <mergeCell ref="DX198:DX201"/>
    <mergeCell ref="DX202:DX205"/>
    <mergeCell ref="DX206:DX209"/>
    <mergeCell ref="DX210:DX213"/>
    <mergeCell ref="DX214:DX217"/>
    <mergeCell ref="DZ6:DZ9"/>
    <mergeCell ref="DZ10:DZ13"/>
    <mergeCell ref="DZ14:DZ17"/>
    <mergeCell ref="DZ18:DZ21"/>
    <mergeCell ref="DZ22:DZ25"/>
    <mergeCell ref="DZ26:DZ29"/>
    <mergeCell ref="DZ30:DZ33"/>
    <mergeCell ref="DZ34:DZ37"/>
    <mergeCell ref="DZ38:DZ41"/>
    <mergeCell ref="DZ42:DZ45"/>
    <mergeCell ref="DZ46:DZ49"/>
    <mergeCell ref="DZ50:DZ53"/>
    <mergeCell ref="DZ54:DZ57"/>
    <mergeCell ref="DZ58:DZ61"/>
    <mergeCell ref="DZ62:DZ65"/>
    <mergeCell ref="DZ66:DZ69"/>
    <mergeCell ref="DZ70:DZ73"/>
    <mergeCell ref="DZ74:DZ77"/>
    <mergeCell ref="DZ78:DZ81"/>
    <mergeCell ref="DZ82:DZ85"/>
    <mergeCell ref="DZ86:DZ89"/>
    <mergeCell ref="DZ90:DZ93"/>
    <mergeCell ref="DZ94:DZ97"/>
    <mergeCell ref="DZ98:DZ101"/>
    <mergeCell ref="DZ102:DZ105"/>
    <mergeCell ref="DZ106:DZ109"/>
    <mergeCell ref="DZ110:DZ113"/>
    <mergeCell ref="DZ182:DZ185"/>
    <mergeCell ref="DZ186:DZ189"/>
    <mergeCell ref="DZ190:DZ193"/>
    <mergeCell ref="DZ194:DZ197"/>
    <mergeCell ref="DZ198:DZ201"/>
    <mergeCell ref="DZ202:DZ205"/>
    <mergeCell ref="DZ206:DZ209"/>
    <mergeCell ref="DZ210:DZ213"/>
    <mergeCell ref="DZ214:DZ217"/>
    <mergeCell ref="DZ114:DZ117"/>
    <mergeCell ref="DZ118:DZ121"/>
    <mergeCell ref="DZ122:DZ125"/>
    <mergeCell ref="DZ126:DZ129"/>
    <mergeCell ref="DZ130:DZ133"/>
    <mergeCell ref="DZ134:DZ137"/>
    <mergeCell ref="DZ138:DZ141"/>
    <mergeCell ref="DZ142:DZ145"/>
    <mergeCell ref="DZ146:DZ149"/>
    <mergeCell ref="DZ150:DZ153"/>
    <mergeCell ref="DZ154:DZ157"/>
    <mergeCell ref="DZ158:DZ161"/>
    <mergeCell ref="DZ162:DZ165"/>
    <mergeCell ref="DZ166:DZ169"/>
    <mergeCell ref="DZ170:DZ173"/>
    <mergeCell ref="DZ174:DZ177"/>
    <mergeCell ref="DZ178:DZ181"/>
  </mergeCells>
  <phoneticPr fontId="47" type="noConversion"/>
  <conditionalFormatting sqref="K46:K49">
    <cfRule type="containsBlanks" dxfId="61" priority="53">
      <formula>LEN(TRIM(K46))=0</formula>
    </cfRule>
  </conditionalFormatting>
  <conditionalFormatting sqref="K50:K53">
    <cfRule type="containsBlanks" dxfId="60" priority="52">
      <formula>LEN(TRIM(K50))=0</formula>
    </cfRule>
  </conditionalFormatting>
  <conditionalFormatting sqref="K54:K57">
    <cfRule type="containsBlanks" dxfId="59" priority="51">
      <formula>LEN(TRIM(K54))=0</formula>
    </cfRule>
  </conditionalFormatting>
  <conditionalFormatting sqref="K58:K61">
    <cfRule type="containsBlanks" dxfId="58" priority="50">
      <formula>LEN(TRIM(K58))=0</formula>
    </cfRule>
  </conditionalFormatting>
  <conditionalFormatting sqref="K62:K65">
    <cfRule type="containsBlanks" dxfId="57" priority="49">
      <formula>LEN(TRIM(K62))=0</formula>
    </cfRule>
  </conditionalFormatting>
  <conditionalFormatting sqref="K66:K69">
    <cfRule type="containsBlanks" dxfId="56" priority="48">
      <formula>LEN(TRIM(K66))=0</formula>
    </cfRule>
  </conditionalFormatting>
  <conditionalFormatting sqref="K70:K73">
    <cfRule type="containsBlanks" dxfId="55" priority="47">
      <formula>LEN(TRIM(K70))=0</formula>
    </cfRule>
  </conditionalFormatting>
  <conditionalFormatting sqref="K74:K77">
    <cfRule type="containsBlanks" dxfId="54" priority="46">
      <formula>LEN(TRIM(K74))=0</formula>
    </cfRule>
  </conditionalFormatting>
  <conditionalFormatting sqref="K78:K81">
    <cfRule type="containsBlanks" dxfId="53" priority="45">
      <formula>LEN(TRIM(K78))=0</formula>
    </cfRule>
  </conditionalFormatting>
  <conditionalFormatting sqref="K82:K85">
    <cfRule type="containsBlanks" dxfId="52" priority="44">
      <formula>LEN(TRIM(K82))=0</formula>
    </cfRule>
  </conditionalFormatting>
  <conditionalFormatting sqref="K86:K89">
    <cfRule type="containsBlanks" dxfId="51" priority="43">
      <formula>LEN(TRIM(K86))=0</formula>
    </cfRule>
  </conditionalFormatting>
  <conditionalFormatting sqref="K90:K93">
    <cfRule type="containsBlanks" dxfId="50" priority="42">
      <formula>LEN(TRIM(K90))=0</formula>
    </cfRule>
  </conditionalFormatting>
  <conditionalFormatting sqref="K94:K97">
    <cfRule type="containsBlanks" dxfId="49" priority="41">
      <formula>LEN(TRIM(K94))=0</formula>
    </cfRule>
  </conditionalFormatting>
  <conditionalFormatting sqref="K98:K101">
    <cfRule type="containsBlanks" dxfId="48" priority="40">
      <formula>LEN(TRIM(K98))=0</formula>
    </cfRule>
  </conditionalFormatting>
  <conditionalFormatting sqref="K102:K105">
    <cfRule type="containsBlanks" dxfId="47" priority="39">
      <formula>LEN(TRIM(K102))=0</formula>
    </cfRule>
  </conditionalFormatting>
  <conditionalFormatting sqref="K106:K109">
    <cfRule type="containsBlanks" dxfId="46" priority="38">
      <formula>LEN(TRIM(K106))=0</formula>
    </cfRule>
  </conditionalFormatting>
  <conditionalFormatting sqref="K110:K113">
    <cfRule type="containsBlanks" dxfId="45" priority="37">
      <formula>LEN(TRIM(K110))=0</formula>
    </cfRule>
  </conditionalFormatting>
  <conditionalFormatting sqref="K114:K117">
    <cfRule type="containsBlanks" dxfId="44" priority="36">
      <formula>LEN(TRIM(K114))=0</formula>
    </cfRule>
  </conditionalFormatting>
  <conditionalFormatting sqref="K118:K121">
    <cfRule type="containsBlanks" dxfId="43" priority="35">
      <formula>LEN(TRIM(K118))=0</formula>
    </cfRule>
  </conditionalFormatting>
  <conditionalFormatting sqref="K122:K125">
    <cfRule type="containsBlanks" dxfId="42" priority="34">
      <formula>LEN(TRIM(K122))=0</formula>
    </cfRule>
  </conditionalFormatting>
  <conditionalFormatting sqref="K126:K129">
    <cfRule type="containsBlanks" dxfId="41" priority="33">
      <formula>LEN(TRIM(K126))=0</formula>
    </cfRule>
  </conditionalFormatting>
  <conditionalFormatting sqref="K130:K133">
    <cfRule type="containsBlanks" dxfId="40" priority="32">
      <formula>LEN(TRIM(K130))=0</formula>
    </cfRule>
  </conditionalFormatting>
  <conditionalFormatting sqref="K134:K137">
    <cfRule type="containsBlanks" dxfId="39" priority="31">
      <formula>LEN(TRIM(K134))=0</formula>
    </cfRule>
  </conditionalFormatting>
  <conditionalFormatting sqref="K138:K141">
    <cfRule type="containsBlanks" dxfId="38" priority="30">
      <formula>LEN(TRIM(K138))=0</formula>
    </cfRule>
  </conditionalFormatting>
  <conditionalFormatting sqref="K142:K145">
    <cfRule type="containsBlanks" dxfId="37" priority="29">
      <formula>LEN(TRIM(K142))=0</formula>
    </cfRule>
  </conditionalFormatting>
  <conditionalFormatting sqref="K146:K149">
    <cfRule type="containsBlanks" dxfId="36" priority="28">
      <formula>LEN(TRIM(K146))=0</formula>
    </cfRule>
  </conditionalFormatting>
  <conditionalFormatting sqref="K150:K153">
    <cfRule type="containsBlanks" dxfId="35" priority="27">
      <formula>LEN(TRIM(K150))=0</formula>
    </cfRule>
  </conditionalFormatting>
  <conditionalFormatting sqref="K154:K157">
    <cfRule type="containsBlanks" dxfId="34" priority="26">
      <formula>LEN(TRIM(K154))=0</formula>
    </cfRule>
  </conditionalFormatting>
  <conditionalFormatting sqref="K158:K161">
    <cfRule type="containsBlanks" dxfId="33" priority="25">
      <formula>LEN(TRIM(K158))=0</formula>
    </cfRule>
  </conditionalFormatting>
  <conditionalFormatting sqref="K162:K165">
    <cfRule type="containsBlanks" dxfId="32" priority="24">
      <formula>LEN(TRIM(K162))=0</formula>
    </cfRule>
  </conditionalFormatting>
  <conditionalFormatting sqref="K166:K169">
    <cfRule type="containsBlanks" dxfId="31" priority="23">
      <formula>LEN(TRIM(K166))=0</formula>
    </cfRule>
  </conditionalFormatting>
  <conditionalFormatting sqref="K170:K173">
    <cfRule type="containsBlanks" dxfId="30" priority="22">
      <formula>LEN(TRIM(K170))=0</formula>
    </cfRule>
  </conditionalFormatting>
  <conditionalFormatting sqref="K174:K177">
    <cfRule type="containsBlanks" dxfId="29" priority="21">
      <formula>LEN(TRIM(K174))=0</formula>
    </cfRule>
  </conditionalFormatting>
  <conditionalFormatting sqref="K178:K181">
    <cfRule type="containsBlanks" dxfId="28" priority="20">
      <formula>LEN(TRIM(K178))=0</formula>
    </cfRule>
  </conditionalFormatting>
  <conditionalFormatting sqref="K182:K185">
    <cfRule type="containsBlanks" dxfId="27" priority="19">
      <formula>LEN(TRIM(K182))=0</formula>
    </cfRule>
  </conditionalFormatting>
  <conditionalFormatting sqref="K186:K189">
    <cfRule type="containsBlanks" dxfId="26" priority="18">
      <formula>LEN(TRIM(K186))=0</formula>
    </cfRule>
  </conditionalFormatting>
  <conditionalFormatting sqref="K190:K193">
    <cfRule type="containsBlanks" dxfId="25" priority="17">
      <formula>LEN(TRIM(K190))=0</formula>
    </cfRule>
  </conditionalFormatting>
  <conditionalFormatting sqref="K194:K197">
    <cfRule type="containsBlanks" dxfId="24" priority="16">
      <formula>LEN(TRIM(K194))=0</formula>
    </cfRule>
  </conditionalFormatting>
  <conditionalFormatting sqref="K198:K201">
    <cfRule type="containsBlanks" dxfId="23" priority="15">
      <formula>LEN(TRIM(K198))=0</formula>
    </cfRule>
  </conditionalFormatting>
  <conditionalFormatting sqref="K202:K205">
    <cfRule type="containsBlanks" dxfId="22" priority="14">
      <formula>LEN(TRIM(K202))=0</formula>
    </cfRule>
  </conditionalFormatting>
  <conditionalFormatting sqref="K6:K9">
    <cfRule type="containsBlanks" dxfId="21" priority="13">
      <formula>LEN(TRIM(K6))=0</formula>
    </cfRule>
  </conditionalFormatting>
  <conditionalFormatting sqref="K10:K13">
    <cfRule type="containsBlanks" dxfId="20" priority="12">
      <formula>LEN(TRIM(K10))=0</formula>
    </cfRule>
  </conditionalFormatting>
  <conditionalFormatting sqref="K14:K17">
    <cfRule type="containsBlanks" dxfId="19" priority="11">
      <formula>LEN(TRIM(K14))=0</formula>
    </cfRule>
  </conditionalFormatting>
  <conditionalFormatting sqref="K18:K21">
    <cfRule type="containsBlanks" dxfId="18" priority="10">
      <formula>LEN(TRIM(K18))=0</formula>
    </cfRule>
  </conditionalFormatting>
  <conditionalFormatting sqref="K22:K25">
    <cfRule type="containsBlanks" dxfId="17" priority="9">
      <formula>LEN(TRIM(K22))=0</formula>
    </cfRule>
  </conditionalFormatting>
  <conditionalFormatting sqref="K26:K29">
    <cfRule type="containsBlanks" dxfId="16" priority="8">
      <formula>LEN(TRIM(K26))=0</formula>
    </cfRule>
  </conditionalFormatting>
  <conditionalFormatting sqref="K30:K33">
    <cfRule type="containsBlanks" dxfId="15" priority="7">
      <formula>LEN(TRIM(K30))=0</formula>
    </cfRule>
  </conditionalFormatting>
  <conditionalFormatting sqref="K34:K37">
    <cfRule type="containsBlanks" dxfId="14" priority="6">
      <formula>LEN(TRIM(K34))=0</formula>
    </cfRule>
  </conditionalFormatting>
  <conditionalFormatting sqref="K38:K41">
    <cfRule type="containsBlanks" dxfId="13" priority="5">
      <formula>LEN(TRIM(K38))=0</formula>
    </cfRule>
  </conditionalFormatting>
  <conditionalFormatting sqref="K42:K45">
    <cfRule type="containsBlanks" dxfId="12" priority="4">
      <formula>LEN(TRIM(K42))=0</formula>
    </cfRule>
  </conditionalFormatting>
  <conditionalFormatting sqref="K206:K209">
    <cfRule type="containsBlanks" dxfId="11" priority="3">
      <formula>LEN(TRIM(K206))=0</formula>
    </cfRule>
  </conditionalFormatting>
  <conditionalFormatting sqref="K210:K213">
    <cfRule type="containsBlanks" dxfId="10" priority="2">
      <formula>LEN(TRIM(K210))=0</formula>
    </cfRule>
  </conditionalFormatting>
  <conditionalFormatting sqref="K214:K217">
    <cfRule type="containsBlanks" dxfId="9" priority="1">
      <formula>LEN(TRIM(K214))=0</formula>
    </cfRule>
  </conditionalFormatting>
  <dataValidations count="5">
    <dataValidation type="list" allowBlank="1" showErrorMessage="1" sqref="CO18:CO217" xr:uid="{42FD2D38-3905-4072-B3AF-790A8C255B80}">
      <formula1>"Yes,No,NA"</formula1>
    </dataValidation>
    <dataValidation type="list" allowBlank="1" showInputMessage="1" showErrorMessage="1" sqref="P10:P217" xr:uid="{5277CB12-A6CA-4B3D-97BC-3EBF922E844E}">
      <formula1>"1 Line, 1+ Line, 2 Line, 2+ Line, 3+ Line, 3 Line, Adjuvant/Neoadjuvant, NR"</formula1>
    </dataValidation>
    <dataValidation type="list" allowBlank="1" showInputMessage="1" showErrorMessage="1" sqref="C6:C217" xr:uid="{9954DA52-55CF-4341-993F-A61EC8E64D08}">
      <formula1>"Original, Subgroup, Original &amp; Update"</formula1>
    </dataValidation>
    <dataValidation type="list" allowBlank="1" showInputMessage="1" showErrorMessage="1" sqref="E6:E217" xr:uid="{4D1F8102-9F7D-42AA-8902-4F0DC14352B1}">
      <formula1>"Interventional, Quality of Life, Economic, Real-world Evidence"</formula1>
    </dataValidation>
    <dataValidation allowBlank="1" showErrorMessage="1" sqref="CM5:CN5" xr:uid="{0995D890-9160-4AB1-8941-D22D8BDF47B3}"/>
  </dataValidations>
  <hyperlinks>
    <hyperlink ref="K134" r:id="rId1" xr:uid="{B9C8F93F-212D-4C83-A1CC-4041F5C08E22}"/>
    <hyperlink ref="K154" r:id="rId2" xr:uid="{32B32381-53B1-42F3-9883-17B66818B93C}"/>
    <hyperlink ref="K146" r:id="rId3" xr:uid="{D9003D47-A485-4226-8269-0BBBC1A60524}"/>
    <hyperlink ref="K150" r:id="rId4" xr:uid="{08EF7C2B-F4CA-4FB4-9E43-7518D3FEF605}"/>
    <hyperlink ref="K18" r:id="rId5" xr:uid="{98883515-0481-4A7C-A13D-AEBB2F0E7291}"/>
    <hyperlink ref="K114" r:id="rId6" xr:uid="{DFBE50E9-D687-42B2-A150-2AA7816B531E}"/>
    <hyperlink ref="K182" r:id="rId7" xr:uid="{BE859D62-F681-4302-8782-6D20F26B4005}"/>
    <hyperlink ref="K186" r:id="rId8" xr:uid="{843D54F0-3823-4A46-8958-BA28D577DD99}"/>
    <hyperlink ref="K42" r:id="rId9" xr:uid="{72A00E9D-66B0-4ABD-9D4F-87207FD48D5A}"/>
    <hyperlink ref="K206" r:id="rId10" xr:uid="{96BC6D62-0096-42C9-A0CD-4EF0F4A5B0DD}"/>
    <hyperlink ref="K30" r:id="rId11" xr:uid="{35A51319-32D2-454E-8197-3482C4B7889D}"/>
    <hyperlink ref="K202" r:id="rId12" xr:uid="{396716D0-6839-44AE-BDD3-0F49B3357558}"/>
    <hyperlink ref="K110" r:id="rId13" xr:uid="{8C1EDA57-2138-4288-B8BE-36DE48FE5DC1}"/>
    <hyperlink ref="K50" r:id="rId14" xr:uid="{910F7515-044A-4DF3-9D51-CD0082FC8350}"/>
    <hyperlink ref="K98" r:id="rId15" xr:uid="{B703ED3F-6442-48E9-8FF8-B742D84A8AA4}"/>
    <hyperlink ref="K102" r:id="rId16" xr:uid="{04DC31C8-AFFC-4B98-A4A6-65671429C5F1}"/>
    <hyperlink ref="K22" r:id="rId17" xr:uid="{612AE397-C82B-4F4A-A8EC-9FFBD1E14302}"/>
    <hyperlink ref="K122" r:id="rId18" xr:uid="{EBDC3FA2-AFC8-4685-AC69-52ACC9211DEC}"/>
    <hyperlink ref="K130" r:id="rId19" xr:uid="{5EC62A6A-09AE-46EC-850E-26F1187D6DC9}"/>
    <hyperlink ref="K126" r:id="rId20" xr:uid="{49E20D25-323A-414B-B516-D6063D984951}"/>
    <hyperlink ref="K198" r:id="rId21" xr:uid="{DFF620B9-F212-4A4F-8072-8D48B43B449C}"/>
    <hyperlink ref="K158" r:id="rId22" xr:uid="{EDFA21C7-7889-4394-88FF-65B20BC5DDBD}"/>
    <hyperlink ref="K34" r:id="rId23" xr:uid="{74D9291E-ED9B-49AB-A1FA-9F66E11157A3}"/>
    <hyperlink ref="K194" r:id="rId24" xr:uid="{76B7F2D1-0A01-46A8-83A8-D99BE10D4C0E}"/>
    <hyperlink ref="K210" r:id="rId25" xr:uid="{76C8FA26-2AC0-4DD3-8ACE-225641D5EE19}"/>
    <hyperlink ref="K138" r:id="rId26" xr:uid="{A41AFC67-BE95-430D-AAA0-FB5B6467A871}"/>
    <hyperlink ref="K174" r:id="rId27" xr:uid="{72389509-710D-4096-9ABA-77341D41A14C}"/>
    <hyperlink ref="K166" r:id="rId28" xr:uid="{911713F9-3CE7-44C1-999D-D54753AA5E3A}"/>
    <hyperlink ref="K6" r:id="rId29" xr:uid="{989A61D9-89B5-4E6E-A7B0-DA6A0CE67958}"/>
    <hyperlink ref="K118" r:id="rId30" xr:uid="{010F4FF4-1FEF-480D-81A8-B4A775CA6FE5}"/>
    <hyperlink ref="K10" r:id="rId31" xr:uid="{08FFDCDC-48BC-4B89-AE47-E98920E869FA}"/>
    <hyperlink ref="K14" r:id="rId32" xr:uid="{E3F3DA70-782C-4C72-94E2-8C0B4F2B87D0}"/>
    <hyperlink ref="K58" r:id="rId33" xr:uid="{787D0807-B72A-4B74-82EF-43293C894C52}"/>
    <hyperlink ref="K170" r:id="rId34" xr:uid="{523AE285-1102-4187-BE1C-3AACE265B48F}"/>
    <hyperlink ref="K214" r:id="rId35" xr:uid="{691573CC-8617-47B5-9FDF-A622419E68F8}"/>
    <hyperlink ref="K90" r:id="rId36" xr:uid="{8A196832-73A0-4BC5-89D3-8CBEDB320991}"/>
    <hyperlink ref="K66" r:id="rId37" xr:uid="{82F0F797-CA51-4562-A352-988A4A4AC677}"/>
    <hyperlink ref="K62" r:id="rId38" xr:uid="{ECD165B1-D51D-48D8-8F07-486D0A2D15DC}"/>
    <hyperlink ref="K46" r:id="rId39" xr:uid="{6EEA1FD3-BE7A-4BB4-AF58-1C5B41D8838F}"/>
    <hyperlink ref="K178" r:id="rId40" xr:uid="{44EF59AB-DA3D-4117-B8BD-BA52B4C88696}"/>
    <hyperlink ref="K74" r:id="rId41" xr:uid="{F5A4325F-FB4D-4E0C-82D8-A8AE0F039CEB}"/>
    <hyperlink ref="K78" r:id="rId42" xr:uid="{620F4425-D418-4CF8-B345-0AFFF4077B53}"/>
    <hyperlink ref="K94" r:id="rId43" xr:uid="{D9C078E3-E3D1-4323-A0DE-FC93EEC34C25}"/>
    <hyperlink ref="K190" r:id="rId44" xr:uid="{ED1BF352-EFC3-415C-B5B9-AC602EA35A92}"/>
    <hyperlink ref="K38" r:id="rId45" xr:uid="{733C4F12-3CFB-4486-936A-5BF83F015F3C}"/>
    <hyperlink ref="K26" r:id="rId46" xr:uid="{CC63F22A-FCDB-4463-A734-D62C0E95B456}"/>
    <hyperlink ref="K86" r:id="rId47" xr:uid="{62389B12-3262-4E6A-8B71-E94BEB690090}"/>
    <hyperlink ref="K142" r:id="rId48" xr:uid="{EBD14DBF-75F0-4D7C-8819-0C1D2C3EE298}"/>
    <hyperlink ref="K106" r:id="rId49" xr:uid="{188A98E6-44BE-4B44-9C2B-935739968B2B}"/>
    <hyperlink ref="K54" r:id="rId50" xr:uid="{9FFC209A-1F33-4765-A266-65AE08411F57}"/>
    <hyperlink ref="K70" r:id="rId51" xr:uid="{1A601FFF-1505-438F-AA64-BD8FBA781DE6}"/>
    <hyperlink ref="K82" r:id="rId52" xr:uid="{C8DBEC0E-3083-4113-823B-FDAEE441B54B}"/>
    <hyperlink ref="K162" r:id="rId53" xr:uid="{A9868BD2-7FAF-4319-AF72-72217EB51A1F}"/>
  </hyperlinks>
  <pageMargins left="0.7" right="0.7" top="0.75" bottom="0.75" header="0" footer="0"/>
  <pageSetup orientation="portrait" r:id="rId54"/>
  <legacyDrawing r:id="rId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CBBC-5297-42DA-A44B-87950100BF84}">
  <dimension ref="A1:K257"/>
  <sheetViews>
    <sheetView workbookViewId="0">
      <selection activeCell="G7" sqref="G7"/>
    </sheetView>
  </sheetViews>
  <sheetFormatPr defaultColWidth="8.69921875" defaultRowHeight="15" customHeight="1"/>
  <cols>
    <col min="1" max="1" width="39.69921875" bestFit="1" customWidth="1"/>
    <col min="7" max="7" width="12.19921875" bestFit="1" customWidth="1"/>
  </cols>
  <sheetData>
    <row r="1" spans="1:11" ht="24.75" customHeight="1">
      <c r="A1" s="274" t="s">
        <v>149</v>
      </c>
      <c r="B1" s="274" t="s">
        <v>814</v>
      </c>
      <c r="C1" s="274" t="s">
        <v>815</v>
      </c>
      <c r="D1" s="274" t="s">
        <v>816</v>
      </c>
      <c r="E1" s="275" t="s">
        <v>817</v>
      </c>
      <c r="F1" s="274" t="s">
        <v>154</v>
      </c>
      <c r="G1" s="274" t="s">
        <v>150</v>
      </c>
    </row>
    <row r="2" spans="1:11" ht="15" customHeight="1">
      <c r="A2" s="297" t="s">
        <v>818</v>
      </c>
      <c r="B2" s="121" t="s">
        <v>819</v>
      </c>
      <c r="C2" s="121" t="s">
        <v>820</v>
      </c>
      <c r="D2" s="121" t="s">
        <v>821</v>
      </c>
      <c r="E2" s="121" t="s">
        <v>822</v>
      </c>
      <c r="F2" s="121" t="s">
        <v>823</v>
      </c>
      <c r="G2" s="241" t="s">
        <v>824</v>
      </c>
      <c r="K2" t="s">
        <v>825</v>
      </c>
    </row>
    <row r="3" spans="1:11" ht="15" customHeight="1">
      <c r="A3" s="297" t="s">
        <v>826</v>
      </c>
      <c r="B3" s="282" t="s">
        <v>827</v>
      </c>
      <c r="C3" s="121" t="s">
        <v>828</v>
      </c>
      <c r="D3" s="121" t="s">
        <v>829</v>
      </c>
      <c r="E3" s="282" t="s">
        <v>830</v>
      </c>
      <c r="F3" s="283" t="s">
        <v>831</v>
      </c>
      <c r="G3" s="283" t="s">
        <v>832</v>
      </c>
      <c r="K3" t="s">
        <v>833</v>
      </c>
    </row>
    <row r="4" spans="1:11" ht="15" customHeight="1">
      <c r="A4" s="297" t="s">
        <v>834</v>
      </c>
      <c r="B4" s="277" t="s">
        <v>835</v>
      </c>
      <c r="C4" s="278" t="s">
        <v>836</v>
      </c>
      <c r="D4" s="279" t="s">
        <v>837</v>
      </c>
      <c r="E4" s="280" t="s">
        <v>838</v>
      </c>
      <c r="F4" s="281" t="s">
        <v>839</v>
      </c>
      <c r="G4" s="281" t="s">
        <v>840</v>
      </c>
      <c r="K4" t="s">
        <v>841</v>
      </c>
    </row>
    <row r="5" spans="1:11" ht="15" customHeight="1">
      <c r="A5" s="297" t="s">
        <v>842</v>
      </c>
      <c r="B5" s="277" t="s">
        <v>843</v>
      </c>
      <c r="C5" s="279" t="s">
        <v>844</v>
      </c>
      <c r="D5" s="279" t="s">
        <v>845</v>
      </c>
      <c r="E5" s="279" t="s">
        <v>846</v>
      </c>
      <c r="F5" s="279" t="s">
        <v>847</v>
      </c>
      <c r="G5" s="284" t="s">
        <v>840</v>
      </c>
      <c r="K5" t="s">
        <v>848</v>
      </c>
    </row>
    <row r="6" spans="1:11" ht="15" customHeight="1">
      <c r="A6" s="297" t="s">
        <v>849</v>
      </c>
      <c r="B6" s="121" t="s">
        <v>850</v>
      </c>
      <c r="C6" s="283" t="s">
        <v>851</v>
      </c>
      <c r="D6" s="121" t="s">
        <v>852</v>
      </c>
      <c r="E6" s="282" t="s">
        <v>853</v>
      </c>
      <c r="F6" s="283" t="s">
        <v>854</v>
      </c>
      <c r="G6" s="283" t="s">
        <v>855</v>
      </c>
      <c r="K6" t="s">
        <v>856</v>
      </c>
    </row>
    <row r="7" spans="1:11" ht="15" customHeight="1">
      <c r="A7" s="297" t="s">
        <v>857</v>
      </c>
      <c r="B7" s="121" t="s">
        <v>858</v>
      </c>
      <c r="C7" s="283" t="s">
        <v>859</v>
      </c>
      <c r="D7" s="121" t="s">
        <v>860</v>
      </c>
      <c r="E7" s="282" t="s">
        <v>861</v>
      </c>
      <c r="F7" s="283" t="s">
        <v>862</v>
      </c>
      <c r="G7" s="283" t="s">
        <v>855</v>
      </c>
      <c r="K7" t="s">
        <v>863</v>
      </c>
    </row>
    <row r="8" spans="1:11" ht="15" customHeight="1">
      <c r="A8" s="297" t="s">
        <v>864</v>
      </c>
      <c r="B8" s="121" t="s">
        <v>865</v>
      </c>
      <c r="C8" s="121" t="s">
        <v>866</v>
      </c>
      <c r="D8" s="121" t="s">
        <v>867</v>
      </c>
      <c r="E8" s="121" t="s">
        <v>868</v>
      </c>
      <c r="F8" s="121" t="s">
        <v>869</v>
      </c>
      <c r="G8" s="121" t="s">
        <v>832</v>
      </c>
      <c r="K8" t="s">
        <v>870</v>
      </c>
    </row>
    <row r="9" spans="1:11" ht="15" customHeight="1">
      <c r="A9" s="297" t="s">
        <v>871</v>
      </c>
      <c r="B9" s="121" t="s">
        <v>872</v>
      </c>
      <c r="C9" s="283" t="s">
        <v>873</v>
      </c>
      <c r="D9" s="121" t="s">
        <v>874</v>
      </c>
      <c r="E9" s="282" t="s">
        <v>875</v>
      </c>
      <c r="F9" s="283" t="s">
        <v>876</v>
      </c>
      <c r="G9" s="283" t="s">
        <v>855</v>
      </c>
      <c r="K9" t="s">
        <v>877</v>
      </c>
    </row>
    <row r="10" spans="1:11" ht="15" customHeight="1">
      <c r="A10" s="297" t="s">
        <v>878</v>
      </c>
      <c r="B10" s="121" t="s">
        <v>879</v>
      </c>
      <c r="C10" s="283" t="s">
        <v>880</v>
      </c>
      <c r="D10" s="121" t="s">
        <v>881</v>
      </c>
      <c r="E10" s="282" t="s">
        <v>882</v>
      </c>
      <c r="F10" s="283" t="s">
        <v>883</v>
      </c>
      <c r="G10" s="283" t="s">
        <v>855</v>
      </c>
      <c r="K10" t="s">
        <v>884</v>
      </c>
    </row>
    <row r="11" spans="1:11" ht="15" customHeight="1">
      <c r="A11" s="297" t="s">
        <v>885</v>
      </c>
      <c r="B11" s="121" t="s">
        <v>886</v>
      </c>
      <c r="C11" s="283" t="s">
        <v>887</v>
      </c>
      <c r="D11" s="121" t="s">
        <v>888</v>
      </c>
      <c r="E11" s="282" t="s">
        <v>889</v>
      </c>
      <c r="F11" s="283" t="s">
        <v>890</v>
      </c>
      <c r="G11" s="283" t="s">
        <v>832</v>
      </c>
      <c r="K11" t="s">
        <v>891</v>
      </c>
    </row>
    <row r="12" spans="1:11" ht="15" customHeight="1">
      <c r="A12" s="297" t="s">
        <v>892</v>
      </c>
      <c r="B12" s="121" t="s">
        <v>893</v>
      </c>
      <c r="C12" s="121" t="s">
        <v>894</v>
      </c>
      <c r="D12" s="121" t="s">
        <v>895</v>
      </c>
      <c r="E12" s="121" t="s">
        <v>896</v>
      </c>
      <c r="F12" s="121" t="s">
        <v>897</v>
      </c>
      <c r="G12" s="241" t="s">
        <v>840</v>
      </c>
      <c r="K12" t="s">
        <v>898</v>
      </c>
    </row>
    <row r="13" spans="1:11" ht="15" customHeight="1">
      <c r="A13" s="297" t="s">
        <v>899</v>
      </c>
      <c r="B13" s="121" t="s">
        <v>900</v>
      </c>
      <c r="C13" s="121" t="s">
        <v>901</v>
      </c>
      <c r="D13" s="121" t="s">
        <v>902</v>
      </c>
      <c r="E13" s="121" t="s">
        <v>903</v>
      </c>
      <c r="F13" s="121" t="s">
        <v>904</v>
      </c>
      <c r="G13" s="241" t="s">
        <v>840</v>
      </c>
      <c r="K13" t="s">
        <v>905</v>
      </c>
    </row>
    <row r="14" spans="1:11" ht="15" customHeight="1">
      <c r="A14" s="297" t="s">
        <v>906</v>
      </c>
      <c r="B14" s="121" t="s">
        <v>907</v>
      </c>
      <c r="C14" s="121" t="s">
        <v>908</v>
      </c>
      <c r="D14" s="121" t="s">
        <v>909</v>
      </c>
      <c r="E14" s="121" t="s">
        <v>910</v>
      </c>
      <c r="F14" s="121" t="s">
        <v>911</v>
      </c>
      <c r="G14" s="241" t="s">
        <v>840</v>
      </c>
      <c r="K14" t="s">
        <v>912</v>
      </c>
    </row>
    <row r="15" spans="1:11" ht="15" customHeight="1">
      <c r="A15" s="297" t="s">
        <v>913</v>
      </c>
      <c r="B15" s="121" t="s">
        <v>914</v>
      </c>
      <c r="C15" s="121" t="s">
        <v>915</v>
      </c>
      <c r="D15" s="121" t="s">
        <v>916</v>
      </c>
      <c r="E15" s="121" t="s">
        <v>917</v>
      </c>
      <c r="F15" s="121" t="s">
        <v>918</v>
      </c>
      <c r="G15" s="121" t="s">
        <v>832</v>
      </c>
      <c r="K15" t="s">
        <v>919</v>
      </c>
    </row>
    <row r="16" spans="1:11" ht="15" customHeight="1">
      <c r="A16" s="297" t="s">
        <v>920</v>
      </c>
      <c r="B16" s="121" t="s">
        <v>921</v>
      </c>
      <c r="C16" s="121" t="s">
        <v>922</v>
      </c>
      <c r="D16" s="121" t="s">
        <v>923</v>
      </c>
      <c r="E16" s="121" t="s">
        <v>924</v>
      </c>
      <c r="F16" s="121" t="s">
        <v>925</v>
      </c>
      <c r="G16" s="121" t="s">
        <v>832</v>
      </c>
      <c r="K16" t="s">
        <v>926</v>
      </c>
    </row>
    <row r="17" spans="1:11" ht="15" customHeight="1">
      <c r="A17" s="297" t="s">
        <v>927</v>
      </c>
      <c r="B17" s="121" t="s">
        <v>928</v>
      </c>
      <c r="C17" s="121" t="s">
        <v>929</v>
      </c>
      <c r="D17" s="121" t="s">
        <v>930</v>
      </c>
      <c r="E17" s="121" t="s">
        <v>931</v>
      </c>
      <c r="F17" s="121" t="s">
        <v>932</v>
      </c>
      <c r="G17" s="121" t="s">
        <v>832</v>
      </c>
      <c r="K17" t="s">
        <v>933</v>
      </c>
    </row>
    <row r="18" spans="1:11" ht="15" customHeight="1">
      <c r="A18" s="298" t="s">
        <v>934</v>
      </c>
      <c r="B18" s="418" t="s">
        <v>935</v>
      </c>
      <c r="C18" s="418" t="s">
        <v>936</v>
      </c>
      <c r="D18" s="418" t="s">
        <v>937</v>
      </c>
      <c r="E18" s="418" t="s">
        <v>938</v>
      </c>
      <c r="F18" s="418" t="s">
        <v>939</v>
      </c>
      <c r="G18" s="285" t="s">
        <v>12</v>
      </c>
      <c r="K18" t="s">
        <v>940</v>
      </c>
    </row>
    <row r="19" spans="1:11" ht="15" customHeight="1">
      <c r="A19" s="297" t="s">
        <v>941</v>
      </c>
      <c r="B19" s="121" t="s">
        <v>942</v>
      </c>
      <c r="C19" s="121" t="s">
        <v>943</v>
      </c>
      <c r="D19" s="121" t="s">
        <v>944</v>
      </c>
      <c r="E19" s="121" t="s">
        <v>945</v>
      </c>
      <c r="F19" s="121" t="s">
        <v>946</v>
      </c>
      <c r="G19" s="283" t="s">
        <v>855</v>
      </c>
      <c r="K19" t="s">
        <v>947</v>
      </c>
    </row>
    <row r="20" spans="1:11" ht="15" customHeight="1">
      <c r="A20" s="298" t="s">
        <v>948</v>
      </c>
      <c r="B20" s="287" t="s">
        <v>949</v>
      </c>
      <c r="C20" s="287" t="s">
        <v>950</v>
      </c>
      <c r="D20" s="287" t="s">
        <v>951</v>
      </c>
      <c r="E20" s="287" t="s">
        <v>952</v>
      </c>
      <c r="F20" s="287" t="s">
        <v>953</v>
      </c>
      <c r="G20" s="288" t="s">
        <v>12</v>
      </c>
      <c r="K20" t="s">
        <v>954</v>
      </c>
    </row>
    <row r="21" spans="1:11" ht="15" customHeight="1">
      <c r="A21" s="297" t="s">
        <v>955</v>
      </c>
      <c r="B21" s="121" t="s">
        <v>956</v>
      </c>
      <c r="C21" s="283" t="s">
        <v>957</v>
      </c>
      <c r="D21" s="121" t="s">
        <v>958</v>
      </c>
      <c r="E21" s="282" t="s">
        <v>959</v>
      </c>
      <c r="F21" s="283" t="s">
        <v>960</v>
      </c>
      <c r="G21" s="283" t="s">
        <v>832</v>
      </c>
      <c r="K21" t="s">
        <v>961</v>
      </c>
    </row>
    <row r="22" spans="1:11" ht="15" customHeight="1">
      <c r="A22" s="298" t="s">
        <v>962</v>
      </c>
      <c r="B22" s="418" t="s">
        <v>963</v>
      </c>
      <c r="C22" s="418" t="s">
        <v>964</v>
      </c>
      <c r="D22" s="418" t="s">
        <v>965</v>
      </c>
      <c r="E22" s="418" t="s">
        <v>966</v>
      </c>
      <c r="F22" s="418" t="s">
        <v>967</v>
      </c>
      <c r="G22" s="285" t="s">
        <v>12</v>
      </c>
      <c r="K22" t="s">
        <v>968</v>
      </c>
    </row>
    <row r="23" spans="1:11" ht="15" customHeight="1">
      <c r="A23" s="297" t="s">
        <v>969</v>
      </c>
      <c r="B23" s="277" t="s">
        <v>970</v>
      </c>
      <c r="C23" s="278" t="s">
        <v>971</v>
      </c>
      <c r="D23" s="277" t="s">
        <v>972</v>
      </c>
      <c r="E23" s="280" t="s">
        <v>973</v>
      </c>
      <c r="F23" s="278" t="s">
        <v>974</v>
      </c>
      <c r="G23" s="278" t="s">
        <v>832</v>
      </c>
      <c r="K23" t="s">
        <v>975</v>
      </c>
    </row>
    <row r="24" spans="1:11" ht="15" customHeight="1">
      <c r="A24" s="297" t="s">
        <v>976</v>
      </c>
      <c r="B24" s="282" t="s">
        <v>977</v>
      </c>
      <c r="C24" s="121" t="s">
        <v>978</v>
      </c>
      <c r="D24" s="282" t="s">
        <v>979</v>
      </c>
      <c r="E24" s="282" t="s">
        <v>980</v>
      </c>
      <c r="F24" s="283" t="s">
        <v>981</v>
      </c>
      <c r="G24" s="283" t="s">
        <v>832</v>
      </c>
      <c r="K24" t="s">
        <v>982</v>
      </c>
    </row>
    <row r="25" spans="1:11" ht="15" customHeight="1">
      <c r="A25" s="297" t="s">
        <v>983</v>
      </c>
      <c r="B25" s="282" t="s">
        <v>984</v>
      </c>
      <c r="C25" s="121" t="s">
        <v>985</v>
      </c>
      <c r="D25" s="121" t="s">
        <v>986</v>
      </c>
      <c r="E25" s="282" t="s">
        <v>987</v>
      </c>
      <c r="F25" s="283" t="s">
        <v>988</v>
      </c>
      <c r="G25" s="283" t="s">
        <v>832</v>
      </c>
      <c r="K25" t="s">
        <v>989</v>
      </c>
    </row>
    <row r="26" spans="1:11" ht="15" customHeight="1">
      <c r="A26" s="297" t="s">
        <v>833</v>
      </c>
      <c r="B26" s="121" t="s">
        <v>990</v>
      </c>
      <c r="C26" s="121" t="s">
        <v>991</v>
      </c>
      <c r="D26" s="121" t="s">
        <v>992</v>
      </c>
      <c r="E26" s="121" t="s">
        <v>993</v>
      </c>
      <c r="F26" s="121" t="s">
        <v>994</v>
      </c>
      <c r="G26" s="241" t="s">
        <v>840</v>
      </c>
      <c r="K26" t="s">
        <v>995</v>
      </c>
    </row>
    <row r="27" spans="1:11" ht="15" customHeight="1">
      <c r="A27" s="297" t="s">
        <v>841</v>
      </c>
      <c r="B27" s="121" t="s">
        <v>996</v>
      </c>
      <c r="C27" s="283" t="s">
        <v>997</v>
      </c>
      <c r="D27" s="289" t="s">
        <v>998</v>
      </c>
      <c r="E27" s="282" t="s">
        <v>999</v>
      </c>
      <c r="F27" s="290" t="s">
        <v>1000</v>
      </c>
      <c r="G27" s="290" t="s">
        <v>840</v>
      </c>
      <c r="K27" t="s">
        <v>1001</v>
      </c>
    </row>
    <row r="28" spans="1:11" ht="15" customHeight="1">
      <c r="A28" s="297" t="s">
        <v>825</v>
      </c>
      <c r="B28" s="121" t="s">
        <v>1002</v>
      </c>
      <c r="C28" s="283" t="s">
        <v>1003</v>
      </c>
      <c r="D28" s="289" t="s">
        <v>1004</v>
      </c>
      <c r="E28" s="282" t="s">
        <v>1005</v>
      </c>
      <c r="F28" s="290" t="s">
        <v>1006</v>
      </c>
      <c r="G28" s="290" t="s">
        <v>840</v>
      </c>
      <c r="K28" t="s">
        <v>1007</v>
      </c>
    </row>
    <row r="29" spans="1:11" ht="15" customHeight="1">
      <c r="A29" s="297" t="s">
        <v>961</v>
      </c>
      <c r="B29" s="121" t="s">
        <v>1008</v>
      </c>
      <c r="C29" s="121" t="s">
        <v>1009</v>
      </c>
      <c r="D29" s="121" t="s">
        <v>1010</v>
      </c>
      <c r="E29" s="121" t="s">
        <v>1011</v>
      </c>
      <c r="F29" s="121" t="s">
        <v>1012</v>
      </c>
      <c r="G29" s="241" t="s">
        <v>824</v>
      </c>
      <c r="K29" t="s">
        <v>1013</v>
      </c>
    </row>
    <row r="30" spans="1:11" ht="15" customHeight="1">
      <c r="A30" s="297" t="s">
        <v>1014</v>
      </c>
      <c r="B30" s="121" t="s">
        <v>1015</v>
      </c>
      <c r="C30" s="283" t="s">
        <v>1016</v>
      </c>
      <c r="D30" s="121" t="s">
        <v>1017</v>
      </c>
      <c r="E30" s="282" t="s">
        <v>1018</v>
      </c>
      <c r="F30" s="283" t="s">
        <v>1019</v>
      </c>
      <c r="G30" s="283" t="s">
        <v>855</v>
      </c>
      <c r="K30" t="s">
        <v>892</v>
      </c>
    </row>
    <row r="31" spans="1:11" ht="15" customHeight="1">
      <c r="A31" s="297" t="s">
        <v>1020</v>
      </c>
      <c r="B31" s="121" t="s">
        <v>1021</v>
      </c>
      <c r="C31" s="283" t="s">
        <v>1022</v>
      </c>
      <c r="D31" s="289" t="s">
        <v>1023</v>
      </c>
      <c r="E31" s="282" t="s">
        <v>1024</v>
      </c>
      <c r="F31" s="290" t="s">
        <v>1025</v>
      </c>
      <c r="G31" s="290" t="s">
        <v>840</v>
      </c>
      <c r="K31" t="s">
        <v>1026</v>
      </c>
    </row>
    <row r="32" spans="1:11" ht="15" customHeight="1">
      <c r="A32" s="298" t="s">
        <v>1027</v>
      </c>
      <c r="B32" s="276" t="s">
        <v>1028</v>
      </c>
      <c r="C32" s="276" t="s">
        <v>1029</v>
      </c>
      <c r="D32" s="276" t="s">
        <v>1030</v>
      </c>
      <c r="E32" s="291" t="s">
        <v>1031</v>
      </c>
      <c r="F32" s="276" t="s">
        <v>1032</v>
      </c>
      <c r="G32" s="276" t="s">
        <v>12</v>
      </c>
      <c r="K32" t="s">
        <v>818</v>
      </c>
    </row>
    <row r="33" spans="1:11" ht="15" customHeight="1">
      <c r="A33" s="297" t="s">
        <v>1033</v>
      </c>
      <c r="B33" s="277" t="s">
        <v>1034</v>
      </c>
      <c r="C33" s="278" t="s">
        <v>1035</v>
      </c>
      <c r="D33" s="278" t="s">
        <v>1036</v>
      </c>
      <c r="E33" s="280" t="s">
        <v>1037</v>
      </c>
      <c r="F33" s="281" t="s">
        <v>1038</v>
      </c>
      <c r="G33" s="281" t="s">
        <v>840</v>
      </c>
      <c r="K33" t="s">
        <v>906</v>
      </c>
    </row>
    <row r="34" spans="1:11" ht="15" customHeight="1">
      <c r="A34" s="297" t="s">
        <v>1039</v>
      </c>
      <c r="B34" s="121" t="s">
        <v>1040</v>
      </c>
      <c r="C34" s="121" t="s">
        <v>1041</v>
      </c>
      <c r="D34" s="121" t="s">
        <v>1042</v>
      </c>
      <c r="E34" s="121" t="s">
        <v>1043</v>
      </c>
      <c r="F34" s="121" t="s">
        <v>1044</v>
      </c>
      <c r="G34" s="241" t="s">
        <v>840</v>
      </c>
      <c r="K34" t="s">
        <v>899</v>
      </c>
    </row>
    <row r="35" spans="1:11" ht="15" customHeight="1">
      <c r="A35" s="297" t="s">
        <v>863</v>
      </c>
      <c r="B35" s="121" t="s">
        <v>1045</v>
      </c>
      <c r="C35" s="121" t="s">
        <v>1046</v>
      </c>
      <c r="D35" s="121" t="s">
        <v>1047</v>
      </c>
      <c r="E35" s="121" t="s">
        <v>1048</v>
      </c>
      <c r="F35" s="121" t="s">
        <v>1049</v>
      </c>
      <c r="G35" s="241" t="s">
        <v>1050</v>
      </c>
      <c r="K35" t="s">
        <v>1051</v>
      </c>
    </row>
    <row r="36" spans="1:11" ht="15" customHeight="1">
      <c r="A36" s="297" t="s">
        <v>1052</v>
      </c>
      <c r="B36" s="277" t="s">
        <v>1053</v>
      </c>
      <c r="C36" s="278" t="s">
        <v>1054</v>
      </c>
      <c r="D36" s="279" t="s">
        <v>1055</v>
      </c>
      <c r="E36" s="280" t="s">
        <v>1056</v>
      </c>
      <c r="F36" s="281" t="s">
        <v>1057</v>
      </c>
      <c r="G36" s="281" t="s">
        <v>840</v>
      </c>
      <c r="K36" t="s">
        <v>1039</v>
      </c>
    </row>
    <row r="37" spans="1:11" ht="15" customHeight="1">
      <c r="A37" s="297" t="s">
        <v>1026</v>
      </c>
      <c r="B37" s="121" t="s">
        <v>1058</v>
      </c>
      <c r="C37" s="121" t="s">
        <v>1059</v>
      </c>
      <c r="D37" s="121" t="s">
        <v>1060</v>
      </c>
      <c r="E37" s="121" t="s">
        <v>1061</v>
      </c>
      <c r="F37" s="121" t="s">
        <v>1062</v>
      </c>
      <c r="G37" s="241" t="s">
        <v>840</v>
      </c>
      <c r="K37" t="s">
        <v>1020</v>
      </c>
    </row>
    <row r="38" spans="1:11" ht="15" customHeight="1">
      <c r="A38" s="297" t="s">
        <v>1063</v>
      </c>
      <c r="B38" s="121" t="s">
        <v>1064</v>
      </c>
      <c r="C38" s="283" t="s">
        <v>1065</v>
      </c>
      <c r="D38" s="121" t="s">
        <v>1066</v>
      </c>
      <c r="E38" s="282" t="s">
        <v>1067</v>
      </c>
      <c r="F38" s="283" t="s">
        <v>1068</v>
      </c>
      <c r="G38" s="283" t="s">
        <v>855</v>
      </c>
      <c r="K38" t="s">
        <v>842</v>
      </c>
    </row>
    <row r="39" spans="1:11" ht="15" customHeight="1">
      <c r="A39" s="297" t="s">
        <v>1069</v>
      </c>
      <c r="B39" s="121" t="s">
        <v>1070</v>
      </c>
      <c r="C39" s="283" t="s">
        <v>1071</v>
      </c>
      <c r="D39" s="121" t="s">
        <v>1072</v>
      </c>
      <c r="E39" s="282" t="s">
        <v>1073</v>
      </c>
      <c r="F39" s="283" t="s">
        <v>1074</v>
      </c>
      <c r="G39" s="283" t="s">
        <v>855</v>
      </c>
      <c r="K39" t="s">
        <v>834</v>
      </c>
    </row>
    <row r="40" spans="1:11" ht="15" customHeight="1">
      <c r="A40" s="297" t="s">
        <v>891</v>
      </c>
      <c r="B40" s="121" t="s">
        <v>1075</v>
      </c>
      <c r="C40" s="121" t="s">
        <v>1076</v>
      </c>
      <c r="D40" s="121" t="s">
        <v>1077</v>
      </c>
      <c r="E40" s="121" t="s">
        <v>1078</v>
      </c>
      <c r="F40" s="121" t="s">
        <v>1079</v>
      </c>
      <c r="G40" s="241" t="s">
        <v>840</v>
      </c>
      <c r="K40" t="s">
        <v>1080</v>
      </c>
    </row>
    <row r="41" spans="1:11" ht="15" customHeight="1">
      <c r="A41" s="297" t="s">
        <v>898</v>
      </c>
      <c r="B41" s="121" t="s">
        <v>1081</v>
      </c>
      <c r="C41" s="121" t="s">
        <v>1082</v>
      </c>
      <c r="D41" s="121" t="s">
        <v>1083</v>
      </c>
      <c r="E41" s="121" t="s">
        <v>1084</v>
      </c>
      <c r="F41" s="121" t="s">
        <v>1085</v>
      </c>
      <c r="G41" s="241" t="s">
        <v>840</v>
      </c>
      <c r="K41" t="s">
        <v>1086</v>
      </c>
    </row>
    <row r="42" spans="1:11" ht="15" customHeight="1">
      <c r="A42" s="297" t="s">
        <v>884</v>
      </c>
      <c r="B42" s="121" t="s">
        <v>1087</v>
      </c>
      <c r="C42" s="121" t="s">
        <v>1088</v>
      </c>
      <c r="D42" s="121" t="s">
        <v>1089</v>
      </c>
      <c r="E42" s="121" t="s">
        <v>1090</v>
      </c>
      <c r="F42" s="121" t="s">
        <v>1091</v>
      </c>
      <c r="G42" s="241" t="s">
        <v>840</v>
      </c>
      <c r="K42" t="s">
        <v>1052</v>
      </c>
    </row>
    <row r="43" spans="1:11" ht="15" customHeight="1">
      <c r="A43" s="297" t="s">
        <v>1007</v>
      </c>
      <c r="B43" s="121" t="s">
        <v>1092</v>
      </c>
      <c r="C43" s="121" t="s">
        <v>1093</v>
      </c>
      <c r="D43" s="121" t="s">
        <v>1094</v>
      </c>
      <c r="E43" s="121" t="s">
        <v>1095</v>
      </c>
      <c r="F43" s="121" t="s">
        <v>1096</v>
      </c>
      <c r="G43" s="241" t="s">
        <v>840</v>
      </c>
      <c r="K43" t="s">
        <v>1097</v>
      </c>
    </row>
    <row r="44" spans="1:11" ht="15" customHeight="1">
      <c r="A44" s="297" t="s">
        <v>1098</v>
      </c>
      <c r="B44" s="121" t="s">
        <v>1099</v>
      </c>
      <c r="C44" s="283" t="s">
        <v>1100</v>
      </c>
      <c r="D44" s="121" t="s">
        <v>1101</v>
      </c>
      <c r="E44" s="282" t="s">
        <v>1102</v>
      </c>
      <c r="F44" s="283" t="s">
        <v>1103</v>
      </c>
      <c r="G44" s="283" t="s">
        <v>855</v>
      </c>
      <c r="K44" t="s">
        <v>1104</v>
      </c>
    </row>
    <row r="45" spans="1:11" ht="15" customHeight="1">
      <c r="A45" s="298" t="s">
        <v>1105</v>
      </c>
      <c r="B45" s="289" t="s">
        <v>1106</v>
      </c>
      <c r="C45" s="286" t="s">
        <v>1107</v>
      </c>
      <c r="D45" s="289" t="s">
        <v>1108</v>
      </c>
      <c r="E45" s="286" t="s">
        <v>1109</v>
      </c>
      <c r="F45" s="286" t="s">
        <v>1110</v>
      </c>
      <c r="G45" s="286" t="s">
        <v>12</v>
      </c>
      <c r="K45" t="s">
        <v>1033</v>
      </c>
    </row>
    <row r="46" spans="1:11" ht="15" customHeight="1">
      <c r="A46" s="297" t="s">
        <v>1111</v>
      </c>
      <c r="B46" s="121" t="s">
        <v>1112</v>
      </c>
      <c r="C46" s="121" t="s">
        <v>1113</v>
      </c>
      <c r="D46" s="121" t="s">
        <v>1114</v>
      </c>
      <c r="E46" s="121" t="s">
        <v>1115</v>
      </c>
      <c r="F46" s="121" t="s">
        <v>1116</v>
      </c>
      <c r="G46" s="121" t="s">
        <v>832</v>
      </c>
      <c r="K46" t="s">
        <v>1117</v>
      </c>
    </row>
    <row r="47" spans="1:11" ht="15" customHeight="1">
      <c r="A47" s="297" t="s">
        <v>1118</v>
      </c>
      <c r="B47" s="277" t="s">
        <v>1119</v>
      </c>
      <c r="C47" s="278" t="s">
        <v>1120</v>
      </c>
      <c r="D47" s="277" t="s">
        <v>1121</v>
      </c>
      <c r="E47" s="280" t="s">
        <v>1122</v>
      </c>
      <c r="F47" s="278" t="s">
        <v>1123</v>
      </c>
      <c r="G47" s="278" t="s">
        <v>832</v>
      </c>
      <c r="K47" t="s">
        <v>1124</v>
      </c>
    </row>
    <row r="48" spans="1:11" ht="15" customHeight="1">
      <c r="A48" s="297" t="s">
        <v>1125</v>
      </c>
      <c r="B48" s="121" t="s">
        <v>1126</v>
      </c>
      <c r="C48" s="121" t="s">
        <v>1127</v>
      </c>
      <c r="D48" s="121" t="s">
        <v>1128</v>
      </c>
      <c r="E48" s="121" t="s">
        <v>1129</v>
      </c>
      <c r="F48" s="121" t="s">
        <v>1130</v>
      </c>
      <c r="G48" s="121" t="s">
        <v>832</v>
      </c>
      <c r="K48" t="s">
        <v>1131</v>
      </c>
    </row>
    <row r="49" spans="1:11" ht="15" customHeight="1">
      <c r="A49" s="297" t="s">
        <v>1132</v>
      </c>
      <c r="B49" s="121" t="s">
        <v>1133</v>
      </c>
      <c r="C49" s="121" t="s">
        <v>1134</v>
      </c>
      <c r="D49" s="121" t="s">
        <v>1135</v>
      </c>
      <c r="E49" s="121" t="s">
        <v>1136</v>
      </c>
      <c r="F49" s="121" t="s">
        <v>1137</v>
      </c>
      <c r="G49" s="121" t="s">
        <v>832</v>
      </c>
      <c r="K49" t="s">
        <v>1138</v>
      </c>
    </row>
    <row r="50" spans="1:11" ht="15" customHeight="1">
      <c r="A50" s="297" t="s">
        <v>1139</v>
      </c>
      <c r="B50" s="282" t="s">
        <v>1140</v>
      </c>
      <c r="C50" s="121" t="s">
        <v>1141</v>
      </c>
      <c r="D50" s="121" t="s">
        <v>1142</v>
      </c>
      <c r="E50" s="282" t="s">
        <v>1143</v>
      </c>
      <c r="F50" s="283" t="s">
        <v>1144</v>
      </c>
      <c r="G50" s="283" t="s">
        <v>832</v>
      </c>
      <c r="K50" t="s">
        <v>1145</v>
      </c>
    </row>
    <row r="51" spans="1:11" ht="15" customHeight="1">
      <c r="A51" s="298" t="s">
        <v>1146</v>
      </c>
      <c r="B51" s="286" t="s">
        <v>1147</v>
      </c>
      <c r="C51" s="286" t="s">
        <v>1148</v>
      </c>
      <c r="D51" s="286" t="s">
        <v>888</v>
      </c>
      <c r="E51" s="286" t="s">
        <v>1149</v>
      </c>
      <c r="F51" s="286" t="s">
        <v>1150</v>
      </c>
      <c r="G51" s="286" t="s">
        <v>12</v>
      </c>
      <c r="K51" t="s">
        <v>1151</v>
      </c>
    </row>
    <row r="52" spans="1:11" ht="15" customHeight="1">
      <c r="A52" s="298" t="s">
        <v>1152</v>
      </c>
      <c r="B52" s="286" t="s">
        <v>1153</v>
      </c>
      <c r="C52" s="286" t="s">
        <v>1154</v>
      </c>
      <c r="D52" s="286" t="s">
        <v>888</v>
      </c>
      <c r="E52" s="286" t="s">
        <v>1155</v>
      </c>
      <c r="F52" s="286" t="s">
        <v>1156</v>
      </c>
      <c r="G52" s="286" t="s">
        <v>12</v>
      </c>
      <c r="K52" t="s">
        <v>1146</v>
      </c>
    </row>
    <row r="53" spans="1:11" ht="15" customHeight="1">
      <c r="A53" s="298" t="s">
        <v>1157</v>
      </c>
      <c r="B53" s="276" t="s">
        <v>1158</v>
      </c>
      <c r="C53" s="276" t="s">
        <v>1159</v>
      </c>
      <c r="D53" s="276" t="s">
        <v>1160</v>
      </c>
      <c r="E53" s="291" t="s">
        <v>1161</v>
      </c>
      <c r="F53" s="276" t="s">
        <v>1162</v>
      </c>
      <c r="G53" s="276" t="s">
        <v>12</v>
      </c>
      <c r="K53" t="s">
        <v>1152</v>
      </c>
    </row>
    <row r="54" spans="1:11" ht="15" customHeight="1">
      <c r="A54" s="297" t="s">
        <v>1163</v>
      </c>
      <c r="B54" s="121" t="s">
        <v>1164</v>
      </c>
      <c r="C54" s="121" t="s">
        <v>1165</v>
      </c>
      <c r="D54" s="121" t="s">
        <v>1166</v>
      </c>
      <c r="E54" s="121" t="s">
        <v>1167</v>
      </c>
      <c r="F54" s="121" t="s">
        <v>1168</v>
      </c>
      <c r="G54" s="121" t="s">
        <v>832</v>
      </c>
      <c r="K54" t="s">
        <v>1169</v>
      </c>
    </row>
    <row r="55" spans="1:11" ht="15" customHeight="1">
      <c r="A55" s="298" t="s">
        <v>1170</v>
      </c>
      <c r="B55" s="286" t="s">
        <v>1171</v>
      </c>
      <c r="C55" s="286" t="s">
        <v>1172</v>
      </c>
      <c r="D55" s="286" t="s">
        <v>1173</v>
      </c>
      <c r="E55" s="286" t="s">
        <v>1174</v>
      </c>
      <c r="F55" s="286" t="s">
        <v>1175</v>
      </c>
      <c r="G55" s="286" t="s">
        <v>12</v>
      </c>
      <c r="K55" t="s">
        <v>1176</v>
      </c>
    </row>
    <row r="56" spans="1:11" ht="15" customHeight="1">
      <c r="A56" s="297" t="s">
        <v>1013</v>
      </c>
      <c r="B56" s="121" t="s">
        <v>1177</v>
      </c>
      <c r="C56" s="121" t="s">
        <v>1178</v>
      </c>
      <c r="D56" s="121" t="s">
        <v>1179</v>
      </c>
      <c r="E56" s="121" t="s">
        <v>1180</v>
      </c>
      <c r="F56" s="121" t="s">
        <v>1181</v>
      </c>
      <c r="G56" s="241" t="s">
        <v>840</v>
      </c>
      <c r="K56" t="s">
        <v>1182</v>
      </c>
    </row>
    <row r="57" spans="1:11" ht="15" customHeight="1">
      <c r="A57" s="297" t="s">
        <v>954</v>
      </c>
      <c r="B57" s="121" t="s">
        <v>1183</v>
      </c>
      <c r="C57" s="121" t="s">
        <v>1184</v>
      </c>
      <c r="D57" s="121" t="s">
        <v>1185</v>
      </c>
      <c r="E57" s="121" t="s">
        <v>1186</v>
      </c>
      <c r="F57" s="121" t="s">
        <v>1187</v>
      </c>
      <c r="G57" s="241" t="s">
        <v>840</v>
      </c>
      <c r="K57" t="s">
        <v>1188</v>
      </c>
    </row>
    <row r="58" spans="1:11" ht="15" customHeight="1">
      <c r="A58" s="299" t="s">
        <v>947</v>
      </c>
      <c r="B58" s="121" t="s">
        <v>1189</v>
      </c>
      <c r="C58" s="283" t="s">
        <v>1190</v>
      </c>
      <c r="D58" s="289" t="s">
        <v>1191</v>
      </c>
      <c r="E58" s="282" t="s">
        <v>1192</v>
      </c>
      <c r="F58" s="290" t="s">
        <v>1193</v>
      </c>
      <c r="G58" s="290" t="s">
        <v>840</v>
      </c>
      <c r="K58" t="s">
        <v>1194</v>
      </c>
    </row>
    <row r="59" spans="1:11" ht="15" customHeight="1">
      <c r="A59" s="297" t="s">
        <v>1195</v>
      </c>
      <c r="B59" s="121" t="s">
        <v>1196</v>
      </c>
      <c r="C59" s="121" t="s">
        <v>1197</v>
      </c>
      <c r="D59" s="121" t="s">
        <v>1198</v>
      </c>
      <c r="E59" s="121" t="s">
        <v>1199</v>
      </c>
      <c r="F59" s="121" t="s">
        <v>1200</v>
      </c>
      <c r="G59" s="121" t="s">
        <v>832</v>
      </c>
      <c r="K59" t="s">
        <v>1201</v>
      </c>
    </row>
    <row r="60" spans="1:11" ht="15" customHeight="1">
      <c r="A60" s="297" t="s">
        <v>1202</v>
      </c>
      <c r="B60" s="121" t="s">
        <v>1203</v>
      </c>
      <c r="C60" s="121" t="s">
        <v>1204</v>
      </c>
      <c r="D60" s="121" t="s">
        <v>1205</v>
      </c>
      <c r="E60" s="121" t="s">
        <v>1206</v>
      </c>
      <c r="F60" s="121" t="s">
        <v>1207</v>
      </c>
      <c r="G60" s="121" t="s">
        <v>832</v>
      </c>
      <c r="K60" t="s">
        <v>1208</v>
      </c>
    </row>
    <row r="61" spans="1:11" ht="15" customHeight="1">
      <c r="A61" s="298" t="s">
        <v>1209</v>
      </c>
      <c r="B61" s="418" t="s">
        <v>1210</v>
      </c>
      <c r="C61" s="418" t="s">
        <v>1211</v>
      </c>
      <c r="D61" s="418" t="s">
        <v>1212</v>
      </c>
      <c r="E61" s="418" t="s">
        <v>1213</v>
      </c>
      <c r="F61" s="418" t="s">
        <v>1214</v>
      </c>
      <c r="G61" s="285" t="s">
        <v>12</v>
      </c>
      <c r="K61" t="s">
        <v>1215</v>
      </c>
    </row>
    <row r="62" spans="1:11" ht="15" customHeight="1">
      <c r="A62" s="298" t="s">
        <v>1216</v>
      </c>
      <c r="B62" s="292" t="s">
        <v>1217</v>
      </c>
      <c r="C62" s="292" t="s">
        <v>1218</v>
      </c>
      <c r="D62" s="292" t="s">
        <v>1219</v>
      </c>
      <c r="E62" s="292" t="s">
        <v>1220</v>
      </c>
      <c r="F62" s="292" t="s">
        <v>1221</v>
      </c>
      <c r="G62" s="292" t="s">
        <v>12</v>
      </c>
      <c r="K62" t="s">
        <v>1222</v>
      </c>
    </row>
    <row r="63" spans="1:11" ht="15" customHeight="1">
      <c r="A63" s="297" t="s">
        <v>1223</v>
      </c>
      <c r="B63" s="121" t="s">
        <v>1224</v>
      </c>
      <c r="C63" s="121" t="s">
        <v>1225</v>
      </c>
      <c r="D63" s="121" t="s">
        <v>1226</v>
      </c>
      <c r="E63" s="121" t="s">
        <v>1227</v>
      </c>
      <c r="F63" s="121" t="s">
        <v>1228</v>
      </c>
      <c r="G63" s="121" t="s">
        <v>832</v>
      </c>
      <c r="K63" t="s">
        <v>1229</v>
      </c>
    </row>
    <row r="64" spans="1:11" ht="15" customHeight="1">
      <c r="A64" s="297" t="s">
        <v>1230</v>
      </c>
      <c r="B64" s="121" t="s">
        <v>1231</v>
      </c>
      <c r="C64" s="121" t="s">
        <v>1232</v>
      </c>
      <c r="D64" s="121" t="s">
        <v>1226</v>
      </c>
      <c r="E64" s="121" t="s">
        <v>1233</v>
      </c>
      <c r="F64" s="121" t="s">
        <v>1234</v>
      </c>
      <c r="G64" s="121" t="s">
        <v>832</v>
      </c>
      <c r="K64" t="s">
        <v>1209</v>
      </c>
    </row>
    <row r="65" spans="1:11" ht="15" customHeight="1">
      <c r="A65" s="297" t="s">
        <v>1235</v>
      </c>
      <c r="B65" s="121" t="s">
        <v>1236</v>
      </c>
      <c r="C65" s="121" t="s">
        <v>1237</v>
      </c>
      <c r="D65" s="121" t="s">
        <v>1226</v>
      </c>
      <c r="E65" s="121" t="s">
        <v>1238</v>
      </c>
      <c r="F65" s="121" t="s">
        <v>1239</v>
      </c>
      <c r="G65" s="121" t="s">
        <v>832</v>
      </c>
      <c r="K65" t="s">
        <v>948</v>
      </c>
    </row>
    <row r="66" spans="1:11" ht="15" customHeight="1">
      <c r="A66" s="297" t="s">
        <v>1240</v>
      </c>
      <c r="B66" s="121" t="s">
        <v>1241</v>
      </c>
      <c r="C66" s="121" t="s">
        <v>1242</v>
      </c>
      <c r="D66" s="121" t="s">
        <v>1243</v>
      </c>
      <c r="E66" s="121" t="s">
        <v>1244</v>
      </c>
      <c r="F66" s="121" t="s">
        <v>1245</v>
      </c>
      <c r="G66" s="121" t="s">
        <v>832</v>
      </c>
      <c r="K66" t="s">
        <v>1105</v>
      </c>
    </row>
    <row r="67" spans="1:11" ht="15" customHeight="1">
      <c r="A67" s="297" t="s">
        <v>1246</v>
      </c>
      <c r="B67" s="121" t="s">
        <v>1247</v>
      </c>
      <c r="C67" s="121" t="s">
        <v>1248</v>
      </c>
      <c r="D67" s="121" t="s">
        <v>1249</v>
      </c>
      <c r="E67" s="121" t="s">
        <v>1250</v>
      </c>
      <c r="F67" s="121" t="s">
        <v>1251</v>
      </c>
      <c r="G67" s="121" t="s">
        <v>832</v>
      </c>
      <c r="K67" t="s">
        <v>1252</v>
      </c>
    </row>
    <row r="68" spans="1:11" ht="15" customHeight="1">
      <c r="A68" s="297" t="s">
        <v>1253</v>
      </c>
      <c r="B68" s="121" t="s">
        <v>1254</v>
      </c>
      <c r="C68" s="121" t="s">
        <v>1255</v>
      </c>
      <c r="D68" s="121" t="s">
        <v>1226</v>
      </c>
      <c r="E68" s="121" t="s">
        <v>1256</v>
      </c>
      <c r="F68" s="121" t="s">
        <v>1257</v>
      </c>
      <c r="G68" s="121" t="s">
        <v>832</v>
      </c>
      <c r="K68" t="s">
        <v>1258</v>
      </c>
    </row>
    <row r="69" spans="1:11" ht="15" customHeight="1">
      <c r="A69" s="298" t="s">
        <v>1215</v>
      </c>
      <c r="B69" s="418" t="s">
        <v>1259</v>
      </c>
      <c r="C69" s="418" t="s">
        <v>1260</v>
      </c>
      <c r="D69" s="418" t="s">
        <v>1261</v>
      </c>
      <c r="E69" s="418" t="s">
        <v>1262</v>
      </c>
      <c r="F69" s="418" t="s">
        <v>1263</v>
      </c>
      <c r="G69" s="285" t="s">
        <v>12</v>
      </c>
      <c r="K69" t="s">
        <v>920</v>
      </c>
    </row>
    <row r="70" spans="1:11" ht="15" customHeight="1">
      <c r="A70" s="298" t="s">
        <v>1229</v>
      </c>
      <c r="B70" s="276" t="s">
        <v>1264</v>
      </c>
      <c r="C70" s="276" t="s">
        <v>1265</v>
      </c>
      <c r="D70" s="276" t="s">
        <v>1266</v>
      </c>
      <c r="E70" s="291" t="s">
        <v>1267</v>
      </c>
      <c r="F70" s="276" t="s">
        <v>1268</v>
      </c>
      <c r="G70" s="276" t="s">
        <v>12</v>
      </c>
      <c r="K70" t="s">
        <v>1269</v>
      </c>
    </row>
    <row r="71" spans="1:11" ht="15" customHeight="1">
      <c r="A71" s="299" t="s">
        <v>1117</v>
      </c>
      <c r="B71" s="277" t="s">
        <v>1270</v>
      </c>
      <c r="C71" s="278" t="s">
        <v>1271</v>
      </c>
      <c r="D71" s="279" t="s">
        <v>1272</v>
      </c>
      <c r="E71" s="280" t="s">
        <v>1273</v>
      </c>
      <c r="F71" s="281" t="s">
        <v>1274</v>
      </c>
      <c r="G71" s="281" t="s">
        <v>840</v>
      </c>
      <c r="K71" t="s">
        <v>864</v>
      </c>
    </row>
    <row r="72" spans="1:11" ht="15" customHeight="1">
      <c r="A72" s="297" t="s">
        <v>989</v>
      </c>
      <c r="B72" s="121" t="s">
        <v>1275</v>
      </c>
      <c r="C72" s="121" t="s">
        <v>1276</v>
      </c>
      <c r="D72" s="121" t="s">
        <v>1277</v>
      </c>
      <c r="E72" s="121" t="s">
        <v>1278</v>
      </c>
      <c r="F72" s="121" t="s">
        <v>1279</v>
      </c>
      <c r="G72" s="241" t="s">
        <v>840</v>
      </c>
      <c r="K72" t="s">
        <v>1280</v>
      </c>
    </row>
    <row r="73" spans="1:11" ht="15" customHeight="1">
      <c r="A73" s="297" t="s">
        <v>982</v>
      </c>
      <c r="B73" s="121" t="s">
        <v>1281</v>
      </c>
      <c r="C73" s="121" t="s">
        <v>1282</v>
      </c>
      <c r="D73" s="296" t="s">
        <v>1283</v>
      </c>
      <c r="E73" s="121" t="s">
        <v>1284</v>
      </c>
      <c r="F73" s="121" t="s">
        <v>1285</v>
      </c>
      <c r="G73" s="241" t="s">
        <v>840</v>
      </c>
      <c r="K73" t="s">
        <v>1286</v>
      </c>
    </row>
    <row r="74" spans="1:11" ht="15" customHeight="1">
      <c r="A74" s="297" t="s">
        <v>975</v>
      </c>
      <c r="B74" s="121" t="s">
        <v>1287</v>
      </c>
      <c r="C74" s="121" t="s">
        <v>1288</v>
      </c>
      <c r="D74" s="121" t="s">
        <v>1289</v>
      </c>
      <c r="E74" s="121" t="s">
        <v>1290</v>
      </c>
      <c r="F74" s="121" t="s">
        <v>1291</v>
      </c>
      <c r="G74" s="241" t="s">
        <v>840</v>
      </c>
      <c r="K74" t="s">
        <v>1292</v>
      </c>
    </row>
    <row r="75" spans="1:11" ht="15" customHeight="1">
      <c r="A75" s="297" t="s">
        <v>1293</v>
      </c>
      <c r="B75" s="121" t="s">
        <v>1294</v>
      </c>
      <c r="C75" s="121" t="s">
        <v>1295</v>
      </c>
      <c r="D75" s="121" t="s">
        <v>1296</v>
      </c>
      <c r="E75" s="121" t="s">
        <v>1297</v>
      </c>
      <c r="F75" s="121" t="s">
        <v>1298</v>
      </c>
      <c r="G75" s="121" t="s">
        <v>832</v>
      </c>
      <c r="K75" t="s">
        <v>1299</v>
      </c>
    </row>
    <row r="76" spans="1:11" ht="15" customHeight="1">
      <c r="A76" s="297" t="s">
        <v>1300</v>
      </c>
      <c r="B76" s="121" t="s">
        <v>1301</v>
      </c>
      <c r="C76" s="283" t="s">
        <v>1302</v>
      </c>
      <c r="D76" s="121" t="s">
        <v>1303</v>
      </c>
      <c r="E76" s="282" t="s">
        <v>1304</v>
      </c>
      <c r="F76" s="283" t="s">
        <v>1305</v>
      </c>
      <c r="G76" s="283" t="s">
        <v>855</v>
      </c>
      <c r="K76" t="s">
        <v>1306</v>
      </c>
    </row>
    <row r="77" spans="1:11" ht="15" customHeight="1">
      <c r="A77" s="297" t="s">
        <v>1307</v>
      </c>
      <c r="B77" s="121" t="s">
        <v>1308</v>
      </c>
      <c r="C77" s="121" t="s">
        <v>1309</v>
      </c>
      <c r="D77" s="121" t="s">
        <v>1226</v>
      </c>
      <c r="E77" s="121" t="s">
        <v>1310</v>
      </c>
      <c r="F77" s="121" t="s">
        <v>1311</v>
      </c>
      <c r="G77" s="121" t="s">
        <v>832</v>
      </c>
      <c r="K77" t="s">
        <v>1312</v>
      </c>
    </row>
    <row r="78" spans="1:11" ht="15" customHeight="1">
      <c r="A78" s="297" t="s">
        <v>933</v>
      </c>
      <c r="B78" s="121" t="s">
        <v>1313</v>
      </c>
      <c r="C78" s="289" t="s">
        <v>1314</v>
      </c>
      <c r="D78" s="289" t="s">
        <v>1315</v>
      </c>
      <c r="E78" s="289" t="s">
        <v>1316</v>
      </c>
      <c r="F78" s="289" t="s">
        <v>1317</v>
      </c>
      <c r="G78" s="293" t="s">
        <v>840</v>
      </c>
      <c r="K78" t="s">
        <v>1318</v>
      </c>
    </row>
    <row r="79" spans="1:11" ht="15" customHeight="1">
      <c r="A79" s="298" t="s">
        <v>1131</v>
      </c>
      <c r="B79" s="276" t="s">
        <v>1319</v>
      </c>
      <c r="C79" s="276" t="s">
        <v>1320</v>
      </c>
      <c r="D79" s="276" t="s">
        <v>1321</v>
      </c>
      <c r="E79" s="291" t="s">
        <v>1322</v>
      </c>
      <c r="F79" s="276" t="s">
        <v>1323</v>
      </c>
      <c r="G79" s="276" t="s">
        <v>12</v>
      </c>
      <c r="K79" t="s">
        <v>913</v>
      </c>
    </row>
    <row r="80" spans="1:11" ht="15" customHeight="1">
      <c r="A80" s="297" t="s">
        <v>1324</v>
      </c>
      <c r="B80" s="277" t="s">
        <v>1325</v>
      </c>
      <c r="C80" s="278" t="s">
        <v>1326</v>
      </c>
      <c r="D80" s="277" t="s">
        <v>1327</v>
      </c>
      <c r="E80" s="280" t="s">
        <v>1328</v>
      </c>
      <c r="F80" s="278" t="s">
        <v>1329</v>
      </c>
      <c r="G80" s="278" t="s">
        <v>832</v>
      </c>
      <c r="K80" t="s">
        <v>1202</v>
      </c>
    </row>
    <row r="81" spans="1:11" ht="15" customHeight="1">
      <c r="A81" s="297" t="s">
        <v>919</v>
      </c>
      <c r="B81" s="121" t="s">
        <v>1330</v>
      </c>
      <c r="C81" s="289" t="s">
        <v>1331</v>
      </c>
      <c r="D81" s="289" t="s">
        <v>1332</v>
      </c>
      <c r="E81" s="289" t="s">
        <v>1333</v>
      </c>
      <c r="F81" s="289" t="s">
        <v>1334</v>
      </c>
      <c r="G81" s="293" t="s">
        <v>840</v>
      </c>
      <c r="K81" t="s">
        <v>1132</v>
      </c>
    </row>
    <row r="82" spans="1:11" ht="15" customHeight="1">
      <c r="A82" s="297" t="s">
        <v>912</v>
      </c>
      <c r="B82" s="121" t="s">
        <v>1335</v>
      </c>
      <c r="C82" s="121" t="s">
        <v>1336</v>
      </c>
      <c r="D82" s="121" t="s">
        <v>992</v>
      </c>
      <c r="E82" s="121" t="s">
        <v>1337</v>
      </c>
      <c r="F82" s="121" t="s">
        <v>1338</v>
      </c>
      <c r="G82" s="241" t="s">
        <v>840</v>
      </c>
      <c r="K82" t="s">
        <v>1195</v>
      </c>
    </row>
    <row r="83" spans="1:11" ht="15" customHeight="1">
      <c r="A83" s="297" t="s">
        <v>1339</v>
      </c>
      <c r="B83" s="121" t="s">
        <v>1340</v>
      </c>
      <c r="C83" s="283" t="s">
        <v>1341</v>
      </c>
      <c r="D83" s="121" t="s">
        <v>1108</v>
      </c>
      <c r="E83" s="282" t="s">
        <v>1342</v>
      </c>
      <c r="F83" s="283" t="s">
        <v>1343</v>
      </c>
      <c r="G83" s="283" t="s">
        <v>832</v>
      </c>
      <c r="K83" t="s">
        <v>1293</v>
      </c>
    </row>
    <row r="84" spans="1:11" ht="15" customHeight="1">
      <c r="A84" s="297" t="s">
        <v>1344</v>
      </c>
      <c r="B84" s="121" t="s">
        <v>1345</v>
      </c>
      <c r="C84" s="283" t="s">
        <v>1346</v>
      </c>
      <c r="D84" s="121" t="s">
        <v>1347</v>
      </c>
      <c r="E84" s="282" t="s">
        <v>1348</v>
      </c>
      <c r="F84" s="283" t="s">
        <v>1349</v>
      </c>
      <c r="G84" s="283" t="s">
        <v>855</v>
      </c>
      <c r="K84" t="s">
        <v>1223</v>
      </c>
    </row>
    <row r="85" spans="1:11" ht="15" customHeight="1">
      <c r="A85" s="297" t="s">
        <v>1350</v>
      </c>
      <c r="B85" s="121" t="s">
        <v>1351</v>
      </c>
      <c r="C85" s="283" t="s">
        <v>1352</v>
      </c>
      <c r="D85" s="121" t="s">
        <v>1353</v>
      </c>
      <c r="E85" s="282" t="s">
        <v>1354</v>
      </c>
      <c r="F85" s="283" t="s">
        <v>1355</v>
      </c>
      <c r="G85" s="283" t="s">
        <v>855</v>
      </c>
      <c r="K85" t="s">
        <v>1253</v>
      </c>
    </row>
    <row r="86" spans="1:11" ht="15" customHeight="1">
      <c r="A86" s="297" t="s">
        <v>1097</v>
      </c>
      <c r="B86" s="277" t="s">
        <v>1356</v>
      </c>
      <c r="C86" s="278" t="s">
        <v>1357</v>
      </c>
      <c r="D86" s="279" t="s">
        <v>1358</v>
      </c>
      <c r="E86" s="280" t="s">
        <v>1359</v>
      </c>
      <c r="F86" s="281" t="s">
        <v>1360</v>
      </c>
      <c r="G86" s="281" t="s">
        <v>840</v>
      </c>
      <c r="K86" t="s">
        <v>1235</v>
      </c>
    </row>
    <row r="87" spans="1:11" ht="15" customHeight="1">
      <c r="A87" s="297" t="s">
        <v>1361</v>
      </c>
      <c r="B87" s="277" t="s">
        <v>1362</v>
      </c>
      <c r="C87" s="278" t="s">
        <v>1363</v>
      </c>
      <c r="D87" s="279" t="s">
        <v>1364</v>
      </c>
      <c r="E87" s="280" t="s">
        <v>1365</v>
      </c>
      <c r="F87" s="281" t="s">
        <v>1366</v>
      </c>
      <c r="G87" s="281" t="s">
        <v>840</v>
      </c>
      <c r="K87" t="s">
        <v>1307</v>
      </c>
    </row>
    <row r="88" spans="1:11" ht="15" customHeight="1">
      <c r="A88" s="297" t="s">
        <v>1104</v>
      </c>
      <c r="B88" s="277" t="s">
        <v>1367</v>
      </c>
      <c r="C88" s="278" t="s">
        <v>1368</v>
      </c>
      <c r="D88" s="279" t="s">
        <v>1369</v>
      </c>
      <c r="E88" s="280" t="s">
        <v>1370</v>
      </c>
      <c r="F88" s="281" t="s">
        <v>1371</v>
      </c>
      <c r="G88" s="281" t="s">
        <v>840</v>
      </c>
      <c r="K88" t="s">
        <v>885</v>
      </c>
    </row>
    <row r="89" spans="1:11" ht="15" customHeight="1">
      <c r="A89" s="298" t="s">
        <v>1372</v>
      </c>
      <c r="B89" s="286" t="s">
        <v>1373</v>
      </c>
      <c r="C89" s="286" t="s">
        <v>1374</v>
      </c>
      <c r="D89" s="286" t="s">
        <v>1375</v>
      </c>
      <c r="E89" s="286" t="s">
        <v>1376</v>
      </c>
      <c r="F89" s="286" t="s">
        <v>1377</v>
      </c>
      <c r="G89" s="286" t="s">
        <v>12</v>
      </c>
      <c r="K89" t="s">
        <v>976</v>
      </c>
    </row>
    <row r="90" spans="1:11" ht="15" customHeight="1">
      <c r="A90" s="298" t="s">
        <v>1378</v>
      </c>
      <c r="B90" s="276" t="s">
        <v>1379</v>
      </c>
      <c r="C90" s="276" t="s">
        <v>1380</v>
      </c>
      <c r="D90" s="276" t="s">
        <v>1381</v>
      </c>
      <c r="E90" s="276" t="s">
        <v>1382</v>
      </c>
      <c r="F90" s="276" t="s">
        <v>1383</v>
      </c>
      <c r="G90" s="276" t="s">
        <v>12</v>
      </c>
      <c r="K90" t="s">
        <v>1384</v>
      </c>
    </row>
    <row r="91" spans="1:11" ht="15" customHeight="1">
      <c r="A91" s="298" t="s">
        <v>1182</v>
      </c>
      <c r="B91" s="418" t="s">
        <v>1385</v>
      </c>
      <c r="C91" s="418" t="s">
        <v>1386</v>
      </c>
      <c r="D91" s="418" t="s">
        <v>1387</v>
      </c>
      <c r="E91" s="418" t="s">
        <v>1388</v>
      </c>
      <c r="F91" s="418" t="s">
        <v>1389</v>
      </c>
      <c r="G91" s="285" t="s">
        <v>12</v>
      </c>
      <c r="K91" t="s">
        <v>1163</v>
      </c>
    </row>
    <row r="92" spans="1:11" ht="15" customHeight="1">
      <c r="A92" s="297" t="s">
        <v>1318</v>
      </c>
      <c r="B92" s="121" t="s">
        <v>1390</v>
      </c>
      <c r="C92" s="121" t="s">
        <v>1391</v>
      </c>
      <c r="D92" s="121" t="s">
        <v>1392</v>
      </c>
      <c r="E92" s="121" t="s">
        <v>1393</v>
      </c>
      <c r="F92" s="121" t="s">
        <v>1394</v>
      </c>
      <c r="G92" s="121" t="s">
        <v>832</v>
      </c>
      <c r="K92" t="s">
        <v>1395</v>
      </c>
    </row>
    <row r="93" spans="1:11" ht="15" customHeight="1">
      <c r="A93" s="297" t="s">
        <v>1280</v>
      </c>
      <c r="B93" s="121" t="s">
        <v>1396</v>
      </c>
      <c r="C93" s="121" t="s">
        <v>1397</v>
      </c>
      <c r="D93" s="121" t="s">
        <v>1398</v>
      </c>
      <c r="E93" s="121" t="s">
        <v>1399</v>
      </c>
      <c r="F93" s="121" t="s">
        <v>1400</v>
      </c>
      <c r="G93" s="121" t="s">
        <v>832</v>
      </c>
      <c r="K93" t="s">
        <v>927</v>
      </c>
    </row>
    <row r="94" spans="1:11" ht="15" customHeight="1">
      <c r="A94" s="298" t="s">
        <v>1401</v>
      </c>
      <c r="B94" s="276" t="s">
        <v>1402</v>
      </c>
      <c r="C94" s="276" t="s">
        <v>1403</v>
      </c>
      <c r="D94" s="294" t="s">
        <v>1404</v>
      </c>
      <c r="E94" s="276" t="s">
        <v>1405</v>
      </c>
      <c r="F94" s="276" t="s">
        <v>1406</v>
      </c>
      <c r="G94" s="276" t="s">
        <v>12</v>
      </c>
      <c r="K94" t="s">
        <v>1246</v>
      </c>
    </row>
    <row r="95" spans="1:11" ht="15" customHeight="1">
      <c r="A95" s="297" t="s">
        <v>848</v>
      </c>
      <c r="B95" s="277" t="s">
        <v>1407</v>
      </c>
      <c r="C95" s="278" t="s">
        <v>1408</v>
      </c>
      <c r="D95" s="279" t="s">
        <v>1409</v>
      </c>
      <c r="E95" s="279" t="s">
        <v>1410</v>
      </c>
      <c r="F95" s="280" t="s">
        <v>1411</v>
      </c>
      <c r="G95" s="281" t="s">
        <v>840</v>
      </c>
      <c r="K95" t="s">
        <v>1125</v>
      </c>
    </row>
    <row r="96" spans="1:11" ht="15" customHeight="1">
      <c r="A96" s="298" t="s">
        <v>1151</v>
      </c>
      <c r="B96" s="287" t="s">
        <v>1412</v>
      </c>
      <c r="C96" s="295" t="s">
        <v>1413</v>
      </c>
      <c r="D96" s="295" t="s">
        <v>1128</v>
      </c>
      <c r="E96" s="295" t="s">
        <v>1414</v>
      </c>
      <c r="F96" s="295" t="s">
        <v>1415</v>
      </c>
      <c r="G96" s="276" t="s">
        <v>12</v>
      </c>
      <c r="K96" t="s">
        <v>1230</v>
      </c>
    </row>
    <row r="97" spans="1:11" ht="15" customHeight="1">
      <c r="A97" s="297" t="s">
        <v>1416</v>
      </c>
      <c r="B97" s="121" t="s">
        <v>1417</v>
      </c>
      <c r="C97" s="121" t="s">
        <v>1418</v>
      </c>
      <c r="D97" s="121" t="s">
        <v>1419</v>
      </c>
      <c r="E97" s="121" t="s">
        <v>1420</v>
      </c>
      <c r="F97" s="121" t="s">
        <v>1421</v>
      </c>
      <c r="G97" s="283" t="s">
        <v>855</v>
      </c>
      <c r="K97" t="s">
        <v>1422</v>
      </c>
    </row>
    <row r="98" spans="1:11" ht="15" customHeight="1">
      <c r="A98" s="297" t="s">
        <v>1423</v>
      </c>
      <c r="B98" s="121" t="s">
        <v>1424</v>
      </c>
      <c r="C98" s="283" t="s">
        <v>1425</v>
      </c>
      <c r="D98" s="121" t="s">
        <v>1426</v>
      </c>
      <c r="E98" s="282" t="s">
        <v>1427</v>
      </c>
      <c r="F98" s="283" t="s">
        <v>1428</v>
      </c>
      <c r="G98" s="283" t="s">
        <v>855</v>
      </c>
      <c r="K98" t="s">
        <v>1429</v>
      </c>
    </row>
    <row r="99" spans="1:11" ht="15" customHeight="1">
      <c r="A99" s="297" t="s">
        <v>1430</v>
      </c>
      <c r="B99" s="121" t="s">
        <v>1431</v>
      </c>
      <c r="C99" s="283" t="s">
        <v>1432</v>
      </c>
      <c r="D99" s="121" t="s">
        <v>1433</v>
      </c>
      <c r="E99" s="282" t="s">
        <v>1434</v>
      </c>
      <c r="F99" s="283" t="s">
        <v>1435</v>
      </c>
      <c r="G99" s="283" t="s">
        <v>855</v>
      </c>
      <c r="K99" t="s">
        <v>1240</v>
      </c>
    </row>
    <row r="100" spans="1:11" ht="15" customHeight="1">
      <c r="A100" s="298" t="s">
        <v>1436</v>
      </c>
      <c r="B100" s="276" t="s">
        <v>1437</v>
      </c>
      <c r="C100" s="276" t="s">
        <v>1438</v>
      </c>
      <c r="D100" s="276" t="s">
        <v>1439</v>
      </c>
      <c r="E100" s="291" t="s">
        <v>1440</v>
      </c>
      <c r="F100" s="276" t="s">
        <v>1441</v>
      </c>
      <c r="G100" s="276" t="s">
        <v>12</v>
      </c>
      <c r="K100" t="s">
        <v>1442</v>
      </c>
    </row>
    <row r="101" spans="1:11" ht="15" customHeight="1">
      <c r="A101" s="297" t="s">
        <v>1443</v>
      </c>
      <c r="B101" s="121" t="s">
        <v>1444</v>
      </c>
      <c r="C101" s="283" t="s">
        <v>1445</v>
      </c>
      <c r="D101" s="121" t="s">
        <v>1446</v>
      </c>
      <c r="E101" s="282" t="s">
        <v>1447</v>
      </c>
      <c r="F101" s="283" t="s">
        <v>1448</v>
      </c>
      <c r="G101" s="283" t="s">
        <v>855</v>
      </c>
      <c r="K101" t="s">
        <v>1449</v>
      </c>
    </row>
    <row r="102" spans="1:11" ht="15" customHeight="1">
      <c r="A102" s="297" t="s">
        <v>1450</v>
      </c>
      <c r="B102" s="121" t="s">
        <v>1451</v>
      </c>
      <c r="C102" s="283" t="s">
        <v>1452</v>
      </c>
      <c r="D102" s="121" t="s">
        <v>1453</v>
      </c>
      <c r="E102" s="282" t="s">
        <v>1454</v>
      </c>
      <c r="F102" s="283" t="s">
        <v>1455</v>
      </c>
      <c r="G102" s="283" t="s">
        <v>855</v>
      </c>
      <c r="K102" t="s">
        <v>1456</v>
      </c>
    </row>
    <row r="103" spans="1:11" ht="15" customHeight="1">
      <c r="A103" s="297" t="s">
        <v>940</v>
      </c>
      <c r="B103" s="121" t="s">
        <v>1457</v>
      </c>
      <c r="C103" s="283" t="s">
        <v>1458</v>
      </c>
      <c r="D103" s="289" t="s">
        <v>1459</v>
      </c>
      <c r="E103" s="282" t="s">
        <v>1460</v>
      </c>
      <c r="F103" s="290" t="s">
        <v>1461</v>
      </c>
      <c r="G103" s="290" t="s">
        <v>840</v>
      </c>
      <c r="K103" t="s">
        <v>1462</v>
      </c>
    </row>
    <row r="104" spans="1:11" ht="15" customHeight="1">
      <c r="A104" s="297" t="s">
        <v>1422</v>
      </c>
      <c r="B104" s="121" t="s">
        <v>1463</v>
      </c>
      <c r="C104" s="121" t="s">
        <v>1464</v>
      </c>
      <c r="D104" s="121" t="s">
        <v>1465</v>
      </c>
      <c r="E104" s="121" t="s">
        <v>1466</v>
      </c>
      <c r="F104" s="121" t="s">
        <v>1467</v>
      </c>
      <c r="G104" s="121" t="s">
        <v>832</v>
      </c>
      <c r="K104" t="s">
        <v>1468</v>
      </c>
    </row>
    <row r="105" spans="1:11" ht="15" customHeight="1">
      <c r="A105" s="297" t="s">
        <v>1001</v>
      </c>
      <c r="B105" s="121" t="s">
        <v>1469</v>
      </c>
      <c r="C105" s="283" t="s">
        <v>1470</v>
      </c>
      <c r="D105" s="289" t="s">
        <v>1471</v>
      </c>
      <c r="E105" s="282" t="s">
        <v>1472</v>
      </c>
      <c r="F105" s="290" t="s">
        <v>1473</v>
      </c>
      <c r="G105" s="290" t="s">
        <v>840</v>
      </c>
      <c r="K105" t="s">
        <v>1474</v>
      </c>
    </row>
    <row r="106" spans="1:11" ht="15" customHeight="1">
      <c r="A106" s="298" t="s">
        <v>1145</v>
      </c>
      <c r="B106" s="276" t="s">
        <v>1475</v>
      </c>
      <c r="C106" s="276" t="s">
        <v>1476</v>
      </c>
      <c r="D106" s="276" t="s">
        <v>1477</v>
      </c>
      <c r="E106" s="276" t="s">
        <v>1478</v>
      </c>
      <c r="F106" s="276" t="s">
        <v>1479</v>
      </c>
      <c r="G106" s="276" t="s">
        <v>12</v>
      </c>
      <c r="K106" t="s">
        <v>1339</v>
      </c>
    </row>
    <row r="107" spans="1:11" ht="15" customHeight="1">
      <c r="A107" s="297" t="s">
        <v>926</v>
      </c>
      <c r="B107" s="121" t="s">
        <v>1480</v>
      </c>
      <c r="C107" s="289" t="s">
        <v>1481</v>
      </c>
      <c r="D107" s="289" t="s">
        <v>1482</v>
      </c>
      <c r="E107" s="289" t="s">
        <v>1483</v>
      </c>
      <c r="F107" s="289" t="s">
        <v>1484</v>
      </c>
      <c r="G107" s="293" t="s">
        <v>840</v>
      </c>
      <c r="K107" t="s">
        <v>1485</v>
      </c>
    </row>
    <row r="108" spans="1:11" ht="15" customHeight="1">
      <c r="A108" s="297" t="s">
        <v>870</v>
      </c>
      <c r="B108" s="121" t="s">
        <v>1486</v>
      </c>
      <c r="C108" s="121" t="s">
        <v>1487</v>
      </c>
      <c r="D108" s="121" t="s">
        <v>1488</v>
      </c>
      <c r="E108" s="121" t="s">
        <v>1489</v>
      </c>
      <c r="F108" s="121" t="s">
        <v>1490</v>
      </c>
      <c r="G108" s="241" t="s">
        <v>840</v>
      </c>
      <c r="K108" t="s">
        <v>955</v>
      </c>
    </row>
    <row r="109" spans="1:11" ht="15" customHeight="1">
      <c r="A109" s="297" t="s">
        <v>877</v>
      </c>
      <c r="B109" s="121" t="s">
        <v>1491</v>
      </c>
      <c r="C109" s="121" t="s">
        <v>1492</v>
      </c>
      <c r="D109" s="121" t="s">
        <v>1493</v>
      </c>
      <c r="E109" s="121" t="s">
        <v>1494</v>
      </c>
      <c r="F109" s="121" t="s">
        <v>1495</v>
      </c>
      <c r="G109" s="241" t="s">
        <v>824</v>
      </c>
      <c r="K109" t="s">
        <v>1344</v>
      </c>
    </row>
    <row r="110" spans="1:11" ht="15" customHeight="1">
      <c r="A110" s="297" t="s">
        <v>995</v>
      </c>
      <c r="B110" s="121" t="s">
        <v>1496</v>
      </c>
      <c r="C110" s="283" t="s">
        <v>1497</v>
      </c>
      <c r="D110" s="289" t="s">
        <v>1498</v>
      </c>
      <c r="E110" s="282" t="s">
        <v>1499</v>
      </c>
      <c r="F110" s="290" t="s">
        <v>1500</v>
      </c>
      <c r="G110" s="290" t="s">
        <v>840</v>
      </c>
      <c r="K110" t="s">
        <v>1501</v>
      </c>
    </row>
    <row r="111" spans="1:11" ht="15" customHeight="1">
      <c r="A111" s="297" t="s">
        <v>905</v>
      </c>
      <c r="B111" s="121" t="s">
        <v>1502</v>
      </c>
      <c r="C111" s="121" t="s">
        <v>1503</v>
      </c>
      <c r="D111" s="121" t="s">
        <v>1504</v>
      </c>
      <c r="E111" s="121" t="s">
        <v>1505</v>
      </c>
      <c r="F111" s="121" t="s">
        <v>1506</v>
      </c>
      <c r="G111" s="241" t="s">
        <v>840</v>
      </c>
      <c r="K111" t="s">
        <v>1423</v>
      </c>
    </row>
    <row r="112" spans="1:11" ht="15" customHeight="1">
      <c r="A112" s="297" t="s">
        <v>1507</v>
      </c>
      <c r="B112" s="121" t="s">
        <v>1508</v>
      </c>
      <c r="C112" s="283" t="s">
        <v>1509</v>
      </c>
      <c r="D112" s="121" t="s">
        <v>1510</v>
      </c>
      <c r="E112" s="282" t="s">
        <v>1511</v>
      </c>
      <c r="F112" s="283" t="s">
        <v>1512</v>
      </c>
      <c r="G112" s="283" t="s">
        <v>855</v>
      </c>
      <c r="K112" t="s">
        <v>857</v>
      </c>
    </row>
    <row r="113" spans="1:11" ht="15" customHeight="1">
      <c r="A113" s="297" t="s">
        <v>1513</v>
      </c>
      <c r="B113" s="121" t="s">
        <v>1514</v>
      </c>
      <c r="C113" s="283" t="s">
        <v>1515</v>
      </c>
      <c r="D113" s="121" t="s">
        <v>1516</v>
      </c>
      <c r="E113" s="282" t="s">
        <v>1517</v>
      </c>
      <c r="F113" s="283" t="s">
        <v>1518</v>
      </c>
      <c r="G113" s="283" t="s">
        <v>855</v>
      </c>
      <c r="K113" t="s">
        <v>871</v>
      </c>
    </row>
    <row r="114" spans="1:11" ht="15" customHeight="1">
      <c r="A114" s="297" t="s">
        <v>1462</v>
      </c>
      <c r="B114" s="121" t="s">
        <v>1519</v>
      </c>
      <c r="C114" s="121" t="s">
        <v>1520</v>
      </c>
      <c r="D114" s="121" t="s">
        <v>1226</v>
      </c>
      <c r="E114" s="121" t="s">
        <v>1521</v>
      </c>
      <c r="F114" s="121" t="s">
        <v>1522</v>
      </c>
      <c r="G114" s="121" t="s">
        <v>832</v>
      </c>
      <c r="K114" t="s">
        <v>1523</v>
      </c>
    </row>
    <row r="115" spans="1:11" ht="15" customHeight="1">
      <c r="A115" s="297" t="s">
        <v>1524</v>
      </c>
      <c r="B115" s="121" t="s">
        <v>1525</v>
      </c>
      <c r="C115" s="121" t="s">
        <v>1526</v>
      </c>
      <c r="D115" s="121" t="s">
        <v>1527</v>
      </c>
      <c r="E115" s="121" t="s">
        <v>1528</v>
      </c>
      <c r="F115" s="121" t="s">
        <v>1529</v>
      </c>
      <c r="G115" s="121" t="s">
        <v>832</v>
      </c>
      <c r="K115" t="s">
        <v>1350</v>
      </c>
    </row>
    <row r="116" spans="1:11" ht="15" customHeight="1">
      <c r="A116" s="297" t="s">
        <v>1530</v>
      </c>
      <c r="B116" s="282" t="s">
        <v>1531</v>
      </c>
      <c r="C116" s="121" t="s">
        <v>1532</v>
      </c>
      <c r="D116" s="121" t="s">
        <v>1533</v>
      </c>
      <c r="E116" s="282" t="s">
        <v>1534</v>
      </c>
      <c r="F116" s="283" t="s">
        <v>1535</v>
      </c>
      <c r="G116" s="283" t="s">
        <v>832</v>
      </c>
      <c r="K116" t="s">
        <v>1098</v>
      </c>
    </row>
    <row r="117" spans="1:11" ht="15" customHeight="1">
      <c r="A117" s="297" t="s">
        <v>1536</v>
      </c>
      <c r="B117" s="282" t="s">
        <v>1537</v>
      </c>
      <c r="C117" s="121" t="s">
        <v>1538</v>
      </c>
      <c r="D117" s="121" t="s">
        <v>1539</v>
      </c>
      <c r="E117" s="282" t="s">
        <v>1540</v>
      </c>
      <c r="F117" s="283" t="s">
        <v>1541</v>
      </c>
      <c r="G117" s="283" t="s">
        <v>832</v>
      </c>
      <c r="K117" t="s">
        <v>1430</v>
      </c>
    </row>
    <row r="118" spans="1:11" ht="15" customHeight="1">
      <c r="A118" s="297" t="s">
        <v>1542</v>
      </c>
      <c r="B118" s="121" t="s">
        <v>1543</v>
      </c>
      <c r="C118" s="283" t="s">
        <v>1544</v>
      </c>
      <c r="D118" s="121" t="s">
        <v>1545</v>
      </c>
      <c r="E118" s="282" t="s">
        <v>1546</v>
      </c>
      <c r="F118" s="283" t="s">
        <v>1547</v>
      </c>
      <c r="G118" s="283" t="s">
        <v>855</v>
      </c>
      <c r="K118" t="s">
        <v>1548</v>
      </c>
    </row>
    <row r="119" spans="1:11" ht="15" customHeight="1">
      <c r="A119" s="297" t="s">
        <v>1548</v>
      </c>
      <c r="B119" s="121" t="s">
        <v>1549</v>
      </c>
      <c r="C119" s="283" t="s">
        <v>1550</v>
      </c>
      <c r="D119" s="121" t="s">
        <v>1551</v>
      </c>
      <c r="E119" s="282" t="s">
        <v>1552</v>
      </c>
      <c r="F119" s="283" t="s">
        <v>1553</v>
      </c>
      <c r="G119" s="283" t="s">
        <v>855</v>
      </c>
      <c r="K119" t="s">
        <v>1416</v>
      </c>
    </row>
    <row r="120" spans="1:11" ht="15" customHeight="1">
      <c r="A120" s="297" t="s">
        <v>1554</v>
      </c>
      <c r="B120" s="282" t="s">
        <v>1555</v>
      </c>
      <c r="C120" s="121" t="s">
        <v>1556</v>
      </c>
      <c r="D120" s="121" t="s">
        <v>1557</v>
      </c>
      <c r="E120" s="282" t="s">
        <v>1558</v>
      </c>
      <c r="F120" s="283" t="s">
        <v>1559</v>
      </c>
      <c r="G120" s="283" t="s">
        <v>832</v>
      </c>
      <c r="K120" t="s">
        <v>1014</v>
      </c>
    </row>
    <row r="121" spans="1:11" ht="15" customHeight="1">
      <c r="A121" s="297" t="s">
        <v>1429</v>
      </c>
      <c r="B121" s="121" t="s">
        <v>1560</v>
      </c>
      <c r="C121" s="121" t="s">
        <v>1561</v>
      </c>
      <c r="D121" s="121" t="s">
        <v>1562</v>
      </c>
      <c r="E121" s="121" t="s">
        <v>1563</v>
      </c>
      <c r="F121" s="121" t="s">
        <v>1564</v>
      </c>
      <c r="G121" s="121" t="s">
        <v>832</v>
      </c>
      <c r="K121" t="s">
        <v>1069</v>
      </c>
    </row>
    <row r="122" spans="1:11" ht="15" customHeight="1">
      <c r="A122" s="297" t="s">
        <v>1501</v>
      </c>
      <c r="B122" s="121" t="s">
        <v>1565</v>
      </c>
      <c r="C122" s="283" t="s">
        <v>1566</v>
      </c>
      <c r="D122" s="121" t="s">
        <v>1567</v>
      </c>
      <c r="E122" s="282" t="s">
        <v>1568</v>
      </c>
      <c r="F122" s="283" t="s">
        <v>1569</v>
      </c>
      <c r="G122" s="283" t="s">
        <v>855</v>
      </c>
      <c r="K122" t="s">
        <v>1513</v>
      </c>
    </row>
    <row r="123" spans="1:11" ht="15" customHeight="1">
      <c r="A123" s="297" t="s">
        <v>1449</v>
      </c>
      <c r="B123" s="121" t="s">
        <v>1570</v>
      </c>
      <c r="C123" s="121" t="s">
        <v>1571</v>
      </c>
      <c r="D123" s="121" t="s">
        <v>888</v>
      </c>
      <c r="E123" s="282" t="s">
        <v>1572</v>
      </c>
      <c r="F123" s="283" t="s">
        <v>1573</v>
      </c>
      <c r="G123" s="283" t="s">
        <v>832</v>
      </c>
      <c r="K123" t="s">
        <v>849</v>
      </c>
    </row>
    <row r="124" spans="1:11" ht="15" customHeight="1">
      <c r="A124" s="297" t="s">
        <v>1574</v>
      </c>
      <c r="B124" s="282" t="s">
        <v>1575</v>
      </c>
      <c r="C124" s="121" t="s">
        <v>1576</v>
      </c>
      <c r="D124" s="121" t="s">
        <v>1577</v>
      </c>
      <c r="E124" s="282" t="s">
        <v>1578</v>
      </c>
      <c r="F124" s="283" t="s">
        <v>1579</v>
      </c>
      <c r="G124" s="283" t="s">
        <v>832</v>
      </c>
      <c r="K124" t="s">
        <v>878</v>
      </c>
    </row>
    <row r="125" spans="1:11" ht="15" customHeight="1">
      <c r="A125" s="297" t="s">
        <v>968</v>
      </c>
      <c r="B125" s="121" t="s">
        <v>1580</v>
      </c>
      <c r="C125" s="283" t="s">
        <v>1581</v>
      </c>
      <c r="D125" s="289" t="s">
        <v>1582</v>
      </c>
      <c r="E125" s="282" t="s">
        <v>1583</v>
      </c>
      <c r="F125" s="290" t="s">
        <v>270</v>
      </c>
      <c r="G125" s="290" t="s">
        <v>840</v>
      </c>
      <c r="K125" t="s">
        <v>1450</v>
      </c>
    </row>
    <row r="126" spans="1:11" ht="15" customHeight="1">
      <c r="A126" s="298" t="s">
        <v>1584</v>
      </c>
      <c r="B126" s="418" t="s">
        <v>1585</v>
      </c>
      <c r="C126" s="418" t="s">
        <v>1586</v>
      </c>
      <c r="D126" s="418" t="s">
        <v>1587</v>
      </c>
      <c r="E126" s="418" t="s">
        <v>1588</v>
      </c>
      <c r="F126" s="418" t="s">
        <v>1589</v>
      </c>
      <c r="G126" s="285" t="s">
        <v>12</v>
      </c>
      <c r="K126" t="s">
        <v>1063</v>
      </c>
    </row>
    <row r="127" spans="1:11" ht="15" customHeight="1">
      <c r="A127" s="297" t="s">
        <v>1590</v>
      </c>
      <c r="B127" s="277" t="s">
        <v>1591</v>
      </c>
      <c r="C127" s="277" t="s">
        <v>1592</v>
      </c>
      <c r="D127" s="279" t="s">
        <v>1219</v>
      </c>
      <c r="E127" s="279" t="s">
        <v>1593</v>
      </c>
      <c r="F127" s="279" t="s">
        <v>1594</v>
      </c>
      <c r="G127" s="284" t="s">
        <v>840</v>
      </c>
      <c r="K127" t="s">
        <v>1507</v>
      </c>
    </row>
    <row r="128" spans="1:11" ht="15" customHeight="1">
      <c r="A128" s="297" t="s">
        <v>1395</v>
      </c>
      <c r="B128" s="121" t="s">
        <v>1595</v>
      </c>
      <c r="C128" s="121" t="s">
        <v>1596</v>
      </c>
      <c r="D128" s="121" t="s">
        <v>1597</v>
      </c>
      <c r="E128" s="121" t="s">
        <v>1598</v>
      </c>
      <c r="F128" s="121" t="s">
        <v>1599</v>
      </c>
      <c r="G128" s="121" t="s">
        <v>832</v>
      </c>
      <c r="K128" t="s">
        <v>1542</v>
      </c>
    </row>
    <row r="129" spans="1:11" ht="15" customHeight="1">
      <c r="A129" s="297" t="s">
        <v>1051</v>
      </c>
      <c r="B129" s="87" t="s">
        <v>1600</v>
      </c>
      <c r="C129" s="87" t="s">
        <v>1601</v>
      </c>
      <c r="D129" s="87" t="s">
        <v>1602</v>
      </c>
      <c r="E129" s="87" t="s">
        <v>1603</v>
      </c>
      <c r="F129" s="87" t="s">
        <v>1604</v>
      </c>
      <c r="G129" s="241" t="s">
        <v>840</v>
      </c>
      <c r="K129" t="s">
        <v>1300</v>
      </c>
    </row>
    <row r="130" spans="1:11" ht="15" customHeight="1">
      <c r="A130" t="s">
        <v>1605</v>
      </c>
      <c r="K130" t="s">
        <v>1443</v>
      </c>
    </row>
    <row r="131" spans="1:11" ht="15" customHeight="1">
      <c r="A131" t="s">
        <v>826</v>
      </c>
    </row>
    <row r="132" spans="1:11" ht="15" customHeight="1">
      <c r="A132" t="s">
        <v>834</v>
      </c>
    </row>
    <row r="133" spans="1:11" ht="15" customHeight="1">
      <c r="A133" t="s">
        <v>842</v>
      </c>
    </row>
    <row r="134" spans="1:11" ht="15" customHeight="1">
      <c r="A134" t="s">
        <v>849</v>
      </c>
    </row>
    <row r="135" spans="1:11" ht="15" customHeight="1">
      <c r="A135" t="s">
        <v>857</v>
      </c>
    </row>
    <row r="136" spans="1:11" ht="15" customHeight="1">
      <c r="A136" t="s">
        <v>864</v>
      </c>
    </row>
    <row r="137" spans="1:11" ht="15" customHeight="1">
      <c r="A137" t="s">
        <v>871</v>
      </c>
    </row>
    <row r="138" spans="1:11" ht="15" customHeight="1">
      <c r="A138" t="s">
        <v>878</v>
      </c>
    </row>
    <row r="139" spans="1:11" ht="15" customHeight="1">
      <c r="A139" t="s">
        <v>885</v>
      </c>
    </row>
    <row r="140" spans="1:11" ht="15" customHeight="1">
      <c r="A140" t="s">
        <v>892</v>
      </c>
    </row>
    <row r="141" spans="1:11" ht="15" customHeight="1">
      <c r="A141" t="s">
        <v>899</v>
      </c>
    </row>
    <row r="142" spans="1:11" ht="15" customHeight="1">
      <c r="A142" t="s">
        <v>906</v>
      </c>
    </row>
    <row r="143" spans="1:11" ht="15" customHeight="1">
      <c r="A143" t="s">
        <v>913</v>
      </c>
    </row>
    <row r="144" spans="1:11" ht="15" customHeight="1">
      <c r="A144" t="s">
        <v>920</v>
      </c>
    </row>
    <row r="145" spans="1:1" ht="15" customHeight="1">
      <c r="A145" t="s">
        <v>927</v>
      </c>
    </row>
    <row r="146" spans="1:1" ht="15" customHeight="1">
      <c r="A146" t="s">
        <v>1188</v>
      </c>
    </row>
    <row r="147" spans="1:1" ht="15" customHeight="1">
      <c r="A147" t="s">
        <v>941</v>
      </c>
    </row>
    <row r="148" spans="1:1" ht="15" customHeight="1">
      <c r="A148" t="s">
        <v>948</v>
      </c>
    </row>
    <row r="149" spans="1:1" ht="15" customHeight="1">
      <c r="A149" t="s">
        <v>955</v>
      </c>
    </row>
    <row r="150" spans="1:1" ht="15" customHeight="1">
      <c r="A150" t="s">
        <v>1208</v>
      </c>
    </row>
    <row r="151" spans="1:1" ht="15" customHeight="1">
      <c r="A151" t="s">
        <v>969</v>
      </c>
    </row>
    <row r="152" spans="1:1" ht="15" customHeight="1">
      <c r="A152" t="s">
        <v>976</v>
      </c>
    </row>
    <row r="153" spans="1:1" ht="15" customHeight="1">
      <c r="A153" t="s">
        <v>983</v>
      </c>
    </row>
    <row r="154" spans="1:1" ht="15" customHeight="1">
      <c r="A154" t="s">
        <v>825</v>
      </c>
    </row>
    <row r="155" spans="1:1" ht="15" customHeight="1">
      <c r="A155" t="s">
        <v>833</v>
      </c>
    </row>
    <row r="156" spans="1:1" ht="15" customHeight="1">
      <c r="A156" t="s">
        <v>1606</v>
      </c>
    </row>
    <row r="157" spans="1:1" ht="15" customHeight="1">
      <c r="A157" t="s">
        <v>961</v>
      </c>
    </row>
    <row r="158" spans="1:1" ht="15" customHeight="1">
      <c r="A158" t="s">
        <v>1014</v>
      </c>
    </row>
    <row r="159" spans="1:1" ht="15" customHeight="1">
      <c r="A159" t="s">
        <v>1020</v>
      </c>
    </row>
    <row r="160" spans="1:1" ht="15" customHeight="1">
      <c r="A160" t="s">
        <v>1027</v>
      </c>
    </row>
    <row r="161" spans="1:1" ht="15" customHeight="1">
      <c r="A161" t="s">
        <v>1033</v>
      </c>
    </row>
    <row r="162" spans="1:1" ht="15" customHeight="1">
      <c r="A162" t="s">
        <v>1039</v>
      </c>
    </row>
    <row r="163" spans="1:1" ht="15" customHeight="1">
      <c r="A163" t="s">
        <v>863</v>
      </c>
    </row>
    <row r="164" spans="1:1" ht="15" customHeight="1">
      <c r="A164" t="s">
        <v>1052</v>
      </c>
    </row>
    <row r="165" spans="1:1" ht="15" customHeight="1">
      <c r="A165" t="s">
        <v>1026</v>
      </c>
    </row>
    <row r="166" spans="1:1" ht="15" customHeight="1">
      <c r="A166" t="s">
        <v>1063</v>
      </c>
    </row>
    <row r="167" spans="1:1" ht="15" customHeight="1">
      <c r="A167" t="s">
        <v>1069</v>
      </c>
    </row>
    <row r="168" spans="1:1" ht="15" customHeight="1">
      <c r="A168" t="s">
        <v>891</v>
      </c>
    </row>
    <row r="169" spans="1:1" ht="15" customHeight="1">
      <c r="A169" t="s">
        <v>898</v>
      </c>
    </row>
    <row r="170" spans="1:1" ht="15" customHeight="1">
      <c r="A170" t="s">
        <v>884</v>
      </c>
    </row>
    <row r="171" spans="1:1" ht="15" customHeight="1">
      <c r="A171" t="s">
        <v>1007</v>
      </c>
    </row>
    <row r="172" spans="1:1" ht="15" customHeight="1">
      <c r="A172" t="s">
        <v>1098</v>
      </c>
    </row>
    <row r="173" spans="1:1" ht="15" customHeight="1">
      <c r="A173" t="s">
        <v>1105</v>
      </c>
    </row>
    <row r="174" spans="1:1" ht="15" customHeight="1">
      <c r="A174" t="s">
        <v>1111</v>
      </c>
    </row>
    <row r="175" spans="1:1" ht="15" customHeight="1">
      <c r="A175" t="s">
        <v>1118</v>
      </c>
    </row>
    <row r="176" spans="1:1" ht="15" customHeight="1">
      <c r="A176" t="s">
        <v>1125</v>
      </c>
    </row>
    <row r="177" spans="1:1" ht="15" customHeight="1">
      <c r="A177" t="s">
        <v>1132</v>
      </c>
    </row>
    <row r="178" spans="1:1" ht="15" customHeight="1">
      <c r="A178" t="s">
        <v>1139</v>
      </c>
    </row>
    <row r="179" spans="1:1" ht="15" customHeight="1">
      <c r="A179" t="s">
        <v>1146</v>
      </c>
    </row>
    <row r="180" spans="1:1" ht="15" customHeight="1">
      <c r="A180" t="s">
        <v>1152</v>
      </c>
    </row>
    <row r="181" spans="1:1" ht="15" customHeight="1">
      <c r="A181" t="s">
        <v>1157</v>
      </c>
    </row>
    <row r="182" spans="1:1" ht="15" customHeight="1">
      <c r="A182" t="s">
        <v>1163</v>
      </c>
    </row>
    <row r="183" spans="1:1" ht="15" customHeight="1">
      <c r="A183" t="s">
        <v>1170</v>
      </c>
    </row>
    <row r="184" spans="1:1" ht="15" customHeight="1">
      <c r="A184" t="s">
        <v>1013</v>
      </c>
    </row>
    <row r="185" spans="1:1" ht="15" customHeight="1">
      <c r="A185" t="s">
        <v>954</v>
      </c>
    </row>
    <row r="186" spans="1:1" ht="15" customHeight="1">
      <c r="A186" t="s">
        <v>947</v>
      </c>
    </row>
    <row r="187" spans="1:1" ht="15" customHeight="1">
      <c r="A187" t="s">
        <v>1195</v>
      </c>
    </row>
    <row r="188" spans="1:1" ht="15" customHeight="1">
      <c r="A188" t="s">
        <v>1202</v>
      </c>
    </row>
    <row r="189" spans="1:1" ht="15" customHeight="1">
      <c r="A189" t="s">
        <v>1209</v>
      </c>
    </row>
    <row r="190" spans="1:1" ht="15" customHeight="1">
      <c r="A190" t="s">
        <v>1223</v>
      </c>
    </row>
    <row r="191" spans="1:1" ht="15" customHeight="1">
      <c r="A191" t="s">
        <v>1216</v>
      </c>
    </row>
    <row r="192" spans="1:1" ht="15" customHeight="1">
      <c r="A192" t="s">
        <v>1230</v>
      </c>
    </row>
    <row r="193" spans="1:1" ht="15" customHeight="1">
      <c r="A193" t="s">
        <v>1235</v>
      </c>
    </row>
    <row r="194" spans="1:1" ht="15" customHeight="1">
      <c r="A194" t="s">
        <v>1240</v>
      </c>
    </row>
    <row r="195" spans="1:1" ht="15" customHeight="1">
      <c r="A195" t="s">
        <v>1246</v>
      </c>
    </row>
    <row r="196" spans="1:1" ht="15" customHeight="1">
      <c r="A196" t="s">
        <v>1253</v>
      </c>
    </row>
    <row r="197" spans="1:1" ht="15" customHeight="1">
      <c r="A197" t="s">
        <v>1215</v>
      </c>
    </row>
    <row r="198" spans="1:1" ht="15" customHeight="1">
      <c r="A198" t="s">
        <v>1229</v>
      </c>
    </row>
    <row r="199" spans="1:1" ht="15" customHeight="1">
      <c r="A199" t="s">
        <v>1117</v>
      </c>
    </row>
    <row r="200" spans="1:1" ht="15" customHeight="1">
      <c r="A200" t="s">
        <v>1607</v>
      </c>
    </row>
    <row r="201" spans="1:1" ht="15" customHeight="1">
      <c r="A201" t="s">
        <v>982</v>
      </c>
    </row>
    <row r="202" spans="1:1" ht="15" customHeight="1">
      <c r="A202" t="s">
        <v>975</v>
      </c>
    </row>
    <row r="203" spans="1:1" ht="15" customHeight="1">
      <c r="A203" t="s">
        <v>1293</v>
      </c>
    </row>
    <row r="204" spans="1:1" ht="15" customHeight="1">
      <c r="A204" t="s">
        <v>1300</v>
      </c>
    </row>
    <row r="205" spans="1:1" ht="15" customHeight="1">
      <c r="A205" t="s">
        <v>1608</v>
      </c>
    </row>
    <row r="206" spans="1:1" ht="15" customHeight="1">
      <c r="A206" t="s">
        <v>933</v>
      </c>
    </row>
    <row r="207" spans="1:1" ht="15" customHeight="1">
      <c r="A207" t="s">
        <v>1131</v>
      </c>
    </row>
    <row r="208" spans="1:1" ht="15" customHeight="1">
      <c r="A208" t="s">
        <v>1299</v>
      </c>
    </row>
    <row r="209" spans="1:1" ht="15" customHeight="1">
      <c r="A209" t="s">
        <v>919</v>
      </c>
    </row>
    <row r="210" spans="1:1" ht="15" customHeight="1">
      <c r="A210" t="s">
        <v>1609</v>
      </c>
    </row>
    <row r="211" spans="1:1" ht="15" customHeight="1">
      <c r="A211" t="s">
        <v>1339</v>
      </c>
    </row>
    <row r="212" spans="1:1" ht="15" customHeight="1">
      <c r="A212" t="s">
        <v>1344</v>
      </c>
    </row>
    <row r="213" spans="1:1" ht="15" customHeight="1">
      <c r="A213" t="s">
        <v>1350</v>
      </c>
    </row>
    <row r="214" spans="1:1" ht="15" customHeight="1">
      <c r="A214" t="s">
        <v>1097</v>
      </c>
    </row>
    <row r="215" spans="1:1" ht="15" customHeight="1">
      <c r="A215" t="s">
        <v>1361</v>
      </c>
    </row>
    <row r="216" spans="1:1" ht="15" customHeight="1">
      <c r="A216" t="s">
        <v>1104</v>
      </c>
    </row>
    <row r="217" spans="1:1" ht="15" customHeight="1">
      <c r="A217" t="s">
        <v>1372</v>
      </c>
    </row>
    <row r="218" spans="1:1" ht="15" customHeight="1">
      <c r="A218" t="s">
        <v>1378</v>
      </c>
    </row>
    <row r="219" spans="1:1" ht="15" customHeight="1">
      <c r="A219" t="s">
        <v>1182</v>
      </c>
    </row>
    <row r="220" spans="1:1" ht="15" customHeight="1">
      <c r="A220" t="s">
        <v>1318</v>
      </c>
    </row>
    <row r="221" spans="1:1" ht="15" customHeight="1">
      <c r="A221" t="s">
        <v>1280</v>
      </c>
    </row>
    <row r="222" spans="1:1" ht="15" customHeight="1">
      <c r="A222" t="s">
        <v>1401</v>
      </c>
    </row>
    <row r="223" spans="1:1" ht="15" customHeight="1">
      <c r="A223" t="s">
        <v>848</v>
      </c>
    </row>
    <row r="224" spans="1:1" ht="15" customHeight="1">
      <c r="A224" t="s">
        <v>1151</v>
      </c>
    </row>
    <row r="225" spans="1:1" ht="15" customHeight="1">
      <c r="A225" t="s">
        <v>1416</v>
      </c>
    </row>
    <row r="226" spans="1:1" ht="15" customHeight="1">
      <c r="A226" t="s">
        <v>1423</v>
      </c>
    </row>
    <row r="227" spans="1:1" ht="15" customHeight="1">
      <c r="A227" t="s">
        <v>1430</v>
      </c>
    </row>
    <row r="228" spans="1:1" ht="15" customHeight="1">
      <c r="A228" t="s">
        <v>1436</v>
      </c>
    </row>
    <row r="229" spans="1:1" ht="15" customHeight="1">
      <c r="A229" t="s">
        <v>1443</v>
      </c>
    </row>
    <row r="230" spans="1:1" ht="15" customHeight="1">
      <c r="A230" t="s">
        <v>1450</v>
      </c>
    </row>
    <row r="231" spans="1:1" ht="15" customHeight="1">
      <c r="A231" t="s">
        <v>940</v>
      </c>
    </row>
    <row r="232" spans="1:1" ht="15" customHeight="1">
      <c r="A232" t="s">
        <v>1422</v>
      </c>
    </row>
    <row r="233" spans="1:1" ht="15" customHeight="1">
      <c r="A233" t="s">
        <v>1001</v>
      </c>
    </row>
    <row r="234" spans="1:1" ht="15" customHeight="1">
      <c r="A234" t="s">
        <v>1145</v>
      </c>
    </row>
    <row r="235" spans="1:1" ht="15" customHeight="1">
      <c r="A235" t="s">
        <v>926</v>
      </c>
    </row>
    <row r="236" spans="1:1" ht="15" customHeight="1">
      <c r="A236" t="s">
        <v>870</v>
      </c>
    </row>
    <row r="237" spans="1:1" ht="15" customHeight="1">
      <c r="A237" t="s">
        <v>877</v>
      </c>
    </row>
    <row r="238" spans="1:1" ht="15" customHeight="1">
      <c r="A238" t="s">
        <v>995</v>
      </c>
    </row>
    <row r="239" spans="1:1" ht="15" customHeight="1">
      <c r="A239" t="s">
        <v>905</v>
      </c>
    </row>
    <row r="240" spans="1:1" ht="15" customHeight="1">
      <c r="A240" t="s">
        <v>1513</v>
      </c>
    </row>
    <row r="241" spans="1:1" ht="15" customHeight="1">
      <c r="A241" t="s">
        <v>1462</v>
      </c>
    </row>
    <row r="242" spans="1:1" ht="15" customHeight="1">
      <c r="A242" t="s">
        <v>1524</v>
      </c>
    </row>
    <row r="243" spans="1:1" ht="15" customHeight="1">
      <c r="A243" t="s">
        <v>1530</v>
      </c>
    </row>
    <row r="244" spans="1:1" ht="15" customHeight="1">
      <c r="A244" t="s">
        <v>1536</v>
      </c>
    </row>
    <row r="245" spans="1:1" ht="15" customHeight="1">
      <c r="A245" t="s">
        <v>1542</v>
      </c>
    </row>
    <row r="246" spans="1:1" ht="15" customHeight="1">
      <c r="A246" t="s">
        <v>1548</v>
      </c>
    </row>
    <row r="247" spans="1:1" ht="15" customHeight="1">
      <c r="A247" t="s">
        <v>1554</v>
      </c>
    </row>
    <row r="248" spans="1:1" ht="15" customHeight="1">
      <c r="A248" t="s">
        <v>1429</v>
      </c>
    </row>
    <row r="249" spans="1:1" ht="15" customHeight="1">
      <c r="A249" t="s">
        <v>1501</v>
      </c>
    </row>
    <row r="250" spans="1:1" ht="15" customHeight="1">
      <c r="A250" t="s">
        <v>1449</v>
      </c>
    </row>
    <row r="251" spans="1:1" ht="15" customHeight="1">
      <c r="A251" t="s">
        <v>1574</v>
      </c>
    </row>
    <row r="252" spans="1:1" ht="15" customHeight="1">
      <c r="A252" t="s">
        <v>968</v>
      </c>
    </row>
    <row r="253" spans="1:1" ht="15" customHeight="1">
      <c r="A253" t="s">
        <v>1584</v>
      </c>
    </row>
    <row r="254" spans="1:1" ht="15" customHeight="1">
      <c r="A254" t="s">
        <v>1590</v>
      </c>
    </row>
    <row r="255" spans="1:1" ht="15" customHeight="1">
      <c r="A255" t="s">
        <v>1395</v>
      </c>
    </row>
    <row r="256" spans="1:1" ht="15" customHeight="1">
      <c r="A256" t="s">
        <v>1051</v>
      </c>
    </row>
    <row r="257" spans="1:1" ht="15" customHeight="1">
      <c r="A257" t="s">
        <v>1507</v>
      </c>
    </row>
  </sheetData>
  <autoFilter ref="A1:G129" xr:uid="{9DAEEC0D-AE1B-4788-B28A-281F3649A2B2}">
    <sortState xmlns:xlrd2="http://schemas.microsoft.com/office/spreadsheetml/2017/richdata2" ref="A2:G129">
      <sortCondition ref="A1:A129"/>
    </sortState>
  </autoFilter>
  <conditionalFormatting sqref="E41">
    <cfRule type="duplicateValues" dxfId="8" priority="7"/>
  </conditionalFormatting>
  <conditionalFormatting sqref="E6">
    <cfRule type="duplicateValues" dxfId="7" priority="6"/>
  </conditionalFormatting>
  <conditionalFormatting sqref="E40">
    <cfRule type="duplicateValues" dxfId="6" priority="5"/>
  </conditionalFormatting>
  <conditionalFormatting sqref="E42:E129 E1:E5 E7:E39">
    <cfRule type="duplicateValues" dxfId="5" priority="36"/>
  </conditionalFormatting>
  <conditionalFormatting sqref="E1:E129">
    <cfRule type="duplicateValues" dxfId="4" priority="40"/>
  </conditionalFormatting>
  <conditionalFormatting sqref="A1:A129">
    <cfRule type="duplicateValues" dxfId="3" priority="42"/>
  </conditionalFormatting>
  <conditionalFormatting sqref="A73:A74">
    <cfRule type="duplicateValues" dxfId="2" priority="44"/>
  </conditionalFormatting>
  <conditionalFormatting sqref="A1:A1048576">
    <cfRule type="duplicateValues" dxfId="1"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3AAC-0780-4193-B2F5-B1E8078C3B64}">
  <sheetPr>
    <tabColor rgb="FF4B277B"/>
  </sheetPr>
  <dimension ref="A1:BP33"/>
  <sheetViews>
    <sheetView showGridLines="0" zoomScale="55" zoomScaleNormal="55" workbookViewId="0">
      <pane ySplit="9" topLeftCell="A10" activePane="bottomLeft" state="frozen"/>
      <selection activeCell="BJ9" sqref="BJ9"/>
      <selection pane="bottomLeft" activeCell="AD23" sqref="A11:AD23"/>
    </sheetView>
  </sheetViews>
  <sheetFormatPr defaultColWidth="10.69921875" defaultRowHeight="15"/>
  <cols>
    <col min="1" max="1" width="22.5" style="1" customWidth="1"/>
    <col min="2" max="2" width="31.69921875" style="4" customWidth="1"/>
    <col min="3" max="4" width="16.19921875" style="1" customWidth="1"/>
    <col min="5" max="6" width="25.19921875" style="1" customWidth="1"/>
    <col min="7" max="7" width="23.69921875" style="1" customWidth="1"/>
    <col min="8" max="9" width="22" style="3" customWidth="1"/>
    <col min="10" max="10" width="18.69921875" style="2" customWidth="1"/>
    <col min="11" max="11" width="13.19921875" style="2" customWidth="1"/>
    <col min="12" max="13" width="12.69921875" style="2" customWidth="1"/>
    <col min="14" max="14" width="12.69921875" style="218" customWidth="1"/>
    <col min="15" max="15" width="11.69921875" style="1" customWidth="1"/>
    <col min="16" max="17" width="11.19921875" style="1" customWidth="1"/>
    <col min="18" max="18" width="18.19921875" style="1" customWidth="1"/>
    <col min="19" max="19" width="22" style="1" customWidth="1"/>
    <col min="20" max="20" width="22.19921875" style="1" customWidth="1"/>
    <col min="21" max="21" width="19.19921875" style="1" customWidth="1"/>
    <col min="22" max="22" width="18.5" style="1" customWidth="1"/>
    <col min="23" max="24" width="20.19921875" style="1" customWidth="1"/>
    <col min="25" max="25" width="14.69921875" style="1" customWidth="1"/>
    <col min="26" max="27" width="12.69921875" style="1" customWidth="1"/>
    <col min="28" max="28" width="12.19921875" style="1" customWidth="1"/>
    <col min="29" max="31" width="10.69921875" style="1" customWidth="1"/>
    <col min="32" max="32" width="28.69921875" style="1" customWidth="1"/>
    <col min="33" max="36" width="10.69921875" style="1" customWidth="1"/>
    <col min="37" max="37" width="14.19921875" style="1" customWidth="1"/>
    <col min="38" max="38" width="10.69921875" style="1" customWidth="1"/>
    <col min="39" max="39" width="28.69921875" style="1" customWidth="1"/>
    <col min="40" max="40" width="10.69921875" style="1" customWidth="1"/>
    <col min="41" max="41" width="12.19921875" style="1" customWidth="1"/>
    <col min="42" max="45" width="10.69921875" style="1" customWidth="1"/>
    <col min="46" max="46" width="28.69921875" style="1" customWidth="1"/>
    <col min="47" max="47" width="10.69921875" style="1" customWidth="1"/>
    <col min="48" max="48" width="28.69921875" style="1" customWidth="1"/>
    <col min="49" max="49" width="10.69921875" style="1" customWidth="1"/>
    <col min="50" max="50" width="12.19921875" style="1" customWidth="1"/>
    <col min="51" max="52" width="10.69921875" style="1" customWidth="1"/>
    <col min="53" max="53" width="11.69921875" style="1" customWidth="1"/>
    <col min="54" max="56" width="10.69921875" style="1" customWidth="1"/>
    <col min="57" max="57" width="10.69921875" style="1" hidden="1" customWidth="1"/>
    <col min="58" max="58" width="13.19921875" style="1" hidden="1" customWidth="1"/>
    <col min="59" max="59" width="15" style="1" hidden="1" customWidth="1"/>
    <col min="60" max="61" width="12.69921875" style="1" hidden="1" customWidth="1"/>
    <col min="62" max="62" width="20" style="1" customWidth="1"/>
    <col min="63" max="67" width="15.69921875" style="1" customWidth="1"/>
    <col min="68" max="68" width="3.19921875" style="1" customWidth="1"/>
    <col min="69" max="16384" width="10.69921875" style="1"/>
  </cols>
  <sheetData>
    <row r="1" spans="1:68" ht="45.75" customHeight="1">
      <c r="A1" s="78" t="s">
        <v>1610</v>
      </c>
      <c r="B1" s="77"/>
      <c r="C1" s="75"/>
      <c r="D1" s="75"/>
      <c r="E1" s="75"/>
      <c r="F1" s="75"/>
      <c r="G1" s="75"/>
      <c r="H1" s="76"/>
      <c r="I1" s="76"/>
      <c r="J1" s="75"/>
      <c r="K1" s="75"/>
      <c r="L1" s="75"/>
      <c r="M1" s="75"/>
      <c r="N1" s="197"/>
      <c r="O1" s="75"/>
      <c r="P1" s="75"/>
      <c r="Q1" s="75"/>
      <c r="R1" s="75"/>
      <c r="S1" s="75"/>
      <c r="T1" s="75"/>
      <c r="U1" s="75"/>
      <c r="V1" s="75"/>
      <c r="W1" s="75"/>
      <c r="X1" s="75"/>
      <c r="Y1" s="75"/>
      <c r="Z1" s="75"/>
      <c r="AA1" s="75"/>
      <c r="AB1" s="75"/>
      <c r="AC1" s="75"/>
      <c r="AD1" s="75"/>
      <c r="AE1" s="75"/>
      <c r="AF1" s="74"/>
      <c r="AG1" s="74"/>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2"/>
    </row>
    <row r="2" spans="1:68" ht="15" customHeight="1">
      <c r="A2" s="193"/>
      <c r="B2" s="71"/>
      <c r="C2" s="69"/>
      <c r="D2" s="69"/>
      <c r="E2" s="69"/>
      <c r="F2" s="69"/>
      <c r="G2" s="69"/>
      <c r="H2" s="70"/>
      <c r="I2" s="70"/>
      <c r="J2" s="69"/>
      <c r="K2" s="69"/>
      <c r="L2" s="69"/>
      <c r="M2" s="69"/>
      <c r="N2" s="198"/>
      <c r="O2" s="69"/>
      <c r="P2" s="69"/>
      <c r="Q2" s="69"/>
      <c r="R2" s="69"/>
      <c r="S2" s="69"/>
      <c r="T2" s="69"/>
      <c r="U2" s="69"/>
      <c r="V2" s="69"/>
      <c r="W2" s="69"/>
      <c r="X2" s="69"/>
      <c r="Y2" s="69"/>
      <c r="Z2" s="69"/>
      <c r="AA2" s="69"/>
      <c r="AB2" s="69"/>
      <c r="AC2" s="69"/>
      <c r="AD2" s="69"/>
      <c r="AE2" s="69"/>
      <c r="AF2" s="68"/>
      <c r="AG2" s="68"/>
      <c r="BP2" s="23"/>
    </row>
    <row r="3" spans="1:68" s="185" customFormat="1" ht="15.45" customHeight="1">
      <c r="A3" s="192" t="s">
        <v>1611</v>
      </c>
      <c r="B3" s="191"/>
      <c r="C3" s="123"/>
      <c r="D3" s="123"/>
      <c r="E3" s="123"/>
      <c r="F3" s="123"/>
      <c r="G3" s="123"/>
      <c r="H3" s="186"/>
      <c r="I3" s="186"/>
      <c r="J3" s="123"/>
      <c r="K3" s="123"/>
      <c r="L3" s="123"/>
      <c r="M3" s="123"/>
      <c r="N3" s="261"/>
      <c r="O3" s="123"/>
      <c r="P3" s="123"/>
      <c r="Q3" s="123"/>
      <c r="R3" s="123"/>
      <c r="S3" s="179"/>
      <c r="BP3" s="23"/>
    </row>
    <row r="4" spans="1:68" s="185" customFormat="1" ht="15.45" customHeight="1">
      <c r="A4" s="190" t="s">
        <v>1612</v>
      </c>
      <c r="B4" s="189"/>
      <c r="C4" s="123"/>
      <c r="D4" s="123"/>
      <c r="E4" s="123"/>
      <c r="F4" s="123"/>
      <c r="G4" s="123"/>
      <c r="H4" s="186"/>
      <c r="I4" s="186"/>
      <c r="J4" s="123"/>
      <c r="K4" s="123"/>
      <c r="L4" s="123"/>
      <c r="M4" s="123"/>
      <c r="N4" s="261"/>
      <c r="O4" s="123"/>
      <c r="P4" s="123"/>
      <c r="Q4" s="123"/>
      <c r="R4" s="123"/>
      <c r="S4" s="179"/>
      <c r="BP4" s="23"/>
    </row>
    <row r="5" spans="1:68" s="185" customFormat="1" ht="15.45" customHeight="1">
      <c r="A5" s="188" t="s">
        <v>1613</v>
      </c>
      <c r="B5" s="187"/>
      <c r="C5" s="123"/>
      <c r="D5" s="123"/>
      <c r="E5" s="123"/>
      <c r="F5" s="123"/>
      <c r="G5" s="123"/>
      <c r="H5" s="186"/>
      <c r="I5" s="186"/>
      <c r="J5" s="123"/>
      <c r="K5" s="123"/>
      <c r="L5" s="123"/>
      <c r="M5" s="123"/>
      <c r="N5" s="261"/>
      <c r="O5" s="123"/>
      <c r="P5" s="123"/>
      <c r="Q5" s="123"/>
      <c r="R5" s="123"/>
      <c r="S5" s="179"/>
      <c r="BP5" s="23"/>
    </row>
    <row r="6" spans="1:68" s="179" customFormat="1" ht="15.45" customHeight="1" thickBot="1">
      <c r="A6" s="184"/>
      <c r="B6" s="183"/>
      <c r="C6" s="182"/>
      <c r="D6" s="182"/>
      <c r="E6" s="182"/>
      <c r="F6" s="182"/>
      <c r="H6" s="181"/>
      <c r="I6" s="181"/>
      <c r="J6" s="180"/>
      <c r="K6" s="180"/>
      <c r="L6" s="180"/>
      <c r="M6" s="180"/>
      <c r="N6" s="262"/>
      <c r="O6" s="180"/>
      <c r="BP6" s="23"/>
    </row>
    <row r="7" spans="1:68" s="57" customFormat="1" ht="15" customHeight="1" thickBot="1">
      <c r="A7" s="65" t="s">
        <v>1614</v>
      </c>
      <c r="B7" s="67"/>
      <c r="C7" s="64"/>
      <c r="D7" s="64"/>
      <c r="E7" s="64"/>
      <c r="F7" s="64"/>
      <c r="G7" s="64"/>
      <c r="H7" s="66"/>
      <c r="I7" s="260"/>
      <c r="J7" s="65" t="s">
        <v>1615</v>
      </c>
      <c r="K7" s="64"/>
      <c r="L7" s="64"/>
      <c r="M7" s="64"/>
      <c r="N7" s="199"/>
      <c r="O7" s="64"/>
      <c r="P7" s="64"/>
      <c r="Q7" s="64"/>
      <c r="R7" s="63"/>
      <c r="S7" s="65" t="s">
        <v>1616</v>
      </c>
      <c r="T7" s="64"/>
      <c r="U7" s="64"/>
      <c r="V7" s="64"/>
      <c r="W7" s="63"/>
      <c r="X7" s="268"/>
      <c r="Y7" s="62"/>
      <c r="Z7" s="61" t="s">
        <v>1617</v>
      </c>
      <c r="AA7" s="60"/>
      <c r="AB7" s="60"/>
      <c r="AC7" s="60"/>
      <c r="AD7" s="60"/>
      <c r="AE7" s="60"/>
      <c r="AF7" s="59"/>
      <c r="AG7" s="61" t="s">
        <v>1618</v>
      </c>
      <c r="AH7" s="60"/>
      <c r="AI7" s="60"/>
      <c r="AJ7" s="60"/>
      <c r="AK7" s="60"/>
      <c r="AL7" s="60"/>
      <c r="AM7" s="59"/>
      <c r="AN7" s="61" t="s">
        <v>1619</v>
      </c>
      <c r="AO7" s="60"/>
      <c r="AP7" s="60"/>
      <c r="AQ7" s="60"/>
      <c r="AR7" s="60"/>
      <c r="AS7" s="60"/>
      <c r="AT7" s="59"/>
      <c r="AU7" s="61" t="s">
        <v>1620</v>
      </c>
      <c r="AV7" s="60"/>
      <c r="AW7" s="61" t="s">
        <v>1621</v>
      </c>
      <c r="AX7" s="60"/>
      <c r="AY7" s="60"/>
      <c r="AZ7" s="59"/>
      <c r="BA7" s="61" t="s">
        <v>1622</v>
      </c>
      <c r="BB7" s="60"/>
      <c r="BC7" s="60"/>
      <c r="BD7" s="59"/>
      <c r="BE7" s="61" t="s">
        <v>1623</v>
      </c>
      <c r="BF7" s="60"/>
      <c r="BG7" s="60"/>
      <c r="BH7" s="60"/>
      <c r="BI7" s="59"/>
      <c r="BJ7" s="61" t="s">
        <v>1624</v>
      </c>
      <c r="BK7" s="60"/>
      <c r="BL7" s="59"/>
      <c r="BM7" s="269"/>
      <c r="BN7" s="269"/>
      <c r="BO7" s="269"/>
      <c r="BP7" s="58"/>
    </row>
    <row r="8" spans="1:68" s="53" customFormat="1" ht="15" customHeight="1">
      <c r="A8" s="55">
        <v>1</v>
      </c>
      <c r="B8" s="56">
        <v>2</v>
      </c>
      <c r="C8" s="55">
        <v>3</v>
      </c>
      <c r="D8" s="55">
        <v>4</v>
      </c>
      <c r="E8" s="55">
        <v>5</v>
      </c>
      <c r="F8" s="55">
        <v>6</v>
      </c>
      <c r="G8" s="55">
        <v>7</v>
      </c>
      <c r="H8" s="56">
        <v>8</v>
      </c>
      <c r="I8" s="56"/>
      <c r="J8" s="55">
        <v>9</v>
      </c>
      <c r="K8" s="55">
        <v>10</v>
      </c>
      <c r="L8" s="55">
        <v>11</v>
      </c>
      <c r="M8" s="55">
        <v>12</v>
      </c>
      <c r="N8" s="200"/>
      <c r="O8" s="55">
        <v>13</v>
      </c>
      <c r="P8" s="55">
        <v>14</v>
      </c>
      <c r="Q8" s="55">
        <v>15</v>
      </c>
      <c r="R8" s="55">
        <v>16</v>
      </c>
      <c r="S8" s="55">
        <v>17</v>
      </c>
      <c r="T8" s="55">
        <v>18</v>
      </c>
      <c r="U8" s="55">
        <v>19</v>
      </c>
      <c r="V8" s="55">
        <v>20</v>
      </c>
      <c r="W8" s="55">
        <v>21</v>
      </c>
      <c r="X8" s="55"/>
      <c r="Y8" s="55">
        <v>22</v>
      </c>
      <c r="Z8" s="55">
        <v>23</v>
      </c>
      <c r="AA8" s="55">
        <v>24</v>
      </c>
      <c r="AB8" s="55">
        <v>25</v>
      </c>
      <c r="AC8" s="55">
        <v>26</v>
      </c>
      <c r="AD8" s="55">
        <v>27</v>
      </c>
      <c r="AE8" s="55">
        <v>28</v>
      </c>
      <c r="AF8" s="55">
        <v>29</v>
      </c>
      <c r="AG8" s="55">
        <v>30</v>
      </c>
      <c r="AH8" s="55">
        <v>31</v>
      </c>
      <c r="AI8" s="55">
        <v>32</v>
      </c>
      <c r="AJ8" s="55">
        <v>33</v>
      </c>
      <c r="AK8" s="55">
        <v>34</v>
      </c>
      <c r="AL8" s="55">
        <v>35</v>
      </c>
      <c r="AM8" s="55">
        <v>36</v>
      </c>
      <c r="AN8" s="55">
        <v>37</v>
      </c>
      <c r="AO8" s="55">
        <v>38</v>
      </c>
      <c r="AP8" s="55">
        <v>39</v>
      </c>
      <c r="AQ8" s="55">
        <v>40</v>
      </c>
      <c r="AR8" s="55">
        <v>41</v>
      </c>
      <c r="AS8" s="55">
        <v>42</v>
      </c>
      <c r="AT8" s="55">
        <v>43</v>
      </c>
      <c r="AU8" s="55">
        <v>44</v>
      </c>
      <c r="AV8" s="55">
        <v>45</v>
      </c>
      <c r="AW8" s="55">
        <v>46</v>
      </c>
      <c r="AX8" s="55">
        <v>47</v>
      </c>
      <c r="AY8" s="55">
        <v>48</v>
      </c>
      <c r="AZ8" s="55">
        <v>49</v>
      </c>
      <c r="BA8" s="55">
        <v>50</v>
      </c>
      <c r="BB8" s="55">
        <v>51</v>
      </c>
      <c r="BC8" s="55">
        <v>52</v>
      </c>
      <c r="BD8" s="55">
        <v>53</v>
      </c>
      <c r="BE8" s="55">
        <v>54</v>
      </c>
      <c r="BF8" s="55">
        <v>55</v>
      </c>
      <c r="BG8" s="55">
        <v>56</v>
      </c>
      <c r="BH8" s="55">
        <v>57</v>
      </c>
      <c r="BI8" s="55">
        <v>58</v>
      </c>
      <c r="BJ8" s="55">
        <v>59</v>
      </c>
      <c r="BK8" s="55">
        <v>60</v>
      </c>
      <c r="BL8" s="55">
        <v>61</v>
      </c>
      <c r="BM8" s="55"/>
      <c r="BN8" s="55"/>
      <c r="BO8" s="55"/>
      <c r="BP8" s="54"/>
    </row>
    <row r="9" spans="1:68" s="41" customFormat="1" ht="70.95" customHeight="1">
      <c r="A9" s="43" t="s">
        <v>149</v>
      </c>
      <c r="B9" s="43" t="s">
        <v>151</v>
      </c>
      <c r="C9" s="43" t="s">
        <v>1625</v>
      </c>
      <c r="D9" s="43" t="s">
        <v>1626</v>
      </c>
      <c r="E9" s="43" t="s">
        <v>1627</v>
      </c>
      <c r="F9" s="43" t="s">
        <v>1628</v>
      </c>
      <c r="G9" s="43" t="s">
        <v>158</v>
      </c>
      <c r="H9" s="43" t="s">
        <v>160</v>
      </c>
      <c r="I9" s="43"/>
      <c r="J9" s="50" t="s">
        <v>1629</v>
      </c>
      <c r="K9" s="50" t="s">
        <v>1630</v>
      </c>
      <c r="L9" s="50" t="s">
        <v>1631</v>
      </c>
      <c r="M9" s="50" t="s">
        <v>1632</v>
      </c>
      <c r="N9" s="201"/>
      <c r="O9" s="50" t="s">
        <v>1633</v>
      </c>
      <c r="P9" s="50" t="s">
        <v>1634</v>
      </c>
      <c r="Q9" s="50" t="s">
        <v>1635</v>
      </c>
      <c r="R9" s="50" t="s">
        <v>1636</v>
      </c>
      <c r="S9" s="51" t="s">
        <v>1637</v>
      </c>
      <c r="T9" s="51" t="s">
        <v>1638</v>
      </c>
      <c r="U9" s="51" t="s">
        <v>1639</v>
      </c>
      <c r="V9" s="51" t="s">
        <v>1640</v>
      </c>
      <c r="W9" s="51" t="s">
        <v>1641</v>
      </c>
      <c r="X9" s="51"/>
      <c r="Y9" s="50" t="s">
        <v>1642</v>
      </c>
      <c r="Z9" s="47" t="s">
        <v>1643</v>
      </c>
      <c r="AA9" s="47" t="s">
        <v>1644</v>
      </c>
      <c r="AB9" s="47" t="s">
        <v>1645</v>
      </c>
      <c r="AC9" s="47" t="s">
        <v>1646</v>
      </c>
      <c r="AD9" s="47" t="s">
        <v>1647</v>
      </c>
      <c r="AE9" s="47" t="s">
        <v>1648</v>
      </c>
      <c r="AF9" s="47" t="s">
        <v>1649</v>
      </c>
      <c r="AG9" s="49" t="s">
        <v>1643</v>
      </c>
      <c r="AH9" s="49" t="s">
        <v>1644</v>
      </c>
      <c r="AI9" s="49" t="s">
        <v>1645</v>
      </c>
      <c r="AJ9" s="49" t="s">
        <v>1646</v>
      </c>
      <c r="AK9" s="49" t="s">
        <v>1647</v>
      </c>
      <c r="AL9" s="49" t="s">
        <v>1648</v>
      </c>
      <c r="AM9" s="49" t="s">
        <v>1649</v>
      </c>
      <c r="AN9" s="48" t="s">
        <v>1643</v>
      </c>
      <c r="AO9" s="48" t="s">
        <v>1644</v>
      </c>
      <c r="AP9" s="48" t="s">
        <v>1645</v>
      </c>
      <c r="AQ9" s="48" t="s">
        <v>1646</v>
      </c>
      <c r="AR9" s="48" t="s">
        <v>1647</v>
      </c>
      <c r="AS9" s="48" t="s">
        <v>1648</v>
      </c>
      <c r="AT9" s="48" t="s">
        <v>1649</v>
      </c>
      <c r="AU9" s="47" t="s">
        <v>1643</v>
      </c>
      <c r="AV9" s="47" t="s">
        <v>1650</v>
      </c>
      <c r="AW9" s="49" t="s">
        <v>1643</v>
      </c>
      <c r="AX9" s="49" t="s">
        <v>1650</v>
      </c>
      <c r="AY9" s="49" t="s">
        <v>1651</v>
      </c>
      <c r="AZ9" s="49" t="s">
        <v>1652</v>
      </c>
      <c r="BA9" s="48" t="s">
        <v>1643</v>
      </c>
      <c r="BB9" s="48" t="s">
        <v>1651</v>
      </c>
      <c r="BC9" s="48" t="s">
        <v>1653</v>
      </c>
      <c r="BD9" s="48" t="s">
        <v>1654</v>
      </c>
      <c r="BE9" s="47" t="s">
        <v>1643</v>
      </c>
      <c r="BF9" s="47" t="s">
        <v>1655</v>
      </c>
      <c r="BG9" s="47" t="s">
        <v>1656</v>
      </c>
      <c r="BH9" s="47" t="s">
        <v>1657</v>
      </c>
      <c r="BI9" s="47" t="s">
        <v>1658</v>
      </c>
      <c r="BJ9" s="46" t="s">
        <v>1659</v>
      </c>
      <c r="BK9" s="46" t="s">
        <v>1660</v>
      </c>
      <c r="BL9" s="46" t="s">
        <v>1661</v>
      </c>
      <c r="BM9" s="270"/>
      <c r="BN9" s="270"/>
      <c r="BO9" s="270"/>
      <c r="BP9" s="42" t="s">
        <v>1662</v>
      </c>
    </row>
    <row r="10" spans="1:68" s="5" customFormat="1" ht="40.200000000000003" customHeight="1">
      <c r="A10" s="145" t="s">
        <v>1344</v>
      </c>
      <c r="B10" s="144" t="s">
        <v>1348</v>
      </c>
      <c r="C10" s="132" t="s">
        <v>270</v>
      </c>
      <c r="D10" s="132" t="s">
        <v>1663</v>
      </c>
      <c r="E10" s="141" t="s">
        <v>1664</v>
      </c>
      <c r="F10" s="141" t="s">
        <v>1665</v>
      </c>
      <c r="G10" s="172" t="s">
        <v>1666</v>
      </c>
      <c r="H10" s="132" t="s">
        <v>1667</v>
      </c>
      <c r="I10" s="141" t="s">
        <v>1668</v>
      </c>
      <c r="J10" s="166">
        <f>K10</f>
        <v>1101</v>
      </c>
      <c r="K10" s="132">
        <v>1101</v>
      </c>
      <c r="L10" s="141">
        <v>74</v>
      </c>
      <c r="M10" s="132" t="s">
        <v>270</v>
      </c>
      <c r="N10" s="263">
        <v>718</v>
      </c>
      <c r="O10" s="141" t="s">
        <v>1669</v>
      </c>
      <c r="P10" s="174" t="str">
        <f>"276, ("&amp;TEXT(276/K10,"0.0%")&amp;")"</f>
        <v>276, (25.1%)</v>
      </c>
      <c r="Q10" s="174" t="str">
        <f>"825, ("&amp;TEXT(825/K10,"0.0%")&amp;")"</f>
        <v>825, (74.9%)</v>
      </c>
      <c r="R10" s="132" t="s">
        <v>1670</v>
      </c>
      <c r="S10" s="132" t="s">
        <v>1671</v>
      </c>
      <c r="T10" s="132" t="s">
        <v>270</v>
      </c>
      <c r="U10" s="132" t="s">
        <v>270</v>
      </c>
      <c r="V10" s="135">
        <v>0.39900000000000002</v>
      </c>
      <c r="W10" s="135">
        <v>0.38300000000000001</v>
      </c>
      <c r="X10" s="135" t="str">
        <f>"De novo, n (%) / Secondary, n (%): "&amp;R10&amp;
"
Bone marrow blasts median % (range): "&amp;S10&amp;
"
Baseline HgB, median g/dL (range): "&amp;T10&amp;
"
ECOG PS 0/1, N (%): "&amp;U10&amp;
"
Cytogenic risk (good/intermediate): "&amp;V10&amp;
"
Cytogenic risk (poor): "&amp;W10</f>
        <v>De novo, n (%) / Secondary, n (%): Secondary, 168 (15.3%)
Bone marrow blasts median % (range): NR (21% - 30%)
Baseline HgB, median g/dL (range): NR
ECOG PS 0/1, N (%): NR
Cytogenic risk (good/intermediate): 0.399
Cytogenic risk (poor): 0.383</v>
      </c>
      <c r="Y10" s="132" t="s">
        <v>270</v>
      </c>
      <c r="Z10" s="141">
        <v>1101</v>
      </c>
      <c r="AA10" s="141">
        <v>11.6</v>
      </c>
      <c r="AB10" s="178" t="s">
        <v>1672</v>
      </c>
      <c r="AC10" s="141" t="s">
        <v>270</v>
      </c>
      <c r="AD10" s="141" t="s">
        <v>270</v>
      </c>
      <c r="AE10" s="141" t="s">
        <v>270</v>
      </c>
      <c r="AF10" s="138" t="str">
        <f>"Overall survival for all patients is "&amp;AA10&amp;" months, Cl="&amp;AB10&amp;", p="&amp;AE10</f>
        <v>Overall survival for all patients is 11.6 months, Cl=10.7 - 12.4 , p=NR</v>
      </c>
      <c r="AG10" s="136">
        <v>276</v>
      </c>
      <c r="AH10" s="136">
        <v>9.6</v>
      </c>
      <c r="AI10" s="132" t="s">
        <v>1673</v>
      </c>
      <c r="AJ10" s="132" t="s">
        <v>270</v>
      </c>
      <c r="AK10" s="132" t="s">
        <v>270</v>
      </c>
      <c r="AL10" s="139" t="s">
        <v>270</v>
      </c>
      <c r="AM10" s="138" t="str">
        <f>"Overall survival for AML patients is "&amp;AH10&amp;" months, Cl="&amp;AI10&amp;", p="&amp;AL10</f>
        <v>Overall survival for AML patients is 9.6 months, Cl=8.2 - 11.3, p=NR</v>
      </c>
      <c r="AN10" s="136">
        <v>825</v>
      </c>
      <c r="AO10" s="136">
        <v>12.4</v>
      </c>
      <c r="AP10" s="136" t="s">
        <v>1674</v>
      </c>
      <c r="AQ10" s="136" t="s">
        <v>270</v>
      </c>
      <c r="AR10" s="136" t="s">
        <v>270</v>
      </c>
      <c r="AS10" s="139" t="s">
        <v>270</v>
      </c>
      <c r="AT10" s="138" t="str">
        <f>"Overall survival for MDS patients is "&amp;AO10&amp;" months, Cl="&amp;AP10&amp;", p="&amp;AS10</f>
        <v>Overall survival for MDS patients is 12.4 months, Cl=11.3 - 13.8, p=NR</v>
      </c>
      <c r="AU10" s="141">
        <v>293</v>
      </c>
      <c r="AV10" s="35" t="s">
        <v>1675</v>
      </c>
      <c r="AW10" s="132" t="s">
        <v>270</v>
      </c>
      <c r="AX10" s="7" t="s">
        <v>270</v>
      </c>
      <c r="AY10" s="7" t="s">
        <v>270</v>
      </c>
      <c r="AZ10" s="132" t="s">
        <v>270</v>
      </c>
      <c r="BA10" s="132" t="s">
        <v>270</v>
      </c>
      <c r="BB10" s="135" t="s">
        <v>270</v>
      </c>
      <c r="BC10" s="135" t="s">
        <v>270</v>
      </c>
      <c r="BD10" s="132" t="s">
        <v>270</v>
      </c>
      <c r="BE10" s="132" t="s">
        <v>270</v>
      </c>
      <c r="BF10" s="132" t="s">
        <v>270</v>
      </c>
      <c r="BG10" s="132" t="s">
        <v>270</v>
      </c>
      <c r="BH10" s="132" t="s">
        <v>270</v>
      </c>
      <c r="BI10" s="132" t="s">
        <v>270</v>
      </c>
      <c r="BJ10" s="132" t="s">
        <v>270</v>
      </c>
      <c r="BK10" s="132" t="s">
        <v>270</v>
      </c>
      <c r="BL10" s="132" t="s">
        <v>270</v>
      </c>
      <c r="BM10" s="271" t="s">
        <v>1676</v>
      </c>
      <c r="BN10" s="271"/>
      <c r="BO10" s="271"/>
      <c r="BP10" s="22" t="str">
        <f>BM10&amp;", "&amp;BN10&amp;", "&amp;BO10</f>
        <v xml:space="preserve">OS, , </v>
      </c>
    </row>
    <row r="11" spans="1:68" s="5" customFormat="1" ht="40.200000000000003" customHeight="1">
      <c r="A11" s="145" t="s">
        <v>1501</v>
      </c>
      <c r="B11" s="144" t="s">
        <v>1568</v>
      </c>
      <c r="C11" s="132" t="s">
        <v>270</v>
      </c>
      <c r="D11" s="132" t="s">
        <v>1663</v>
      </c>
      <c r="E11" s="141" t="s">
        <v>1664</v>
      </c>
      <c r="F11" s="141" t="s">
        <v>1665</v>
      </c>
      <c r="G11" s="172" t="s">
        <v>1677</v>
      </c>
      <c r="H11" s="132" t="s">
        <v>270</v>
      </c>
      <c r="I11" s="141" t="s">
        <v>1678</v>
      </c>
      <c r="J11" s="166">
        <f>K11</f>
        <v>145</v>
      </c>
      <c r="K11" s="132">
        <v>145</v>
      </c>
      <c r="L11" s="132" t="s">
        <v>270</v>
      </c>
      <c r="M11" s="132" t="s">
        <v>270</v>
      </c>
      <c r="N11" s="264" t="s">
        <v>270</v>
      </c>
      <c r="O11" s="132" t="s">
        <v>270</v>
      </c>
      <c r="P11" s="132" t="s">
        <v>270</v>
      </c>
      <c r="Q11" s="132" t="s">
        <v>270</v>
      </c>
      <c r="R11" s="132" t="s">
        <v>1679</v>
      </c>
      <c r="S11" s="132" t="s">
        <v>1680</v>
      </c>
      <c r="T11" s="132" t="s">
        <v>270</v>
      </c>
      <c r="U11" s="132" t="s">
        <v>270</v>
      </c>
      <c r="V11" s="132" t="s">
        <v>270</v>
      </c>
      <c r="W11" s="132" t="s">
        <v>270</v>
      </c>
      <c r="X11" s="135" t="str">
        <f t="shared" ref="X11:X33" si="0">"De novo, n (%) / Secondary, n (%): "&amp;R11&amp;
"
Bone marrow blasts median % (range): "&amp;S11&amp;
"
Baseline HgB, median g/dL (range): "&amp;T11&amp;
"
ECOG PS 0/1, N (%): "&amp;U11&amp;
"
Cytogenic risk (good/intermediate): "&amp;V11&amp;
"
Cytogenic risk (poor): "&amp;W11</f>
        <v>De novo, n (%) / Secondary, n (%): Primary MDS, 83 (57.2%) 
Secondary MDS, 5 (3.4%)
AML/CMML, 57 (39.3%) 
Bone marrow blasts median % (range): NR (20% - 30%)
Baseline HgB, median g/dL (range): NR
ECOG PS 0/1, N (%): NR
Cytogenic risk (good/intermediate): NR
Cytogenic risk (poor): NR</v>
      </c>
      <c r="Y11" s="132" t="s">
        <v>270</v>
      </c>
      <c r="Z11" s="132" t="s">
        <v>270</v>
      </c>
      <c r="AA11" s="132" t="s">
        <v>270</v>
      </c>
      <c r="AB11" s="132" t="s">
        <v>270</v>
      </c>
      <c r="AC11" s="132" t="s">
        <v>270</v>
      </c>
      <c r="AD11" s="132" t="s">
        <v>270</v>
      </c>
      <c r="AE11" s="132" t="s">
        <v>270</v>
      </c>
      <c r="AF11" s="170" t="s">
        <v>270</v>
      </c>
      <c r="AG11" s="132" t="s">
        <v>270</v>
      </c>
      <c r="AH11" s="132" t="s">
        <v>270</v>
      </c>
      <c r="AI11" s="132" t="s">
        <v>270</v>
      </c>
      <c r="AJ11" s="132" t="s">
        <v>270</v>
      </c>
      <c r="AK11" s="132" t="s">
        <v>270</v>
      </c>
      <c r="AL11" s="132" t="s">
        <v>270</v>
      </c>
      <c r="AM11" s="137" t="s">
        <v>270</v>
      </c>
      <c r="AN11" s="132" t="s">
        <v>270</v>
      </c>
      <c r="AO11" s="132" t="s">
        <v>270</v>
      </c>
      <c r="AP11" s="132" t="s">
        <v>270</v>
      </c>
      <c r="AQ11" s="132" t="s">
        <v>270</v>
      </c>
      <c r="AR11" s="132" t="s">
        <v>270</v>
      </c>
      <c r="AS11" s="132" t="s">
        <v>270</v>
      </c>
      <c r="AT11" s="137" t="s">
        <v>270</v>
      </c>
      <c r="AU11" s="132" t="s">
        <v>270</v>
      </c>
      <c r="AV11" s="35" t="s">
        <v>270</v>
      </c>
      <c r="AW11" s="132" t="s">
        <v>270</v>
      </c>
      <c r="AX11" s="7" t="s">
        <v>270</v>
      </c>
      <c r="AY11" s="7" t="s">
        <v>270</v>
      </c>
      <c r="AZ11" s="132" t="s">
        <v>270</v>
      </c>
      <c r="BA11" s="132" t="s">
        <v>270</v>
      </c>
      <c r="BB11" s="135" t="s">
        <v>270</v>
      </c>
      <c r="BC11" s="135" t="s">
        <v>270</v>
      </c>
      <c r="BD11" s="132" t="s">
        <v>270</v>
      </c>
      <c r="BE11" s="132" t="s">
        <v>270</v>
      </c>
      <c r="BF11" s="132" t="s">
        <v>270</v>
      </c>
      <c r="BG11" s="132" t="s">
        <v>270</v>
      </c>
      <c r="BH11" s="132" t="s">
        <v>270</v>
      </c>
      <c r="BI11" s="132" t="s">
        <v>270</v>
      </c>
      <c r="BJ11" s="132" t="s">
        <v>270</v>
      </c>
      <c r="BK11" s="132" t="s">
        <v>270</v>
      </c>
      <c r="BL11" s="132" t="s">
        <v>270</v>
      </c>
      <c r="BM11" s="271"/>
      <c r="BN11" s="271"/>
      <c r="BO11" s="271"/>
      <c r="BP11" s="22" t="str">
        <f>BM11&amp;", "&amp;BN11&amp;", "&amp;BO11</f>
        <v xml:space="preserve">, , </v>
      </c>
    </row>
    <row r="12" spans="1:68" s="5" customFormat="1" ht="40.200000000000003" customHeight="1">
      <c r="A12" s="145" t="s">
        <v>1423</v>
      </c>
      <c r="B12" s="144" t="s">
        <v>1427</v>
      </c>
      <c r="C12" s="132" t="s">
        <v>270</v>
      </c>
      <c r="D12" s="132" t="s">
        <v>1663</v>
      </c>
      <c r="E12" s="141" t="s">
        <v>1664</v>
      </c>
      <c r="F12" s="141" t="s">
        <v>1665</v>
      </c>
      <c r="G12" s="177" t="s">
        <v>1681</v>
      </c>
      <c r="H12" s="132" t="s">
        <v>270</v>
      </c>
      <c r="I12" s="141" t="s">
        <v>1682</v>
      </c>
      <c r="J12" s="142">
        <v>79</v>
      </c>
      <c r="K12" s="132">
        <v>79</v>
      </c>
      <c r="L12" s="132">
        <v>77</v>
      </c>
      <c r="M12" s="132">
        <v>77</v>
      </c>
      <c r="N12" s="264">
        <f>0.656*K12</f>
        <v>51.824000000000005</v>
      </c>
      <c r="O12" s="135">
        <v>0.65600000000000003</v>
      </c>
      <c r="P12" s="141" t="s">
        <v>1683</v>
      </c>
      <c r="Q12" s="141" t="s">
        <v>1684</v>
      </c>
      <c r="R12" s="132" t="s">
        <v>270</v>
      </c>
      <c r="S12" s="132" t="s">
        <v>1680</v>
      </c>
      <c r="T12" s="132" t="s">
        <v>1685</v>
      </c>
      <c r="U12" s="140" t="s">
        <v>1686</v>
      </c>
      <c r="V12" s="135">
        <v>0.68</v>
      </c>
      <c r="W12" s="150">
        <v>0.20499999999999999</v>
      </c>
      <c r="X12" s="135" t="str">
        <f t="shared" si="0"/>
        <v>De novo, n (%) / Secondary, n (%): NR
Bone marrow blasts median % (range): NR (20% - 30%)
Baseline HgB, median g/dL (range): 9.1g/dL (6.3g/dL - 13.4g/dL)
ECOG PS 0/1, N (%): 55 (69.6%)
Cytogenic risk (good/intermediate): 0.68
Cytogenic risk (poor): 0.205</v>
      </c>
      <c r="Y12" s="132" t="s">
        <v>1687</v>
      </c>
      <c r="Z12" s="132">
        <v>79</v>
      </c>
      <c r="AA12" s="132">
        <v>13.1</v>
      </c>
      <c r="AB12" s="132" t="s">
        <v>270</v>
      </c>
      <c r="AC12" s="132" t="s">
        <v>270</v>
      </c>
      <c r="AD12" s="132" t="s">
        <v>270</v>
      </c>
      <c r="AE12" s="132" t="s">
        <v>270</v>
      </c>
      <c r="AF12" s="138" t="str">
        <f>"Overall survival for all patients is "&amp;AA12&amp;" months, Cl="&amp;AB12&amp;", p="&amp;AE12</f>
        <v>Overall survival for all patients is 13.1 months, Cl=NR, p=NR</v>
      </c>
      <c r="AG12" s="132">
        <v>79</v>
      </c>
      <c r="AH12" s="132">
        <v>13.1</v>
      </c>
      <c r="AI12" s="132" t="s">
        <v>270</v>
      </c>
      <c r="AJ12" s="132" t="s">
        <v>270</v>
      </c>
      <c r="AK12" s="132" t="s">
        <v>270</v>
      </c>
      <c r="AL12" s="139" t="s">
        <v>270</v>
      </c>
      <c r="AM12" s="138" t="str">
        <f>"Overall survival for all patients is "&amp;AH12&amp;" months, Cl="&amp;AI12&amp;", p="&amp;AL12</f>
        <v>Overall survival for all patients is 13.1 months, Cl=NR, p=NR</v>
      </c>
      <c r="AN12" s="132" t="s">
        <v>270</v>
      </c>
      <c r="AO12" s="132" t="s">
        <v>270</v>
      </c>
      <c r="AP12" s="132" t="s">
        <v>270</v>
      </c>
      <c r="AQ12" s="132" t="s">
        <v>270</v>
      </c>
      <c r="AR12" s="132" t="s">
        <v>270</v>
      </c>
      <c r="AS12" s="132" t="s">
        <v>270</v>
      </c>
      <c r="AT12" s="137" t="s">
        <v>270</v>
      </c>
      <c r="AU12" s="132">
        <v>79</v>
      </c>
      <c r="AV12" s="35">
        <f>16.5%+3.8%</f>
        <v>0.20300000000000001</v>
      </c>
      <c r="AW12" s="132">
        <v>79</v>
      </c>
      <c r="AX12" s="29">
        <f>16.5%+3.8%</f>
        <v>0.20300000000000001</v>
      </c>
      <c r="AY12" s="7">
        <v>0.16500000000000001</v>
      </c>
      <c r="AZ12" s="136" t="str">
        <f>AW12 &amp;" patients had "&amp;TEXT(AX12,"0.0%")&amp;" CR and "&amp;TEXT(AY12,"0.0%")&amp;" CRi"</f>
        <v>79 patients had 20.3% CR and 16.5% CRi</v>
      </c>
      <c r="BA12" s="132" t="s">
        <v>270</v>
      </c>
      <c r="BB12" s="135" t="s">
        <v>270</v>
      </c>
      <c r="BC12" s="135" t="s">
        <v>270</v>
      </c>
      <c r="BD12" s="132" t="s">
        <v>270</v>
      </c>
      <c r="BE12" s="134" t="s">
        <v>270</v>
      </c>
      <c r="BF12" s="134" t="s">
        <v>270</v>
      </c>
      <c r="BG12" s="134" t="s">
        <v>270</v>
      </c>
      <c r="BH12" s="134" t="s">
        <v>270</v>
      </c>
      <c r="BI12" s="134" t="s">
        <v>270</v>
      </c>
      <c r="BJ12" s="133" t="s">
        <v>1688</v>
      </c>
      <c r="BK12" s="132" t="s">
        <v>270</v>
      </c>
      <c r="BL12" s="132" t="s">
        <v>270</v>
      </c>
      <c r="BM12" s="271" t="s">
        <v>1676</v>
      </c>
      <c r="BN12" s="271" t="s">
        <v>1689</v>
      </c>
      <c r="BO12" s="271" t="s">
        <v>1690</v>
      </c>
      <c r="BP12" s="22" t="str">
        <f t="shared" ref="BP12:BP33" si="1">BM12&amp;", "&amp;BN12&amp;", "&amp;BO12</f>
        <v>OS, Response, Treatment Pattern</v>
      </c>
    </row>
    <row r="13" spans="1:68" s="5" customFormat="1" ht="40.200000000000003" customHeight="1">
      <c r="A13" s="145" t="s">
        <v>857</v>
      </c>
      <c r="B13" s="144" t="s">
        <v>861</v>
      </c>
      <c r="C13" s="132" t="s">
        <v>270</v>
      </c>
      <c r="D13" s="151" t="s">
        <v>1663</v>
      </c>
      <c r="E13" s="141" t="s">
        <v>1664</v>
      </c>
      <c r="F13" s="141" t="s">
        <v>1665</v>
      </c>
      <c r="G13" s="172" t="s">
        <v>1691</v>
      </c>
      <c r="H13" s="132" t="s">
        <v>270</v>
      </c>
      <c r="I13" s="141" t="s">
        <v>1692</v>
      </c>
      <c r="J13" s="166">
        <f>K13</f>
        <v>54</v>
      </c>
      <c r="K13" s="132">
        <v>54</v>
      </c>
      <c r="L13" s="132">
        <v>68.5</v>
      </c>
      <c r="M13" s="132" t="s">
        <v>270</v>
      </c>
      <c r="N13" s="264">
        <v>21</v>
      </c>
      <c r="O13" s="132" t="str">
        <f>"21, ("&amp;TEXT(21/54,"0.0%")&amp;")"</f>
        <v>21, (38.9%)</v>
      </c>
      <c r="P13" s="132" t="s">
        <v>270</v>
      </c>
      <c r="Q13" s="132" t="s">
        <v>270</v>
      </c>
      <c r="R13" s="132" t="s">
        <v>270</v>
      </c>
      <c r="S13" s="132" t="s">
        <v>1693</v>
      </c>
      <c r="T13" s="132" t="s">
        <v>270</v>
      </c>
      <c r="U13" s="132" t="s">
        <v>270</v>
      </c>
      <c r="V13" s="132" t="s">
        <v>270</v>
      </c>
      <c r="W13" s="132" t="s">
        <v>270</v>
      </c>
      <c r="X13" s="135" t="str">
        <f t="shared" si="0"/>
        <v>De novo, n (%) / Secondary, n (%): NR
Bone marrow blasts median % (range): 15% (1% - 19%)
Baseline HgB, median g/dL (range): NR
ECOG PS 0/1, N (%): NR
Cytogenic risk (good/intermediate): NR
Cytogenic risk (poor): NR</v>
      </c>
      <c r="Y13" s="132" t="s">
        <v>270</v>
      </c>
      <c r="Z13" s="132">
        <v>54</v>
      </c>
      <c r="AA13" s="132" t="s">
        <v>270</v>
      </c>
      <c r="AB13" s="132" t="s">
        <v>270</v>
      </c>
      <c r="AC13" s="132" t="s">
        <v>270</v>
      </c>
      <c r="AD13" s="132" t="s">
        <v>270</v>
      </c>
      <c r="AE13" s="132" t="s">
        <v>270</v>
      </c>
      <c r="AF13" s="170" t="s">
        <v>1694</v>
      </c>
      <c r="AG13" s="132" t="s">
        <v>270</v>
      </c>
      <c r="AH13" s="132" t="s">
        <v>270</v>
      </c>
      <c r="AI13" s="132" t="s">
        <v>270</v>
      </c>
      <c r="AJ13" s="132" t="s">
        <v>270</v>
      </c>
      <c r="AK13" s="132" t="s">
        <v>270</v>
      </c>
      <c r="AL13" s="132" t="s">
        <v>270</v>
      </c>
      <c r="AM13" s="137" t="s">
        <v>270</v>
      </c>
      <c r="AN13" s="132" t="s">
        <v>270</v>
      </c>
      <c r="AO13" s="132" t="s">
        <v>270</v>
      </c>
      <c r="AP13" s="132" t="s">
        <v>270</v>
      </c>
      <c r="AQ13" s="132" t="s">
        <v>270</v>
      </c>
      <c r="AR13" s="132" t="s">
        <v>270</v>
      </c>
      <c r="AS13" s="132" t="s">
        <v>270</v>
      </c>
      <c r="AT13" s="137" t="s">
        <v>270</v>
      </c>
      <c r="AU13" s="132">
        <v>54</v>
      </c>
      <c r="AV13" s="35" t="s">
        <v>1695</v>
      </c>
      <c r="AW13" s="132" t="s">
        <v>270</v>
      </c>
      <c r="AX13" s="7" t="s">
        <v>270</v>
      </c>
      <c r="AY13" s="7" t="s">
        <v>270</v>
      </c>
      <c r="AZ13" s="132" t="s">
        <v>270</v>
      </c>
      <c r="BA13" s="132" t="s">
        <v>270</v>
      </c>
      <c r="BB13" s="135" t="s">
        <v>270</v>
      </c>
      <c r="BC13" s="135" t="s">
        <v>270</v>
      </c>
      <c r="BD13" s="132" t="s">
        <v>270</v>
      </c>
      <c r="BE13" s="132" t="s">
        <v>270</v>
      </c>
      <c r="BF13" s="132" t="s">
        <v>270</v>
      </c>
      <c r="BG13" s="132" t="s">
        <v>270</v>
      </c>
      <c r="BH13" s="132" t="s">
        <v>270</v>
      </c>
      <c r="BI13" s="132" t="s">
        <v>270</v>
      </c>
      <c r="BJ13" s="132" t="s">
        <v>270</v>
      </c>
      <c r="BK13" s="132" t="s">
        <v>270</v>
      </c>
      <c r="BL13" s="132" t="s">
        <v>270</v>
      </c>
      <c r="BM13" s="271" t="s">
        <v>1676</v>
      </c>
      <c r="BN13" s="271"/>
      <c r="BO13" s="271"/>
      <c r="BP13" s="22" t="str">
        <f t="shared" si="1"/>
        <v xml:space="preserve">OS, , </v>
      </c>
    </row>
    <row r="14" spans="1:68" s="5" customFormat="1" ht="40.200000000000003" customHeight="1">
      <c r="A14" s="145" t="s">
        <v>871</v>
      </c>
      <c r="B14" s="144" t="s">
        <v>875</v>
      </c>
      <c r="C14" s="132" t="s">
        <v>270</v>
      </c>
      <c r="D14" s="151" t="s">
        <v>1696</v>
      </c>
      <c r="E14" s="141" t="s">
        <v>1664</v>
      </c>
      <c r="F14" s="141" t="s">
        <v>1665</v>
      </c>
      <c r="G14" s="172" t="s">
        <v>1697</v>
      </c>
      <c r="H14" s="132" t="s">
        <v>270</v>
      </c>
      <c r="I14" s="141" t="s">
        <v>1698</v>
      </c>
      <c r="J14" s="142">
        <v>49</v>
      </c>
      <c r="K14" s="132">
        <v>49</v>
      </c>
      <c r="L14" s="132">
        <v>74.7</v>
      </c>
      <c r="M14" s="132" t="s">
        <v>270</v>
      </c>
      <c r="N14" s="264">
        <v>34</v>
      </c>
      <c r="O14" s="132" t="s">
        <v>1699</v>
      </c>
      <c r="P14" s="174">
        <v>0.26500000000000001</v>
      </c>
      <c r="Q14" s="174">
        <v>0.69399999999999995</v>
      </c>
      <c r="R14" s="132" t="s">
        <v>270</v>
      </c>
      <c r="S14" s="151" t="s">
        <v>1700</v>
      </c>
      <c r="T14" s="132" t="s">
        <v>270</v>
      </c>
      <c r="U14" s="176" t="s">
        <v>1701</v>
      </c>
      <c r="V14" s="132" t="s">
        <v>270</v>
      </c>
      <c r="W14" s="132" t="s">
        <v>270</v>
      </c>
      <c r="X14" s="135" t="str">
        <f t="shared" si="0"/>
        <v>De novo, n (%) / Secondary, n (%): NR
Bone marrow blasts median % (range): NR (20%-30%)
Baseline HgB, median g/dL (range): NR
ECOG PS 0/1, N (%): 34 (69.4%)
Cytogenic risk (good/intermediate): NR
Cytogenic risk (poor): NR</v>
      </c>
      <c r="Y14" s="132" t="s">
        <v>270</v>
      </c>
      <c r="Z14" s="132">
        <v>49</v>
      </c>
      <c r="AA14" s="175">
        <f>490/30.4</f>
        <v>16.118421052631579</v>
      </c>
      <c r="AB14" s="132" t="str">
        <f>TEXT(326/30.4,"0.0")&amp;" - "&amp;TEXT(555/30.4, "0.0")</f>
        <v>10.7 - 18.3</v>
      </c>
      <c r="AC14" s="132" t="s">
        <v>270</v>
      </c>
      <c r="AD14" s="132" t="s">
        <v>270</v>
      </c>
      <c r="AE14" s="132" t="s">
        <v>270</v>
      </c>
      <c r="AF14" s="138" t="str">
        <f>"Overall survival for all patients is "&amp;TEXT(AA14,"0.0")&amp;" months, Cl="&amp;AB14&amp;", p="&amp;AE14</f>
        <v>Overall survival for all patients is 16.1 months, Cl=10.7 - 18.3, p=NR</v>
      </c>
      <c r="AG14" s="133">
        <v>13</v>
      </c>
      <c r="AH14" s="139">
        <f>363/30.4</f>
        <v>11.940789473684211</v>
      </c>
      <c r="AI14" s="132" t="str">
        <f>TEXT(115/30.4,"0.0")&amp;" - "&amp;TEXT(576/30.4, "0.0")</f>
        <v>3.8 - 18.9</v>
      </c>
      <c r="AJ14" s="132" t="s">
        <v>270</v>
      </c>
      <c r="AK14" s="132" t="s">
        <v>270</v>
      </c>
      <c r="AL14" s="132" t="s">
        <v>270</v>
      </c>
      <c r="AM14" s="138" t="str">
        <f>"Overall survival for AML patients is "&amp;TEXT(AH14,"0.0")&amp;" months, Cl="&amp;AI14&amp;", p="&amp;AL14</f>
        <v>Overall survival for AML patients is 11.9 months, Cl=3.8 - 18.9, p=NR</v>
      </c>
      <c r="AN14" s="132">
        <v>34</v>
      </c>
      <c r="AO14" s="139">
        <f>501/30.4</f>
        <v>16.480263157894736</v>
      </c>
      <c r="AP14" s="132" t="str">
        <f>TEXT(317/30.4,"0.0")&amp;" - "&amp;TEXT(665/30.4, "0.0")</f>
        <v>10.4 - 21.9</v>
      </c>
      <c r="AQ14" s="132" t="s">
        <v>270</v>
      </c>
      <c r="AR14" s="132" t="s">
        <v>270</v>
      </c>
      <c r="AS14" s="132" t="s">
        <v>270</v>
      </c>
      <c r="AT14" s="138" t="str">
        <f>"Overall survival for MDS patients is "&amp;TEXT(AO14,"0.0")&amp;" months, Cl="&amp;AP14&amp;", p="&amp;AS14</f>
        <v>Overall survival for MDS patients is 16.5 months, Cl=10.4 - 21.9, p=NR</v>
      </c>
      <c r="AU14" s="132">
        <v>38</v>
      </c>
      <c r="AV14" s="35">
        <v>0.184</v>
      </c>
      <c r="AW14" s="133">
        <v>9</v>
      </c>
      <c r="AX14" s="29">
        <f>44.4%</f>
        <v>0.44400000000000001</v>
      </c>
      <c r="AY14" s="7" t="s">
        <v>270</v>
      </c>
      <c r="AZ14" s="133" t="s">
        <v>1702</v>
      </c>
      <c r="BA14" s="132" t="s">
        <v>270</v>
      </c>
      <c r="BB14" s="135" t="s">
        <v>270</v>
      </c>
      <c r="BC14" s="135" t="s">
        <v>270</v>
      </c>
      <c r="BD14" s="132" t="s">
        <v>270</v>
      </c>
      <c r="BE14" s="132" t="s">
        <v>270</v>
      </c>
      <c r="BF14" s="132" t="s">
        <v>270</v>
      </c>
      <c r="BG14" s="132" t="s">
        <v>270</v>
      </c>
      <c r="BH14" s="132" t="s">
        <v>270</v>
      </c>
      <c r="BI14" s="132" t="s">
        <v>270</v>
      </c>
      <c r="BJ14" s="159">
        <f>(32*0.438)/49</f>
        <v>0.28604081632653061</v>
      </c>
      <c r="BK14" s="132" t="s">
        <v>270</v>
      </c>
      <c r="BL14" s="132" t="s">
        <v>270</v>
      </c>
      <c r="BM14" s="271" t="s">
        <v>1676</v>
      </c>
      <c r="BN14" s="271" t="s">
        <v>1689</v>
      </c>
      <c r="BO14" s="271" t="s">
        <v>1690</v>
      </c>
      <c r="BP14" s="22" t="str">
        <f t="shared" si="1"/>
        <v>OS, Response, Treatment Pattern</v>
      </c>
    </row>
    <row r="15" spans="1:68" s="5" customFormat="1" ht="40.200000000000003" customHeight="1">
      <c r="A15" s="145" t="s">
        <v>1523</v>
      </c>
      <c r="B15" s="144" t="s">
        <v>945</v>
      </c>
      <c r="C15" s="132" t="s">
        <v>270</v>
      </c>
      <c r="D15" s="132" t="s">
        <v>1703</v>
      </c>
      <c r="E15" s="141" t="s">
        <v>1664</v>
      </c>
      <c r="F15" s="141" t="s">
        <v>1665</v>
      </c>
      <c r="G15" s="172" t="s">
        <v>1697</v>
      </c>
      <c r="H15" s="132" t="s">
        <v>1704</v>
      </c>
      <c r="I15" s="141" t="s">
        <v>1705</v>
      </c>
      <c r="J15" s="142">
        <v>33</v>
      </c>
      <c r="K15" s="132">
        <v>33</v>
      </c>
      <c r="L15" s="132">
        <v>70</v>
      </c>
      <c r="M15" s="132" t="s">
        <v>270</v>
      </c>
      <c r="N15" s="264" t="s">
        <v>270</v>
      </c>
      <c r="O15" s="132" t="s">
        <v>270</v>
      </c>
      <c r="P15" s="174" t="str">
        <f>"18, ("&amp;TEXT(18/K15,"0.0%")&amp;")"</f>
        <v>18, (54.5%)</v>
      </c>
      <c r="Q15" s="174" t="str">
        <f>"13, ("&amp;TEXT(13/K15,"0.0%")&amp;")"</f>
        <v>13, (39.4%)</v>
      </c>
      <c r="R15" s="132" t="s">
        <v>270</v>
      </c>
      <c r="S15" s="151" t="s">
        <v>270</v>
      </c>
      <c r="T15" s="132" t="s">
        <v>270</v>
      </c>
      <c r="U15" s="132" t="s">
        <v>270</v>
      </c>
      <c r="V15" s="132" t="s">
        <v>270</v>
      </c>
      <c r="W15" s="132" t="s">
        <v>270</v>
      </c>
      <c r="X15" s="135" t="str">
        <f t="shared" si="0"/>
        <v>De novo, n (%) / Secondary, n (%): NR
Bone marrow blasts median % (range): NR
Baseline HgB, median g/dL (range): NR
ECOG PS 0/1, N (%): NR
Cytogenic risk (good/intermediate): NR
Cytogenic risk (poor): NR</v>
      </c>
      <c r="Y15" s="132" t="s">
        <v>1706</v>
      </c>
      <c r="Z15" s="132">
        <v>13</v>
      </c>
      <c r="AA15" s="132">
        <v>14</v>
      </c>
      <c r="AB15" s="132" t="s">
        <v>270</v>
      </c>
      <c r="AC15" s="132" t="s">
        <v>270</v>
      </c>
      <c r="AD15" s="132" t="s">
        <v>270</v>
      </c>
      <c r="AE15" s="132" t="s">
        <v>270</v>
      </c>
      <c r="AF15" s="170" t="s">
        <v>1707</v>
      </c>
      <c r="AG15" s="132" t="s">
        <v>270</v>
      </c>
      <c r="AH15" s="132" t="s">
        <v>270</v>
      </c>
      <c r="AI15" s="132" t="s">
        <v>270</v>
      </c>
      <c r="AJ15" s="132" t="s">
        <v>270</v>
      </c>
      <c r="AK15" s="132" t="s">
        <v>270</v>
      </c>
      <c r="AL15" s="132" t="s">
        <v>270</v>
      </c>
      <c r="AM15" s="137" t="s">
        <v>270</v>
      </c>
      <c r="AN15" s="132" t="s">
        <v>270</v>
      </c>
      <c r="AO15" s="132" t="s">
        <v>270</v>
      </c>
      <c r="AP15" s="132" t="s">
        <v>270</v>
      </c>
      <c r="AQ15" s="132" t="s">
        <v>270</v>
      </c>
      <c r="AR15" s="132" t="s">
        <v>270</v>
      </c>
      <c r="AS15" s="132" t="s">
        <v>270</v>
      </c>
      <c r="AT15" s="137" t="s">
        <v>270</v>
      </c>
      <c r="AU15" s="132" t="s">
        <v>270</v>
      </c>
      <c r="AV15" s="35" t="s">
        <v>270</v>
      </c>
      <c r="AW15" s="133">
        <v>18</v>
      </c>
      <c r="AX15" s="29" t="s">
        <v>1708</v>
      </c>
      <c r="AY15" s="7">
        <v>0.05</v>
      </c>
      <c r="AZ15" s="133" t="s">
        <v>1709</v>
      </c>
      <c r="BA15" s="132">
        <v>13</v>
      </c>
      <c r="BB15" s="135">
        <v>0.31</v>
      </c>
      <c r="BC15" s="135" t="s">
        <v>270</v>
      </c>
      <c r="BD15" s="133" t="s">
        <v>1710</v>
      </c>
      <c r="BE15" s="151" t="s">
        <v>270</v>
      </c>
      <c r="BF15" s="151" t="s">
        <v>270</v>
      </c>
      <c r="BG15" s="151" t="s">
        <v>270</v>
      </c>
      <c r="BH15" s="151" t="s">
        <v>270</v>
      </c>
      <c r="BI15" s="151" t="s">
        <v>270</v>
      </c>
      <c r="BJ15" s="132" t="s">
        <v>270</v>
      </c>
      <c r="BK15" s="132" t="s">
        <v>270</v>
      </c>
      <c r="BL15" s="132" t="s">
        <v>270</v>
      </c>
      <c r="BM15" s="271" t="s">
        <v>1676</v>
      </c>
      <c r="BN15" s="271" t="s">
        <v>1689</v>
      </c>
      <c r="BO15" s="271"/>
      <c r="BP15" s="22" t="str">
        <f t="shared" si="1"/>
        <v xml:space="preserve">OS, Response, </v>
      </c>
    </row>
    <row r="16" spans="1:68" s="5" customFormat="1" ht="40.200000000000003" customHeight="1">
      <c r="A16" s="145" t="s">
        <v>1350</v>
      </c>
      <c r="B16" s="144" t="s">
        <v>1354</v>
      </c>
      <c r="C16" s="151" t="s">
        <v>270</v>
      </c>
      <c r="D16" s="151" t="s">
        <v>1711</v>
      </c>
      <c r="E16" s="173" t="s">
        <v>1712</v>
      </c>
      <c r="F16" s="173" t="s">
        <v>1665</v>
      </c>
      <c r="G16" s="172" t="s">
        <v>1666</v>
      </c>
      <c r="H16" s="132" t="s">
        <v>1713</v>
      </c>
      <c r="I16" s="141" t="s">
        <v>1714</v>
      </c>
      <c r="J16" s="142">
        <v>225</v>
      </c>
      <c r="K16" s="151">
        <v>877</v>
      </c>
      <c r="L16" s="151">
        <v>73</v>
      </c>
      <c r="M16" s="151">
        <v>73</v>
      </c>
      <c r="N16" s="265">
        <v>579</v>
      </c>
      <c r="O16" s="151" t="s">
        <v>1715</v>
      </c>
      <c r="P16" s="171" t="s">
        <v>1716</v>
      </c>
      <c r="Q16" s="171" t="s">
        <v>1717</v>
      </c>
      <c r="R16" s="151" t="s">
        <v>270</v>
      </c>
      <c r="S16" s="151" t="s">
        <v>1671</v>
      </c>
      <c r="T16" s="132" t="s">
        <v>270</v>
      </c>
      <c r="U16" s="132" t="s">
        <v>270</v>
      </c>
      <c r="V16" s="132" t="s">
        <v>270</v>
      </c>
      <c r="W16" s="132" t="s">
        <v>270</v>
      </c>
      <c r="X16" s="135" t="str">
        <f t="shared" si="0"/>
        <v>De novo, n (%) / Secondary, n (%): NR
Bone marrow blasts median % (range): NR (21% - 30%)
Baseline HgB, median g/dL (range): NR
ECOG PS 0/1, N (%): NR
Cytogenic risk (good/intermediate): NR
Cytogenic risk (poor): NR</v>
      </c>
      <c r="Y16" s="151" t="s">
        <v>270</v>
      </c>
      <c r="Z16" s="151">
        <v>877</v>
      </c>
      <c r="AA16" s="151">
        <v>16.100000000000001</v>
      </c>
      <c r="AB16" s="132" t="s">
        <v>270</v>
      </c>
      <c r="AC16" s="132" t="s">
        <v>270</v>
      </c>
      <c r="AD16" s="132" t="s">
        <v>270</v>
      </c>
      <c r="AE16" s="132" t="s">
        <v>270</v>
      </c>
      <c r="AF16" s="138" t="str">
        <f>"Overall survival for all patients is "&amp;AA16&amp;" months, Cl="&amp;AB16&amp;", p="&amp;AE16</f>
        <v>Overall survival for all patients is 16.1 months, Cl=NR, p=NR</v>
      </c>
      <c r="AG16" s="133" t="s">
        <v>270</v>
      </c>
      <c r="AH16" s="133" t="s">
        <v>270</v>
      </c>
      <c r="AI16" s="133" t="s">
        <v>270</v>
      </c>
      <c r="AJ16" s="133" t="s">
        <v>270</v>
      </c>
      <c r="AK16" s="133" t="s">
        <v>270</v>
      </c>
      <c r="AL16" s="133" t="s">
        <v>270</v>
      </c>
      <c r="AM16" s="152" t="s">
        <v>270</v>
      </c>
      <c r="AN16" s="133" t="s">
        <v>270</v>
      </c>
      <c r="AO16" s="133" t="s">
        <v>270</v>
      </c>
      <c r="AP16" s="133" t="s">
        <v>270</v>
      </c>
      <c r="AQ16" s="133" t="s">
        <v>270</v>
      </c>
      <c r="AR16" s="133" t="s">
        <v>270</v>
      </c>
      <c r="AS16" s="133" t="s">
        <v>270</v>
      </c>
      <c r="AT16" s="152" t="s">
        <v>270</v>
      </c>
      <c r="AU16" s="151" t="s">
        <v>270</v>
      </c>
      <c r="AV16" s="148" t="s">
        <v>270</v>
      </c>
      <c r="AW16" s="151" t="s">
        <v>270</v>
      </c>
      <c r="AX16" s="147" t="s">
        <v>270</v>
      </c>
      <c r="AY16" s="146" t="s">
        <v>270</v>
      </c>
      <c r="AZ16" s="141" t="s">
        <v>270</v>
      </c>
      <c r="BA16" s="151" t="s">
        <v>270</v>
      </c>
      <c r="BB16" s="140" t="s">
        <v>270</v>
      </c>
      <c r="BC16" s="140" t="s">
        <v>270</v>
      </c>
      <c r="BD16" s="151" t="s">
        <v>270</v>
      </c>
      <c r="BE16" s="134" t="s">
        <v>270</v>
      </c>
      <c r="BF16" s="134" t="s">
        <v>270</v>
      </c>
      <c r="BG16" s="134" t="s">
        <v>270</v>
      </c>
      <c r="BH16" s="134" t="s">
        <v>270</v>
      </c>
      <c r="BI16" s="134" t="s">
        <v>270</v>
      </c>
      <c r="BJ16" s="151" t="s">
        <v>270</v>
      </c>
      <c r="BK16" s="151" t="s">
        <v>270</v>
      </c>
      <c r="BL16" s="151" t="s">
        <v>270</v>
      </c>
      <c r="BM16" s="272" t="s">
        <v>1676</v>
      </c>
      <c r="BN16" s="272"/>
      <c r="BO16" s="272"/>
      <c r="BP16" s="22" t="str">
        <f t="shared" si="1"/>
        <v xml:space="preserve">OS, , </v>
      </c>
    </row>
    <row r="17" spans="1:68" s="5" customFormat="1" ht="40.200000000000003" customHeight="1">
      <c r="A17" s="145" t="s">
        <v>1098</v>
      </c>
      <c r="B17" s="144" t="s">
        <v>1102</v>
      </c>
      <c r="C17" s="132" t="s">
        <v>270</v>
      </c>
      <c r="D17" s="132" t="s">
        <v>1696</v>
      </c>
      <c r="E17" s="141" t="s">
        <v>1664</v>
      </c>
      <c r="F17" s="141" t="s">
        <v>1665</v>
      </c>
      <c r="G17" s="155" t="s">
        <v>1718</v>
      </c>
      <c r="H17" s="132" t="s">
        <v>1719</v>
      </c>
      <c r="I17" s="141" t="s">
        <v>1720</v>
      </c>
      <c r="J17" s="142">
        <v>50</v>
      </c>
      <c r="K17" s="132">
        <v>50</v>
      </c>
      <c r="L17" s="132">
        <v>66</v>
      </c>
      <c r="M17" s="132">
        <v>66</v>
      </c>
      <c r="N17" s="264">
        <v>50</v>
      </c>
      <c r="O17" s="132" t="str">
        <f>"50, ("&amp;TEXT(28/50,"0.0%")&amp;")"</f>
        <v>50, (56.0%)</v>
      </c>
      <c r="P17" s="132" t="str">
        <f>"16, ("&amp;TEXT(16/50,"0.0%")&amp;")"</f>
        <v>16, (32.0%)</v>
      </c>
      <c r="Q17" s="132" t="str">
        <f>"34, ("&amp;TEXT(34/50,"0.0%")&amp;")"</f>
        <v>34, (68.0%)</v>
      </c>
      <c r="R17" s="132" t="s">
        <v>1721</v>
      </c>
      <c r="S17" s="132" t="s">
        <v>1722</v>
      </c>
      <c r="T17" s="132" t="s">
        <v>270</v>
      </c>
      <c r="U17" s="151" t="s">
        <v>1723</v>
      </c>
      <c r="V17" s="132" t="s">
        <v>270</v>
      </c>
      <c r="W17" s="132" t="s">
        <v>270</v>
      </c>
      <c r="X17" s="135" t="str">
        <f t="shared" si="0"/>
        <v>De novo, n (%) / Secondary, n (%): Secondary, 50 (100%)
Bone marrow blasts median % (range): 13% (1% - 90%)
Baseline HgB, median g/dL (range): NR
ECOG PS 0/1, N (%): 46 (92.0%)
Cytogenic risk (good/intermediate): NR
Cytogenic risk (poor): NR</v>
      </c>
      <c r="Y17" s="132">
        <f>4*28</f>
        <v>112</v>
      </c>
      <c r="Z17" s="132">
        <v>48</v>
      </c>
      <c r="AA17" s="151">
        <v>21</v>
      </c>
      <c r="AB17" s="132" t="s">
        <v>1724</v>
      </c>
      <c r="AC17" s="132" t="s">
        <v>270</v>
      </c>
      <c r="AD17" s="132" t="s">
        <v>270</v>
      </c>
      <c r="AE17" s="132" t="s">
        <v>270</v>
      </c>
      <c r="AF17" s="138" t="str">
        <f>"Overall survival for all patients is "&amp;AA17&amp;" months, Cl="&amp;AB17&amp;", p="&amp;AE17</f>
        <v>Overall survival for all patients is 21 months, Cl=1-53.6, p=NR</v>
      </c>
      <c r="AG17" s="133">
        <v>16</v>
      </c>
      <c r="AH17" s="133">
        <v>8.5</v>
      </c>
      <c r="AI17" s="132" t="s">
        <v>270</v>
      </c>
      <c r="AJ17" s="132" t="s">
        <v>270</v>
      </c>
      <c r="AK17" s="132" t="s">
        <v>270</v>
      </c>
      <c r="AL17" s="139" t="s">
        <v>270</v>
      </c>
      <c r="AM17" s="138" t="str">
        <f>"Overall survival for AML patients is "&amp;AH17&amp;" months, Cl="&amp;AI17&amp;", p="&amp;AL17</f>
        <v>Overall survival for AML patients is 8.5 months, Cl=NR, p=NR</v>
      </c>
      <c r="AN17" s="132">
        <v>34</v>
      </c>
      <c r="AO17" s="132">
        <v>21.78</v>
      </c>
      <c r="AP17" s="132" t="s">
        <v>270</v>
      </c>
      <c r="AQ17" s="132" t="s">
        <v>270</v>
      </c>
      <c r="AR17" s="132" t="s">
        <v>270</v>
      </c>
      <c r="AS17" s="139" t="s">
        <v>270</v>
      </c>
      <c r="AT17" s="138" t="str">
        <f>"Overall survival for MDS patients is "&amp;TEXT(AO17,"0.0")&amp;" months, Cl="&amp;AP17&amp;", p="&amp;AS17</f>
        <v>Overall survival for MDS patients is 21.8 months, Cl=NR, p=NR</v>
      </c>
      <c r="AU17" s="132">
        <v>48</v>
      </c>
      <c r="AV17" s="35">
        <f>20.8%+4.2%</f>
        <v>0.25</v>
      </c>
      <c r="AW17" s="133" t="s">
        <v>270</v>
      </c>
      <c r="AX17" s="7" t="s">
        <v>270</v>
      </c>
      <c r="AY17" s="7" t="s">
        <v>270</v>
      </c>
      <c r="AZ17" s="133" t="s">
        <v>270</v>
      </c>
      <c r="BA17" s="133" t="s">
        <v>270</v>
      </c>
      <c r="BB17" s="159" t="s">
        <v>270</v>
      </c>
      <c r="BC17" s="159" t="s">
        <v>270</v>
      </c>
      <c r="BD17" s="133" t="s">
        <v>270</v>
      </c>
      <c r="BE17" s="133" t="s">
        <v>270</v>
      </c>
      <c r="BF17" s="133" t="s">
        <v>270</v>
      </c>
      <c r="BG17" s="133" t="s">
        <v>270</v>
      </c>
      <c r="BH17" s="133" t="s">
        <v>270</v>
      </c>
      <c r="BI17" s="133" t="s">
        <v>270</v>
      </c>
      <c r="BJ17" s="133" t="s">
        <v>270</v>
      </c>
      <c r="BK17" s="133" t="s">
        <v>270</v>
      </c>
      <c r="BL17" s="133" t="s">
        <v>270</v>
      </c>
      <c r="BM17" s="271" t="s">
        <v>1676</v>
      </c>
      <c r="BN17" s="273"/>
      <c r="BO17" s="273"/>
      <c r="BP17" s="22" t="str">
        <f t="shared" si="1"/>
        <v xml:space="preserve">OS, , </v>
      </c>
    </row>
    <row r="18" spans="1:68" s="5" customFormat="1" ht="40.200000000000003" customHeight="1">
      <c r="A18" s="145" t="s">
        <v>1430</v>
      </c>
      <c r="B18" s="144" t="s">
        <v>1434</v>
      </c>
      <c r="C18" s="132" t="s">
        <v>270</v>
      </c>
      <c r="D18" s="132" t="s">
        <v>1663</v>
      </c>
      <c r="E18" s="141" t="s">
        <v>1664</v>
      </c>
      <c r="F18" s="141" t="s">
        <v>1665</v>
      </c>
      <c r="G18" s="155" t="s">
        <v>1725</v>
      </c>
      <c r="H18" s="132" t="s">
        <v>1726</v>
      </c>
      <c r="I18" s="141" t="s">
        <v>1727</v>
      </c>
      <c r="J18" s="166">
        <f>K18</f>
        <v>133</v>
      </c>
      <c r="K18" s="132">
        <v>133</v>
      </c>
      <c r="L18" s="132">
        <v>76</v>
      </c>
      <c r="M18" s="132" t="s">
        <v>270</v>
      </c>
      <c r="N18" s="264" t="s">
        <v>270</v>
      </c>
      <c r="O18" s="132" t="s">
        <v>270</v>
      </c>
      <c r="P18" s="132" t="s">
        <v>270</v>
      </c>
      <c r="Q18" s="132" t="s">
        <v>270</v>
      </c>
      <c r="R18" s="132" t="s">
        <v>270</v>
      </c>
      <c r="S18" s="132" t="s">
        <v>1728</v>
      </c>
      <c r="T18" s="132" t="s">
        <v>270</v>
      </c>
      <c r="U18" s="132" t="s">
        <v>270</v>
      </c>
      <c r="V18" s="132" t="s">
        <v>270</v>
      </c>
      <c r="W18" s="132" t="s">
        <v>270</v>
      </c>
      <c r="X18" s="135" t="str">
        <f t="shared" si="0"/>
        <v>De novo, n (%) / Secondary, n (%): NR
Bone marrow blasts median % (range): 25.0% (10% - 90%)
Baseline HgB, median g/dL (range): NR
ECOG PS 0/1, N (%): NR
Cytogenic risk (good/intermediate): NR
Cytogenic risk (poor): NR</v>
      </c>
      <c r="Y18" s="132" t="s">
        <v>270</v>
      </c>
      <c r="Z18" s="132">
        <v>133</v>
      </c>
      <c r="AA18" s="132">
        <v>12.2</v>
      </c>
      <c r="AB18" s="139" t="s">
        <v>270</v>
      </c>
      <c r="AC18" s="139" t="s">
        <v>270</v>
      </c>
      <c r="AD18" s="139" t="s">
        <v>270</v>
      </c>
      <c r="AE18" s="139" t="s">
        <v>270</v>
      </c>
      <c r="AF18" s="170" t="s">
        <v>1729</v>
      </c>
      <c r="AG18" s="132">
        <v>133</v>
      </c>
      <c r="AH18" s="132">
        <v>12.2</v>
      </c>
      <c r="AI18" s="139" t="s">
        <v>270</v>
      </c>
      <c r="AJ18" s="139" t="s">
        <v>270</v>
      </c>
      <c r="AK18" s="139" t="s">
        <v>270</v>
      </c>
      <c r="AL18" s="139" t="s">
        <v>270</v>
      </c>
      <c r="AM18" s="170" t="s">
        <v>1729</v>
      </c>
      <c r="AN18" s="132" t="s">
        <v>270</v>
      </c>
      <c r="AO18" s="132" t="s">
        <v>270</v>
      </c>
      <c r="AP18" s="132" t="s">
        <v>270</v>
      </c>
      <c r="AQ18" s="132" t="s">
        <v>270</v>
      </c>
      <c r="AR18" s="132" t="s">
        <v>270</v>
      </c>
      <c r="AS18" s="132" t="s">
        <v>270</v>
      </c>
      <c r="AT18" s="137" t="s">
        <v>270</v>
      </c>
      <c r="AU18" s="132">
        <v>113</v>
      </c>
      <c r="AV18" s="35">
        <v>0.106</v>
      </c>
      <c r="AW18" s="133" t="s">
        <v>270</v>
      </c>
      <c r="AX18" s="7" t="s">
        <v>270</v>
      </c>
      <c r="AY18" s="7" t="s">
        <v>270</v>
      </c>
      <c r="AZ18" s="133" t="s">
        <v>270</v>
      </c>
      <c r="BA18" s="133" t="s">
        <v>270</v>
      </c>
      <c r="BB18" s="159" t="s">
        <v>270</v>
      </c>
      <c r="BC18" s="159" t="s">
        <v>270</v>
      </c>
      <c r="BD18" s="133" t="s">
        <v>270</v>
      </c>
      <c r="BE18" s="169" t="s">
        <v>270</v>
      </c>
      <c r="BF18" s="132" t="s">
        <v>270</v>
      </c>
      <c r="BG18" s="132" t="s">
        <v>270</v>
      </c>
      <c r="BH18" s="132" t="s">
        <v>270</v>
      </c>
      <c r="BI18" s="132" t="s">
        <v>270</v>
      </c>
      <c r="BJ18" s="132" t="s">
        <v>270</v>
      </c>
      <c r="BK18" s="132" t="s">
        <v>270</v>
      </c>
      <c r="BL18" s="132" t="s">
        <v>270</v>
      </c>
      <c r="BM18" s="271" t="s">
        <v>1676</v>
      </c>
      <c r="BN18" s="271"/>
      <c r="BO18" s="271"/>
      <c r="BP18" s="22" t="str">
        <f t="shared" si="1"/>
        <v xml:space="preserve">OS, , </v>
      </c>
    </row>
    <row r="19" spans="1:68" s="5" customFormat="1" ht="40.200000000000003" customHeight="1">
      <c r="A19" s="145" t="s">
        <v>1548</v>
      </c>
      <c r="B19" s="144" t="s">
        <v>1552</v>
      </c>
      <c r="C19" s="132" t="s">
        <v>270</v>
      </c>
      <c r="D19" s="132" t="s">
        <v>1696</v>
      </c>
      <c r="E19" s="141" t="s">
        <v>1664</v>
      </c>
      <c r="F19" s="141" t="s">
        <v>1665</v>
      </c>
      <c r="G19" s="155" t="s">
        <v>1725</v>
      </c>
      <c r="H19" s="132" t="s">
        <v>1730</v>
      </c>
      <c r="I19" s="141" t="s">
        <v>1731</v>
      </c>
      <c r="J19" s="166">
        <f>K19</f>
        <v>55</v>
      </c>
      <c r="K19" s="132">
        <v>55</v>
      </c>
      <c r="L19" s="132">
        <v>73</v>
      </c>
      <c r="M19" s="132">
        <v>73</v>
      </c>
      <c r="N19" s="264">
        <v>41</v>
      </c>
      <c r="O19" s="135" t="str">
        <f>TEXT(55-14,0)&amp;", ("&amp;TEXT((55-14)/55,"0.0%")&amp;")"</f>
        <v>41, (74.5%)</v>
      </c>
      <c r="P19" s="132" t="s">
        <v>1732</v>
      </c>
      <c r="Q19" s="132" t="s">
        <v>1733</v>
      </c>
      <c r="R19" s="132" t="s">
        <v>1734</v>
      </c>
      <c r="S19" s="132" t="s">
        <v>1735</v>
      </c>
      <c r="T19" s="132" t="s">
        <v>270</v>
      </c>
      <c r="U19" s="132" t="s">
        <v>270</v>
      </c>
      <c r="V19" s="132" t="s">
        <v>270</v>
      </c>
      <c r="W19" s="132" t="s">
        <v>270</v>
      </c>
      <c r="X19" s="135" t="str">
        <f t="shared" si="0"/>
        <v>De novo, n (%) / Secondary, n (%): De novo, 34 (62%)
Therapy related, 10 (18%)
Bone marrow blasts median % (range): 25% (14% - 85%)
Baseline HgB, median g/dL (range): NR
ECOG PS 0/1, N (%): NR
Cytogenic risk (good/intermediate): NR
Cytogenic risk (poor): NR</v>
      </c>
      <c r="Y19" s="132" t="s">
        <v>270</v>
      </c>
      <c r="Z19" s="132">
        <v>55</v>
      </c>
      <c r="AA19" s="132">
        <v>12.3</v>
      </c>
      <c r="AB19" s="139" t="s">
        <v>1736</v>
      </c>
      <c r="AC19" s="139" t="s">
        <v>270</v>
      </c>
      <c r="AD19" s="139" t="s">
        <v>270</v>
      </c>
      <c r="AE19" s="132" t="s">
        <v>270</v>
      </c>
      <c r="AF19" s="138" t="str">
        <f t="shared" ref="AF19:AF30" si="2">"Overall survival for all patients is "&amp;AA19&amp;" months, Cl="&amp;AB19&amp;", p="&amp;AE19</f>
        <v>Overall survival for all patients is 12.3 months, Cl=7.8 - 18.0, p=NR</v>
      </c>
      <c r="AG19" s="132">
        <v>55</v>
      </c>
      <c r="AH19" s="132">
        <v>12.3</v>
      </c>
      <c r="AI19" s="139" t="s">
        <v>1736</v>
      </c>
      <c r="AJ19" s="139" t="s">
        <v>270</v>
      </c>
      <c r="AK19" s="139" t="s">
        <v>270</v>
      </c>
      <c r="AL19" s="139" t="s">
        <v>270</v>
      </c>
      <c r="AM19" s="138" t="str">
        <f>"Overall survival for AML patients is "&amp;AH19&amp;" months, Cl="&amp;AI19&amp;", p="&amp;AL19</f>
        <v>Overall survival for AML patients is 12.3 months, Cl=7.8 - 18.0, p=NR</v>
      </c>
      <c r="AN19" s="132" t="s">
        <v>270</v>
      </c>
      <c r="AO19" s="132" t="s">
        <v>270</v>
      </c>
      <c r="AP19" s="132" t="s">
        <v>270</v>
      </c>
      <c r="AQ19" s="132" t="s">
        <v>270</v>
      </c>
      <c r="AR19" s="132" t="s">
        <v>270</v>
      </c>
      <c r="AS19" s="132" t="s">
        <v>270</v>
      </c>
      <c r="AT19" s="137" t="s">
        <v>270</v>
      </c>
      <c r="AU19" s="132">
        <v>55</v>
      </c>
      <c r="AV19" s="35">
        <f>23.6%+7.3%</f>
        <v>0.309</v>
      </c>
      <c r="AW19" s="132">
        <v>55</v>
      </c>
      <c r="AX19" s="29">
        <f>23.6%+7.3%</f>
        <v>0.309</v>
      </c>
      <c r="AY19" s="7">
        <v>0.23636363636363636</v>
      </c>
      <c r="AZ19" s="133" t="s">
        <v>1737</v>
      </c>
      <c r="BA19" s="133" t="s">
        <v>270</v>
      </c>
      <c r="BB19" s="159" t="s">
        <v>270</v>
      </c>
      <c r="BC19" s="159" t="s">
        <v>270</v>
      </c>
      <c r="BD19" s="133" t="s">
        <v>270</v>
      </c>
      <c r="BE19" s="132" t="s">
        <v>270</v>
      </c>
      <c r="BF19" s="132" t="s">
        <v>270</v>
      </c>
      <c r="BG19" s="132" t="s">
        <v>270</v>
      </c>
      <c r="BH19" s="132" t="s">
        <v>270</v>
      </c>
      <c r="BI19" s="132" t="s">
        <v>270</v>
      </c>
      <c r="BJ19" s="168">
        <f>22/55</f>
        <v>0.4</v>
      </c>
      <c r="BK19" s="132" t="s">
        <v>270</v>
      </c>
      <c r="BL19" s="132" t="s">
        <v>270</v>
      </c>
      <c r="BM19" s="271" t="s">
        <v>1676</v>
      </c>
      <c r="BN19" s="271" t="s">
        <v>1689</v>
      </c>
      <c r="BO19" s="271" t="s">
        <v>1690</v>
      </c>
      <c r="BP19" s="22" t="str">
        <f t="shared" si="1"/>
        <v>OS, Response, Treatment Pattern</v>
      </c>
    </row>
    <row r="20" spans="1:68" s="5" customFormat="1" ht="40.200000000000003" customHeight="1">
      <c r="A20" s="145" t="s">
        <v>1416</v>
      </c>
      <c r="B20" s="144" t="s">
        <v>1738</v>
      </c>
      <c r="C20" s="132" t="s">
        <v>270</v>
      </c>
      <c r="D20" s="132" t="s">
        <v>1696</v>
      </c>
      <c r="E20" s="141" t="s">
        <v>1664</v>
      </c>
      <c r="F20" s="141" t="s">
        <v>1665</v>
      </c>
      <c r="G20" s="155" t="s">
        <v>1739</v>
      </c>
      <c r="H20" s="132" t="s">
        <v>1740</v>
      </c>
      <c r="I20" s="141" t="s">
        <v>1741</v>
      </c>
      <c r="J20" s="142">
        <v>302</v>
      </c>
      <c r="K20" s="132">
        <v>302</v>
      </c>
      <c r="L20" s="132">
        <v>73</v>
      </c>
      <c r="M20" s="132" t="s">
        <v>270</v>
      </c>
      <c r="N20" s="264">
        <v>175</v>
      </c>
      <c r="O20" s="132" t="s">
        <v>1742</v>
      </c>
      <c r="P20" s="141" t="s">
        <v>1743</v>
      </c>
      <c r="Q20" s="132" t="s">
        <v>1684</v>
      </c>
      <c r="R20" s="132" t="s">
        <v>270</v>
      </c>
      <c r="S20" s="132" t="s">
        <v>1744</v>
      </c>
      <c r="T20" s="132" t="s">
        <v>270</v>
      </c>
      <c r="U20" s="132" t="s">
        <v>270</v>
      </c>
      <c r="V20" s="135">
        <f>53.3%+18.2%</f>
        <v>0.71499999999999986</v>
      </c>
      <c r="W20" s="135">
        <v>0.17499999999999999</v>
      </c>
      <c r="X20" s="135" t="str">
        <f t="shared" si="0"/>
        <v>De novo, n (%) / Secondary, n (%): NR
Bone marrow blasts median % (range): 32% (0% - 98%)
Baseline HgB, median g/dL (range): NR
ECOG PS 0/1, N (%): NR
Cytogenic risk (good/intermediate): 0.715
Cytogenic risk (poor): 0.175</v>
      </c>
      <c r="Y20" s="132" t="s">
        <v>270</v>
      </c>
      <c r="Z20" s="132">
        <v>302</v>
      </c>
      <c r="AA20" s="132">
        <v>9.6</v>
      </c>
      <c r="AB20" s="132" t="s">
        <v>1745</v>
      </c>
      <c r="AC20" s="132" t="s">
        <v>270</v>
      </c>
      <c r="AD20" s="132" t="s">
        <v>270</v>
      </c>
      <c r="AE20" s="132" t="s">
        <v>270</v>
      </c>
      <c r="AF20" s="138" t="str">
        <f t="shared" si="2"/>
        <v>Overall survival for all patients is 9.6 months, Cl=8.53 - 10.7, p=NR</v>
      </c>
      <c r="AG20" s="132">
        <v>302</v>
      </c>
      <c r="AH20" s="132">
        <v>9.6</v>
      </c>
      <c r="AI20" s="132" t="s">
        <v>1745</v>
      </c>
      <c r="AJ20" s="132" t="s">
        <v>270</v>
      </c>
      <c r="AK20" s="132" t="s">
        <v>270</v>
      </c>
      <c r="AL20" s="132" t="s">
        <v>270</v>
      </c>
      <c r="AM20" s="138" t="str">
        <f>"Overall survival for AML patients is "&amp;AH20&amp;" months, Cl="&amp;AI20&amp;", p="&amp;AL20</f>
        <v>Overall survival for AML patients is 9.6 months, Cl=8.53 - 10.7, p=NR</v>
      </c>
      <c r="AN20" s="132" t="s">
        <v>270</v>
      </c>
      <c r="AO20" s="132" t="s">
        <v>270</v>
      </c>
      <c r="AP20" s="132" t="s">
        <v>270</v>
      </c>
      <c r="AQ20" s="132" t="s">
        <v>270</v>
      </c>
      <c r="AR20" s="132" t="s">
        <v>270</v>
      </c>
      <c r="AS20" s="132" t="s">
        <v>270</v>
      </c>
      <c r="AT20" s="137" t="s">
        <v>270</v>
      </c>
      <c r="AU20" s="132">
        <v>302</v>
      </c>
      <c r="AV20" s="35" t="s">
        <v>1746</v>
      </c>
      <c r="AW20" s="132" t="s">
        <v>270</v>
      </c>
      <c r="AX20" s="7" t="s">
        <v>270</v>
      </c>
      <c r="AY20" s="7" t="s">
        <v>270</v>
      </c>
      <c r="AZ20" s="132" t="s">
        <v>270</v>
      </c>
      <c r="BA20" s="132" t="s">
        <v>270</v>
      </c>
      <c r="BB20" s="135" t="s">
        <v>270</v>
      </c>
      <c r="BC20" s="135" t="s">
        <v>270</v>
      </c>
      <c r="BD20" s="132" t="s">
        <v>270</v>
      </c>
      <c r="BE20" s="132" t="s">
        <v>270</v>
      </c>
      <c r="BF20" s="132" t="s">
        <v>270</v>
      </c>
      <c r="BG20" s="132" t="s">
        <v>270</v>
      </c>
      <c r="BH20" s="132" t="s">
        <v>270</v>
      </c>
      <c r="BI20" s="132" t="s">
        <v>270</v>
      </c>
      <c r="BJ20" s="132" t="s">
        <v>270</v>
      </c>
      <c r="BK20" s="132" t="s">
        <v>270</v>
      </c>
      <c r="BL20" s="132" t="s">
        <v>270</v>
      </c>
      <c r="BM20" s="271" t="s">
        <v>1676</v>
      </c>
      <c r="BN20" s="271"/>
      <c r="BO20" s="271"/>
      <c r="BP20" s="22" t="str">
        <f t="shared" si="1"/>
        <v xml:space="preserve">OS, , </v>
      </c>
    </row>
    <row r="21" spans="1:68" s="5" customFormat="1" ht="40.200000000000003" customHeight="1">
      <c r="A21" s="145" t="s">
        <v>1014</v>
      </c>
      <c r="B21" s="144" t="s">
        <v>1018</v>
      </c>
      <c r="C21" s="132" t="s">
        <v>270</v>
      </c>
      <c r="D21" s="132" t="s">
        <v>1696</v>
      </c>
      <c r="E21" s="141" t="s">
        <v>1664</v>
      </c>
      <c r="F21" s="141" t="s">
        <v>1665</v>
      </c>
      <c r="G21" s="155" t="s">
        <v>1739</v>
      </c>
      <c r="H21" s="132" t="s">
        <v>1747</v>
      </c>
      <c r="I21" s="141" t="s">
        <v>1748</v>
      </c>
      <c r="J21" s="142">
        <v>90</v>
      </c>
      <c r="K21" s="132">
        <v>90</v>
      </c>
      <c r="L21" s="132">
        <v>75</v>
      </c>
      <c r="M21" s="132" t="s">
        <v>270</v>
      </c>
      <c r="N21" s="264">
        <v>48</v>
      </c>
      <c r="O21" s="132" t="str">
        <f>"48, ("&amp;TEXT(48/90,"0.0%")&amp;")"</f>
        <v>48, (53.3%)</v>
      </c>
      <c r="P21" s="141" t="s">
        <v>1749</v>
      </c>
      <c r="Q21" s="132" t="s">
        <v>1684</v>
      </c>
      <c r="R21" s="132" t="s">
        <v>270</v>
      </c>
      <c r="S21" s="132" t="s">
        <v>1750</v>
      </c>
      <c r="T21" s="132" t="s">
        <v>1751</v>
      </c>
      <c r="U21" s="132" t="s">
        <v>270</v>
      </c>
      <c r="V21" s="132" t="s">
        <v>270</v>
      </c>
      <c r="W21" s="132" t="s">
        <v>270</v>
      </c>
      <c r="X21" s="135" t="str">
        <f t="shared" si="0"/>
        <v>De novo, n (%) / Secondary, n (%): NR
Bone marrow blasts median % (range): 35% (20% - 90%)
Baseline HgB, median g/dL (range): 8.4g/dL (5.4g/dL - 9.3g/dL)
ECOG PS 0/1, N (%): NR
Cytogenic risk (good/intermediate): NR
Cytogenic risk (poor): NR</v>
      </c>
      <c r="Y21" s="132">
        <f>9*28</f>
        <v>252</v>
      </c>
      <c r="Z21" s="132">
        <v>90</v>
      </c>
      <c r="AA21" s="132">
        <v>12</v>
      </c>
      <c r="AB21" s="132" t="s">
        <v>270</v>
      </c>
      <c r="AC21" s="132" t="s">
        <v>270</v>
      </c>
      <c r="AD21" s="132" t="s">
        <v>270</v>
      </c>
      <c r="AE21" s="132" t="s">
        <v>270</v>
      </c>
      <c r="AF21" s="138" t="str">
        <f t="shared" si="2"/>
        <v>Overall survival for all patients is 12 months, Cl=NR, p=NR</v>
      </c>
      <c r="AG21" s="133">
        <v>90</v>
      </c>
      <c r="AH21" s="133">
        <v>12</v>
      </c>
      <c r="AI21" s="132" t="s">
        <v>270</v>
      </c>
      <c r="AJ21" s="132" t="s">
        <v>270</v>
      </c>
      <c r="AK21" s="132" t="s">
        <v>270</v>
      </c>
      <c r="AL21" s="132" t="s">
        <v>270</v>
      </c>
      <c r="AM21" s="138" t="str">
        <f>"Overall survival for AML patients is "&amp;TEXT(AH21,"0")&amp;" months, Cl="&amp;AI21&amp;", p="&amp;AL21</f>
        <v>Overall survival for AML patients is 12 months, Cl=NR, p=NR</v>
      </c>
      <c r="AN21" s="132" t="s">
        <v>270</v>
      </c>
      <c r="AO21" s="132" t="s">
        <v>270</v>
      </c>
      <c r="AP21" s="132" t="s">
        <v>270</v>
      </c>
      <c r="AQ21" s="132" t="s">
        <v>270</v>
      </c>
      <c r="AR21" s="132" t="s">
        <v>270</v>
      </c>
      <c r="AS21" s="132" t="s">
        <v>270</v>
      </c>
      <c r="AT21" s="137" t="s">
        <v>270</v>
      </c>
      <c r="AU21" s="132">
        <v>90</v>
      </c>
      <c r="AV21" s="35">
        <f>18%+3%</f>
        <v>0.21</v>
      </c>
      <c r="AW21" s="132">
        <v>90</v>
      </c>
      <c r="AX21" s="29">
        <f>18%+3%</f>
        <v>0.21</v>
      </c>
      <c r="AY21" s="7">
        <v>0.18</v>
      </c>
      <c r="AZ21" s="136" t="str">
        <f>AW21 &amp;" patients had "&amp;TEXT(AX21,"0%")&amp;" CR and "&amp;TEXT(AY21,"0%")&amp;" CRi"</f>
        <v>90 patients had 21% CR and 18% CRi</v>
      </c>
      <c r="BA21" s="132" t="s">
        <v>270</v>
      </c>
      <c r="BB21" s="135" t="s">
        <v>270</v>
      </c>
      <c r="BC21" s="135" t="s">
        <v>270</v>
      </c>
      <c r="BD21" s="132" t="s">
        <v>270</v>
      </c>
      <c r="BE21" s="132" t="s">
        <v>270</v>
      </c>
      <c r="BF21" s="132" t="s">
        <v>270</v>
      </c>
      <c r="BG21" s="132" t="s">
        <v>270</v>
      </c>
      <c r="BH21" s="132" t="s">
        <v>270</v>
      </c>
      <c r="BI21" s="132" t="s">
        <v>270</v>
      </c>
      <c r="BJ21" s="167">
        <v>0.14000000000000001</v>
      </c>
      <c r="BK21" s="132" t="s">
        <v>270</v>
      </c>
      <c r="BL21" s="132" t="s">
        <v>270</v>
      </c>
      <c r="BM21" s="271" t="s">
        <v>1676</v>
      </c>
      <c r="BN21" s="271" t="s">
        <v>1689</v>
      </c>
      <c r="BO21" s="271" t="s">
        <v>1690</v>
      </c>
      <c r="BP21" s="22" t="str">
        <f t="shared" si="1"/>
        <v>OS, Response, Treatment Pattern</v>
      </c>
    </row>
    <row r="22" spans="1:68" s="5" customFormat="1" ht="40.200000000000003" customHeight="1">
      <c r="A22" s="145" t="s">
        <v>1069</v>
      </c>
      <c r="B22" s="144" t="s">
        <v>1752</v>
      </c>
      <c r="C22" s="132" t="s">
        <v>270</v>
      </c>
      <c r="D22" s="132" t="s">
        <v>1696</v>
      </c>
      <c r="E22" s="141" t="s">
        <v>1664</v>
      </c>
      <c r="F22" s="141" t="s">
        <v>1665</v>
      </c>
      <c r="G22" s="155" t="s">
        <v>1739</v>
      </c>
      <c r="H22" s="132" t="s">
        <v>1753</v>
      </c>
      <c r="I22" s="141" t="s">
        <v>1754</v>
      </c>
      <c r="J22" s="166">
        <f>K22</f>
        <v>710</v>
      </c>
      <c r="K22" s="132">
        <v>710</v>
      </c>
      <c r="L22" s="132">
        <v>75</v>
      </c>
      <c r="M22" s="132" t="s">
        <v>270</v>
      </c>
      <c r="N22" s="264">
        <v>448</v>
      </c>
      <c r="O22" s="132" t="s">
        <v>1755</v>
      </c>
      <c r="P22" s="132" t="s">
        <v>1756</v>
      </c>
      <c r="Q22" s="132" t="s">
        <v>1733</v>
      </c>
      <c r="R22" s="132" t="s">
        <v>1757</v>
      </c>
      <c r="S22" s="132" t="s">
        <v>1758</v>
      </c>
      <c r="T22" s="132" t="s">
        <v>270</v>
      </c>
      <c r="U22" s="151" t="s">
        <v>1759</v>
      </c>
      <c r="V22" s="132" t="s">
        <v>270</v>
      </c>
      <c r="W22" s="132" t="s">
        <v>270</v>
      </c>
      <c r="X22" s="135" t="str">
        <f t="shared" si="0"/>
        <v>De novo, n (%) / Secondary, n (%): De novo, 312 (44%)
Secondary, 398 (56%)
Bone marrow blasts median % (range): 38% (1%–98%)
Baseline HgB, median g/dL (range): NR
ECOG PS 0/1, N (%): 462 (65.0%)
Cytogenic risk (good/intermediate): NR
Cytogenic risk (poor): NR</v>
      </c>
      <c r="Y22" s="132" t="s">
        <v>270</v>
      </c>
      <c r="Z22" s="132">
        <v>710</v>
      </c>
      <c r="AA22" s="139">
        <v>9</v>
      </c>
      <c r="AB22" s="139" t="s">
        <v>1760</v>
      </c>
      <c r="AC22" s="139" t="s">
        <v>270</v>
      </c>
      <c r="AD22" s="139" t="s">
        <v>270</v>
      </c>
      <c r="AE22" s="132" t="s">
        <v>270</v>
      </c>
      <c r="AF22" s="138" t="str">
        <f t="shared" si="2"/>
        <v>Overall survival for all patients is 9 months, Cl=29.9 - 36.7, p=NR</v>
      </c>
      <c r="AG22" s="132">
        <v>710</v>
      </c>
      <c r="AH22" s="139">
        <v>9</v>
      </c>
      <c r="AI22" s="139" t="s">
        <v>1760</v>
      </c>
      <c r="AJ22" s="139" t="s">
        <v>270</v>
      </c>
      <c r="AK22" s="139" t="s">
        <v>270</v>
      </c>
      <c r="AL22" s="139" t="s">
        <v>270</v>
      </c>
      <c r="AM22" s="138" t="str">
        <f>"Overall survival for AML patients is "&amp;AH22&amp;" months, Cl="&amp;AI22&amp;", p="&amp;AL22</f>
        <v>Overall survival for AML patients is 9 months, Cl=29.9 - 36.7, p=NR</v>
      </c>
      <c r="AN22" s="132" t="s">
        <v>270</v>
      </c>
      <c r="AO22" s="132" t="s">
        <v>270</v>
      </c>
      <c r="AP22" s="132" t="s">
        <v>270</v>
      </c>
      <c r="AQ22" s="132" t="s">
        <v>270</v>
      </c>
      <c r="AR22" s="132" t="s">
        <v>270</v>
      </c>
      <c r="AS22" s="132" t="s">
        <v>270</v>
      </c>
      <c r="AT22" s="137" t="s">
        <v>270</v>
      </c>
      <c r="AU22" s="132">
        <v>710</v>
      </c>
      <c r="AV22" s="35" t="s">
        <v>270</v>
      </c>
      <c r="AW22" s="132">
        <v>710</v>
      </c>
      <c r="AX22" s="7" t="s">
        <v>270</v>
      </c>
      <c r="AY22" s="7" t="s">
        <v>270</v>
      </c>
      <c r="AZ22" s="133" t="s">
        <v>1761</v>
      </c>
      <c r="BA22" s="133" t="s">
        <v>270</v>
      </c>
      <c r="BB22" s="159" t="s">
        <v>270</v>
      </c>
      <c r="BC22" s="159" t="s">
        <v>270</v>
      </c>
      <c r="BD22" s="133" t="s">
        <v>270</v>
      </c>
      <c r="BE22" s="132" t="s">
        <v>270</v>
      </c>
      <c r="BF22" s="132" t="s">
        <v>270</v>
      </c>
      <c r="BG22" s="132" t="s">
        <v>270</v>
      </c>
      <c r="BH22" s="132" t="s">
        <v>270</v>
      </c>
      <c r="BI22" s="132" t="s">
        <v>270</v>
      </c>
      <c r="BJ22" s="132" t="s">
        <v>270</v>
      </c>
      <c r="BK22" s="132" t="s">
        <v>270</v>
      </c>
      <c r="BL22" s="132" t="s">
        <v>270</v>
      </c>
      <c r="BM22" s="271" t="s">
        <v>1676</v>
      </c>
      <c r="BN22" s="271" t="s">
        <v>1689</v>
      </c>
      <c r="BO22" s="271"/>
      <c r="BP22" s="22" t="str">
        <f t="shared" si="1"/>
        <v xml:space="preserve">OS, Response, </v>
      </c>
    </row>
    <row r="23" spans="1:68" s="5" customFormat="1" ht="40.200000000000003" customHeight="1">
      <c r="A23" s="145" t="s">
        <v>1513</v>
      </c>
      <c r="B23" s="144" t="s">
        <v>1517</v>
      </c>
      <c r="C23" s="132" t="s">
        <v>270</v>
      </c>
      <c r="D23" s="132" t="s">
        <v>1696</v>
      </c>
      <c r="E23" s="141" t="s">
        <v>1664</v>
      </c>
      <c r="F23" s="141" t="s">
        <v>1665</v>
      </c>
      <c r="G23" s="155" t="s">
        <v>1739</v>
      </c>
      <c r="H23" s="132" t="s">
        <v>1762</v>
      </c>
      <c r="I23" s="141" t="s">
        <v>1763</v>
      </c>
      <c r="J23" s="166">
        <f>K23</f>
        <v>130</v>
      </c>
      <c r="K23" s="132">
        <v>130</v>
      </c>
      <c r="L23" s="132">
        <v>73</v>
      </c>
      <c r="M23" s="132" t="s">
        <v>270</v>
      </c>
      <c r="N23" s="264">
        <v>72</v>
      </c>
      <c r="O23" s="132" t="s">
        <v>1764</v>
      </c>
      <c r="P23" s="132" t="s">
        <v>1765</v>
      </c>
      <c r="Q23" s="132" t="s">
        <v>1733</v>
      </c>
      <c r="R23" s="132" t="s">
        <v>1766</v>
      </c>
      <c r="S23" s="132" t="s">
        <v>1767</v>
      </c>
      <c r="T23" s="132" t="s">
        <v>1768</v>
      </c>
      <c r="U23" s="151" t="s">
        <v>1769</v>
      </c>
      <c r="V23" s="132" t="s">
        <v>270</v>
      </c>
      <c r="W23" s="132" t="s">
        <v>270</v>
      </c>
      <c r="X23" s="135" t="str">
        <f t="shared" si="0"/>
        <v>De novo, n (%) / Secondary, n (%): t-AML, 6 (4.6%)
AML-RCA, 9 (6.9%)
AML-MRF, 47 (36.2%)
AML-NOS, 68 (52.3%)
Bone marrow blasts median % (range): 49.5% (20% - 97%)
Baseline HgB, median g/dL (range): 8.7g/dL (4.2g/dL -14g/dL)
ECOG PS 0/1, N (%): 9 (10.5%)
Cytogenic risk (good/intermediate): NR
Cytogenic risk (poor): NR</v>
      </c>
      <c r="Y23" s="132" t="s">
        <v>270</v>
      </c>
      <c r="Z23" s="132">
        <v>130</v>
      </c>
      <c r="AA23" s="132">
        <v>12.3</v>
      </c>
      <c r="AB23" s="139" t="s">
        <v>1770</v>
      </c>
      <c r="AC23" s="139" t="s">
        <v>270</v>
      </c>
      <c r="AD23" s="139" t="s">
        <v>270</v>
      </c>
      <c r="AE23" s="139" t="s">
        <v>270</v>
      </c>
      <c r="AF23" s="138" t="str">
        <f t="shared" si="2"/>
        <v>Overall survival for all patients is 12.3 months, Cl=10.1 - 14.6, p=NR</v>
      </c>
      <c r="AG23" s="132">
        <v>130</v>
      </c>
      <c r="AH23" s="132">
        <v>12.3</v>
      </c>
      <c r="AI23" s="139" t="s">
        <v>1770</v>
      </c>
      <c r="AJ23" s="139" t="s">
        <v>270</v>
      </c>
      <c r="AK23" s="139" t="s">
        <v>270</v>
      </c>
      <c r="AL23" s="139" t="s">
        <v>270</v>
      </c>
      <c r="AM23" s="138" t="str">
        <f>"Overall survival for AML patients is "&amp;AH23&amp;" months, Cl="&amp;AI23&amp;", p="&amp;AL23</f>
        <v>Overall survival for AML patients is 12.3 months, Cl=10.1 - 14.6, p=NR</v>
      </c>
      <c r="AN23" s="132" t="s">
        <v>270</v>
      </c>
      <c r="AO23" s="132" t="s">
        <v>270</v>
      </c>
      <c r="AP23" s="132" t="s">
        <v>270</v>
      </c>
      <c r="AQ23" s="132" t="s">
        <v>270</v>
      </c>
      <c r="AR23" s="132" t="s">
        <v>270</v>
      </c>
      <c r="AS23" s="132" t="s">
        <v>270</v>
      </c>
      <c r="AT23" s="137" t="s">
        <v>270</v>
      </c>
      <c r="AU23" s="132">
        <v>130</v>
      </c>
      <c r="AV23" s="35">
        <f>13.1%+6.2%</f>
        <v>0.193</v>
      </c>
      <c r="AW23" s="132">
        <v>130</v>
      </c>
      <c r="AX23" s="29">
        <f>13.1%+6.2%</f>
        <v>0.193</v>
      </c>
      <c r="AY23" s="7">
        <v>0.13100000000000001</v>
      </c>
      <c r="AZ23" s="133" t="s">
        <v>1771</v>
      </c>
      <c r="BA23" s="133" t="s">
        <v>270</v>
      </c>
      <c r="BB23" s="159" t="s">
        <v>270</v>
      </c>
      <c r="BC23" s="159" t="s">
        <v>270</v>
      </c>
      <c r="BD23" s="133" t="s">
        <v>270</v>
      </c>
      <c r="BE23" s="132" t="s">
        <v>270</v>
      </c>
      <c r="BF23" s="132" t="s">
        <v>270</v>
      </c>
      <c r="BG23" s="132" t="s">
        <v>270</v>
      </c>
      <c r="BH23" s="132" t="s">
        <v>270</v>
      </c>
      <c r="BI23" s="132" t="s">
        <v>270</v>
      </c>
      <c r="BJ23" s="135">
        <v>0.66700000000000004</v>
      </c>
      <c r="BK23" s="132" t="s">
        <v>270</v>
      </c>
      <c r="BL23" s="132" t="s">
        <v>270</v>
      </c>
      <c r="BM23" s="271" t="s">
        <v>1676</v>
      </c>
      <c r="BN23" s="271" t="s">
        <v>1689</v>
      </c>
      <c r="BO23" s="271" t="s">
        <v>1690</v>
      </c>
      <c r="BP23" s="22" t="str">
        <f t="shared" si="1"/>
        <v>OS, Response, Treatment Pattern</v>
      </c>
    </row>
    <row r="24" spans="1:68" s="5" customFormat="1" ht="40.200000000000003" customHeight="1">
      <c r="A24" s="165" t="s">
        <v>849</v>
      </c>
      <c r="B24" s="412" t="s">
        <v>1772</v>
      </c>
      <c r="C24" s="388" t="s">
        <v>270</v>
      </c>
      <c r="D24" s="388" t="s">
        <v>1703</v>
      </c>
      <c r="E24" s="141" t="s">
        <v>1664</v>
      </c>
      <c r="F24" s="141" t="s">
        <v>1665</v>
      </c>
      <c r="G24" s="164" t="s">
        <v>1773</v>
      </c>
      <c r="H24" s="388" t="s">
        <v>1774</v>
      </c>
      <c r="I24" s="141" t="s">
        <v>1775</v>
      </c>
      <c r="J24" s="142">
        <v>13</v>
      </c>
      <c r="K24" s="388">
        <v>27</v>
      </c>
      <c r="L24" s="161">
        <v>73.430000000000007</v>
      </c>
      <c r="M24" s="163">
        <v>71.3</v>
      </c>
      <c r="N24" s="266">
        <v>15</v>
      </c>
      <c r="O24" s="388" t="s">
        <v>1776</v>
      </c>
      <c r="P24" s="162" t="s">
        <v>1777</v>
      </c>
      <c r="Q24" s="162" t="s">
        <v>1778</v>
      </c>
      <c r="R24" s="388" t="s">
        <v>270</v>
      </c>
      <c r="S24" s="151" t="s">
        <v>1779</v>
      </c>
      <c r="T24" s="132" t="s">
        <v>270</v>
      </c>
      <c r="U24" s="132" t="s">
        <v>270</v>
      </c>
      <c r="V24" s="132" t="s">
        <v>270</v>
      </c>
      <c r="W24" s="132" t="s">
        <v>270</v>
      </c>
      <c r="X24" s="135" t="str">
        <f t="shared" si="0"/>
        <v>De novo, n (%) / Secondary, n (%): NR
Bone marrow blasts median % (range): 31.430% (9.00%-53.86%)
Baseline HgB, median g/dL (range): NR
ECOG PS 0/1, N (%): NR
Cytogenic risk (good/intermediate): NR
Cytogenic risk (poor): NR</v>
      </c>
      <c r="Y24" s="132" t="s">
        <v>270</v>
      </c>
      <c r="Z24" s="132">
        <v>13</v>
      </c>
      <c r="AA24" s="161">
        <v>12.79</v>
      </c>
      <c r="AB24" s="388" t="s">
        <v>270</v>
      </c>
      <c r="AC24" s="388" t="s">
        <v>270</v>
      </c>
      <c r="AD24" s="388" t="s">
        <v>270</v>
      </c>
      <c r="AE24" s="388" t="s">
        <v>270</v>
      </c>
      <c r="AF24" s="138" t="str">
        <f t="shared" si="2"/>
        <v>Overall survival for all patients is 12.79 months, Cl=NR, p=NR</v>
      </c>
      <c r="AG24" s="133" t="s">
        <v>270</v>
      </c>
      <c r="AH24" s="133" t="s">
        <v>270</v>
      </c>
      <c r="AI24" s="133" t="s">
        <v>270</v>
      </c>
      <c r="AJ24" s="160" t="s">
        <v>270</v>
      </c>
      <c r="AK24" s="160" t="s">
        <v>270</v>
      </c>
      <c r="AL24" s="160" t="s">
        <v>270</v>
      </c>
      <c r="AM24" s="152" t="s">
        <v>270</v>
      </c>
      <c r="AN24" s="133" t="s">
        <v>270</v>
      </c>
      <c r="AO24" s="133" t="s">
        <v>270</v>
      </c>
      <c r="AP24" s="133" t="s">
        <v>270</v>
      </c>
      <c r="AQ24" s="160" t="s">
        <v>270</v>
      </c>
      <c r="AR24" s="160" t="s">
        <v>270</v>
      </c>
      <c r="AS24" s="160" t="s">
        <v>270</v>
      </c>
      <c r="AT24" s="152" t="s">
        <v>270</v>
      </c>
      <c r="AU24" s="132">
        <v>13</v>
      </c>
      <c r="AV24" s="35">
        <f>35.7%+4.21%</f>
        <v>0.39910000000000001</v>
      </c>
      <c r="AW24" s="133" t="s">
        <v>270</v>
      </c>
      <c r="AX24" s="7" t="s">
        <v>270</v>
      </c>
      <c r="AY24" s="7" t="s">
        <v>270</v>
      </c>
      <c r="AZ24" s="160" t="s">
        <v>270</v>
      </c>
      <c r="BA24" s="133" t="s">
        <v>270</v>
      </c>
      <c r="BB24" s="159" t="s">
        <v>270</v>
      </c>
      <c r="BC24" s="159" t="s">
        <v>270</v>
      </c>
      <c r="BD24" s="160" t="s">
        <v>270</v>
      </c>
      <c r="BE24" s="133" t="s">
        <v>270</v>
      </c>
      <c r="BF24" s="133" t="s">
        <v>270</v>
      </c>
      <c r="BG24" s="133" t="s">
        <v>270</v>
      </c>
      <c r="BH24" s="133" t="s">
        <v>270</v>
      </c>
      <c r="BI24" s="160" t="s">
        <v>270</v>
      </c>
      <c r="BJ24" s="133" t="s">
        <v>270</v>
      </c>
      <c r="BK24" s="133" t="s">
        <v>270</v>
      </c>
      <c r="BL24" s="133" t="s">
        <v>270</v>
      </c>
      <c r="BM24" s="271" t="s">
        <v>1676</v>
      </c>
      <c r="BN24" s="273"/>
      <c r="BO24" s="273"/>
      <c r="BP24" s="22" t="str">
        <f t="shared" si="1"/>
        <v xml:space="preserve">OS, , </v>
      </c>
    </row>
    <row r="25" spans="1:68" s="5" customFormat="1" ht="40.200000000000003" customHeight="1">
      <c r="A25" s="145" t="s">
        <v>878</v>
      </c>
      <c r="B25" s="144" t="s">
        <v>882</v>
      </c>
      <c r="C25" s="132" t="s">
        <v>270</v>
      </c>
      <c r="D25" s="151" t="s">
        <v>1711</v>
      </c>
      <c r="E25" s="141" t="s">
        <v>1664</v>
      </c>
      <c r="F25" s="141" t="s">
        <v>1665</v>
      </c>
      <c r="G25" s="155" t="s">
        <v>1739</v>
      </c>
      <c r="H25" s="132" t="s">
        <v>1780</v>
      </c>
      <c r="I25" s="141" t="s">
        <v>1781</v>
      </c>
      <c r="J25" s="142">
        <v>95</v>
      </c>
      <c r="K25" s="142">
        <v>95</v>
      </c>
      <c r="L25" s="132">
        <v>76</v>
      </c>
      <c r="M25" s="132">
        <v>76</v>
      </c>
      <c r="N25" s="264">
        <v>56</v>
      </c>
      <c r="O25" s="132" t="s">
        <v>1782</v>
      </c>
      <c r="P25" s="141" t="s">
        <v>1783</v>
      </c>
      <c r="Q25" s="132" t="s">
        <v>1684</v>
      </c>
      <c r="R25" s="132" t="s">
        <v>270</v>
      </c>
      <c r="S25" s="132" t="s">
        <v>1784</v>
      </c>
      <c r="T25" s="132" t="s">
        <v>270</v>
      </c>
      <c r="U25" s="151" t="s">
        <v>1785</v>
      </c>
      <c r="V25" s="150">
        <v>0.48399999999999999</v>
      </c>
      <c r="W25" s="150">
        <v>0.45300000000000001</v>
      </c>
      <c r="X25" s="135" t="str">
        <f t="shared" si="0"/>
        <v>De novo, n (%) / Secondary, n (%): NR
Bone marrow blasts median % (range): 34.5% (10%-85%)
Baseline HgB, median g/dL (range): NR
ECOG PS 0/1, N (%): 63 (66.3%)
Cytogenic risk (good/intermediate): 0.484
Cytogenic risk (poor): 0.453</v>
      </c>
      <c r="Y25" s="132">
        <f>6*28</f>
        <v>168</v>
      </c>
      <c r="Z25" s="132">
        <v>95</v>
      </c>
      <c r="AA25" s="132">
        <v>11.3</v>
      </c>
      <c r="AB25" s="132" t="s">
        <v>270</v>
      </c>
      <c r="AC25" s="132" t="s">
        <v>270</v>
      </c>
      <c r="AD25" s="132" t="s">
        <v>270</v>
      </c>
      <c r="AE25" s="132" t="s">
        <v>270</v>
      </c>
      <c r="AF25" s="138" t="str">
        <f t="shared" si="2"/>
        <v>Overall survival for all patients is 11.3 months, Cl=NR, p=NR</v>
      </c>
      <c r="AG25" s="132">
        <v>95</v>
      </c>
      <c r="AH25" s="132">
        <v>11.3</v>
      </c>
      <c r="AI25" s="132" t="s">
        <v>270</v>
      </c>
      <c r="AJ25" s="132" t="s">
        <v>270</v>
      </c>
      <c r="AK25" s="132" t="s">
        <v>270</v>
      </c>
      <c r="AL25" s="132" t="s">
        <v>270</v>
      </c>
      <c r="AM25" s="138" t="str">
        <f>"Overall survival for AML patients is "&amp;AH25&amp;" months, Cl="&amp;AI25&amp;", p="&amp;AL25</f>
        <v>Overall survival for AML patients is 11.3 months, Cl=NR, p=NR</v>
      </c>
      <c r="AN25" s="132" t="s">
        <v>270</v>
      </c>
      <c r="AO25" s="132" t="s">
        <v>270</v>
      </c>
      <c r="AP25" s="132" t="s">
        <v>270</v>
      </c>
      <c r="AQ25" s="132" t="s">
        <v>270</v>
      </c>
      <c r="AR25" s="132" t="s">
        <v>270</v>
      </c>
      <c r="AS25" s="132" t="s">
        <v>270</v>
      </c>
      <c r="AT25" s="137" t="s">
        <v>270</v>
      </c>
      <c r="AU25" s="132">
        <v>95</v>
      </c>
      <c r="AV25" s="35">
        <f>14.7%+4.2%</f>
        <v>0.189</v>
      </c>
      <c r="AW25" s="132">
        <v>95</v>
      </c>
      <c r="AX25" s="29">
        <f>14.7%+4.2%</f>
        <v>0.189</v>
      </c>
      <c r="AY25" s="7">
        <v>0.14699999999999999</v>
      </c>
      <c r="AZ25" s="136" t="str">
        <f>AW25 &amp;" patients had "&amp;TEXT(AX25,"0.0%")&amp;" CR and "&amp;TEXT(AY25,"0.0%")&amp;" CRi"</f>
        <v>95 patients had 18.9% CR and 14.7% CRi</v>
      </c>
      <c r="BA25" s="133" t="s">
        <v>270</v>
      </c>
      <c r="BB25" s="159" t="s">
        <v>270</v>
      </c>
      <c r="BC25" s="159" t="s">
        <v>270</v>
      </c>
      <c r="BD25" s="133" t="s">
        <v>270</v>
      </c>
      <c r="BE25" s="133" t="s">
        <v>270</v>
      </c>
      <c r="BF25" s="133" t="s">
        <v>270</v>
      </c>
      <c r="BG25" s="133" t="s">
        <v>270</v>
      </c>
      <c r="BH25" s="133" t="s">
        <v>270</v>
      </c>
      <c r="BI25" s="133" t="s">
        <v>270</v>
      </c>
      <c r="BJ25" s="133" t="s">
        <v>270</v>
      </c>
      <c r="BK25" s="133" t="s">
        <v>270</v>
      </c>
      <c r="BL25" s="133" t="s">
        <v>270</v>
      </c>
      <c r="BM25" s="271" t="s">
        <v>1676</v>
      </c>
      <c r="BN25" s="271" t="s">
        <v>1689</v>
      </c>
      <c r="BO25" s="273"/>
      <c r="BP25" s="22" t="str">
        <f t="shared" si="1"/>
        <v xml:space="preserve">OS, Response, </v>
      </c>
    </row>
    <row r="26" spans="1:68" s="5" customFormat="1" ht="40.200000000000003" customHeight="1">
      <c r="A26" s="145" t="s">
        <v>1450</v>
      </c>
      <c r="B26" s="144" t="s">
        <v>1454</v>
      </c>
      <c r="C26" s="132" t="s">
        <v>270</v>
      </c>
      <c r="D26" s="151" t="s">
        <v>1711</v>
      </c>
      <c r="E26" s="141" t="s">
        <v>1664</v>
      </c>
      <c r="F26" s="141" t="s">
        <v>1665</v>
      </c>
      <c r="G26" s="155" t="s">
        <v>1725</v>
      </c>
      <c r="H26" s="132" t="s">
        <v>270</v>
      </c>
      <c r="I26" s="141" t="s">
        <v>1786</v>
      </c>
      <c r="J26" s="142">
        <v>110</v>
      </c>
      <c r="K26" s="142">
        <v>110</v>
      </c>
      <c r="L26" s="132">
        <v>75</v>
      </c>
      <c r="M26" s="132">
        <v>75</v>
      </c>
      <c r="N26" s="264">
        <v>79</v>
      </c>
      <c r="O26" s="132" t="s">
        <v>1787</v>
      </c>
      <c r="P26" s="141" t="s">
        <v>1788</v>
      </c>
      <c r="Q26" s="132" t="s">
        <v>1733</v>
      </c>
      <c r="R26" s="132" t="s">
        <v>270</v>
      </c>
      <c r="S26" s="132" t="s">
        <v>1789</v>
      </c>
      <c r="T26" s="132" t="s">
        <v>1790</v>
      </c>
      <c r="U26" s="158" t="s">
        <v>1791</v>
      </c>
      <c r="V26" s="150" t="s">
        <v>1792</v>
      </c>
      <c r="W26" s="150" t="s">
        <v>1793</v>
      </c>
      <c r="X26" s="135" t="str">
        <f t="shared" si="0"/>
        <v>De novo, n (%) / Secondary, n (%): NR
Bone marrow blasts median % (range): 35.0%, (15.0%-98.0%)
Baseline HgB, median g/dL (range): 9.1 g/dL (4.9g/dL -14.2g/dL)
ECOG PS 0/1, N (%): 77 (70.0%)
Cytogenic risk (good/intermediate): 65 (68.42%)
Cytogenic risk (poor): 30 (31.58%)</v>
      </c>
      <c r="Y26" s="132" t="s">
        <v>270</v>
      </c>
      <c r="Z26" s="132">
        <v>110</v>
      </c>
      <c r="AA26" s="132" t="s">
        <v>1794</v>
      </c>
      <c r="AB26" s="132" t="s">
        <v>1795</v>
      </c>
      <c r="AC26" s="132" t="s">
        <v>270</v>
      </c>
      <c r="AD26" s="132" t="s">
        <v>270</v>
      </c>
      <c r="AE26" s="132" t="s">
        <v>270</v>
      </c>
      <c r="AF26" s="138" t="str">
        <f t="shared" si="2"/>
        <v>Overall survival for all patients is 8,1 months, Cl=5.3 - 10.9, p=NR</v>
      </c>
      <c r="AG26" s="132">
        <v>110</v>
      </c>
      <c r="AH26" s="132" t="s">
        <v>1794</v>
      </c>
      <c r="AI26" s="132" t="s">
        <v>1795</v>
      </c>
      <c r="AJ26" s="132" t="s">
        <v>270</v>
      </c>
      <c r="AK26" s="132" t="s">
        <v>270</v>
      </c>
      <c r="AL26" s="132" t="s">
        <v>270</v>
      </c>
      <c r="AM26" s="138" t="str">
        <f>"Overall survival for all patients is "&amp;AH26&amp;" months, Cl="&amp;AI26&amp;", p="&amp;AL26</f>
        <v>Overall survival for all patients is 8,1 months, Cl=5.3 - 10.9, p=NR</v>
      </c>
      <c r="AN26" s="133" t="s">
        <v>270</v>
      </c>
      <c r="AO26" s="133" t="s">
        <v>270</v>
      </c>
      <c r="AP26" s="133" t="s">
        <v>270</v>
      </c>
      <c r="AQ26" s="133" t="s">
        <v>270</v>
      </c>
      <c r="AR26" s="133" t="s">
        <v>270</v>
      </c>
      <c r="AS26" s="133" t="s">
        <v>270</v>
      </c>
      <c r="AT26" s="152" t="s">
        <v>270</v>
      </c>
      <c r="AU26" s="151" t="s">
        <v>270</v>
      </c>
      <c r="AV26" s="148" t="s">
        <v>270</v>
      </c>
      <c r="AW26" s="151" t="s">
        <v>270</v>
      </c>
      <c r="AX26" s="147" t="s">
        <v>270</v>
      </c>
      <c r="AY26" s="146" t="s">
        <v>270</v>
      </c>
      <c r="AZ26" s="141" t="s">
        <v>270</v>
      </c>
      <c r="BA26" s="151" t="s">
        <v>270</v>
      </c>
      <c r="BB26" s="140" t="s">
        <v>270</v>
      </c>
      <c r="BC26" s="140" t="s">
        <v>270</v>
      </c>
      <c r="BD26" s="151" t="s">
        <v>270</v>
      </c>
      <c r="BE26" s="134" t="s">
        <v>270</v>
      </c>
      <c r="BF26" s="134" t="s">
        <v>270</v>
      </c>
      <c r="BG26" s="134" t="s">
        <v>270</v>
      </c>
      <c r="BH26" s="134" t="s">
        <v>270</v>
      </c>
      <c r="BI26" s="134" t="s">
        <v>270</v>
      </c>
      <c r="BJ26" s="151" t="s">
        <v>270</v>
      </c>
      <c r="BK26" s="151" t="s">
        <v>270</v>
      </c>
      <c r="BL26" s="151" t="s">
        <v>270</v>
      </c>
      <c r="BM26" s="272" t="s">
        <v>1676</v>
      </c>
      <c r="BN26" s="272"/>
      <c r="BO26" s="272"/>
      <c r="BP26" s="22" t="str">
        <f t="shared" si="1"/>
        <v xml:space="preserve">OS, , </v>
      </c>
    </row>
    <row r="27" spans="1:68" s="5" customFormat="1" ht="40.200000000000003" customHeight="1">
      <c r="A27" s="145" t="s">
        <v>1063</v>
      </c>
      <c r="B27" s="144" t="s">
        <v>1067</v>
      </c>
      <c r="C27" s="132" t="s">
        <v>270</v>
      </c>
      <c r="D27" s="151" t="s">
        <v>1696</v>
      </c>
      <c r="E27" s="141" t="s">
        <v>1664</v>
      </c>
      <c r="F27" s="141" t="s">
        <v>1665</v>
      </c>
      <c r="G27" s="155" t="s">
        <v>1725</v>
      </c>
      <c r="H27" s="132" t="s">
        <v>270</v>
      </c>
      <c r="I27" s="141" t="s">
        <v>1786</v>
      </c>
      <c r="J27" s="142">
        <v>39</v>
      </c>
      <c r="K27" s="142">
        <v>39</v>
      </c>
      <c r="L27" s="132">
        <v>71</v>
      </c>
      <c r="M27" s="132">
        <v>71</v>
      </c>
      <c r="N27" s="264" t="s">
        <v>270</v>
      </c>
      <c r="O27" s="132" t="s">
        <v>270</v>
      </c>
      <c r="P27" s="141" t="s">
        <v>1796</v>
      </c>
      <c r="Q27" s="132" t="s">
        <v>1733</v>
      </c>
      <c r="R27" s="132" t="s">
        <v>270</v>
      </c>
      <c r="S27" s="132" t="s">
        <v>1797</v>
      </c>
      <c r="T27" s="132" t="s">
        <v>270</v>
      </c>
      <c r="U27" s="151" t="s">
        <v>1798</v>
      </c>
      <c r="V27" s="132" t="s">
        <v>270</v>
      </c>
      <c r="W27" s="132" t="s">
        <v>270</v>
      </c>
      <c r="X27" s="135" t="str">
        <f t="shared" si="0"/>
        <v>De novo, n (%) / Secondary, n (%): NR
Bone marrow blasts median % (range): 32%, (20%-90%)
Baseline HgB, median g/dL (range): NR
ECOG PS 0/1, N (%): 19 (48.7%)
Cytogenic risk (good/intermediate): NR
Cytogenic risk (poor): NR</v>
      </c>
      <c r="Y27" s="132" t="s">
        <v>270</v>
      </c>
      <c r="Z27" s="132">
        <v>39</v>
      </c>
      <c r="AA27" s="139">
        <v>7</v>
      </c>
      <c r="AB27" s="132" t="s">
        <v>1799</v>
      </c>
      <c r="AC27" s="132" t="s">
        <v>270</v>
      </c>
      <c r="AD27" s="132" t="s">
        <v>270</v>
      </c>
      <c r="AE27" s="132" t="s">
        <v>270</v>
      </c>
      <c r="AF27" s="138" t="str">
        <f t="shared" si="2"/>
        <v>Overall survival for all patients is 7 months, Cl=3.1-8.8, p=NR</v>
      </c>
      <c r="AG27" s="132">
        <v>39</v>
      </c>
      <c r="AH27" s="139">
        <v>7</v>
      </c>
      <c r="AI27" s="132" t="s">
        <v>1799</v>
      </c>
      <c r="AJ27" s="132" t="s">
        <v>270</v>
      </c>
      <c r="AK27" s="132" t="s">
        <v>270</v>
      </c>
      <c r="AL27" s="132" t="s">
        <v>270</v>
      </c>
      <c r="AM27" s="138" t="str">
        <f>"Overall survival for all patients is "&amp;AH27&amp;" months, Cl="&amp;AI27&amp;", p="&amp;AL27</f>
        <v>Overall survival for all patients is 7 months, Cl=3.1-8.8, p=NR</v>
      </c>
      <c r="AN27" s="133" t="s">
        <v>270</v>
      </c>
      <c r="AO27" s="133" t="s">
        <v>270</v>
      </c>
      <c r="AP27" s="133" t="s">
        <v>270</v>
      </c>
      <c r="AQ27" s="133" t="s">
        <v>270</v>
      </c>
      <c r="AR27" s="133" t="s">
        <v>270</v>
      </c>
      <c r="AS27" s="133" t="s">
        <v>270</v>
      </c>
      <c r="AT27" s="152" t="s">
        <v>270</v>
      </c>
      <c r="AU27" s="151" t="s">
        <v>270</v>
      </c>
      <c r="AV27" s="148" t="s">
        <v>270</v>
      </c>
      <c r="AW27" s="132">
        <v>39</v>
      </c>
      <c r="AX27" s="29">
        <f>23.1%+5.1%</f>
        <v>0.28200000000000003</v>
      </c>
      <c r="AY27" s="29">
        <v>0.23100000000000001</v>
      </c>
      <c r="AZ27" s="136" t="str">
        <f>AW27 &amp;" patients had "&amp;TEXT(AX27,"0.0%")&amp;" CR and "&amp;TEXT(AY27,"0.0%")&amp;" CRi"</f>
        <v>39 patients had 28.2% CR and 23.1% CRi</v>
      </c>
      <c r="BA27" s="151" t="s">
        <v>270</v>
      </c>
      <c r="BB27" s="140" t="s">
        <v>270</v>
      </c>
      <c r="BC27" s="140" t="s">
        <v>270</v>
      </c>
      <c r="BD27" s="151" t="s">
        <v>270</v>
      </c>
      <c r="BE27" s="134" t="s">
        <v>270</v>
      </c>
      <c r="BF27" s="134" t="s">
        <v>270</v>
      </c>
      <c r="BG27" s="134" t="s">
        <v>270</v>
      </c>
      <c r="BH27" s="134" t="s">
        <v>270</v>
      </c>
      <c r="BI27" s="134" t="s">
        <v>270</v>
      </c>
      <c r="BJ27" s="151" t="s">
        <v>270</v>
      </c>
      <c r="BK27" s="151" t="s">
        <v>270</v>
      </c>
      <c r="BL27" s="151" t="s">
        <v>270</v>
      </c>
      <c r="BM27" s="272" t="s">
        <v>1676</v>
      </c>
      <c r="BN27" s="272" t="s">
        <v>1689</v>
      </c>
      <c r="BO27" s="272"/>
      <c r="BP27" s="22" t="str">
        <f t="shared" si="1"/>
        <v xml:space="preserve">OS, Response, </v>
      </c>
    </row>
    <row r="28" spans="1:68" s="5" customFormat="1" ht="40.200000000000003" customHeight="1">
      <c r="A28" s="145" t="s">
        <v>1507</v>
      </c>
      <c r="B28" s="144" t="s">
        <v>1511</v>
      </c>
      <c r="C28" s="132" t="s">
        <v>270</v>
      </c>
      <c r="D28" s="151" t="s">
        <v>1800</v>
      </c>
      <c r="E28" s="141" t="s">
        <v>1664</v>
      </c>
      <c r="F28" s="141" t="s">
        <v>1665</v>
      </c>
      <c r="G28" s="155" t="s">
        <v>1725</v>
      </c>
      <c r="H28" s="132" t="s">
        <v>1801</v>
      </c>
      <c r="I28" s="141" t="s">
        <v>1802</v>
      </c>
      <c r="J28" s="142">
        <v>149</v>
      </c>
      <c r="K28" s="142">
        <v>149</v>
      </c>
      <c r="L28" s="132">
        <v>74</v>
      </c>
      <c r="M28" s="132">
        <v>74</v>
      </c>
      <c r="N28" s="264">
        <v>88</v>
      </c>
      <c r="O28" s="154" t="s">
        <v>1803</v>
      </c>
      <c r="P28" s="142" t="s">
        <v>1804</v>
      </c>
      <c r="Q28" s="132" t="s">
        <v>1733</v>
      </c>
      <c r="R28" s="154" t="s">
        <v>1805</v>
      </c>
      <c r="S28" s="132" t="s">
        <v>1806</v>
      </c>
      <c r="T28" s="132" t="s">
        <v>270</v>
      </c>
      <c r="U28" s="153" t="s">
        <v>1807</v>
      </c>
      <c r="V28" s="150" t="s">
        <v>1808</v>
      </c>
      <c r="W28" s="157" t="s">
        <v>1809</v>
      </c>
      <c r="X28" s="135" t="str">
        <f t="shared" si="0"/>
        <v>De novo, n (%) / Secondary, n (%): 51 (34.2%) / 68 (45.6%)
Bone marrow blasts median % (range): 33% (20%-100%)
Baseline HgB, median g/dL (range): NR
ECOG PS 0/1, N (%): 106 (71.1%)
Cytogenic risk (good/intermediate): 84 (60.4%)
Cytogenic risk (poor): 55 (39.6%)</v>
      </c>
      <c r="Y28" s="132" t="s">
        <v>270</v>
      </c>
      <c r="Z28" s="132">
        <v>149</v>
      </c>
      <c r="AA28" s="132">
        <v>9.4</v>
      </c>
      <c r="AB28" s="132" t="s">
        <v>1810</v>
      </c>
      <c r="AC28" s="132" t="s">
        <v>270</v>
      </c>
      <c r="AD28" s="132" t="s">
        <v>270</v>
      </c>
      <c r="AE28" s="132" t="s">
        <v>270</v>
      </c>
      <c r="AF28" s="138" t="str">
        <f t="shared" si="2"/>
        <v>Overall survival for all patients is 9.4 months, Cl=6.5-10.9, p=NR</v>
      </c>
      <c r="AG28" s="132">
        <v>149</v>
      </c>
      <c r="AH28" s="132">
        <v>9.4</v>
      </c>
      <c r="AI28" s="132" t="s">
        <v>1810</v>
      </c>
      <c r="AJ28" s="132" t="s">
        <v>270</v>
      </c>
      <c r="AK28" s="132" t="s">
        <v>270</v>
      </c>
      <c r="AL28" s="132" t="s">
        <v>270</v>
      </c>
      <c r="AM28" s="138" t="str">
        <f>"Overall survival for all patients is "&amp;AH28&amp;" months, Cl="&amp;AI28&amp;", p="&amp;AL28</f>
        <v>Overall survival for all patients is 9.4 months, Cl=6.5-10.9, p=NR</v>
      </c>
      <c r="AN28" s="133" t="s">
        <v>270</v>
      </c>
      <c r="AO28" s="133" t="s">
        <v>270</v>
      </c>
      <c r="AP28" s="133" t="s">
        <v>270</v>
      </c>
      <c r="AQ28" s="133" t="s">
        <v>270</v>
      </c>
      <c r="AR28" s="133" t="s">
        <v>270</v>
      </c>
      <c r="AS28" s="133" t="s">
        <v>270</v>
      </c>
      <c r="AT28" s="152" t="s">
        <v>270</v>
      </c>
      <c r="AU28" s="132">
        <v>149</v>
      </c>
      <c r="AV28" s="35">
        <f>30/149</f>
        <v>0.20134228187919462</v>
      </c>
      <c r="AW28" s="132">
        <v>149</v>
      </c>
      <c r="AX28" s="29">
        <f>23/149</f>
        <v>0.15436241610738255</v>
      </c>
      <c r="AY28" s="29">
        <f>(23+7)/149</f>
        <v>0.20134228187919462</v>
      </c>
      <c r="AZ28" s="136" t="str">
        <f>AW28 &amp;" patients had "&amp;TEXT(AX28,"0.0%")&amp;" CR and "&amp;TEXT(AY28,"0.0%")&amp;" CRi"</f>
        <v>149 patients had 15.4% CR and 20.1% CRi</v>
      </c>
      <c r="BA28" s="151" t="s">
        <v>270</v>
      </c>
      <c r="BB28" s="140" t="s">
        <v>270</v>
      </c>
      <c r="BC28" s="140" t="s">
        <v>270</v>
      </c>
      <c r="BD28" s="151" t="s">
        <v>270</v>
      </c>
      <c r="BE28" s="133">
        <v>149</v>
      </c>
      <c r="BF28" s="134" t="s">
        <v>270</v>
      </c>
      <c r="BG28" s="133">
        <v>145</v>
      </c>
      <c r="BH28" s="134" t="s">
        <v>1811</v>
      </c>
      <c r="BI28" s="134" t="s">
        <v>1812</v>
      </c>
      <c r="BJ28" s="151" t="s">
        <v>270</v>
      </c>
      <c r="BK28" s="151" t="s">
        <v>270</v>
      </c>
      <c r="BL28" s="151" t="s">
        <v>270</v>
      </c>
      <c r="BM28" s="272" t="s">
        <v>1676</v>
      </c>
      <c r="BN28" s="272" t="s">
        <v>1689</v>
      </c>
      <c r="BO28" s="272"/>
      <c r="BP28" s="22" t="str">
        <f t="shared" si="1"/>
        <v xml:space="preserve">OS, Response, </v>
      </c>
    </row>
    <row r="29" spans="1:68" s="5" customFormat="1" ht="40.200000000000003" customHeight="1">
      <c r="A29" s="145" t="s">
        <v>1542</v>
      </c>
      <c r="B29" s="144" t="s">
        <v>1546</v>
      </c>
      <c r="C29" s="132" t="s">
        <v>270</v>
      </c>
      <c r="D29" s="151" t="s">
        <v>1703</v>
      </c>
      <c r="E29" s="141" t="s">
        <v>1664</v>
      </c>
      <c r="F29" s="141" t="s">
        <v>1665</v>
      </c>
      <c r="G29" s="155" t="s">
        <v>1725</v>
      </c>
      <c r="H29" s="132" t="s">
        <v>1813</v>
      </c>
      <c r="I29" s="141" t="s">
        <v>1814</v>
      </c>
      <c r="J29" s="142">
        <v>26</v>
      </c>
      <c r="K29" s="142">
        <v>26</v>
      </c>
      <c r="L29" s="132">
        <v>70</v>
      </c>
      <c r="M29" s="132">
        <v>70</v>
      </c>
      <c r="N29" s="264">
        <v>17</v>
      </c>
      <c r="O29" s="132" t="s">
        <v>1815</v>
      </c>
      <c r="P29" s="142" t="s">
        <v>1816</v>
      </c>
      <c r="Q29" s="132" t="s">
        <v>1733</v>
      </c>
      <c r="R29" s="132" t="s">
        <v>1817</v>
      </c>
      <c r="S29" s="132" t="s">
        <v>1818</v>
      </c>
      <c r="T29" s="132" t="s">
        <v>270</v>
      </c>
      <c r="U29" s="132" t="s">
        <v>270</v>
      </c>
      <c r="V29" s="150" t="s">
        <v>1819</v>
      </c>
      <c r="W29" s="150" t="s">
        <v>1820</v>
      </c>
      <c r="X29" s="135" t="str">
        <f t="shared" si="0"/>
        <v>De novo, n (%) / Secondary, n (%): 13 (50%) / 13 (50%) 25 (
Bone marrow blasts median % (range): 27% (20%-88%)
Baseline HgB, median g/dL (range): NR
ECOG PS 0/1, N (%): NR
Cytogenic risk (good/intermediate): 18 (69%)
Cytogenic risk (poor): 8 (31%)</v>
      </c>
      <c r="Y29" s="132" t="s">
        <v>270</v>
      </c>
      <c r="Z29" s="142">
        <v>26</v>
      </c>
      <c r="AA29" s="132">
        <v>12.9</v>
      </c>
      <c r="AB29" s="132" t="s">
        <v>270</v>
      </c>
      <c r="AC29" s="132" t="s">
        <v>270</v>
      </c>
      <c r="AD29" s="132" t="s">
        <v>270</v>
      </c>
      <c r="AE29" s="132" t="s">
        <v>270</v>
      </c>
      <c r="AF29" s="138" t="str">
        <f t="shared" si="2"/>
        <v>Overall survival for all patients is 12.9 months, Cl=NR, p=NR</v>
      </c>
      <c r="AG29" s="142">
        <v>26</v>
      </c>
      <c r="AH29" s="132">
        <v>12.9</v>
      </c>
      <c r="AI29" s="132" t="s">
        <v>270</v>
      </c>
      <c r="AJ29" s="132" t="s">
        <v>270</v>
      </c>
      <c r="AK29" s="132" t="s">
        <v>270</v>
      </c>
      <c r="AL29" s="132" t="s">
        <v>270</v>
      </c>
      <c r="AM29" s="138" t="str">
        <f>"Overall survival for all patients is "&amp;AH29&amp;" months, Cl="&amp;AI29&amp;", p="&amp;AL29</f>
        <v>Overall survival for all patients is 12.9 months, Cl=NR, p=NR</v>
      </c>
      <c r="AN29" s="133" t="s">
        <v>270</v>
      </c>
      <c r="AO29" s="133" t="s">
        <v>270</v>
      </c>
      <c r="AP29" s="133" t="s">
        <v>270</v>
      </c>
      <c r="AQ29" s="133" t="s">
        <v>270</v>
      </c>
      <c r="AR29" s="133" t="s">
        <v>270</v>
      </c>
      <c r="AS29" s="133" t="s">
        <v>270</v>
      </c>
      <c r="AT29" s="152" t="s">
        <v>270</v>
      </c>
      <c r="AU29" s="142">
        <v>26</v>
      </c>
      <c r="AV29" s="35" t="s">
        <v>270</v>
      </c>
      <c r="AW29" s="132">
        <v>26</v>
      </c>
      <c r="AX29" s="29" t="s">
        <v>270</v>
      </c>
      <c r="AY29" s="29">
        <f>9/26</f>
        <v>0.34615384615384615</v>
      </c>
      <c r="AZ29" s="136" t="str">
        <f>AW29 &amp;" patients had "&amp;TEXT(AX29,"0.0%")&amp;" CR and "&amp;TEXT(AY29,"0.0%")&amp;" CRi"</f>
        <v>26 patients had NR CR and 34.6% CRi</v>
      </c>
      <c r="BA29" s="151" t="s">
        <v>270</v>
      </c>
      <c r="BB29" s="140" t="s">
        <v>270</v>
      </c>
      <c r="BC29" s="140" t="s">
        <v>270</v>
      </c>
      <c r="BD29" s="151" t="s">
        <v>270</v>
      </c>
      <c r="BE29" s="132">
        <v>26</v>
      </c>
      <c r="BF29" s="156" t="s">
        <v>270</v>
      </c>
      <c r="BG29" s="156">
        <f>4*(365/12)</f>
        <v>121.66666666666667</v>
      </c>
      <c r="BH29" s="133" t="s">
        <v>1821</v>
      </c>
      <c r="BI29" s="134" t="s">
        <v>1822</v>
      </c>
      <c r="BJ29" s="151" t="s">
        <v>270</v>
      </c>
      <c r="BK29" s="151" t="s">
        <v>270</v>
      </c>
      <c r="BL29" s="151" t="s">
        <v>270</v>
      </c>
      <c r="BM29" s="272" t="s">
        <v>1676</v>
      </c>
      <c r="BN29" s="272" t="s">
        <v>1689</v>
      </c>
      <c r="BO29" s="272"/>
      <c r="BP29" s="22" t="str">
        <f t="shared" si="1"/>
        <v xml:space="preserve">OS, Response, </v>
      </c>
    </row>
    <row r="30" spans="1:68" s="5" customFormat="1" ht="40.200000000000003" customHeight="1">
      <c r="A30" s="145" t="s">
        <v>1300</v>
      </c>
      <c r="B30" s="144" t="s">
        <v>1304</v>
      </c>
      <c r="C30" s="132" t="s">
        <v>270</v>
      </c>
      <c r="D30" s="151" t="s">
        <v>1663</v>
      </c>
      <c r="E30" s="141" t="s">
        <v>1664</v>
      </c>
      <c r="F30" s="141" t="s">
        <v>1665</v>
      </c>
      <c r="G30" s="155" t="s">
        <v>1725</v>
      </c>
      <c r="H30" s="132" t="s">
        <v>1823</v>
      </c>
      <c r="I30" s="141" t="s">
        <v>1824</v>
      </c>
      <c r="J30" s="142">
        <v>89</v>
      </c>
      <c r="K30" s="142">
        <v>89</v>
      </c>
      <c r="L30" s="132">
        <v>73</v>
      </c>
      <c r="M30" s="132">
        <v>73</v>
      </c>
      <c r="N30" s="264">
        <v>32</v>
      </c>
      <c r="O30" s="154" t="s">
        <v>1825</v>
      </c>
      <c r="P30" s="141" t="s">
        <v>1826</v>
      </c>
      <c r="Q30" s="132" t="s">
        <v>1733</v>
      </c>
      <c r="R30" s="154" t="s">
        <v>1827</v>
      </c>
      <c r="S30" s="132" t="s">
        <v>1828</v>
      </c>
      <c r="T30" s="132" t="s">
        <v>270</v>
      </c>
      <c r="U30" s="153" t="s">
        <v>1829</v>
      </c>
      <c r="V30" s="153" t="s">
        <v>1830</v>
      </c>
      <c r="W30" s="153" t="s">
        <v>1831</v>
      </c>
      <c r="X30" s="135" t="str">
        <f t="shared" si="0"/>
        <v>De novo, n (%) / Secondary, n (%): 45 (50.6%) / 44 (49.4%)
Bone marrow blasts median % (range): NR (NR-NR)
Baseline HgB, median g/dL (range): NR
ECOG PS 0/1, N (%): 72 (80.9%)
Cytogenic risk (good/intermediate): 51 (57.3%)
Cytogenic risk (poor): 18 (20.2%)</v>
      </c>
      <c r="Y30" s="132" t="s">
        <v>270</v>
      </c>
      <c r="Z30" s="142">
        <v>74</v>
      </c>
      <c r="AA30" s="132">
        <v>14.3</v>
      </c>
      <c r="AB30" s="132" t="s">
        <v>270</v>
      </c>
      <c r="AC30" s="132" t="s">
        <v>270</v>
      </c>
      <c r="AD30" s="132" t="s">
        <v>270</v>
      </c>
      <c r="AE30" s="132" t="s">
        <v>270</v>
      </c>
      <c r="AF30" s="138" t="str">
        <f t="shared" si="2"/>
        <v>Overall survival for all patients is 14.3 months, Cl=NR, p=NR</v>
      </c>
      <c r="AG30" s="142">
        <v>74</v>
      </c>
      <c r="AH30" s="132">
        <v>14.3</v>
      </c>
      <c r="AI30" s="132" t="s">
        <v>270</v>
      </c>
      <c r="AJ30" s="132" t="s">
        <v>270</v>
      </c>
      <c r="AK30" s="132" t="s">
        <v>270</v>
      </c>
      <c r="AL30" s="132" t="s">
        <v>270</v>
      </c>
      <c r="AM30" s="138" t="str">
        <f>"Overall survival for all patients is "&amp;AH30&amp;" months, Cl="&amp;AI30&amp;", p="&amp;AL30</f>
        <v>Overall survival for all patients is 14.3 months, Cl=NR, p=NR</v>
      </c>
      <c r="AN30" s="133" t="s">
        <v>270</v>
      </c>
      <c r="AO30" s="133" t="s">
        <v>270</v>
      </c>
      <c r="AP30" s="133" t="s">
        <v>270</v>
      </c>
      <c r="AQ30" s="133" t="s">
        <v>270</v>
      </c>
      <c r="AR30" s="133" t="s">
        <v>270</v>
      </c>
      <c r="AS30" s="133" t="s">
        <v>270</v>
      </c>
      <c r="AT30" s="152" t="s">
        <v>270</v>
      </c>
      <c r="AU30" s="142">
        <v>89</v>
      </c>
      <c r="AV30" s="35">
        <f>20/89</f>
        <v>0.2247191011235955</v>
      </c>
      <c r="AW30" s="142">
        <v>89</v>
      </c>
      <c r="AX30" s="29">
        <f>20/89</f>
        <v>0.2247191011235955</v>
      </c>
      <c r="AY30" s="29">
        <f>17/89</f>
        <v>0.19101123595505617</v>
      </c>
      <c r="AZ30" s="136" t="str">
        <f>AW30 &amp;" patients had "&amp;TEXT(AX30,"0.0%")&amp;" CR and "&amp;TEXT(AY30,"0.0%")&amp;" CRi"</f>
        <v>89 patients had 22.5% CR and 19.1% CRi</v>
      </c>
      <c r="BA30" s="151" t="s">
        <v>270</v>
      </c>
      <c r="BB30" s="140" t="s">
        <v>270</v>
      </c>
      <c r="BC30" s="140" t="s">
        <v>270</v>
      </c>
      <c r="BD30" s="151" t="s">
        <v>270</v>
      </c>
      <c r="BE30" s="133" t="s">
        <v>270</v>
      </c>
      <c r="BF30" s="133" t="s">
        <v>270</v>
      </c>
      <c r="BG30" s="133" t="s">
        <v>270</v>
      </c>
      <c r="BH30" s="133" t="s">
        <v>270</v>
      </c>
      <c r="BI30" s="133" t="s">
        <v>270</v>
      </c>
      <c r="BJ30" s="133" t="s">
        <v>270</v>
      </c>
      <c r="BK30" s="133" t="s">
        <v>270</v>
      </c>
      <c r="BL30" s="133" t="s">
        <v>270</v>
      </c>
      <c r="BM30" s="271" t="s">
        <v>1676</v>
      </c>
      <c r="BN30" s="271" t="s">
        <v>1689</v>
      </c>
      <c r="BO30" s="273"/>
      <c r="BP30" s="22" t="str">
        <f t="shared" si="1"/>
        <v xml:space="preserve">OS, Response, </v>
      </c>
    </row>
    <row r="31" spans="1:68" s="5" customFormat="1" ht="40.200000000000003" customHeight="1">
      <c r="A31" s="482" t="s">
        <v>1443</v>
      </c>
      <c r="B31" s="484" t="s">
        <v>1447</v>
      </c>
      <c r="C31" s="477" t="s">
        <v>270</v>
      </c>
      <c r="D31" s="486" t="s">
        <v>1703</v>
      </c>
      <c r="E31" s="141" t="s">
        <v>1664</v>
      </c>
      <c r="F31" s="141" t="s">
        <v>1665</v>
      </c>
      <c r="G31" s="488" t="s">
        <v>1832</v>
      </c>
      <c r="H31" s="477" t="s">
        <v>1833</v>
      </c>
      <c r="I31" s="141" t="s">
        <v>1834</v>
      </c>
      <c r="J31" s="142">
        <v>27</v>
      </c>
      <c r="K31" s="475">
        <f>J31+J32</f>
        <v>65</v>
      </c>
      <c r="L31" s="132" t="s">
        <v>270</v>
      </c>
      <c r="M31" s="477" t="s">
        <v>270</v>
      </c>
      <c r="N31" s="266" t="s">
        <v>270</v>
      </c>
      <c r="O31" s="132" t="s">
        <v>270</v>
      </c>
      <c r="P31" s="142" t="s">
        <v>1835</v>
      </c>
      <c r="Q31" s="141" t="s">
        <v>1684</v>
      </c>
      <c r="R31" s="132" t="s">
        <v>270</v>
      </c>
      <c r="S31" s="132" t="s">
        <v>1836</v>
      </c>
      <c r="T31" s="132" t="s">
        <v>270</v>
      </c>
      <c r="U31" s="151" t="s">
        <v>270</v>
      </c>
      <c r="V31" s="150" t="s">
        <v>270</v>
      </c>
      <c r="W31" s="150" t="s">
        <v>270</v>
      </c>
      <c r="X31" s="135" t="str">
        <f t="shared" si="0"/>
        <v>De novo, n (%) / Secondary, n (%): NR
Bone marrow blasts median % (range): 44% (NR-NR)
Baseline HgB, median g/dL (range): NR
ECOG PS 0/1, N (%): NR
Cytogenic risk (good/intermediate): NR
Cytogenic risk (poor): NR</v>
      </c>
      <c r="Y31" s="132" t="s">
        <v>270</v>
      </c>
      <c r="Z31" s="142">
        <v>27</v>
      </c>
      <c r="AA31" s="132" t="s">
        <v>270</v>
      </c>
      <c r="AB31" s="132" t="s">
        <v>270</v>
      </c>
      <c r="AC31" s="132">
        <v>1.27</v>
      </c>
      <c r="AD31" s="132" t="s">
        <v>1837</v>
      </c>
      <c r="AE31" s="132">
        <v>0.46</v>
      </c>
      <c r="AF31" s="479" t="s">
        <v>1838</v>
      </c>
      <c r="AG31" s="142">
        <v>27</v>
      </c>
      <c r="AH31" s="132" t="s">
        <v>270</v>
      </c>
      <c r="AI31" s="132" t="s">
        <v>270</v>
      </c>
      <c r="AJ31" s="132">
        <v>1.27</v>
      </c>
      <c r="AK31" s="132" t="s">
        <v>1837</v>
      </c>
      <c r="AL31" s="132">
        <v>0.46</v>
      </c>
      <c r="AM31" s="479" t="s">
        <v>1838</v>
      </c>
      <c r="AN31" s="142">
        <v>0</v>
      </c>
      <c r="AO31" s="132" t="s">
        <v>270</v>
      </c>
      <c r="AP31" s="132" t="s">
        <v>270</v>
      </c>
      <c r="AQ31" s="132" t="s">
        <v>270</v>
      </c>
      <c r="AR31" s="132" t="s">
        <v>270</v>
      </c>
      <c r="AS31" s="132" t="s">
        <v>270</v>
      </c>
      <c r="AT31" s="481" t="s">
        <v>270</v>
      </c>
      <c r="AU31" s="132" t="s">
        <v>270</v>
      </c>
      <c r="AV31" s="148" t="s">
        <v>270</v>
      </c>
      <c r="AW31" s="132" t="s">
        <v>270</v>
      </c>
      <c r="AX31" s="147" t="s">
        <v>270</v>
      </c>
      <c r="AY31" s="146" t="s">
        <v>270</v>
      </c>
      <c r="AZ31" s="141" t="s">
        <v>270</v>
      </c>
      <c r="BA31" s="132" t="s">
        <v>270</v>
      </c>
      <c r="BB31" s="135" t="s">
        <v>270</v>
      </c>
      <c r="BC31" s="135" t="s">
        <v>270</v>
      </c>
      <c r="BD31" s="132" t="s">
        <v>270</v>
      </c>
      <c r="BE31" s="132" t="s">
        <v>270</v>
      </c>
      <c r="BF31" s="132" t="s">
        <v>270</v>
      </c>
      <c r="BG31" s="132" t="s">
        <v>270</v>
      </c>
      <c r="BH31" s="132" t="s">
        <v>270</v>
      </c>
      <c r="BI31" s="132" t="s">
        <v>270</v>
      </c>
      <c r="BJ31" s="132" t="s">
        <v>270</v>
      </c>
      <c r="BK31" s="132" t="s">
        <v>270</v>
      </c>
      <c r="BL31" s="132" t="s">
        <v>270</v>
      </c>
      <c r="BM31" s="271" t="s">
        <v>1676</v>
      </c>
      <c r="BN31" s="271"/>
      <c r="BO31" s="271"/>
      <c r="BP31" s="22" t="str">
        <f t="shared" si="1"/>
        <v xml:space="preserve">OS, , </v>
      </c>
    </row>
    <row r="32" spans="1:68" s="5" customFormat="1" ht="40.200000000000003" customHeight="1">
      <c r="A32" s="483"/>
      <c r="B32" s="485"/>
      <c r="C32" s="478"/>
      <c r="D32" s="487"/>
      <c r="E32" s="141" t="s">
        <v>1839</v>
      </c>
      <c r="F32" s="141" t="s">
        <v>1840</v>
      </c>
      <c r="G32" s="489"/>
      <c r="H32" s="478"/>
      <c r="I32" s="141" t="s">
        <v>1841</v>
      </c>
      <c r="J32" s="142">
        <v>38</v>
      </c>
      <c r="K32" s="476"/>
      <c r="L32" s="132" t="s">
        <v>270</v>
      </c>
      <c r="M32" s="478"/>
      <c r="N32" s="267" t="s">
        <v>270</v>
      </c>
      <c r="O32" s="132" t="s">
        <v>270</v>
      </c>
      <c r="P32" s="142" t="s">
        <v>1842</v>
      </c>
      <c r="Q32" s="141" t="s">
        <v>1684</v>
      </c>
      <c r="R32" s="132" t="s">
        <v>270</v>
      </c>
      <c r="S32" s="132" t="s">
        <v>1843</v>
      </c>
      <c r="T32" s="132" t="s">
        <v>270</v>
      </c>
      <c r="U32" s="151" t="s">
        <v>270</v>
      </c>
      <c r="V32" s="150" t="s">
        <v>270</v>
      </c>
      <c r="W32" s="150" t="s">
        <v>270</v>
      </c>
      <c r="X32" s="135" t="str">
        <f t="shared" si="0"/>
        <v>De novo, n (%) / Secondary, n (%): NR
Bone marrow blasts median % (range): 60% (NR-NR)
Baseline HgB, median g/dL (range): NR
ECOG PS 0/1, N (%): NR
Cytogenic risk (good/intermediate): NR
Cytogenic risk (poor): NR</v>
      </c>
      <c r="Y32" s="132" t="s">
        <v>270</v>
      </c>
      <c r="Z32" s="142">
        <v>38</v>
      </c>
      <c r="AA32" s="132" t="s">
        <v>270</v>
      </c>
      <c r="AB32" s="132" t="s">
        <v>270</v>
      </c>
      <c r="AC32" s="149"/>
      <c r="AD32" s="149"/>
      <c r="AE32" s="149"/>
      <c r="AF32" s="480"/>
      <c r="AG32" s="142">
        <v>38</v>
      </c>
      <c r="AH32" s="132" t="s">
        <v>270</v>
      </c>
      <c r="AI32" s="132" t="s">
        <v>270</v>
      </c>
      <c r="AJ32" s="149"/>
      <c r="AK32" s="149"/>
      <c r="AL32" s="149"/>
      <c r="AM32" s="480"/>
      <c r="AN32" s="142">
        <v>0</v>
      </c>
      <c r="AO32" s="132" t="s">
        <v>270</v>
      </c>
      <c r="AP32" s="132" t="s">
        <v>270</v>
      </c>
      <c r="AQ32" s="149"/>
      <c r="AR32" s="149"/>
      <c r="AS32" s="149"/>
      <c r="AT32" s="480"/>
      <c r="AU32" s="132" t="s">
        <v>270</v>
      </c>
      <c r="AV32" s="148" t="s">
        <v>270</v>
      </c>
      <c r="AW32" s="132" t="s">
        <v>270</v>
      </c>
      <c r="AX32" s="147" t="s">
        <v>270</v>
      </c>
      <c r="AY32" s="146" t="s">
        <v>270</v>
      </c>
      <c r="AZ32" s="141" t="s">
        <v>270</v>
      </c>
      <c r="BA32" s="132" t="s">
        <v>270</v>
      </c>
      <c r="BB32" s="135" t="s">
        <v>270</v>
      </c>
      <c r="BC32" s="135" t="s">
        <v>270</v>
      </c>
      <c r="BD32" s="132" t="s">
        <v>270</v>
      </c>
      <c r="BE32" s="132" t="s">
        <v>270</v>
      </c>
      <c r="BF32" s="132" t="s">
        <v>270</v>
      </c>
      <c r="BG32" s="132" t="s">
        <v>270</v>
      </c>
      <c r="BH32" s="132" t="s">
        <v>270</v>
      </c>
      <c r="BI32" s="132" t="s">
        <v>270</v>
      </c>
      <c r="BJ32" s="132" t="s">
        <v>270</v>
      </c>
      <c r="BK32" s="132" t="s">
        <v>270</v>
      </c>
      <c r="BL32" s="132" t="s">
        <v>270</v>
      </c>
      <c r="BM32" s="271" t="s">
        <v>1676</v>
      </c>
      <c r="BN32" s="271"/>
      <c r="BO32" s="271"/>
      <c r="BP32" s="22" t="str">
        <f t="shared" si="1"/>
        <v xml:space="preserve">OS, , </v>
      </c>
    </row>
    <row r="33" spans="1:68" s="5" customFormat="1" ht="40.200000000000003" customHeight="1">
      <c r="A33" s="145" t="s">
        <v>1416</v>
      </c>
      <c r="B33" s="144" t="s">
        <v>1427</v>
      </c>
      <c r="C33" s="132" t="s">
        <v>270</v>
      </c>
      <c r="D33" s="132" t="s">
        <v>1663</v>
      </c>
      <c r="E33" s="141" t="s">
        <v>1664</v>
      </c>
      <c r="F33" s="141" t="s">
        <v>1665</v>
      </c>
      <c r="G33" s="143" t="s">
        <v>1832</v>
      </c>
      <c r="H33" s="132" t="s">
        <v>270</v>
      </c>
      <c r="I33" s="141" t="s">
        <v>1844</v>
      </c>
      <c r="J33" s="142">
        <v>111</v>
      </c>
      <c r="K33" s="132">
        <v>111</v>
      </c>
      <c r="L33" s="132">
        <v>77</v>
      </c>
      <c r="M33" s="132">
        <v>77</v>
      </c>
      <c r="N33" s="264">
        <f>0.55*J33</f>
        <v>61.050000000000004</v>
      </c>
      <c r="O33" s="135">
        <v>0.55000000000000004</v>
      </c>
      <c r="P33" s="141" t="s">
        <v>1845</v>
      </c>
      <c r="Q33" s="141" t="s">
        <v>1684</v>
      </c>
      <c r="R33" s="132" t="s">
        <v>270</v>
      </c>
      <c r="S33" s="132" t="s">
        <v>1846</v>
      </c>
      <c r="T33" s="132" t="s">
        <v>1847</v>
      </c>
      <c r="U33" s="140" t="s">
        <v>1848</v>
      </c>
      <c r="V33" s="135">
        <v>0.64900000000000002</v>
      </c>
      <c r="W33" s="135">
        <v>0.216</v>
      </c>
      <c r="X33" s="135" t="str">
        <f t="shared" si="0"/>
        <v>De novo, n (%) / Secondary, n (%): NR
Bone marrow blasts median % (range): NR (30%-NR)
Baseline HgB, median g/dL (range): 9.1g/dL (5.8g/dL - 14.2g/dL)
ECOG PS 0/1, N (%): 75 (67.6%)
Cytogenic risk (good/intermediate): 0.649
Cytogenic risk (poor): 0.216</v>
      </c>
      <c r="Y33" s="132" t="s">
        <v>1849</v>
      </c>
      <c r="Z33" s="132">
        <v>111</v>
      </c>
      <c r="AA33" s="132">
        <v>10.9</v>
      </c>
      <c r="AB33" s="132" t="s">
        <v>270</v>
      </c>
      <c r="AC33" s="132" t="s">
        <v>270</v>
      </c>
      <c r="AD33" s="132" t="s">
        <v>270</v>
      </c>
      <c r="AE33" s="132" t="s">
        <v>270</v>
      </c>
      <c r="AF33" s="138" t="str">
        <f>"Overall survival for all patients is "&amp;AA33&amp;" months, Cl="&amp;AB33&amp;", p="&amp;AE33</f>
        <v>Overall survival for all patients is 10.9 months, Cl=NR, p=NR</v>
      </c>
      <c r="AG33" s="132">
        <v>111</v>
      </c>
      <c r="AH33" s="132">
        <v>10.9</v>
      </c>
      <c r="AI33" s="132" t="s">
        <v>270</v>
      </c>
      <c r="AJ33" s="132" t="s">
        <v>270</v>
      </c>
      <c r="AK33" s="132" t="s">
        <v>270</v>
      </c>
      <c r="AL33" s="139" t="s">
        <v>270</v>
      </c>
      <c r="AM33" s="138" t="str">
        <f>"Overall survival for all patients is "&amp;AH33&amp;" months, Cl="&amp;AI33&amp;", p="&amp;AL33</f>
        <v>Overall survival for all patients is 10.9 months, Cl=NR, p=NR</v>
      </c>
      <c r="AN33" s="132" t="s">
        <v>270</v>
      </c>
      <c r="AO33" s="132" t="s">
        <v>270</v>
      </c>
      <c r="AP33" s="132" t="s">
        <v>270</v>
      </c>
      <c r="AQ33" s="132" t="s">
        <v>270</v>
      </c>
      <c r="AR33" s="132" t="s">
        <v>270</v>
      </c>
      <c r="AS33" s="132" t="s">
        <v>270</v>
      </c>
      <c r="AT33" s="137" t="s">
        <v>270</v>
      </c>
      <c r="AU33" s="132">
        <v>111</v>
      </c>
      <c r="AV33" s="35">
        <f>13.5%+1.8%</f>
        <v>0.15300000000000002</v>
      </c>
      <c r="AW33" s="132">
        <v>111</v>
      </c>
      <c r="AX33" s="29">
        <f>13.5%+1.8%</f>
        <v>0.15300000000000002</v>
      </c>
      <c r="AY33" s="7">
        <v>0.13500000000000001</v>
      </c>
      <c r="AZ33" s="136" t="str">
        <f>AW33 &amp;" patients had "&amp;TEXT(AX33,"0.0%")&amp;" CR and "&amp;TEXT(AY33,"0.0%")&amp;" CRi"</f>
        <v>111 patients had 15.3% CR and 13.5% CRi</v>
      </c>
      <c r="BA33" s="132" t="s">
        <v>270</v>
      </c>
      <c r="BB33" s="135" t="s">
        <v>270</v>
      </c>
      <c r="BC33" s="135" t="s">
        <v>270</v>
      </c>
      <c r="BD33" s="132" t="s">
        <v>270</v>
      </c>
      <c r="BE33" s="134" t="s">
        <v>270</v>
      </c>
      <c r="BF33" s="134" t="s">
        <v>270</v>
      </c>
      <c r="BG33" s="134" t="s">
        <v>270</v>
      </c>
      <c r="BH33" s="134" t="s">
        <v>270</v>
      </c>
      <c r="BI33" s="134" t="s">
        <v>270</v>
      </c>
      <c r="BJ33" s="133" t="s">
        <v>1850</v>
      </c>
      <c r="BK33" s="132" t="s">
        <v>270</v>
      </c>
      <c r="BL33" s="132" t="s">
        <v>270</v>
      </c>
      <c r="BM33" s="271" t="s">
        <v>1676</v>
      </c>
      <c r="BN33" s="271" t="s">
        <v>1689</v>
      </c>
      <c r="BO33" s="271" t="s">
        <v>1690</v>
      </c>
      <c r="BP33" s="22" t="str">
        <f t="shared" si="1"/>
        <v>OS, Response, Treatment Pattern</v>
      </c>
    </row>
  </sheetData>
  <autoFilter ref="A9:BP33" xr:uid="{459106AD-DEC5-4971-A42F-3A467FA1C332}"/>
  <mergeCells count="11">
    <mergeCell ref="H31:H32"/>
    <mergeCell ref="A31:A32"/>
    <mergeCell ref="B31:B32"/>
    <mergeCell ref="C31:C32"/>
    <mergeCell ref="D31:D32"/>
    <mergeCell ref="G31:G32"/>
    <mergeCell ref="K31:K32"/>
    <mergeCell ref="M31:M32"/>
    <mergeCell ref="AF31:AF32"/>
    <mergeCell ref="AM31:AM32"/>
    <mergeCell ref="AT31:AT3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995B-E681-4914-AE34-CAE0BBA303C3}">
  <sheetPr>
    <tabColor rgb="FF4B277B"/>
  </sheetPr>
  <dimension ref="A1:O60"/>
  <sheetViews>
    <sheetView showGridLines="0" zoomScale="70" zoomScaleNormal="70" workbookViewId="0">
      <pane ySplit="1" topLeftCell="A41" activePane="bottomLeft" state="frozen"/>
      <selection activeCell="BJ9" sqref="BJ9"/>
      <selection pane="bottomLeft" activeCell="F2" sqref="F2"/>
    </sheetView>
  </sheetViews>
  <sheetFormatPr defaultColWidth="46.69921875" defaultRowHeight="15.75" customHeight="1"/>
  <cols>
    <col min="1" max="3" width="15.69921875" style="80" customWidth="1"/>
    <col min="4" max="4" width="16.19921875" style="79" customWidth="1"/>
    <col min="5" max="5" width="14.19921875" style="79" customWidth="1"/>
    <col min="6" max="6" width="24.69921875" style="79" customWidth="1"/>
    <col min="7" max="7" width="34.19921875" style="79" customWidth="1"/>
    <col min="8" max="8" width="27.69921875" style="79" customWidth="1"/>
    <col min="9" max="9" width="33.69921875" style="79" customWidth="1"/>
    <col min="10" max="10" width="29.69921875" style="79" customWidth="1"/>
    <col min="11" max="11" width="27.19921875" style="79" customWidth="1"/>
    <col min="12" max="12" width="26.69921875" style="79" customWidth="1"/>
    <col min="13" max="13" width="32.19921875" style="79" customWidth="1"/>
    <col min="14" max="14" width="32.19921875" style="79" hidden="1" customWidth="1"/>
    <col min="15" max="16384" width="46.69921875" style="79"/>
  </cols>
  <sheetData>
    <row r="1" spans="1:15" s="125" customFormat="1" ht="78" customHeight="1">
      <c r="A1" s="99" t="s">
        <v>1851</v>
      </c>
      <c r="B1" s="99"/>
      <c r="C1" s="99" t="s">
        <v>817</v>
      </c>
      <c r="D1" s="99" t="s">
        <v>1852</v>
      </c>
      <c r="E1" s="99" t="s">
        <v>1627</v>
      </c>
      <c r="F1" s="99" t="s">
        <v>158</v>
      </c>
      <c r="G1" s="99" t="s">
        <v>1853</v>
      </c>
      <c r="H1" s="99" t="s">
        <v>1854</v>
      </c>
      <c r="I1" s="99" t="s">
        <v>1855</v>
      </c>
      <c r="J1" s="99" t="s">
        <v>1856</v>
      </c>
      <c r="K1" s="130" t="s">
        <v>1857</v>
      </c>
      <c r="L1" s="130" t="s">
        <v>1858</v>
      </c>
      <c r="M1" s="99" t="s">
        <v>1859</v>
      </c>
      <c r="N1" s="99"/>
      <c r="O1" s="130" t="s">
        <v>1860</v>
      </c>
    </row>
    <row r="2" spans="1:15" ht="78" customHeight="1">
      <c r="A2" s="110" t="s">
        <v>920</v>
      </c>
      <c r="B2" s="245" t="s">
        <v>1861</v>
      </c>
      <c r="C2" s="111" t="s">
        <v>1862</v>
      </c>
      <c r="D2" s="110" t="s">
        <v>1863</v>
      </c>
      <c r="E2" s="109" t="s">
        <v>1864</v>
      </c>
      <c r="F2" s="109" t="s">
        <v>1865</v>
      </c>
      <c r="G2" s="109" t="s">
        <v>1866</v>
      </c>
      <c r="H2" s="112" t="s">
        <v>1867</v>
      </c>
      <c r="I2" s="92" t="s">
        <v>1868</v>
      </c>
      <c r="J2" s="92" t="s">
        <v>1869</v>
      </c>
      <c r="K2" s="92" t="s">
        <v>277</v>
      </c>
      <c r="L2" s="92" t="s">
        <v>1870</v>
      </c>
      <c r="M2" s="246" t="s">
        <v>1871</v>
      </c>
      <c r="N2" s="246" t="str">
        <f>M2&amp;"
"</f>
        <v xml:space="preserve">Summary Place Holder
</v>
      </c>
      <c r="O2" s="246" t="s">
        <v>277</v>
      </c>
    </row>
    <row r="3" spans="1:15" ht="78" customHeight="1">
      <c r="A3" s="247" t="s">
        <v>1269</v>
      </c>
      <c r="B3" s="245" t="s">
        <v>1861</v>
      </c>
      <c r="C3" s="111" t="s">
        <v>1558</v>
      </c>
      <c r="D3" s="114" t="s">
        <v>1872</v>
      </c>
      <c r="E3" s="113" t="s">
        <v>1873</v>
      </c>
      <c r="F3" s="113" t="s">
        <v>1874</v>
      </c>
      <c r="G3" s="113" t="s">
        <v>1875</v>
      </c>
      <c r="H3" s="112" t="s">
        <v>270</v>
      </c>
      <c r="I3" s="112" t="s">
        <v>270</v>
      </c>
      <c r="J3" s="112" t="s">
        <v>1876</v>
      </c>
      <c r="K3" s="112" t="s">
        <v>270</v>
      </c>
      <c r="L3" s="112" t="s">
        <v>1877</v>
      </c>
      <c r="M3" s="246" t="s">
        <v>1871</v>
      </c>
      <c r="N3" s="246" t="str">
        <f t="shared" ref="N3:N45" si="0">M3&amp;"
"</f>
        <v xml:space="preserve">Summary Place Holder
</v>
      </c>
      <c r="O3" s="246" t="s">
        <v>277</v>
      </c>
    </row>
    <row r="4" spans="1:15" ht="78" customHeight="1">
      <c r="A4" s="110" t="s">
        <v>864</v>
      </c>
      <c r="B4" s="245" t="s">
        <v>1861</v>
      </c>
      <c r="C4" s="115" t="s">
        <v>868</v>
      </c>
      <c r="D4" s="110" t="s">
        <v>1878</v>
      </c>
      <c r="E4" s="109" t="s">
        <v>1879</v>
      </c>
      <c r="F4" s="109" t="s">
        <v>1880</v>
      </c>
      <c r="G4" s="109" t="s">
        <v>1881</v>
      </c>
      <c r="H4" s="92" t="s">
        <v>1882</v>
      </c>
      <c r="I4" s="92" t="s">
        <v>1883</v>
      </c>
      <c r="J4" s="92" t="s">
        <v>1884</v>
      </c>
      <c r="K4" s="85" t="s">
        <v>1885</v>
      </c>
      <c r="L4" s="85" t="s">
        <v>1886</v>
      </c>
      <c r="M4" s="246" t="s">
        <v>1871</v>
      </c>
      <c r="N4" s="246" t="str">
        <f t="shared" si="0"/>
        <v xml:space="preserve">Summary Place Holder
</v>
      </c>
      <c r="O4" s="246" t="s">
        <v>277</v>
      </c>
    </row>
    <row r="5" spans="1:15" ht="78" customHeight="1">
      <c r="A5" s="110" t="s">
        <v>1280</v>
      </c>
      <c r="B5" s="245" t="s">
        <v>1861</v>
      </c>
      <c r="C5" s="111" t="s">
        <v>1399</v>
      </c>
      <c r="D5" s="110" t="s">
        <v>1887</v>
      </c>
      <c r="E5" s="109" t="s">
        <v>1888</v>
      </c>
      <c r="F5" s="109" t="s">
        <v>1889</v>
      </c>
      <c r="G5" s="109" t="s">
        <v>1890</v>
      </c>
      <c r="H5" s="92" t="s">
        <v>1891</v>
      </c>
      <c r="I5" s="92" t="s">
        <v>1892</v>
      </c>
      <c r="J5" s="92" t="s">
        <v>1893</v>
      </c>
      <c r="K5" s="92" t="s">
        <v>1894</v>
      </c>
      <c r="L5" s="92" t="s">
        <v>1895</v>
      </c>
      <c r="M5" s="246" t="s">
        <v>1871</v>
      </c>
      <c r="N5" s="246" t="str">
        <f t="shared" si="0"/>
        <v xml:space="preserve">Summary Place Holder
</v>
      </c>
      <c r="O5" s="246" t="s">
        <v>277</v>
      </c>
    </row>
    <row r="6" spans="1:15" s="122" customFormat="1" ht="78" customHeight="1">
      <c r="A6" s="110" t="s">
        <v>1524</v>
      </c>
      <c r="B6" s="245" t="s">
        <v>1861</v>
      </c>
      <c r="C6" s="115" t="s">
        <v>1528</v>
      </c>
      <c r="D6" s="110" t="s">
        <v>1896</v>
      </c>
      <c r="E6" s="109" t="s">
        <v>1897</v>
      </c>
      <c r="F6" s="109" t="s">
        <v>1898</v>
      </c>
      <c r="G6" s="109" t="s">
        <v>1899</v>
      </c>
      <c r="H6" s="92" t="s">
        <v>1900</v>
      </c>
      <c r="I6" s="92" t="s">
        <v>1901</v>
      </c>
      <c r="J6" s="92" t="s">
        <v>1902</v>
      </c>
      <c r="K6" s="92" t="s">
        <v>1903</v>
      </c>
      <c r="L6" s="85" t="s">
        <v>1904</v>
      </c>
      <c r="M6" s="248" t="s">
        <v>1871</v>
      </c>
      <c r="N6" s="246" t="str">
        <f t="shared" si="0"/>
        <v xml:space="preserve">Summary Place Holder
</v>
      </c>
      <c r="O6" s="248" t="s">
        <v>277</v>
      </c>
    </row>
    <row r="7" spans="1:15" ht="78" customHeight="1">
      <c r="A7" s="249" t="s">
        <v>1286</v>
      </c>
      <c r="B7" s="245" t="s">
        <v>1861</v>
      </c>
      <c r="C7" s="111" t="s">
        <v>1534</v>
      </c>
      <c r="D7" s="114" t="s">
        <v>1872</v>
      </c>
      <c r="E7" s="113" t="s">
        <v>1905</v>
      </c>
      <c r="F7" s="113" t="s">
        <v>1906</v>
      </c>
      <c r="G7" s="113" t="s">
        <v>1907</v>
      </c>
      <c r="H7" s="112" t="s">
        <v>1908</v>
      </c>
      <c r="I7" s="112" t="s">
        <v>1909</v>
      </c>
      <c r="J7" s="112" t="s">
        <v>1910</v>
      </c>
      <c r="K7" s="112" t="s">
        <v>1911</v>
      </c>
      <c r="L7" s="112" t="s">
        <v>1912</v>
      </c>
      <c r="M7" s="246" t="s">
        <v>1871</v>
      </c>
      <c r="N7" s="246" t="str">
        <f t="shared" si="0"/>
        <v xml:space="preserve">Summary Place Holder
</v>
      </c>
      <c r="O7" s="246" t="s">
        <v>277</v>
      </c>
    </row>
    <row r="8" spans="1:15" s="123" customFormat="1" ht="82.5" customHeight="1">
      <c r="A8" s="131" t="s">
        <v>1292</v>
      </c>
      <c r="B8" s="245" t="s">
        <v>1861</v>
      </c>
      <c r="C8" s="111" t="s">
        <v>1913</v>
      </c>
      <c r="D8" s="110" t="s">
        <v>1914</v>
      </c>
      <c r="E8" s="109" t="s">
        <v>1915</v>
      </c>
      <c r="F8" s="109" t="s">
        <v>1916</v>
      </c>
      <c r="G8" s="109" t="s">
        <v>1899</v>
      </c>
      <c r="H8" s="92" t="s">
        <v>1900</v>
      </c>
      <c r="I8" s="92" t="s">
        <v>1917</v>
      </c>
      <c r="J8" s="92" t="s">
        <v>1918</v>
      </c>
      <c r="K8" s="92" t="s">
        <v>1903</v>
      </c>
      <c r="L8" s="85" t="s">
        <v>1919</v>
      </c>
      <c r="M8" s="246" t="s">
        <v>1871</v>
      </c>
      <c r="N8" s="246" t="str">
        <f t="shared" si="0"/>
        <v xml:space="preserve">Summary Place Holder
</v>
      </c>
      <c r="O8" s="246" t="s">
        <v>277</v>
      </c>
    </row>
    <row r="9" spans="1:15" ht="78" customHeight="1">
      <c r="A9" s="245" t="s">
        <v>1299</v>
      </c>
      <c r="B9" s="245" t="s">
        <v>1861</v>
      </c>
      <c r="C9" s="119" t="s">
        <v>1328</v>
      </c>
      <c r="D9" s="118" t="s">
        <v>1920</v>
      </c>
      <c r="E9" s="117" t="s">
        <v>1921</v>
      </c>
      <c r="F9" s="117" t="s">
        <v>1922</v>
      </c>
      <c r="G9" s="117" t="s">
        <v>1923</v>
      </c>
      <c r="H9" s="116" t="s">
        <v>1924</v>
      </c>
      <c r="I9" s="116" t="s">
        <v>1925</v>
      </c>
      <c r="J9" s="116" t="s">
        <v>1926</v>
      </c>
      <c r="K9" s="116" t="s">
        <v>1927</v>
      </c>
      <c r="L9" s="116" t="s">
        <v>1928</v>
      </c>
      <c r="M9" s="246" t="s">
        <v>1871</v>
      </c>
      <c r="N9" s="246" t="str">
        <f t="shared" si="0"/>
        <v xml:space="preserve">Summary Place Holder
</v>
      </c>
      <c r="O9" s="246" t="s">
        <v>277</v>
      </c>
    </row>
    <row r="10" spans="1:15" ht="78" customHeight="1">
      <c r="A10" s="245" t="s">
        <v>1929</v>
      </c>
      <c r="B10" s="245" t="s">
        <v>1861</v>
      </c>
      <c r="C10" s="119" t="s">
        <v>1122</v>
      </c>
      <c r="D10" s="118" t="s">
        <v>1930</v>
      </c>
      <c r="E10" s="117" t="s">
        <v>1931</v>
      </c>
      <c r="F10" s="117" t="s">
        <v>1932</v>
      </c>
      <c r="G10" s="117" t="s">
        <v>1933</v>
      </c>
      <c r="H10" s="116" t="s">
        <v>1934</v>
      </c>
      <c r="I10" s="116" t="s">
        <v>270</v>
      </c>
      <c r="J10" s="242" t="s">
        <v>270</v>
      </c>
      <c r="K10" s="242" t="s">
        <v>270</v>
      </c>
      <c r="L10" s="242" t="s">
        <v>270</v>
      </c>
      <c r="M10" s="246" t="s">
        <v>1871</v>
      </c>
      <c r="N10" s="246" t="str">
        <f t="shared" si="0"/>
        <v xml:space="preserve">Summary Place Holder
</v>
      </c>
      <c r="O10" s="246" t="s">
        <v>277</v>
      </c>
    </row>
    <row r="11" spans="1:15" s="122" customFormat="1" ht="78" customHeight="1">
      <c r="A11" s="250" t="s">
        <v>1312</v>
      </c>
      <c r="B11" s="250" t="s">
        <v>1935</v>
      </c>
      <c r="C11" s="119" t="s">
        <v>973</v>
      </c>
      <c r="D11" s="129" t="s">
        <v>1936</v>
      </c>
      <c r="E11" s="128" t="s">
        <v>1937</v>
      </c>
      <c r="F11" s="116" t="s">
        <v>1938</v>
      </c>
      <c r="G11" s="116" t="s">
        <v>1939</v>
      </c>
      <c r="H11" s="243" t="s">
        <v>277</v>
      </c>
      <c r="I11" s="243" t="s">
        <v>277</v>
      </c>
      <c r="J11" s="251" t="s">
        <v>277</v>
      </c>
      <c r="K11" s="251" t="s">
        <v>277</v>
      </c>
      <c r="L11" s="251" t="s">
        <v>277</v>
      </c>
      <c r="M11" s="116" t="s">
        <v>1940</v>
      </c>
      <c r="N11" s="246" t="str">
        <f t="shared" si="0"/>
        <v xml:space="preserve">For a health plan with 1 million members per year, the model estimated 49 patients with newly diagnosed AML who are ineligible for intensive induction chemotherapy. The adoption of VEN was calculated to have an initial annual impact on the incremental total budget of $1,395,553. The annual incremental PMPM was $0.12, $0.17, and $0.17 for Year 1, 2, and 3, respectively
</v>
      </c>
      <c r="O11" s="116" t="s">
        <v>1941</v>
      </c>
    </row>
    <row r="12" spans="1:15" s="122" customFormat="1" ht="78" customHeight="1">
      <c r="A12" s="110" t="s">
        <v>1318</v>
      </c>
      <c r="B12" s="110" t="s">
        <v>1935</v>
      </c>
      <c r="C12" s="111" t="s">
        <v>1393</v>
      </c>
      <c r="D12" s="127" t="s">
        <v>1942</v>
      </c>
      <c r="E12" s="126" t="s">
        <v>1943</v>
      </c>
      <c r="F12" s="92" t="s">
        <v>1944</v>
      </c>
      <c r="G12" s="92" t="s">
        <v>1945</v>
      </c>
      <c r="H12" s="243" t="s">
        <v>277</v>
      </c>
      <c r="I12" s="243" t="s">
        <v>277</v>
      </c>
      <c r="J12" s="251" t="s">
        <v>277</v>
      </c>
      <c r="K12" s="251" t="s">
        <v>277</v>
      </c>
      <c r="L12" s="251" t="s">
        <v>277</v>
      </c>
      <c r="M12" s="92" t="s">
        <v>1946</v>
      </c>
      <c r="N12" s="246" t="str">
        <f t="shared" si="0"/>
        <v xml:space="preserve">Budgetary impact (AZA vs. DEC): BRL $45,000, 000 (USD $25,000,000) for the public health care system SUS
</v>
      </c>
      <c r="O12" s="92" t="s">
        <v>1947</v>
      </c>
    </row>
    <row r="13" spans="1:15" s="122" customFormat="1" ht="78" customHeight="1">
      <c r="A13" s="110" t="s">
        <v>913</v>
      </c>
      <c r="B13" s="110" t="s">
        <v>1935</v>
      </c>
      <c r="C13" s="111" t="s">
        <v>917</v>
      </c>
      <c r="D13" s="127" t="s">
        <v>1948</v>
      </c>
      <c r="E13" s="126" t="s">
        <v>1943</v>
      </c>
      <c r="F13" s="92" t="s">
        <v>1949</v>
      </c>
      <c r="G13" s="92" t="s">
        <v>1950</v>
      </c>
      <c r="H13" s="243" t="s">
        <v>277</v>
      </c>
      <c r="I13" s="243" t="s">
        <v>277</v>
      </c>
      <c r="J13" s="251" t="s">
        <v>277</v>
      </c>
      <c r="K13" s="251" t="s">
        <v>277</v>
      </c>
      <c r="L13" s="251" t="s">
        <v>277</v>
      </c>
      <c r="M13" s="92" t="s">
        <v>1951</v>
      </c>
      <c r="N13" s="246" t="str">
        <f t="shared" si="0"/>
        <v xml:space="preserve">418 pts would be eligible for azacitidine treatment in the first year of use (416 and 413 in the next 2 years, respectively)
Azacitidine would gradually replace low-dose chemotherapy, and to a lesser extent decitabine and high-dose chemotherapy, resulting in 216, 233 and 250 pts treated with azacitidine in the new indication in the first 3 years, corresponding with €1.9 M in total savings for the NHS. These cost savings were especially related to costs of treatment administration and the convenient mode of subcutaneous administration.
</v>
      </c>
      <c r="O13" s="92" t="s">
        <v>1952</v>
      </c>
    </row>
    <row r="14" spans="1:15" s="122" customFormat="1" ht="78" customHeight="1">
      <c r="A14" s="110" t="s">
        <v>1202</v>
      </c>
      <c r="B14" s="110" t="s">
        <v>1953</v>
      </c>
      <c r="C14" s="111" t="s">
        <v>1206</v>
      </c>
      <c r="D14" s="127" t="s">
        <v>1954</v>
      </c>
      <c r="E14" s="126" t="s">
        <v>1943</v>
      </c>
      <c r="F14" s="92" t="s">
        <v>1955</v>
      </c>
      <c r="G14" s="92" t="s">
        <v>1956</v>
      </c>
      <c r="H14" s="243" t="s">
        <v>277</v>
      </c>
      <c r="I14" s="243" t="s">
        <v>277</v>
      </c>
      <c r="J14" s="251" t="s">
        <v>277</v>
      </c>
      <c r="K14" s="251" t="s">
        <v>277</v>
      </c>
      <c r="L14" s="251" t="s">
        <v>277</v>
      </c>
      <c r="M14" s="92" t="s">
        <v>1957</v>
      </c>
      <c r="N14" s="246" t="str">
        <f t="shared" si="0"/>
        <v xml:space="preserve">Number of patients received AZA in Manitoba, Canada: 27 (20 for approved indications (AI) and 9 for non-approved indications (NAI))
AI vs. NAI: Number of AZA vials used: 1639 vs. 311 / Total cycles of AZA administered: 141 vs. 23 / Total Cost $ 1,029,292 vs. $195,308 / Cost/cycle $ 7,300 vs. 8,492 / cost per patient: $51,465 vs. $21,701
</v>
      </c>
      <c r="O14" s="92" t="s">
        <v>1958</v>
      </c>
    </row>
    <row r="15" spans="1:15" s="122" customFormat="1" ht="78" customHeight="1">
      <c r="A15" s="110" t="s">
        <v>1132</v>
      </c>
      <c r="B15" s="110" t="s">
        <v>1953</v>
      </c>
      <c r="C15" s="111" t="s">
        <v>1136</v>
      </c>
      <c r="D15" s="124" t="s">
        <v>1959</v>
      </c>
      <c r="E15" s="109" t="s">
        <v>1960</v>
      </c>
      <c r="F15" s="109" t="s">
        <v>1961</v>
      </c>
      <c r="G15" s="109" t="s">
        <v>1962</v>
      </c>
      <c r="H15" s="243" t="s">
        <v>277</v>
      </c>
      <c r="I15" s="243" t="s">
        <v>277</v>
      </c>
      <c r="J15" s="251" t="s">
        <v>277</v>
      </c>
      <c r="K15" s="251" t="s">
        <v>277</v>
      </c>
      <c r="L15" s="251" t="s">
        <v>277</v>
      </c>
      <c r="M15" s="92" t="s">
        <v>1963</v>
      </c>
      <c r="N15" s="246" t="str">
        <f t="shared" si="0"/>
        <v xml:space="preserve">Assuming a standard body surface of 1.75m^2 , each decitabine cycle (5 days) costs €5545 (€22 180 for a mean of 4 cycles), while the cost of each azacitidine cycle (7 days) was €2747 (€16 482 for a mean of 6 cycles).
Treatment with azacitidine resulted in savings of €5698 per treated patient
</v>
      </c>
      <c r="O15" s="92" t="s">
        <v>1964</v>
      </c>
    </row>
    <row r="16" spans="1:15" s="122" customFormat="1" ht="78" customHeight="1">
      <c r="A16" s="110" t="s">
        <v>1195</v>
      </c>
      <c r="B16" s="110" t="s">
        <v>1953</v>
      </c>
      <c r="C16" s="115" t="s">
        <v>1199</v>
      </c>
      <c r="D16" s="124" t="s">
        <v>1965</v>
      </c>
      <c r="E16" s="109" t="s">
        <v>1966</v>
      </c>
      <c r="F16" s="109" t="s">
        <v>1967</v>
      </c>
      <c r="G16" s="92" t="s">
        <v>1968</v>
      </c>
      <c r="H16" s="243" t="s">
        <v>277</v>
      </c>
      <c r="I16" s="243" t="s">
        <v>277</v>
      </c>
      <c r="J16" s="251" t="s">
        <v>277</v>
      </c>
      <c r="K16" s="251" t="s">
        <v>277</v>
      </c>
      <c r="L16" s="251" t="s">
        <v>277</v>
      </c>
      <c r="M16" s="92" t="s">
        <v>1969</v>
      </c>
      <c r="N16" s="246" t="str">
        <f t="shared" si="0"/>
        <v xml:space="preserve">Cost of pharmacotherapy (Azacitidine vs. Low-dose cytarabine): RUB 1,197,157₽ (€28,503) vs. RUB 22,841₽ (€544)
Total costs of treatment (Azacitidine vs. Low-dose cytarabine): RUB 2,658,703₽ (€63,302) vs. RUB 1,749,130₽ (€41,646)
A cost-effectiveness ratio (Azacitidine vs. Low-dose cytarabine): RUB 1,303,286₽/LYS (€31030/LYS) vs. RUB 1,366,508₽/LYS (€32536/LYS)
</v>
      </c>
      <c r="O16" s="92" t="s">
        <v>1970</v>
      </c>
    </row>
    <row r="17" spans="1:15" s="122" customFormat="1" ht="78" customHeight="1">
      <c r="A17" s="110" t="s">
        <v>877</v>
      </c>
      <c r="B17" s="110" t="s">
        <v>1953</v>
      </c>
      <c r="C17" s="111" t="s">
        <v>1494</v>
      </c>
      <c r="D17" s="124" t="s">
        <v>1971</v>
      </c>
      <c r="E17" s="109" t="s">
        <v>1972</v>
      </c>
      <c r="F17" s="109" t="s">
        <v>1973</v>
      </c>
      <c r="G17" s="109" t="s">
        <v>1974</v>
      </c>
      <c r="H17" s="243" t="s">
        <v>277</v>
      </c>
      <c r="I17" s="243" t="s">
        <v>277</v>
      </c>
      <c r="J17" s="251" t="s">
        <v>277</v>
      </c>
      <c r="K17" s="251" t="s">
        <v>277</v>
      </c>
      <c r="L17" s="251" t="s">
        <v>277</v>
      </c>
      <c r="M17" s="92" t="s">
        <v>1975</v>
      </c>
      <c r="N17" s="246" t="str">
        <f t="shared" si="0"/>
        <v xml:space="preserve">Hospitalization for TEAEs (IC vs. AZA): 1.91% vs. 1.71%
Hospitalization for TEAEs (LDAC vs. AZA): 2.24% vs. 2.02%
Hospitalization for TEAEs (BSC vs. AZA): 4.39% vs. 1.99%
Days hospitalized for TEAEs (IC vs. AZA): 50.4 vs. 27.8
Days hospitalized for TEAEs (LDAC vs. AZA): 35.0 vs. 28.7
Days hospitalized for TEAEs (BSC vs. AZA): 48.5 vs. 28.4
The 56-day rates of blood products utilized tended to decrease over time in all treatment arms and were generally comparable between AZA and BSC and AZA and LDAC. The rate of blood product utilization was higher in IC treated patients in the first 56 days of treatment and
then became comparable with the rate for AZA over the remaining treatment intervals.
</v>
      </c>
      <c r="O17" s="92" t="s">
        <v>1976</v>
      </c>
    </row>
    <row r="18" spans="1:15" s="122" customFormat="1" ht="78" customHeight="1">
      <c r="A18" s="110" t="s">
        <v>1293</v>
      </c>
      <c r="B18" s="110" t="s">
        <v>1953</v>
      </c>
      <c r="C18" s="111" t="s">
        <v>1297</v>
      </c>
      <c r="D18" s="124" t="s">
        <v>1977</v>
      </c>
      <c r="E18" s="109" t="s">
        <v>1943</v>
      </c>
      <c r="F18" s="109" t="s">
        <v>1978</v>
      </c>
      <c r="G18" s="109" t="s">
        <v>1979</v>
      </c>
      <c r="H18" s="243" t="s">
        <v>277</v>
      </c>
      <c r="I18" s="243" t="s">
        <v>277</v>
      </c>
      <c r="J18" s="251" t="s">
        <v>277</v>
      </c>
      <c r="K18" s="251" t="s">
        <v>277</v>
      </c>
      <c r="L18" s="251" t="s">
        <v>277</v>
      </c>
      <c r="M18" s="92" t="s">
        <v>1980</v>
      </c>
      <c r="N18" s="246" t="str">
        <f t="shared" si="0"/>
        <v xml:space="preserve">Hospitalized at initiation of AZA: 26 (46%)
Median duration of hospital stay: 14.5 days
Patients who were hospitalized at least once after start of treatment: 82%
Median total inpatient stay: 17 days. 
Median number of admissions per patient: 2.
ICU care during the follow-up period: 5 (9%)
Median proportion of days spent inpatient out of total days of follow-up was: 8.7%
</v>
      </c>
      <c r="O18" s="92" t="s">
        <v>1981</v>
      </c>
    </row>
    <row r="19" spans="1:15" ht="78" customHeight="1">
      <c r="A19" s="89" t="s">
        <v>1223</v>
      </c>
      <c r="B19" s="110" t="s">
        <v>1953</v>
      </c>
      <c r="C19" s="89" t="s">
        <v>1227</v>
      </c>
      <c r="D19" s="114" t="s">
        <v>1982</v>
      </c>
      <c r="E19" s="113" t="s">
        <v>1983</v>
      </c>
      <c r="F19" s="113" t="s">
        <v>1984</v>
      </c>
      <c r="G19" s="113" t="s">
        <v>1985</v>
      </c>
      <c r="H19" s="244" t="s">
        <v>277</v>
      </c>
      <c r="I19" s="244" t="s">
        <v>277</v>
      </c>
      <c r="J19" s="242" t="s">
        <v>277</v>
      </c>
      <c r="K19" s="242" t="s">
        <v>277</v>
      </c>
      <c r="L19" s="242" t="s">
        <v>277</v>
      </c>
      <c r="M19" s="112" t="s">
        <v>1986</v>
      </c>
      <c r="N19" s="246" t="str">
        <f t="shared" si="0"/>
        <v xml:space="preserve">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
</v>
      </c>
      <c r="O19" s="112" t="s">
        <v>1987</v>
      </c>
    </row>
    <row r="20" spans="1:15" ht="78" customHeight="1">
      <c r="A20" s="89" t="s">
        <v>1253</v>
      </c>
      <c r="B20" s="110" t="s">
        <v>1953</v>
      </c>
      <c r="C20" s="89" t="s">
        <v>1256</v>
      </c>
      <c r="D20" s="114" t="s">
        <v>1982</v>
      </c>
      <c r="E20" s="113" t="s">
        <v>1988</v>
      </c>
      <c r="F20" s="113" t="s">
        <v>1989</v>
      </c>
      <c r="G20" s="113" t="s">
        <v>1990</v>
      </c>
      <c r="H20" s="244" t="s">
        <v>277</v>
      </c>
      <c r="I20" s="244" t="s">
        <v>277</v>
      </c>
      <c r="J20" s="242" t="s">
        <v>277</v>
      </c>
      <c r="K20" s="242" t="s">
        <v>277</v>
      </c>
      <c r="L20" s="242" t="s">
        <v>277</v>
      </c>
      <c r="M20" s="112" t="s">
        <v>1991</v>
      </c>
      <c r="N20" s="246" t="str">
        <f t="shared" si="0"/>
        <v xml:space="preserve">Non-intensive therapy consisted of mainly hypomethylating agents or low dose cytarabine. Median duration to achieve CR was 43 days (14-224), and median inpatient stay was 32 days (0-91). For patients who received non-intensive regimen, median time to CR and hospitalization length of stay were 381 days (28-224), and 32 days (0-91) respectively. Median RBC utilized from diagnosis to CR was 7 units (0-81), and median PLT was 10 units (0-42). There was no difference in RBC or PLT transfusion utilization for patients ≥60 compared to &lt;60. (p=0.64, p=0.70 respectively). No significant difference was found for RBC and PLT transfusions between patients receiving intensive vs. non-intensive chemotherapy (p=0.37, p=0.43 respectively).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PLT.costs for patients with sepsis or bacteremia, ICU admission, or with adverse ELN risk, are $1955/patient, $3930/patient and $1313/patient respectively higher, compared to those without each event or risk factor (calculated based on a median of 7 PLT units).
</v>
      </c>
      <c r="O20" s="112" t="s">
        <v>270</v>
      </c>
    </row>
    <row r="21" spans="1:15" ht="78" customHeight="1">
      <c r="A21" s="89" t="s">
        <v>1235</v>
      </c>
      <c r="B21" s="110" t="s">
        <v>1953</v>
      </c>
      <c r="C21" s="89" t="s">
        <v>1238</v>
      </c>
      <c r="D21" s="114" t="s">
        <v>1992</v>
      </c>
      <c r="E21" s="113" t="s">
        <v>1993</v>
      </c>
      <c r="F21" s="113" t="s">
        <v>1994</v>
      </c>
      <c r="G21" s="113" t="s">
        <v>1995</v>
      </c>
      <c r="H21" s="244" t="s">
        <v>277</v>
      </c>
      <c r="I21" s="244" t="s">
        <v>277</v>
      </c>
      <c r="J21" s="242" t="s">
        <v>277</v>
      </c>
      <c r="K21" s="242" t="s">
        <v>277</v>
      </c>
      <c r="L21" s="242" t="s">
        <v>277</v>
      </c>
      <c r="M21" s="112" t="s">
        <v>1996</v>
      </c>
      <c r="N21" s="246" t="str">
        <f t="shared" si="0"/>
        <v xml:space="preserve">Patients &lt;60 years old received the most therapeutic interventions (chemotherapy, transfusion, SCT), followed by patients 60-64 and patients &gt;=65 years old. Hypomethylating agents (HMAs) were more commonly used in older patients. In patients aged &lt;60, 60-64, and &gt;=65 years treated with &gt;=1 HMA, azacitidine was given in 56.2%, 59.8%, and 55.7% of patients and decitabine was given in 50.5%, 47.1%, and 51.2%, respectively. In patients &lt;60 years who received other antineoplastic agents, tretinoin (31.2%), cytarabine (30.6%), and arsenic trioxide (22.4%) were most commonly used. Patients 60-64 years old received cytarabine (30.7%), hydroxyurea (20.5%), and tretinoin (17.3%) as most common agents. Patients &gt;=65 years old received most commonly hydroxyurea (53.4%) and cytarabine (14.3%). After AML diagnosis, patients &gt;=65 years old had half the monthly all-cause average number of inpatient days compared to patients &lt;65 years old (3.74 vs. 7.74). Differences in the number of days with outpatient services (5.64 vs. 5.27) or emergency room visits (0.22 vs. 0.10) were smaller.
</v>
      </c>
      <c r="O21" s="112" t="s">
        <v>270</v>
      </c>
    </row>
    <row r="22" spans="1:15" ht="78" customHeight="1">
      <c r="A22" s="89" t="s">
        <v>1307</v>
      </c>
      <c r="B22" s="110" t="s">
        <v>1953</v>
      </c>
      <c r="C22" s="89" t="s">
        <v>1310</v>
      </c>
      <c r="D22" s="114" t="s">
        <v>1982</v>
      </c>
      <c r="E22" s="113" t="s">
        <v>1997</v>
      </c>
      <c r="F22" s="113" t="s">
        <v>1998</v>
      </c>
      <c r="G22" s="113" t="s">
        <v>1999</v>
      </c>
      <c r="H22" s="244" t="s">
        <v>277</v>
      </c>
      <c r="I22" s="244" t="s">
        <v>277</v>
      </c>
      <c r="J22" s="242" t="s">
        <v>277</v>
      </c>
      <c r="K22" s="242" t="s">
        <v>277</v>
      </c>
      <c r="L22" s="242" t="s">
        <v>277</v>
      </c>
      <c r="M22" s="112" t="s">
        <v>2000</v>
      </c>
      <c r="N22" s="246" t="str">
        <f t="shared" si="0"/>
        <v xml:space="preserve">The episode cost was the lowest in low intensity chemotherapy at $53,081 with 2.0 month follow-up compared to HSCT ($329,621 + 6.4 months) or high intensity chemotherapy ($198,528 + 2.1 months). Although low intensity chemotherapy patients had a relatively low hospitalization rate (35.8%), hospitalization was a major cost component at $17,764; while physician's office visit costs were $1,478 and outpatient pharmacy costs were $2,554.
</v>
      </c>
      <c r="O22" s="112" t="s">
        <v>2001</v>
      </c>
    </row>
    <row r="23" spans="1:15" ht="78" customHeight="1">
      <c r="A23" s="249" t="s">
        <v>885</v>
      </c>
      <c r="B23" s="110" t="s">
        <v>1953</v>
      </c>
      <c r="C23" s="89" t="s">
        <v>889</v>
      </c>
      <c r="D23" s="114" t="s">
        <v>2002</v>
      </c>
      <c r="E23" s="113" t="s">
        <v>2003</v>
      </c>
      <c r="F23" s="113" t="s">
        <v>2004</v>
      </c>
      <c r="G23" s="113" t="s">
        <v>2005</v>
      </c>
      <c r="H23" s="244" t="s">
        <v>277</v>
      </c>
      <c r="I23" s="244" t="s">
        <v>277</v>
      </c>
      <c r="J23" s="242" t="s">
        <v>277</v>
      </c>
      <c r="K23" s="242" t="s">
        <v>277</v>
      </c>
      <c r="L23" s="242" t="s">
        <v>277</v>
      </c>
      <c r="M23" s="112" t="s">
        <v>2006</v>
      </c>
      <c r="N23" s="246" t="str">
        <f t="shared" si="0"/>
        <v xml:space="preserve">As 1L treatment, majority of patients received AZA (n=422, 53.8%) followed by DEC (n=337, 43.0%) and LDAC (n=26, 3.3%) and the mean (median; range) duration of treatment was 5.6 (3.7; 0.03-52.0) month. Prior to receiving 1L treatment, 48.0% (377/785) of patients required transfusion of either platelets and/or RBC. During 1L treatment, 73.3% (575) of patients received transfusion support with a mean (median; range) of 8.5 (5.0; 1-181) transfusions of either platelets and/or RBC.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
</v>
      </c>
      <c r="O23" s="112" t="s">
        <v>2007</v>
      </c>
    </row>
    <row r="24" spans="1:15" ht="78" customHeight="1">
      <c r="A24" s="252" t="s">
        <v>976</v>
      </c>
      <c r="B24" s="110" t="s">
        <v>1953</v>
      </c>
      <c r="C24" s="89" t="s">
        <v>2008</v>
      </c>
      <c r="D24" s="114" t="s">
        <v>2009</v>
      </c>
      <c r="E24" s="113" t="s">
        <v>2010</v>
      </c>
      <c r="F24" s="113" t="s">
        <v>2011</v>
      </c>
      <c r="G24" s="113" t="s">
        <v>2012</v>
      </c>
      <c r="H24" s="244" t="s">
        <v>277</v>
      </c>
      <c r="I24" s="244" t="s">
        <v>277</v>
      </c>
      <c r="J24" s="242" t="s">
        <v>277</v>
      </c>
      <c r="K24" s="242" t="s">
        <v>277</v>
      </c>
      <c r="L24" s="242" t="s">
        <v>277</v>
      </c>
      <c r="M24" s="112" t="s">
        <v>2013</v>
      </c>
      <c r="N24" s="246" t="str">
        <f t="shared" si="0"/>
        <v xml:space="preserve">The mean (SD) and median (range) total duration of hospitalization were 36.17 (16.46) and 33.0 (1.0-90.0) days in the 7+3 cytarabine-daunorubicin arm (n = 151). The mean (SD) andmedian (range) duration of hospitalization PPY were 118.97 (109.54) and 71.57 (1.2-356.9) days in the 7+3 cytarabine-daunorubicin arm. The mean (SD) and median (range) total duration of ICU stays were 1.45 (3.46) and 0 (0-17.0) days in the 7+3 cytarabine-daunorubicin arm. In 7+3 arms, the mean and median numbers were 9.83 and 8.0 for of administration of platelets; 8.00 and 6.0 for packed red bloods cells; 23.72 and 19.0 for anti-infectives; and 1.05 and 1.0 for CSF. In 7+3 arms, the mean and median numbers of PPY were 40.87 and 18.65 for administration of platelets; 30.83 and 17.90 for packed red blood cells 97.56 and 32.50 for anti-infectives; and 0.89 and 0 for CSF.
</v>
      </c>
      <c r="O24" s="112" t="s">
        <v>2014</v>
      </c>
    </row>
    <row r="25" spans="1:15" ht="78" customHeight="1">
      <c r="A25" s="249" t="s">
        <v>1384</v>
      </c>
      <c r="B25" s="110" t="s">
        <v>1953</v>
      </c>
      <c r="C25" s="89" t="s">
        <v>2015</v>
      </c>
      <c r="D25" s="114" t="s">
        <v>2016</v>
      </c>
      <c r="E25" s="113" t="s">
        <v>2017</v>
      </c>
      <c r="F25" s="113" t="s">
        <v>2018</v>
      </c>
      <c r="G25" s="113" t="s">
        <v>2019</v>
      </c>
      <c r="H25" s="244" t="s">
        <v>277</v>
      </c>
      <c r="I25" s="244" t="s">
        <v>277</v>
      </c>
      <c r="J25" s="242" t="s">
        <v>277</v>
      </c>
      <c r="K25" s="242" t="s">
        <v>277</v>
      </c>
      <c r="L25" s="242" t="s">
        <v>277</v>
      </c>
      <c r="M25" s="112" t="s">
        <v>2020</v>
      </c>
      <c r="N25" s="246" t="str">
        <f t="shared" si="0"/>
        <v xml:space="preserve">Mean total costs treated AML that is to therapy-related or MDS-related changes were $352,606 vs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Overall AML population's mean total costs were $173,863 and $212,214 in months 1-6 and &gt;6, respectively, in treated patients and $79,382 in untreated patients.
</v>
      </c>
      <c r="O25" s="112" t="s">
        <v>270</v>
      </c>
    </row>
    <row r="26" spans="1:15" s="122" customFormat="1" ht="78" customHeight="1">
      <c r="A26" s="110" t="s">
        <v>1163</v>
      </c>
      <c r="B26" s="110" t="s">
        <v>1953</v>
      </c>
      <c r="C26" s="115" t="s">
        <v>1167</v>
      </c>
      <c r="D26" s="124" t="s">
        <v>2021</v>
      </c>
      <c r="E26" s="109" t="s">
        <v>2022</v>
      </c>
      <c r="F26" s="109" t="s">
        <v>2023</v>
      </c>
      <c r="G26" s="109" t="s">
        <v>2024</v>
      </c>
      <c r="H26" s="243" t="s">
        <v>277</v>
      </c>
      <c r="I26" s="243" t="s">
        <v>277</v>
      </c>
      <c r="J26" s="251" t="s">
        <v>277</v>
      </c>
      <c r="K26" s="251" t="s">
        <v>277</v>
      </c>
      <c r="L26" s="251" t="s">
        <v>277</v>
      </c>
      <c r="M26" s="109" t="s">
        <v>2025</v>
      </c>
      <c r="N26" s="246" t="str">
        <f t="shared" si="0"/>
        <v xml:space="preserve">Cost per cycle of chemotherapy in INR was 24,200 for decitabine and 1,600 for low-dose cytarabine group 
Median of total cost of therapy was 96,800 for decitabine and 6,400 for low-dose cytarabine group
</v>
      </c>
      <c r="O26" s="92" t="s">
        <v>2026</v>
      </c>
    </row>
    <row r="27" spans="1:15" s="122" customFormat="1" ht="78" customHeight="1">
      <c r="A27" s="110" t="s">
        <v>1605</v>
      </c>
      <c r="B27" s="110" t="s">
        <v>1953</v>
      </c>
      <c r="C27" s="111" t="s">
        <v>822</v>
      </c>
      <c r="D27" s="124" t="s">
        <v>2027</v>
      </c>
      <c r="E27" s="109" t="s">
        <v>2028</v>
      </c>
      <c r="F27" s="109" t="s">
        <v>2029</v>
      </c>
      <c r="G27" s="109" t="s">
        <v>2030</v>
      </c>
      <c r="H27" s="243" t="s">
        <v>277</v>
      </c>
      <c r="I27" s="243" t="s">
        <v>277</v>
      </c>
      <c r="J27" s="251" t="s">
        <v>277</v>
      </c>
      <c r="K27" s="251" t="s">
        <v>277</v>
      </c>
      <c r="L27" s="251" t="s">
        <v>277</v>
      </c>
      <c r="M27" s="92" t="s">
        <v>2031</v>
      </c>
      <c r="N27" s="246" t="str">
        <f t="shared" si="0"/>
        <v xml:space="preserve">Hospital admission for blood transfusion (LDAC vs. LDAC + Doxorubicin):  27 (60%)  vs. 8 (17.7%)
Significantly shorter admission duration for transfusion in favor of arm 2 P&lt;0.001
</v>
      </c>
      <c r="O27" s="92" t="s">
        <v>293</v>
      </c>
    </row>
    <row r="28" spans="1:15" s="122" customFormat="1" ht="78" customHeight="1">
      <c r="A28" s="110" t="s">
        <v>961</v>
      </c>
      <c r="B28" s="110" t="s">
        <v>1953</v>
      </c>
      <c r="C28" s="111" t="s">
        <v>1011</v>
      </c>
      <c r="D28" s="124" t="s">
        <v>2032</v>
      </c>
      <c r="E28" s="109" t="s">
        <v>2033</v>
      </c>
      <c r="F28" s="109" t="s">
        <v>2034</v>
      </c>
      <c r="G28" s="109" t="s">
        <v>2035</v>
      </c>
      <c r="H28" s="243" t="s">
        <v>277</v>
      </c>
      <c r="I28" s="243" t="s">
        <v>277</v>
      </c>
      <c r="J28" s="251" t="s">
        <v>277</v>
      </c>
      <c r="K28" s="251" t="s">
        <v>277</v>
      </c>
      <c r="L28" s="251" t="s">
        <v>277</v>
      </c>
      <c r="M28" s="92" t="s">
        <v>2036</v>
      </c>
      <c r="N28" s="246" t="str">
        <f t="shared" si="0"/>
        <v xml:space="preserve">Platelet Transfusion-independence achieved (DEC vs. TC): 26 (31%) vs. 11 (13%) p=0.0069
RCT Transfusion-independence achieved (DEC vs. TC): 44 (26%) vs. 21 (13%) p=0.0026
Number of hospitalized patients for transfusion (DEC vs. TC): 191 vs. 182
Median % of hospital nights for transfusion (DEC vs. TC): 34% vs. 39%
Number of hospitalized patients for adverse event (DEC vs. TC): 132 vs. 100
Median % of hospital nights for adverse event (DEC vs. TC): 17.5% vs. 20.0%
</v>
      </c>
      <c r="O28" s="92" t="s">
        <v>2037</v>
      </c>
    </row>
    <row r="29" spans="1:15" s="122" customFormat="1" ht="78" customHeight="1">
      <c r="A29" s="110" t="s">
        <v>1395</v>
      </c>
      <c r="B29" s="110" t="s">
        <v>1953</v>
      </c>
      <c r="C29" s="126" t="s">
        <v>1598</v>
      </c>
      <c r="D29" s="127" t="s">
        <v>2038</v>
      </c>
      <c r="E29" s="126" t="s">
        <v>2039</v>
      </c>
      <c r="F29" s="126" t="s">
        <v>2040</v>
      </c>
      <c r="G29" s="92" t="s">
        <v>2041</v>
      </c>
      <c r="H29" s="243" t="s">
        <v>277</v>
      </c>
      <c r="I29" s="243" t="s">
        <v>277</v>
      </c>
      <c r="J29" s="251" t="s">
        <v>277</v>
      </c>
      <c r="K29" s="251" t="s">
        <v>277</v>
      </c>
      <c r="L29" s="251" t="s">
        <v>277</v>
      </c>
      <c r="M29" s="92" t="s">
        <v>2042</v>
      </c>
      <c r="N29" s="246" t="str">
        <f t="shared" si="0"/>
        <v xml:space="preserve">SCT (highest direct costs): $177,187 and $352,682 for UK and US, respectively (transplantation 80% in UK and hospitalization 51% in US)
IT: $59,426 and $324,502 for UK and US (hospitalization cost 74% in UK and 93% in US)
LIT: $45,854 and $57,039 for UK and US (medication 86% in UK and 83% in US)
BSC only: $5837 and $14,014 for UK and US (transfusion 70% in UK and medication 55% in US)
Overall, treatment in the US is more expensive than treatment in the UK
</v>
      </c>
      <c r="O29" s="92" t="s">
        <v>2043</v>
      </c>
    </row>
    <row r="30" spans="1:15" s="122" customFormat="1" ht="78" customHeight="1">
      <c r="A30" s="110" t="s">
        <v>927</v>
      </c>
      <c r="B30" s="110" t="s">
        <v>1953</v>
      </c>
      <c r="C30" s="111" t="s">
        <v>931</v>
      </c>
      <c r="D30" s="124" t="s">
        <v>2044</v>
      </c>
      <c r="E30" s="109" t="s">
        <v>2045</v>
      </c>
      <c r="F30" s="109" t="s">
        <v>2046</v>
      </c>
      <c r="G30" s="109" t="s">
        <v>2047</v>
      </c>
      <c r="H30" s="243" t="s">
        <v>277</v>
      </c>
      <c r="I30" s="243" t="s">
        <v>277</v>
      </c>
      <c r="J30" s="251" t="s">
        <v>277</v>
      </c>
      <c r="K30" s="251" t="s">
        <v>277</v>
      </c>
      <c r="L30" s="251" t="s">
        <v>277</v>
      </c>
      <c r="M30" s="92" t="s">
        <v>2048</v>
      </c>
      <c r="N30" s="246" t="str">
        <f t="shared" si="0"/>
        <v xml:space="preserve">Median number (range) of transfusions (IC vs. LC vs. BSC): packed red blood cell (PRBC) 22 (0–116) vs. 15 (0–136) vs. 7.5 (0–101) /  platelet concentrate (PC) 18 (0–116) vs. 5 (0–208) vs. 2 (0–56) / fresh frozen plasma (FFP) 0 (0–22) vs. 0 (0–6) vs. 0 (0–14) 
Mean blood product transfusions cost (IC vs. LC vs. BSC): EUR €7228.72 vs. EUR €5458.34 vs. EUR €2586.07
</v>
      </c>
      <c r="O30" s="92" t="s">
        <v>2049</v>
      </c>
    </row>
    <row r="31" spans="1:15" s="122" customFormat="1" ht="78" customHeight="1">
      <c r="A31" s="110" t="s">
        <v>1246</v>
      </c>
      <c r="B31" s="110" t="s">
        <v>1953</v>
      </c>
      <c r="C31" s="111" t="s">
        <v>1250</v>
      </c>
      <c r="D31" s="124" t="s">
        <v>1896</v>
      </c>
      <c r="E31" s="109" t="s">
        <v>2050</v>
      </c>
      <c r="F31" s="109" t="s">
        <v>2051</v>
      </c>
      <c r="G31" s="109" t="s">
        <v>2052</v>
      </c>
      <c r="H31" s="243" t="s">
        <v>277</v>
      </c>
      <c r="I31" s="243" t="s">
        <v>277</v>
      </c>
      <c r="J31" s="251" t="s">
        <v>277</v>
      </c>
      <c r="K31" s="251" t="s">
        <v>277</v>
      </c>
      <c r="L31" s="251" t="s">
        <v>277</v>
      </c>
      <c r="M31" s="92" t="s">
        <v>2053</v>
      </c>
      <c r="N31" s="246" t="str">
        <f t="shared" si="0"/>
        <v xml:space="preserve">Total number of inpatient days (Intensive vs. Non-intensive vs. Supportive): 96 vs. 40 vs. 24
</v>
      </c>
      <c r="O31" s="92" t="s">
        <v>2054</v>
      </c>
    </row>
    <row r="32" spans="1:15" ht="78" customHeight="1">
      <c r="A32" s="89" t="s">
        <v>1125</v>
      </c>
      <c r="B32" s="110" t="s">
        <v>1953</v>
      </c>
      <c r="C32" s="89" t="s">
        <v>1129</v>
      </c>
      <c r="D32" s="113" t="s">
        <v>2055</v>
      </c>
      <c r="E32" s="113" t="s">
        <v>2056</v>
      </c>
      <c r="F32" s="113" t="s">
        <v>2057</v>
      </c>
      <c r="G32" s="113" t="s">
        <v>2058</v>
      </c>
      <c r="H32" s="244" t="s">
        <v>277</v>
      </c>
      <c r="I32" s="244" t="s">
        <v>277</v>
      </c>
      <c r="J32" s="242" t="s">
        <v>277</v>
      </c>
      <c r="K32" s="242" t="s">
        <v>277</v>
      </c>
      <c r="L32" s="242" t="s">
        <v>277</v>
      </c>
      <c r="M32" s="112" t="s">
        <v>2059</v>
      </c>
      <c r="N32" s="246" t="str">
        <f t="shared" si="0"/>
        <v xml:space="preserve">Among newly diagnosed patients &lt;65, the most common initial tx was standard-to-intermediate dose cytarabine (43.2 and 55.9% for FLT3-mutated and FLT3-wild-type), followed by hypomethylating agent (HMA)-based therapies (13.7 and 11.8% for FLT3-mutated and FLT3-wild-type). Among newly diagnosed patients &gt;=65, the most common initial tx were HMA-based therapies (36.0 and 47.2% for FLT3-mutated and FLT3-wild-type), followed by standard-to-intermediate dose cytarabine (30.1 and 30.8% for FLT3-mutated and FLT3-wild-type). 
</v>
      </c>
      <c r="O32" s="112" t="s">
        <v>2060</v>
      </c>
    </row>
    <row r="33" spans="1:15" ht="78" customHeight="1">
      <c r="A33" s="89" t="s">
        <v>1230</v>
      </c>
      <c r="B33" s="110" t="s">
        <v>1953</v>
      </c>
      <c r="C33" s="89" t="s">
        <v>1233</v>
      </c>
      <c r="D33" s="114" t="s">
        <v>1982</v>
      </c>
      <c r="E33" s="113" t="s">
        <v>2061</v>
      </c>
      <c r="F33" s="113" t="s">
        <v>2062</v>
      </c>
      <c r="G33" s="113" t="s">
        <v>2063</v>
      </c>
      <c r="H33" s="244" t="s">
        <v>277</v>
      </c>
      <c r="I33" s="244" t="s">
        <v>277</v>
      </c>
      <c r="J33" s="242" t="s">
        <v>277</v>
      </c>
      <c r="K33" s="242" t="s">
        <v>277</v>
      </c>
      <c r="L33" s="242" t="s">
        <v>277</v>
      </c>
      <c r="M33" s="112" t="s">
        <v>2064</v>
      </c>
      <c r="N33" s="246" t="str">
        <f t="shared" si="0"/>
        <v xml:space="preserve">Out of 84 patients included, 31 patients received HMAs and 53 underwent intensive (7+3 or equivalent) induction therapy and 30 patients underwent HSCT (HMA:7, Intensive induction: 23). The mean number of encounters with the healthcare system (inpatient and outpatient encounters) was not significantly different between HMA vs. intensive induction groups (27.3 days vs 34.9 days p-value: 0.48).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v>
      </c>
      <c r="O33" s="112" t="s">
        <v>2065</v>
      </c>
    </row>
    <row r="34" spans="1:15" s="122" customFormat="1" ht="78" customHeight="1">
      <c r="A34" s="110" t="s">
        <v>1422</v>
      </c>
      <c r="B34" s="110" t="s">
        <v>1953</v>
      </c>
      <c r="C34" s="111" t="s">
        <v>2066</v>
      </c>
      <c r="D34" s="124" t="s">
        <v>2067</v>
      </c>
      <c r="E34" s="109" t="s">
        <v>2068</v>
      </c>
      <c r="F34" s="109" t="s">
        <v>2069</v>
      </c>
      <c r="G34" s="109" t="s">
        <v>2070</v>
      </c>
      <c r="H34" s="243" t="s">
        <v>277</v>
      </c>
      <c r="I34" s="243" t="s">
        <v>277</v>
      </c>
      <c r="J34" s="251" t="s">
        <v>277</v>
      </c>
      <c r="K34" s="251" t="s">
        <v>277</v>
      </c>
      <c r="L34" s="251" t="s">
        <v>277</v>
      </c>
      <c r="M34" s="92" t="s">
        <v>2071</v>
      </c>
      <c r="N34" s="246" t="str">
        <f t="shared" si="0"/>
        <v xml:space="preserve">RBC Transfusion at PC ward: 20 (61%)
Platelet Transfusion at PC ward: 20 (61%)
</v>
      </c>
      <c r="O34" s="92" t="s">
        <v>1981</v>
      </c>
    </row>
    <row r="35" spans="1:15" s="125" customFormat="1" ht="78" customHeight="1">
      <c r="A35" s="110" t="s">
        <v>1429</v>
      </c>
      <c r="B35" s="110" t="s">
        <v>1953</v>
      </c>
      <c r="C35" s="115" t="s">
        <v>1563</v>
      </c>
      <c r="D35" s="124" t="s">
        <v>2072</v>
      </c>
      <c r="E35" s="85" t="s">
        <v>277</v>
      </c>
      <c r="F35" s="113" t="s">
        <v>2073</v>
      </c>
      <c r="G35" s="109" t="s">
        <v>2074</v>
      </c>
      <c r="H35" s="244" t="s">
        <v>277</v>
      </c>
      <c r="I35" s="244" t="s">
        <v>277</v>
      </c>
      <c r="J35" s="251" t="s">
        <v>277</v>
      </c>
      <c r="K35" s="253" t="s">
        <v>277</v>
      </c>
      <c r="L35" s="251" t="s">
        <v>277</v>
      </c>
      <c r="M35" s="92" t="s">
        <v>2075</v>
      </c>
      <c r="N35" s="246" t="str">
        <f t="shared" si="0"/>
        <v xml:space="preserve">Expected 5-year medical cost per patient: GBP £8,170 to £81,636
Mean 5-year medical cost:  GBP £41,109 for all patients / GBP £79,483 for age 18-59 / GBP £22,318 for age ≥ 60
</v>
      </c>
      <c r="O35" s="112" t="s">
        <v>2076</v>
      </c>
    </row>
    <row r="36" spans="1:15" s="122" customFormat="1" ht="78" customHeight="1">
      <c r="A36" s="110" t="s">
        <v>1240</v>
      </c>
      <c r="B36" s="110" t="s">
        <v>1953</v>
      </c>
      <c r="C36" s="111" t="s">
        <v>1244</v>
      </c>
      <c r="D36" s="124" t="s">
        <v>1982</v>
      </c>
      <c r="E36" s="109" t="s">
        <v>277</v>
      </c>
      <c r="F36" s="109" t="s">
        <v>2077</v>
      </c>
      <c r="G36" s="109" t="s">
        <v>2078</v>
      </c>
      <c r="H36" s="243" t="s">
        <v>277</v>
      </c>
      <c r="I36" s="243" t="s">
        <v>277</v>
      </c>
      <c r="J36" s="251" t="s">
        <v>277</v>
      </c>
      <c r="K36" s="251" t="s">
        <v>277</v>
      </c>
      <c r="L36" s="251" t="s">
        <v>277</v>
      </c>
      <c r="M36" s="92" t="s">
        <v>2079</v>
      </c>
      <c r="N36" s="246" t="str">
        <f t="shared" si="0"/>
        <v xml:space="preserve">Patients with ≥1 blood transfusion (61%) received 8.9 (9.5) transfusions per month during 177 (244) days on average
Patients had a mean of 3.7 days of hospitalization, 0.2 days of hospice care, and 5.2 office visits per month
Compared to treated patients , untreated patients (32%; i.e., patients with no chemo, blood transfusion or stem cell transplant) had fewer days of postindex follow-up (106 vs. 263), more days of hospitalization (4.8 vs. 3.2), and of hospice care (0.4 vs. 0.1), and fewer office visits (3.8 vs. 5.8) per month (all P&lt;0.01).
</v>
      </c>
      <c r="O36" s="92" t="s">
        <v>2080</v>
      </c>
    </row>
    <row r="37" spans="1:15" ht="78" customHeight="1">
      <c r="A37" s="247" t="s">
        <v>1442</v>
      </c>
      <c r="B37" s="110" t="s">
        <v>1953</v>
      </c>
      <c r="C37" s="89" t="s">
        <v>2081</v>
      </c>
      <c r="D37" s="114" t="s">
        <v>1977</v>
      </c>
      <c r="E37" s="113" t="s">
        <v>270</v>
      </c>
      <c r="F37" s="113" t="s">
        <v>2082</v>
      </c>
      <c r="G37" s="113" t="s">
        <v>2083</v>
      </c>
      <c r="H37" s="244" t="s">
        <v>277</v>
      </c>
      <c r="I37" s="244" t="s">
        <v>277</v>
      </c>
      <c r="J37" s="242" t="s">
        <v>277</v>
      </c>
      <c r="K37" s="242" t="s">
        <v>277</v>
      </c>
      <c r="L37" s="242" t="s">
        <v>277</v>
      </c>
      <c r="M37" s="112" t="s">
        <v>2084</v>
      </c>
      <c r="N37" s="246" t="str">
        <f t="shared" si="0"/>
        <v xml:space="preserve">In 2015, 12,634 admissions were identifeid as AML representing 0.146% of all hospitalizations. The mean length of stay was 13.04 days (SD: 15.76 days, Median: 6 days). While majority of the hospitalizations were in patients age &gt;60 years (55%), the length of stay was longest for children, followed by adults age 45-59. Mean (SD) length of stay by age: 0-18: 20.22 days (20.31, n=532), 18-45: 13.49 days (18.58, n=1618), 45-59: 15.15 days (16.62, n=2110) and 60+: 11.32 days (13.43, n=5216). The mean length of stay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length of stay, the total charges were lowest for Medicare $107,913 (SD: $165,576), while charges were similar for Medicaid and Private payers: $174,545 (SD: $284,624) and $166,731 (SD: $253,656), respectively. length of stay and charges did not significantly vary by gender or race.
</v>
      </c>
      <c r="O37" s="112" t="s">
        <v>270</v>
      </c>
    </row>
    <row r="38" spans="1:15" s="123" customFormat="1" ht="82.5" customHeight="1">
      <c r="A38" s="131" t="s">
        <v>1449</v>
      </c>
      <c r="B38" s="240" t="s">
        <v>2085</v>
      </c>
      <c r="C38" s="111" t="s">
        <v>1572</v>
      </c>
      <c r="D38" s="110" t="s">
        <v>2002</v>
      </c>
      <c r="E38" s="109" t="s">
        <v>2086</v>
      </c>
      <c r="F38" s="109" t="s">
        <v>2087</v>
      </c>
      <c r="G38" s="109" t="s">
        <v>2088</v>
      </c>
      <c r="H38" s="254" t="s">
        <v>277</v>
      </c>
      <c r="I38" s="254" t="s">
        <v>277</v>
      </c>
      <c r="J38" s="242" t="s">
        <v>277</v>
      </c>
      <c r="K38" s="242" t="s">
        <v>277</v>
      </c>
      <c r="L38" s="242" t="s">
        <v>277</v>
      </c>
      <c r="M38" s="92" t="s">
        <v>2089</v>
      </c>
      <c r="N38" s="246" t="str">
        <f t="shared" si="0"/>
        <v xml:space="preserve">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
</v>
      </c>
      <c r="O38" s="92" t="s">
        <v>2090</v>
      </c>
    </row>
    <row r="39" spans="1:15" ht="78" customHeight="1">
      <c r="A39" s="87" t="s">
        <v>1456</v>
      </c>
      <c r="B39" s="241" t="s">
        <v>2085</v>
      </c>
      <c r="C39" s="87" t="s">
        <v>1115</v>
      </c>
      <c r="D39" s="114" t="s">
        <v>2016</v>
      </c>
      <c r="E39" s="113" t="s">
        <v>2091</v>
      </c>
      <c r="F39" s="113" t="s">
        <v>2087</v>
      </c>
      <c r="G39" s="113" t="s">
        <v>2092</v>
      </c>
      <c r="H39" s="244" t="s">
        <v>277</v>
      </c>
      <c r="I39" s="244" t="s">
        <v>277</v>
      </c>
      <c r="J39" s="242" t="s">
        <v>277</v>
      </c>
      <c r="K39" s="242" t="s">
        <v>277</v>
      </c>
      <c r="L39" s="242" t="s">
        <v>277</v>
      </c>
      <c r="M39" s="112" t="s">
        <v>2093</v>
      </c>
      <c r="N39" s="246" t="str">
        <f t="shared" si="0"/>
        <v xml:space="preserve">In the ITC, with LDAC as the common comparator, GLAS+LDAC compared favorably with indirect HR for OS vs. AZA and DEC being 0.51 (0.35-0.75) and 0.57 (0.40-0.80), respectively. Using ITC, treatment with GLAS+LDAC showed significantly better OS HR than AZA and DEC in previously untreated NIC AML patients.
</v>
      </c>
      <c r="O39" s="112" t="s">
        <v>2094</v>
      </c>
    </row>
    <row r="40" spans="1:15" ht="78" customHeight="1">
      <c r="A40" s="87" t="s">
        <v>1462</v>
      </c>
      <c r="B40" s="241" t="s">
        <v>2085</v>
      </c>
      <c r="C40" s="87" t="s">
        <v>1521</v>
      </c>
      <c r="D40" s="114" t="s">
        <v>2016</v>
      </c>
      <c r="E40" s="113" t="s">
        <v>2091</v>
      </c>
      <c r="F40" s="113" t="s">
        <v>2087</v>
      </c>
      <c r="G40" s="113" t="s">
        <v>2092</v>
      </c>
      <c r="H40" s="244" t="s">
        <v>277</v>
      </c>
      <c r="I40" s="244" t="s">
        <v>277</v>
      </c>
      <c r="J40" s="242" t="s">
        <v>277</v>
      </c>
      <c r="K40" s="242" t="s">
        <v>277</v>
      </c>
      <c r="L40" s="242" t="s">
        <v>277</v>
      </c>
      <c r="M40" s="112" t="s">
        <v>2095</v>
      </c>
      <c r="N40" s="246" t="str">
        <f t="shared" si="0"/>
        <v xml:space="preserve">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The results of the covariate adjusted ITC confirmed the robustness of the ITT analysis and demonstrated statistically significant improvements in OS for GLAS+LDAC as compared to AZA and DEC.
</v>
      </c>
      <c r="O40" s="112" t="s">
        <v>2096</v>
      </c>
    </row>
    <row r="41" spans="1:15" ht="78" customHeight="1">
      <c r="A41" s="247" t="s">
        <v>1468</v>
      </c>
      <c r="B41" s="247" t="s">
        <v>2085</v>
      </c>
      <c r="C41" s="87" t="s">
        <v>1540</v>
      </c>
      <c r="D41" s="114" t="s">
        <v>2016</v>
      </c>
      <c r="E41" s="113" t="s">
        <v>2091</v>
      </c>
      <c r="F41" s="113" t="s">
        <v>2097</v>
      </c>
      <c r="G41" s="113" t="s">
        <v>2098</v>
      </c>
      <c r="H41" s="244" t="s">
        <v>277</v>
      </c>
      <c r="I41" s="244" t="s">
        <v>277</v>
      </c>
      <c r="J41" s="242" t="s">
        <v>277</v>
      </c>
      <c r="K41" s="242" t="s">
        <v>277</v>
      </c>
      <c r="L41" s="242" t="s">
        <v>277</v>
      </c>
      <c r="M41" s="112" t="s">
        <v>2099</v>
      </c>
      <c r="N41" s="246" t="str">
        <f t="shared" si="0"/>
        <v xml:space="preserve">Standard ITC demonstrated GLAS+LDAC superiority over AZA (HR= 0.57; 95%CI: 0.35- 0.91). Using MAIC, propensity score weighting reduced effective sample size to 32 (72% loss). MAIC estimated improved OS in favor of GLAS+LDAC, but did not reach statistical significance (HR= 0.87; 95%CI: 0.48-1.58). In STC, adjusting for key population covariates found a similar yet stronger, more precise survival effect (HR= 0.47; 95%CI: 0.26-0.85) without reducing sample size. While standard ITC and STC preserve the sample, only STC enables population-specific interpretations. In MAIC, significant results and interpretations are severely limited by sample size loss.
</v>
      </c>
      <c r="O41" s="112" t="s">
        <v>2100</v>
      </c>
    </row>
    <row r="42" spans="1:15" ht="78" customHeight="1">
      <c r="A42" s="249" t="s">
        <v>1474</v>
      </c>
      <c r="B42" s="249" t="s">
        <v>2101</v>
      </c>
      <c r="C42" s="115" t="s">
        <v>2102</v>
      </c>
      <c r="D42" s="114" t="s">
        <v>2009</v>
      </c>
      <c r="E42" s="113" t="s">
        <v>2010</v>
      </c>
      <c r="F42" s="113" t="s">
        <v>2103</v>
      </c>
      <c r="G42" s="113" t="s">
        <v>2104</v>
      </c>
      <c r="H42" s="244" t="s">
        <v>277</v>
      </c>
      <c r="I42" s="244" t="s">
        <v>277</v>
      </c>
      <c r="J42" s="242" t="s">
        <v>277</v>
      </c>
      <c r="K42" s="242" t="s">
        <v>277</v>
      </c>
      <c r="L42" s="242" t="s">
        <v>277</v>
      </c>
      <c r="M42" s="112" t="s">
        <v>2105</v>
      </c>
      <c r="N42" s="246" t="str">
        <f t="shared" si="0"/>
        <v xml:space="preserve">For every 6 patients treated with CPX-351, 1 death would be prevented over 2 years compared with 7+3 (1/(0.84 – 0.67)).
</v>
      </c>
      <c r="O42" s="112" t="s">
        <v>270</v>
      </c>
    </row>
    <row r="43" spans="1:15" ht="78" customHeight="1">
      <c r="A43" s="255" t="s">
        <v>1339</v>
      </c>
      <c r="B43" s="256" t="s">
        <v>2101</v>
      </c>
      <c r="C43" s="89" t="s">
        <v>1342</v>
      </c>
      <c r="D43" s="114" t="s">
        <v>2106</v>
      </c>
      <c r="E43" s="113" t="s">
        <v>2107</v>
      </c>
      <c r="F43" s="113" t="s">
        <v>2108</v>
      </c>
      <c r="G43" s="113" t="s">
        <v>2109</v>
      </c>
      <c r="H43" s="244" t="s">
        <v>277</v>
      </c>
      <c r="I43" s="244" t="s">
        <v>277</v>
      </c>
      <c r="J43" s="242" t="s">
        <v>277</v>
      </c>
      <c r="K43" s="242" t="s">
        <v>277</v>
      </c>
      <c r="L43" s="242" t="s">
        <v>277</v>
      </c>
      <c r="M43" s="112" t="s">
        <v>2110</v>
      </c>
      <c r="N43" s="246" t="str">
        <f t="shared" si="0"/>
        <v xml:space="preserve">There were no statistical differences regarding the frequency of hospital admissions, days spent in hospital or the proportion of patients receiving chemotherapy within the 14 last days of life. However, more AML/MDS patients were admitted into hospital in their last month of life (86 vs 44%, p&lt;0.001). More AML patients were transfusion dependent and received more red blood cells or platelet transfusion in their last 2 months of life. (75% vs 3%, p&lt;0.0001.) Referral to PC Unit was documented in 19% AML/MDS compared to 48% lung cancer patients (p&lt;0.001). In 1L, 21% AML-MDS were treated with chemotherapy, 64% with hypomethylating agents and 15% with supportive care exclusively. 13 of 77 patients received second line therapy for progression or relapse after first response. 10 AML patients received chemotherapy and 3 hypomethylating agents.
</v>
      </c>
      <c r="O43" s="112" t="s">
        <v>270</v>
      </c>
    </row>
    <row r="44" spans="1:15" ht="78" customHeight="1">
      <c r="A44" s="247" t="s">
        <v>1485</v>
      </c>
      <c r="B44" s="247" t="s">
        <v>2101</v>
      </c>
      <c r="C44" s="115" t="s">
        <v>1578</v>
      </c>
      <c r="D44" s="114" t="s">
        <v>1971</v>
      </c>
      <c r="E44" s="113" t="s">
        <v>270</v>
      </c>
      <c r="F44" s="113" t="s">
        <v>2111</v>
      </c>
      <c r="G44" s="113" t="s">
        <v>2112</v>
      </c>
      <c r="H44" s="244" t="s">
        <v>277</v>
      </c>
      <c r="I44" s="244" t="s">
        <v>277</v>
      </c>
      <c r="J44" s="242" t="s">
        <v>277</v>
      </c>
      <c r="K44" s="242" t="s">
        <v>277</v>
      </c>
      <c r="L44" s="242" t="s">
        <v>277</v>
      </c>
      <c r="M44" s="113" t="s">
        <v>2113</v>
      </c>
      <c r="N44" s="246" t="str">
        <f t="shared" si="0"/>
        <v xml:space="preserve">Of the 10 identified blood cancer appraisals, full wastage was reported in base case of 5 submissions, no wastage in 3. Two submissions did not report drug wastage.
</v>
      </c>
      <c r="O44" s="113" t="s">
        <v>270</v>
      </c>
    </row>
    <row r="45" spans="1:15" ht="78" customHeight="1">
      <c r="A45" s="121" t="s">
        <v>955</v>
      </c>
      <c r="B45" s="241" t="s">
        <v>2101</v>
      </c>
      <c r="C45" s="120" t="s">
        <v>959</v>
      </c>
      <c r="D45" s="114" t="s">
        <v>1914</v>
      </c>
      <c r="E45" s="113" t="s">
        <v>270</v>
      </c>
      <c r="F45" s="113" t="s">
        <v>2114</v>
      </c>
      <c r="G45" s="113" t="s">
        <v>2115</v>
      </c>
      <c r="H45" s="244" t="s">
        <v>277</v>
      </c>
      <c r="I45" s="244" t="s">
        <v>277</v>
      </c>
      <c r="J45" s="242" t="s">
        <v>277</v>
      </c>
      <c r="K45" s="242" t="s">
        <v>277</v>
      </c>
      <c r="L45" s="242" t="s">
        <v>277</v>
      </c>
      <c r="M45" s="113" t="s">
        <v>2116</v>
      </c>
      <c r="N45" s="246" t="str">
        <f t="shared" si="0"/>
        <v xml:space="preserve">Eight health states were developed and clinically validated, including treatment with chemotherapy, consolidation therapy, transplant, graft-vs-host disease (GvHD), remission, relapse, refractory, and functionally cured. Mean TTO preference values (n = 120), ranked from lowest (worst health state) to highest (best health state) were as follows: refractory − 0.11 (− 0.21 to − 0.01), relapse 0.10 (0.00–0.20), transplant 0.28 (0.20–0.37), treatment with chemotherapy 0.36 (0.28–0.43), GvHD 0.43 (0.36–0.50), consolidation 0.46 (0.40–0.53), remission 0.62 (0.57–0.67), and functionally cured 0.76 (0.72–0.79).
</v>
      </c>
      <c r="O45" s="113" t="s">
        <v>270</v>
      </c>
    </row>
    <row r="47" spans="1:15" ht="15.75" customHeight="1">
      <c r="H47" s="108"/>
    </row>
    <row r="60" spans="11:11" ht="15.75" customHeight="1">
      <c r="K60" s="107"/>
    </row>
  </sheetData>
  <autoFilter ref="A1:L43" xr:uid="{6C0CEDAC-3840-4062-A984-1767E690542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E2103-4F3F-4272-BAC0-C69576AD5CDF}">
  <sheetPr>
    <tabColor rgb="FF4B277B"/>
  </sheetPr>
  <dimension ref="A1:P29"/>
  <sheetViews>
    <sheetView showGridLines="0" zoomScale="70" zoomScaleNormal="70" workbookViewId="0">
      <pane ySplit="4" topLeftCell="A5" activePane="bottomLeft" state="frozen"/>
      <selection activeCell="BJ9" sqref="BJ9"/>
      <selection pane="bottomLeft" activeCell="N1" sqref="A1:N1048576"/>
    </sheetView>
  </sheetViews>
  <sheetFormatPr defaultColWidth="8.69921875" defaultRowHeight="15.6"/>
  <cols>
    <col min="1" max="1" width="21.69921875" style="80" bestFit="1" customWidth="1"/>
    <col min="2" max="2" width="21.69921875" style="80" hidden="1" customWidth="1"/>
    <col min="3" max="3" width="42.19921875" style="79" hidden="1" customWidth="1"/>
    <col min="4" max="4" width="35.19921875" style="79" hidden="1" customWidth="1"/>
    <col min="5" max="5" width="20.5" style="79" hidden="1" customWidth="1"/>
    <col min="6" max="6" width="43.19921875" style="79" hidden="1" customWidth="1"/>
    <col min="7" max="7" width="36.69921875" style="79" hidden="1" customWidth="1"/>
    <col min="8" max="8" width="20.69921875" style="79" hidden="1" customWidth="1"/>
    <col min="9" max="9" width="22.19921875" style="231" hidden="1" customWidth="1"/>
    <col min="10" max="10" width="16.19921875" style="79" hidden="1" customWidth="1"/>
    <col min="11" max="12" width="26.19921875" style="231" hidden="1" customWidth="1"/>
    <col min="13" max="13" width="30.5" style="79" hidden="1" customWidth="1"/>
    <col min="14" max="14" width="152.19921875" style="79" customWidth="1"/>
    <col min="15" max="15" width="21.69921875" style="79" customWidth="1"/>
    <col min="16" max="16384" width="8.69921875" style="79"/>
  </cols>
  <sheetData>
    <row r="1" spans="1:16" ht="46.2" customHeight="1">
      <c r="A1" s="106" t="s">
        <v>2117</v>
      </c>
      <c r="B1" s="229"/>
      <c r="C1" s="105"/>
      <c r="D1" s="105"/>
      <c r="E1" s="105"/>
      <c r="F1" s="105"/>
      <c r="G1" s="105"/>
      <c r="H1" s="238"/>
      <c r="I1" s="238"/>
      <c r="J1" s="238"/>
      <c r="K1" s="238"/>
      <c r="L1" s="238"/>
      <c r="M1" s="238"/>
      <c r="N1" s="239"/>
      <c r="O1" s="237"/>
      <c r="P1" s="104"/>
    </row>
    <row r="2" spans="1:16" s="1" customFormat="1" ht="15" customHeight="1">
      <c r="A2" s="103"/>
      <c r="B2" s="230"/>
      <c r="C2" s="69"/>
      <c r="D2" s="69"/>
      <c r="E2" s="69"/>
      <c r="F2" s="69"/>
      <c r="G2" s="69"/>
      <c r="H2" s="69"/>
      <c r="I2" s="69"/>
      <c r="J2" s="69"/>
      <c r="K2" s="69"/>
      <c r="L2" s="69"/>
      <c r="M2" s="69"/>
      <c r="N2" s="69"/>
      <c r="O2" s="69"/>
      <c r="P2" s="102"/>
    </row>
    <row r="3" spans="1:16" s="100" customFormat="1" ht="25.2" customHeight="1">
      <c r="A3" s="490" t="s">
        <v>2118</v>
      </c>
      <c r="B3" s="491"/>
      <c r="C3" s="491"/>
      <c r="D3" s="491"/>
      <c r="E3" s="491"/>
      <c r="F3" s="491"/>
      <c r="G3" s="492"/>
      <c r="H3" s="490" t="s">
        <v>2119</v>
      </c>
      <c r="I3" s="492"/>
      <c r="J3" s="490" t="s">
        <v>2120</v>
      </c>
      <c r="K3" s="492"/>
      <c r="L3" s="390"/>
      <c r="M3" s="490" t="s">
        <v>13</v>
      </c>
      <c r="N3" s="491"/>
      <c r="O3" s="492"/>
      <c r="P3" s="101"/>
    </row>
    <row r="4" spans="1:16" s="93" customFormat="1" ht="46.8">
      <c r="A4" s="99" t="s">
        <v>1851</v>
      </c>
      <c r="B4" s="99"/>
      <c r="C4" s="99" t="s">
        <v>817</v>
      </c>
      <c r="D4" s="99" t="s">
        <v>1627</v>
      </c>
      <c r="E4" s="99" t="s">
        <v>1626</v>
      </c>
      <c r="F4" s="99" t="s">
        <v>2121</v>
      </c>
      <c r="G4" s="99" t="s">
        <v>239</v>
      </c>
      <c r="H4" s="130" t="s">
        <v>2122</v>
      </c>
      <c r="I4" s="99" t="s">
        <v>2123</v>
      </c>
      <c r="J4" s="130" t="s">
        <v>2124</v>
      </c>
      <c r="K4" s="99" t="s">
        <v>240</v>
      </c>
      <c r="L4" s="99"/>
      <c r="M4" s="130" t="s">
        <v>241</v>
      </c>
      <c r="N4" s="130"/>
      <c r="O4" s="130" t="s">
        <v>2125</v>
      </c>
      <c r="P4" s="94"/>
    </row>
    <row r="5" spans="1:16" s="93" customFormat="1" ht="79.95" customHeight="1">
      <c r="A5" s="98" t="s">
        <v>1124</v>
      </c>
      <c r="B5" s="98"/>
      <c r="C5" s="97" t="s">
        <v>1220</v>
      </c>
      <c r="D5" s="96" t="s">
        <v>2126</v>
      </c>
      <c r="E5" s="96" t="s">
        <v>2127</v>
      </c>
      <c r="F5" s="96" t="s">
        <v>2128</v>
      </c>
      <c r="G5" s="95" t="s">
        <v>2129</v>
      </c>
      <c r="L5" s="235" t="str">
        <f>K5&amp;"
***"</f>
        <v xml:space="preserve">
***</v>
      </c>
      <c r="M5" s="93" t="s">
        <v>1662</v>
      </c>
      <c r="N5" s="235" t="str">
        <f>M5&amp;"
***"</f>
        <v xml:space="preserve"> 
***</v>
      </c>
      <c r="P5" s="94"/>
    </row>
    <row r="6" spans="1:16" s="93" customFormat="1" ht="79.95" customHeight="1">
      <c r="A6" s="90" t="s">
        <v>2130</v>
      </c>
      <c r="B6" s="90" t="s">
        <v>2130</v>
      </c>
      <c r="C6" s="418" t="s">
        <v>1322</v>
      </c>
      <c r="D6" s="91" t="s">
        <v>2131</v>
      </c>
      <c r="E6" s="91" t="s">
        <v>2132</v>
      </c>
      <c r="F6" s="91" t="s">
        <v>2133</v>
      </c>
      <c r="G6" s="85" t="s">
        <v>582</v>
      </c>
      <c r="H6" s="233" t="s">
        <v>270</v>
      </c>
      <c r="I6" s="235" t="s">
        <v>270</v>
      </c>
      <c r="J6" s="233" t="s">
        <v>352</v>
      </c>
      <c r="K6" s="235" t="s">
        <v>2134</v>
      </c>
      <c r="L6" s="235" t="str">
        <f>K6&amp;"
***"</f>
        <v>157 AZA patients and 134 CCR patients were evaluable for HRQL. AZA or CCR showed general improvement in the 4 relevant domains. No HRQoL detriment was seen with AZA or CCR at the group level during treatment. "Few" statistically significant (p&lt;0.05). "Fewer" met the MID threshold. CCR achieved meaningful improvement in Fatigue (cycles 7, 9) and Global Health Status/QoL (cycle 9). Patients receiving AZA achieved meaningful improvement in Fatigue (cycle 9). Scores varied substantially among individual patients in both treatment groups.
***</v>
      </c>
      <c r="M6" s="234" t="s">
        <v>270</v>
      </c>
      <c r="N6" s="235" t="str">
        <f t="shared" ref="N6:N27" si="0">M6&amp;"
***"</f>
        <v>NR
***</v>
      </c>
      <c r="O6" s="234" t="s">
        <v>270</v>
      </c>
      <c r="P6" s="94"/>
    </row>
    <row r="7" spans="1:16" s="93" customFormat="1" ht="79.95" customHeight="1">
      <c r="A7" s="90" t="s">
        <v>1138</v>
      </c>
      <c r="B7" s="90" t="s">
        <v>1138</v>
      </c>
      <c r="C7" s="418" t="s">
        <v>1382</v>
      </c>
      <c r="D7" s="91" t="s">
        <v>2135</v>
      </c>
      <c r="E7" s="91" t="s">
        <v>2136</v>
      </c>
      <c r="F7" s="91" t="s">
        <v>2137</v>
      </c>
      <c r="G7" s="85" t="s">
        <v>2138</v>
      </c>
      <c r="H7" s="233" t="s">
        <v>270</v>
      </c>
      <c r="I7" s="235" t="s">
        <v>270</v>
      </c>
      <c r="J7" s="233" t="s">
        <v>352</v>
      </c>
      <c r="K7" s="235" t="s">
        <v>2139</v>
      </c>
      <c r="L7" s="235" t="str">
        <f t="shared" ref="L7:L27" si="1">K7&amp;"
***"</f>
        <v>&lt;After 1st "3+7" regimen&gt;
QOL-E: no changes
QLQ-C30: deterioration in physical function (median 80, IQR 60-93, to 67, IQR 52-87, p=0.008), in role function (median 83, IQR 67-100, to 67, IQR 33-83, p=0.023) and in GHS (median 50, IQR 33-69, to 67, IQR 50-75, p=0.002) and improvement in dyspnea (p=0.023).
&lt;After consolidation therapy, among patients obtaining a CR&gt; 
QOL-E: improvement in median physical scores (56, IQR 41-72 to 63, IQR 50-84, p=0.033), disease-specific domain scores (59, IQR 48-67 to 74, IQR 67-85, p=0.003) and treatment outcome index scores (55, IQR 32-77, to 79, IQR 41-86, p=0.026)
QLQ-C30: improvement in emotional function (83, IQR 67-92, to 92, IQR 77-100, p=0.015), GHS (median 50, IQR 33-65 to 67, IQR 58-83, p=0.002). Dyspnea and insomnia regressed while financial problems increased.
***</v>
      </c>
      <c r="M7" s="234" t="s">
        <v>270</v>
      </c>
      <c r="N7" s="235" t="str">
        <f t="shared" si="0"/>
        <v>NR
***</v>
      </c>
      <c r="O7" s="234" t="s">
        <v>270</v>
      </c>
      <c r="P7" s="94"/>
    </row>
    <row r="8" spans="1:16" s="93" customFormat="1" ht="79.95" customHeight="1">
      <c r="A8" s="90" t="s">
        <v>975</v>
      </c>
      <c r="B8" s="90" t="s">
        <v>975</v>
      </c>
      <c r="C8" s="418" t="s">
        <v>2140</v>
      </c>
      <c r="D8" s="91" t="s">
        <v>2141</v>
      </c>
      <c r="E8" s="91" t="s">
        <v>2142</v>
      </c>
      <c r="F8" s="91" t="s">
        <v>2143</v>
      </c>
      <c r="G8" s="85" t="s">
        <v>582</v>
      </c>
      <c r="H8" s="233" t="s">
        <v>352</v>
      </c>
      <c r="I8" s="235" t="s">
        <v>2144</v>
      </c>
      <c r="J8" s="233" t="s">
        <v>352</v>
      </c>
      <c r="K8" s="235" t="s">
        <v>2145</v>
      </c>
      <c r="L8" s="235" t="str">
        <f t="shared" si="1"/>
        <v>Patients on the DEC arm showed a significant improvement in their physical functioning and borderline improvement of global health status. No apparent effect was seen on dyspnea. Trends of most of QOL scales favors DEC.
***</v>
      </c>
      <c r="M8" s="234" t="s">
        <v>270</v>
      </c>
      <c r="N8" s="235" t="str">
        <f t="shared" si="0"/>
        <v>NR
***</v>
      </c>
      <c r="O8" s="234" t="s">
        <v>270</v>
      </c>
      <c r="P8" s="94"/>
    </row>
    <row r="9" spans="1:16" s="93" customFormat="1" ht="79.95" customHeight="1">
      <c r="A9" s="90" t="s">
        <v>1145</v>
      </c>
      <c r="B9" s="90" t="s">
        <v>1145</v>
      </c>
      <c r="C9" s="418" t="s">
        <v>1478</v>
      </c>
      <c r="D9" s="91" t="s">
        <v>2146</v>
      </c>
      <c r="E9" s="91" t="s">
        <v>2147</v>
      </c>
      <c r="F9" s="91" t="s">
        <v>2148</v>
      </c>
      <c r="G9" s="85" t="s">
        <v>2149</v>
      </c>
      <c r="H9" s="233" t="s">
        <v>270</v>
      </c>
      <c r="I9" s="235" t="s">
        <v>270</v>
      </c>
      <c r="J9" s="233" t="s">
        <v>280</v>
      </c>
      <c r="K9" s="235" t="s">
        <v>2150</v>
      </c>
      <c r="L9" s="235" t="str">
        <f t="shared" si="1"/>
        <v>No consistent pattern of change in FACT-Leu score was observed. The median change in FACT-Leu score was similar in both arms where the range of scores overlapped considerably.
***</v>
      </c>
      <c r="M9" s="234" t="s">
        <v>270</v>
      </c>
      <c r="N9" s="235" t="str">
        <f t="shared" si="0"/>
        <v>NR
***</v>
      </c>
      <c r="O9" s="234" t="s">
        <v>270</v>
      </c>
      <c r="P9" s="94"/>
    </row>
    <row r="10" spans="1:16" ht="79.95" customHeight="1">
      <c r="A10" s="88" t="s">
        <v>1151</v>
      </c>
      <c r="B10" s="88" t="s">
        <v>1151</v>
      </c>
      <c r="C10" s="89" t="s">
        <v>1414</v>
      </c>
      <c r="D10" s="86" t="s">
        <v>2151</v>
      </c>
      <c r="E10" s="86" t="s">
        <v>2152</v>
      </c>
      <c r="F10" s="86" t="s">
        <v>2153</v>
      </c>
      <c r="G10" s="85" t="s">
        <v>2154</v>
      </c>
      <c r="H10" s="233" t="s">
        <v>2155</v>
      </c>
      <c r="I10" s="235" t="s">
        <v>2156</v>
      </c>
      <c r="J10" s="233" t="s">
        <v>2155</v>
      </c>
      <c r="K10" s="235" t="s">
        <v>2157</v>
      </c>
      <c r="L10" s="235" t="str">
        <f t="shared" si="1"/>
        <v>For ECOG PS 0, EORT pysical/role/cognitive/emotional/social functioning scales and global health status numerically better than the EROT reference values. However With increasing ECOG performance status scores, the EORTC-QLQ-C30 health subscales deteriorated
***</v>
      </c>
      <c r="M10" s="234" t="s">
        <v>270</v>
      </c>
      <c r="N10" s="235" t="str">
        <f t="shared" si="0"/>
        <v>NR
***</v>
      </c>
      <c r="O10" s="233" t="s">
        <v>270</v>
      </c>
      <c r="P10" s="84"/>
    </row>
    <row r="11" spans="1:16" ht="79.95" customHeight="1">
      <c r="A11" s="258" t="s">
        <v>1146</v>
      </c>
      <c r="B11" s="88" t="s">
        <v>1146</v>
      </c>
      <c r="C11" s="89" t="s">
        <v>1149</v>
      </c>
      <c r="D11" s="86" t="s">
        <v>2158</v>
      </c>
      <c r="E11" s="86" t="s">
        <v>2159</v>
      </c>
      <c r="F11" s="86" t="s">
        <v>2160</v>
      </c>
      <c r="G11" s="85" t="s">
        <v>2149</v>
      </c>
      <c r="H11" s="233" t="s">
        <v>270</v>
      </c>
      <c r="I11" s="235" t="s">
        <v>270</v>
      </c>
      <c r="J11" s="233" t="s">
        <v>270</v>
      </c>
      <c r="K11" s="235" t="s">
        <v>2161</v>
      </c>
      <c r="L11" s="235" t="str">
        <f t="shared" si="1"/>
        <v>At baseline, the mean FACT-Leu was 119.6. Except SWB, other FACTLeu subscale and aggregated scores highly correlated with FACT-Leu (0.74-0.96; p&lt;0.0001). Among NIC AML patients, FACT-Leu scores were significantly associated with PS and sex.
***</v>
      </c>
      <c r="M11" s="234" t="s">
        <v>2162</v>
      </c>
      <c r="N11" s="257" t="str">
        <f t="shared" si="0"/>
        <v>At baseline, the mean index values for VAS of EQ-5D-5L were 0.68 and 62.5, respectively. Both index values (0.65) and VAS of EQ-5D-5L (0.57) showed moderate correlation with FACT-Leu. The EQ-5D-5L (0.71) and VAS (0.60) showed moderate correlation with FACT-TOI (p&lt;0.0001).
***</v>
      </c>
      <c r="O11" s="233" t="s">
        <v>270</v>
      </c>
      <c r="P11" s="84"/>
    </row>
    <row r="12" spans="1:16" ht="79.95" customHeight="1">
      <c r="A12" s="88" t="s">
        <v>1152</v>
      </c>
      <c r="B12" s="88" t="s">
        <v>1152</v>
      </c>
      <c r="C12" s="89" t="s">
        <v>1155</v>
      </c>
      <c r="D12" s="86" t="s">
        <v>270</v>
      </c>
      <c r="E12" s="86" t="s">
        <v>2163</v>
      </c>
      <c r="F12" s="86" t="s">
        <v>277</v>
      </c>
      <c r="G12" s="85" t="s">
        <v>2164</v>
      </c>
      <c r="H12" s="233" t="s">
        <v>270</v>
      </c>
      <c r="I12" s="235" t="s">
        <v>270</v>
      </c>
      <c r="J12" s="233" t="s">
        <v>270</v>
      </c>
      <c r="K12" s="235" t="s">
        <v>2165</v>
      </c>
      <c r="L12" s="235" t="str">
        <f t="shared" si="1"/>
        <v>QoL assessment were performed at baseline, 3 month, 6 month and 12 month. Patients who died before the next QoL assessment point had QLQ-30C summary score 8.65 (6.68-10.61) points lower,EQ-5D utility score 0.11 (0.08-0.14) points lower, and EQ-5D VAS 7.73 (5.13-10.34) lower (all p&lt;.0001). After early deaths had been excluded, there were no significant differences in baseline quality of life between those patients who entered remission and those who did not on any measure. Among patients who survived 90 days after the assessment, patients who were in remission at a post-baseline timepoint had significantly improved QLQ-30C summary score (difference 4.27 (0.06-8.48), p=0.05), and EQ-5D utility score (difference 0.08 (0.02-0.14) p=0.008), but EQ-5D VAS was not significantly different by remission status (-1.32 (-7.57-4.93) p=0.7). 
***</v>
      </c>
      <c r="M12" s="234" t="s">
        <v>2166</v>
      </c>
      <c r="N12" s="235" t="str">
        <f t="shared" si="0"/>
        <v>Among patients who survived 90 days after the assessment, patients who were in remission at a post-baseline timepoint had significantly improved  EQ-5D utility score (difference 0.08 (0.02-0.14) p=0.008)
***</v>
      </c>
      <c r="O12" s="233" t="s">
        <v>270</v>
      </c>
      <c r="P12" s="84"/>
    </row>
    <row r="13" spans="1:16" s="93" customFormat="1" ht="79.95" customHeight="1">
      <c r="A13" s="90" t="s">
        <v>1169</v>
      </c>
      <c r="B13" s="90" t="s">
        <v>1169</v>
      </c>
      <c r="C13" s="418" t="s">
        <v>1440</v>
      </c>
      <c r="D13" s="91" t="s">
        <v>1943</v>
      </c>
      <c r="E13" s="91" t="s">
        <v>2167</v>
      </c>
      <c r="F13" s="91" t="s">
        <v>2168</v>
      </c>
      <c r="G13" s="85" t="s">
        <v>2169</v>
      </c>
      <c r="H13" s="233" t="s">
        <v>270</v>
      </c>
      <c r="I13" s="235" t="s">
        <v>270</v>
      </c>
      <c r="J13" s="233" t="s">
        <v>352</v>
      </c>
      <c r="K13" s="235" t="s">
        <v>2170</v>
      </c>
      <c r="L13" s="235" t="str">
        <f t="shared" si="1"/>
        <v>50 were evaluable for QoL. Clinically important differences were seen in physical, role, cognitive and social functioning, global health status between responders and non responders (all higher in responders). Responders had significantly superior global health status (p=0.001) and EQ-5D scores (p=0.0002) and lower levels of fatigue (p&lt;0.0001).
***</v>
      </c>
      <c r="M13" s="234" t="s">
        <v>2171</v>
      </c>
      <c r="N13" s="235" t="str">
        <f t="shared" si="0"/>
        <v>Responders had significantly superior EQ-5D scores (p=.0002).
***</v>
      </c>
      <c r="O13" s="233" t="s">
        <v>270</v>
      </c>
      <c r="P13" s="94"/>
    </row>
    <row r="14" spans="1:16" ht="79.95" customHeight="1">
      <c r="A14" s="259" t="s">
        <v>1176</v>
      </c>
      <c r="B14" s="90" t="s">
        <v>1176</v>
      </c>
      <c r="C14" s="92" t="s">
        <v>1161</v>
      </c>
      <c r="D14" s="91" t="s">
        <v>1943</v>
      </c>
      <c r="E14" s="91" t="s">
        <v>2172</v>
      </c>
      <c r="F14" s="91" t="s">
        <v>2168</v>
      </c>
      <c r="G14" s="85" t="s">
        <v>2173</v>
      </c>
      <c r="H14" s="233" t="s">
        <v>270</v>
      </c>
      <c r="I14" s="235" t="s">
        <v>270</v>
      </c>
      <c r="J14" s="233" t="s">
        <v>280</v>
      </c>
      <c r="K14" s="236" t="s">
        <v>2174</v>
      </c>
      <c r="L14" s="235" t="str">
        <f t="shared" si="1"/>
        <v>The only clinically significant improvements were observed with the EORTC physical functioning and fatigue subscales but constipation scores were higher and global health status/QOL deteriorated over time.
***</v>
      </c>
      <c r="M14" s="233" t="s">
        <v>2175</v>
      </c>
      <c r="N14" s="235" t="str">
        <f t="shared" si="0"/>
        <v>Median score of EQ-5D
Baseline 0.848 / Month 1-2: 0.812 / Month 3-4: 0.849 / Month 5-7: 0.866
***</v>
      </c>
      <c r="O14" s="233" t="s">
        <v>2175</v>
      </c>
      <c r="P14" s="84"/>
    </row>
    <row r="15" spans="1:16" ht="79.95" customHeight="1">
      <c r="A15" s="90" t="s">
        <v>1182</v>
      </c>
      <c r="B15" s="90" t="s">
        <v>1182</v>
      </c>
      <c r="C15" s="418" t="s">
        <v>1388</v>
      </c>
      <c r="D15" s="86" t="s">
        <v>2176</v>
      </c>
      <c r="E15" s="86" t="s">
        <v>2177</v>
      </c>
      <c r="F15" s="86" t="s">
        <v>2178</v>
      </c>
      <c r="G15" s="85" t="s">
        <v>2179</v>
      </c>
      <c r="H15" s="233" t="s">
        <v>270</v>
      </c>
      <c r="I15" s="235" t="s">
        <v>270</v>
      </c>
      <c r="J15" s="233" t="s">
        <v>270</v>
      </c>
      <c r="K15" s="235" t="s">
        <v>2180</v>
      </c>
      <c r="L15" s="235" t="str">
        <f t="shared" si="1"/>
        <v>At diagnosis The median QOL-E general standardized score 54 (IQR 46-70) / median EORTC QLQ-C30 global score decreased 50 (IQR 41-66) 
Fatigue in QOL-E median 45 (IQR 32-53) / in QLQ-C30 median 33 (IQR 22-66)
Loss of appetite was perceived by 75% of patients 
***</v>
      </c>
      <c r="M15" s="234" t="s">
        <v>270</v>
      </c>
      <c r="N15" s="235" t="str">
        <f t="shared" si="0"/>
        <v>NR
***</v>
      </c>
      <c r="O15" s="233" t="s">
        <v>270</v>
      </c>
      <c r="P15" s="84"/>
    </row>
    <row r="16" spans="1:16" ht="79.95" customHeight="1">
      <c r="A16" s="90" t="s">
        <v>1188</v>
      </c>
      <c r="B16" s="90" t="s">
        <v>1188</v>
      </c>
      <c r="C16" s="418" t="s">
        <v>938</v>
      </c>
      <c r="D16" s="86" t="s">
        <v>277</v>
      </c>
      <c r="E16" s="86" t="s">
        <v>2181</v>
      </c>
      <c r="F16" s="86" t="s">
        <v>2182</v>
      </c>
      <c r="G16" s="85" t="s">
        <v>2183</v>
      </c>
      <c r="H16" s="233" t="s">
        <v>270</v>
      </c>
      <c r="I16" s="235" t="s">
        <v>270</v>
      </c>
      <c r="J16" s="233" t="s">
        <v>352</v>
      </c>
      <c r="K16" s="235" t="s">
        <v>2184</v>
      </c>
      <c r="L16" s="235" t="str">
        <f t="shared" si="1"/>
        <v>There were worsening of emotional (-9.03; p= 0.04) and cognitive (-6.94; p= 0.05) EORTC scale scores, while increasing FACTG (+2.9; p=0.03), emotional (+1.1; p= 0.04) and Functional well being (+2.25; p=0.001) in FACT An scores. 
***</v>
      </c>
      <c r="M16" s="234" t="s">
        <v>270</v>
      </c>
      <c r="N16" s="235" t="str">
        <f t="shared" si="0"/>
        <v>NR
***</v>
      </c>
      <c r="O16" s="233" t="s">
        <v>270</v>
      </c>
      <c r="P16" s="84"/>
    </row>
    <row r="17" spans="1:16" ht="79.95" customHeight="1">
      <c r="A17" s="90" t="s">
        <v>1194</v>
      </c>
      <c r="B17" s="90" t="s">
        <v>1194</v>
      </c>
      <c r="C17" s="92" t="s">
        <v>1031</v>
      </c>
      <c r="D17" s="91" t="s">
        <v>2185</v>
      </c>
      <c r="E17" s="91" t="s">
        <v>2186</v>
      </c>
      <c r="F17" s="91" t="s">
        <v>2187</v>
      </c>
      <c r="G17" s="85" t="s">
        <v>2188</v>
      </c>
      <c r="H17" s="233" t="s">
        <v>270</v>
      </c>
      <c r="I17" s="235" t="s">
        <v>270</v>
      </c>
      <c r="J17" s="233" t="s">
        <v>270</v>
      </c>
      <c r="K17" s="235" t="s">
        <v>2189</v>
      </c>
      <c r="L17" s="235" t="str">
        <f t="shared" si="1"/>
        <v>At baseline, median EORTC QLQ-C30 Fatigue (BSC vs. HA vs. IC/HCT vs. total): 53.3 vs. 66.6 vs. 44.3 vs. 53.3
median ADL (Barthel Index) (BSC vs. HA vs. IC/HCT vs. total): 100 vs. 100 vs. 100 vs. 100
***</v>
      </c>
      <c r="M17" s="234" t="s">
        <v>270</v>
      </c>
      <c r="N17" s="235" t="str">
        <f t="shared" si="0"/>
        <v>NR
***</v>
      </c>
      <c r="O17" s="233" t="s">
        <v>270</v>
      </c>
      <c r="P17" s="84"/>
    </row>
    <row r="18" spans="1:16" ht="79.95" customHeight="1">
      <c r="A18" s="90" t="s">
        <v>1201</v>
      </c>
      <c r="B18" s="90" t="s">
        <v>1201</v>
      </c>
      <c r="C18" s="418" t="s">
        <v>1405</v>
      </c>
      <c r="D18" s="91" t="s">
        <v>277</v>
      </c>
      <c r="E18" s="91" t="s">
        <v>2190</v>
      </c>
      <c r="F18" s="91" t="s">
        <v>2191</v>
      </c>
      <c r="G18" s="85" t="s">
        <v>2192</v>
      </c>
      <c r="H18" s="233" t="s">
        <v>270</v>
      </c>
      <c r="I18" s="235" t="s">
        <v>2193</v>
      </c>
      <c r="J18" s="233" t="s">
        <v>270</v>
      </c>
      <c r="K18" s="235" t="s">
        <v>2194</v>
      </c>
      <c r="L18" s="235" t="str">
        <f t="shared" si="1"/>
        <v>First-line patients may have a directionally better QoL scores than those on later lines of therapy
1L vs. R/R:  EQ-5D = 0.75 vs. 0.71 (P=0.51) and the FACT-Leu = 103.7 vs. 92.5 (P=0.098)
R/R patients were significantly more likely than first-line patients to be affected physically by their AML condition
1L vs. R/R: FACT-Leu-Physical Well-Being sub-domain = 13.0 vs. 17.6, p=0.005
***</v>
      </c>
      <c r="M18" s="234" t="s">
        <v>2195</v>
      </c>
      <c r="N18" s="235" t="str">
        <f t="shared" si="0"/>
        <v>1L patients have better EQ-5D  scores than those on later lines of therapy, 
***</v>
      </c>
      <c r="O18" s="234" t="s">
        <v>2196</v>
      </c>
      <c r="P18" s="84"/>
    </row>
    <row r="19" spans="1:16" ht="79.95" customHeight="1">
      <c r="A19" s="90" t="s">
        <v>1208</v>
      </c>
      <c r="B19" s="90" t="s">
        <v>1208</v>
      </c>
      <c r="C19" s="92" t="s">
        <v>966</v>
      </c>
      <c r="D19" s="91" t="s">
        <v>277</v>
      </c>
      <c r="E19" s="91" t="s">
        <v>2197</v>
      </c>
      <c r="F19" s="86" t="s">
        <v>2198</v>
      </c>
      <c r="G19" s="85" t="s">
        <v>2199</v>
      </c>
      <c r="H19" s="233" t="s">
        <v>270</v>
      </c>
      <c r="I19" s="235" t="s">
        <v>2200</v>
      </c>
      <c r="J19" s="233" t="s">
        <v>270</v>
      </c>
      <c r="K19" s="235" t="s">
        <v>2201</v>
      </c>
      <c r="L19" s="235" t="str">
        <f t="shared" si="1"/>
        <v>Participants scored well on the EORTC QLQ-C30. The FACIT-Fatigue (worst 0-best 52) mean score was 28.7 and median score was 33.5 (normal ≥30). On the HADS anxiety scale, 2 participants scored in the abnormal range. On the QOL-CS, participants scored above 6 out of 10 in all domains, with exceptions of the psychological subscales of distress and fear (Physical 8.7 / Psychological 7.9 / Distress 4.7 / Fear 4.5 / Social 7.1 / Spiritual 7.4).
***</v>
      </c>
      <c r="M19" s="234" t="s">
        <v>270</v>
      </c>
      <c r="N19" s="235" t="str">
        <f t="shared" si="0"/>
        <v>NR
***</v>
      </c>
      <c r="O19" s="233" t="s">
        <v>270</v>
      </c>
      <c r="P19" s="84"/>
    </row>
    <row r="20" spans="1:16" ht="79.95" customHeight="1">
      <c r="A20" s="259" t="s">
        <v>2202</v>
      </c>
      <c r="B20" s="90" t="s">
        <v>2202</v>
      </c>
      <c r="C20" s="418" t="s">
        <v>1262</v>
      </c>
      <c r="D20" s="91" t="s">
        <v>277</v>
      </c>
      <c r="E20" s="86" t="s">
        <v>2203</v>
      </c>
      <c r="F20" s="86" t="s">
        <v>2204</v>
      </c>
      <c r="G20" s="85" t="s">
        <v>2205</v>
      </c>
      <c r="H20" s="233" t="s">
        <v>270</v>
      </c>
      <c r="I20" s="235" t="s">
        <v>2206</v>
      </c>
      <c r="J20" s="233" t="s">
        <v>270</v>
      </c>
      <c r="K20" s="235" t="s">
        <v>2207</v>
      </c>
      <c r="L20" s="235" t="str">
        <f t="shared" si="1"/>
        <v>The majority of the patients with AML reported problems on the five functioning scales of the QLQ-C30. The average scores on all functioning scales were significantly lower in patients with AML compared to adjusted general population scores. The differences in physical, role,
cognitive, and social functioning were also clinically relevant. Despite these differences, no significant difference was found for the global quality of life. 
***</v>
      </c>
      <c r="M20" s="234" t="s">
        <v>2208</v>
      </c>
      <c r="N20" s="235" t="str">
        <f t="shared" si="0"/>
        <v>Average EQ-VAS score of the patients was significantly lower than the predicted general population EQ-VAS: 74.6 vs. 78.8, p=0.0333. The lower  utility score was related to more problems with mobility and usual activities and more anxiety/depression. Allogeneic HSCT, younger age, and the absence of social support were also associated with a lower EQ-VAS score.
Overall, 0.82 (0.21 - 1.0); 
No Relapse: 0.83 vs. Relapse: 0.78 (p=0.19)
High dose chemo/HSCT: 0.83 vs. HSCT: 0.82 (p=0.77)
***</v>
      </c>
      <c r="O20" s="233"/>
      <c r="P20" s="84"/>
    </row>
    <row r="21" spans="1:16" ht="79.95" customHeight="1">
      <c r="A21" s="90" t="s">
        <v>1222</v>
      </c>
      <c r="B21" s="90" t="s">
        <v>1222</v>
      </c>
      <c r="C21" s="418" t="s">
        <v>1588</v>
      </c>
      <c r="D21" s="91" t="s">
        <v>277</v>
      </c>
      <c r="E21" s="86" t="s">
        <v>2209</v>
      </c>
      <c r="F21" s="86" t="s">
        <v>2210</v>
      </c>
      <c r="G21" s="85" t="s">
        <v>2211</v>
      </c>
      <c r="H21" s="233" t="s">
        <v>270</v>
      </c>
      <c r="I21" s="235" t="s">
        <v>2212</v>
      </c>
      <c r="J21" s="233" t="s">
        <v>270</v>
      </c>
      <c r="K21" s="235" t="s">
        <v>2213</v>
      </c>
      <c r="L21" s="235" t="str">
        <f t="shared" si="1"/>
        <v>On the MDASI, fatigue (followed by distress and disturbed sleep) was the symptom reported most often in the last 24 hours. Fatigue had the highest mean severity rating (3.37, sd = 3.36, 0-10 scale) on the MDASI.
***</v>
      </c>
      <c r="M21" s="234" t="s">
        <v>270</v>
      </c>
      <c r="N21" s="235" t="str">
        <f t="shared" si="0"/>
        <v>NR
***</v>
      </c>
      <c r="O21" s="233" t="s">
        <v>270</v>
      </c>
      <c r="P21" s="84"/>
    </row>
    <row r="22" spans="1:16" ht="111.75" customHeight="1">
      <c r="A22" s="259" t="s">
        <v>1229</v>
      </c>
      <c r="B22" s="90" t="s">
        <v>1229</v>
      </c>
      <c r="C22" s="418" t="s">
        <v>2214</v>
      </c>
      <c r="D22" s="86" t="s">
        <v>2215</v>
      </c>
      <c r="E22" s="86" t="s">
        <v>2216</v>
      </c>
      <c r="F22" s="86" t="s">
        <v>2217</v>
      </c>
      <c r="G22" s="85" t="s">
        <v>2218</v>
      </c>
      <c r="H22" s="233" t="s">
        <v>270</v>
      </c>
      <c r="I22" s="235" t="s">
        <v>270</v>
      </c>
      <c r="J22" s="233" t="s">
        <v>270</v>
      </c>
      <c r="K22" s="235" t="s">
        <v>2219</v>
      </c>
      <c r="L22" s="235" t="str">
        <f t="shared" si="1"/>
        <v>The utility analysis results show that, compared with patients receiving bsc, patients treated with azacitidine had a better quality of life, and the difference increased with increasing length of treatment.
***</v>
      </c>
      <c r="M22" s="234" t="s">
        <v>2220</v>
      </c>
      <c r="N22" s="235" t="str">
        <f t="shared" si="0"/>
        <v>For MDS patients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Because no utility values had been reported for patients with AML&gt;30, it was assumed that the utility value of this health state would be the same as that of baseline mds treated with azacitidine or BSC.
&lt;EQ-5D&gt;
AZA Day 0: 0.67 / Day 50: 0.70 / Day 106: 0.74 / Day 182: 0.80 / Day 183 onward: 0.80
Best supportive care Day 0: 0.67 / Day 50: 0.69 / Day 106: 0.68 / Day 182: 0.72 / Day 183 onward: 0.80
AML (&gt;30% blasts) 0.67
&lt;SF-6D&gt;
Low-dose chemotherapy Day 0: 0.67 / Day 14: 0.70 / Day 42: 0.71 / Day 70: 0.72 / Day 98: 0.70 / Day 182: 0.85 / Day 365: 0.67 / Day 366 onward: 0.67
Standard-dose chemotherapy Day 0: 0.66 / Day 14: 0.61 / Day 42: 0.66 / Day 70: 0.69 / Day 98: 0.72 / Day 182: 0.74 / Day 365: 0.83 / Day 366 onward: 0.83
***</v>
      </c>
      <c r="O22" s="233"/>
      <c r="P22" s="84"/>
    </row>
    <row r="23" spans="1:16" ht="79.95" customHeight="1">
      <c r="A23" s="259" t="s">
        <v>1209</v>
      </c>
      <c r="B23" s="90" t="s">
        <v>1209</v>
      </c>
      <c r="C23" s="418" t="s">
        <v>2221</v>
      </c>
      <c r="D23" s="86" t="s">
        <v>2222</v>
      </c>
      <c r="E23" s="86" t="s">
        <v>2223</v>
      </c>
      <c r="F23" s="86" t="s">
        <v>2224</v>
      </c>
      <c r="G23" s="85" t="s">
        <v>2225</v>
      </c>
      <c r="H23" s="233" t="s">
        <v>270</v>
      </c>
      <c r="I23" s="235" t="s">
        <v>270</v>
      </c>
      <c r="J23" s="233" t="s">
        <v>270</v>
      </c>
      <c r="K23" s="235" t="s">
        <v>270</v>
      </c>
      <c r="L23" s="235" t="str">
        <f t="shared" si="1"/>
        <v>NR
***</v>
      </c>
      <c r="M23" s="234" t="s">
        <v>2226</v>
      </c>
      <c r="N23" s="235" t="str">
        <f t="shared" si="0"/>
        <v>The adjusted means of the EQ-5D index were adopted from the previous cross-sectional study of acute leukemia survivors. In the Markov model, we allowed the QOL estimates to change over time to reflect possible longitudinal alterations in QOL; durations were defined relative to time since CR1 (&lt;1 year, 1 to 2 years, 3 to 5 years, and 6 years or more).
&lt;Overall&gt;
Alive after HCT (overall) 0.74 / Alive after HCT (no GVHD) 0.79 / Alive after HCT (with GVHD) 0.67 / Alive after chemotherapy 0.71
&lt;less than 1 year&gt;
Alive after HCT (overall) 0.59 / Alive after HCT (no GVHD) 0.51 / Alive after HCT (with GVHD) 0.71 / Alive after chemotherapy 0.60
&lt;1 to 2 years&gt;
Alive after HCT (overall) 0.75 / Alive after HCT (no GVHD) 0.77 / Alive after HCT (with GVHD) 0.73 / Alive after chemotherapy 0.68
&lt;3 to 5 years&gt;
Alive after HCT (overall) 0.74 / Alive after HCT (no GVHD) 0.81 / Alive after HCT (with GVHD) 0.67 / Alive after chemotherapy 0.74
&lt;more than 5 years&gt;
Alive after HCT (overall) 0.76 / Alive after HCT (no GVHD) 0.83 / Alive after HCT (with GVHD) 0.63 / Alive after chemotherapy 0.74
***</v>
      </c>
      <c r="O23" s="233"/>
      <c r="P23" s="84"/>
    </row>
    <row r="24" spans="1:16" ht="79.95" customHeight="1">
      <c r="A24" s="88" t="s">
        <v>948</v>
      </c>
      <c r="B24" s="88" t="s">
        <v>948</v>
      </c>
      <c r="C24" s="89" t="s">
        <v>952</v>
      </c>
      <c r="D24" s="86" t="s">
        <v>2227</v>
      </c>
      <c r="E24" s="86" t="s">
        <v>2228</v>
      </c>
      <c r="F24" s="86" t="s">
        <v>2229</v>
      </c>
      <c r="G24" s="85" t="s">
        <v>2230</v>
      </c>
      <c r="H24" s="233" t="s">
        <v>2155</v>
      </c>
      <c r="I24" s="235" t="s">
        <v>2231</v>
      </c>
      <c r="J24" s="233" t="s">
        <v>2155</v>
      </c>
      <c r="K24" s="235" t="s">
        <v>2232</v>
      </c>
      <c r="L24" s="235" t="str">
        <f t="shared" si="1"/>
        <v>There were no differences in QOL (β = -0.71, SE = 1.12, P = 0.527)  over all time points. Older patients with AML receiving intensive and non-intensive chemotherapy experience similar QOL.
***</v>
      </c>
      <c r="M24" s="234" t="s">
        <v>270</v>
      </c>
      <c r="N24" s="235" t="str">
        <f t="shared" si="0"/>
        <v>NR
***</v>
      </c>
      <c r="O24" s="233" t="s">
        <v>270</v>
      </c>
      <c r="P24" s="84"/>
    </row>
    <row r="25" spans="1:16" ht="79.95" customHeight="1">
      <c r="A25" s="88" t="s">
        <v>1105</v>
      </c>
      <c r="B25" s="88" t="s">
        <v>1105</v>
      </c>
      <c r="C25" s="89" t="s">
        <v>1109</v>
      </c>
      <c r="D25" s="86" t="s">
        <v>2233</v>
      </c>
      <c r="E25" s="86" t="s">
        <v>2234</v>
      </c>
      <c r="F25" s="86" t="s">
        <v>2235</v>
      </c>
      <c r="G25" s="85" t="s">
        <v>2236</v>
      </c>
      <c r="H25" s="233" t="s">
        <v>2237</v>
      </c>
      <c r="I25" s="235" t="s">
        <v>2238</v>
      </c>
      <c r="J25" s="233" t="s">
        <v>270</v>
      </c>
      <c r="K25" s="235" t="s">
        <v>2239</v>
      </c>
      <c r="L25" s="235" t="str">
        <f t="shared" si="1"/>
        <v>At baseline, NIC AML patients had poor HRQoL scores in GHS (50) on a 0-100 scale, with higher scores indicating better health. Clinically meaningful and significant improvements in fatigue and PF were observed with non-intensive chemotherapeutic agents across several studies. Clinical responders demonstrated meaningful improvements in QLQ-C30 physical, role, cognitive and social functioning, Global Health Status, and EQ-5D scores from baseline after being treated with chemotherapy. Low baseline HRQoL scores, especially physical function was  shown to be significant independent predictors of poor survival.
***</v>
      </c>
      <c r="M25" s="234" t="s">
        <v>2240</v>
      </c>
      <c r="N25" s="235" t="str">
        <f t="shared" si="0"/>
        <v>Clinical responders demonstrated meaningful improvements in EQ-5D scores from baseline after being treated with chemotherapy.
***</v>
      </c>
      <c r="O25" s="233" t="s">
        <v>2241</v>
      </c>
      <c r="P25" s="84"/>
    </row>
    <row r="26" spans="1:16" ht="79.95" customHeight="1">
      <c r="A26" s="88" t="s">
        <v>1252</v>
      </c>
      <c r="B26" s="88" t="s">
        <v>1252</v>
      </c>
      <c r="C26" s="89" t="s">
        <v>1376</v>
      </c>
      <c r="D26" s="86" t="s">
        <v>270</v>
      </c>
      <c r="E26" s="86" t="s">
        <v>2242</v>
      </c>
      <c r="F26" s="86" t="s">
        <v>2243</v>
      </c>
      <c r="G26" s="86" t="s">
        <v>2244</v>
      </c>
      <c r="H26" s="233" t="s">
        <v>270</v>
      </c>
      <c r="I26" s="235" t="s">
        <v>270</v>
      </c>
      <c r="J26" s="233" t="s">
        <v>270</v>
      </c>
      <c r="K26" s="235" t="s">
        <v>2245</v>
      </c>
      <c r="L26" s="235" t="str">
        <f t="shared" si="1"/>
        <v>Based on best-Worst Scaling (BWS) instrument, patients were most worried about “the possibility of dying from AML” (BW score= 74.47, SE= 0.60) and the “long-term side effects of treatments” (BW score= 70.61, SE= 0.53). Patients were least worried about “communicating openly with doctors” (BW score= 24.34, SE= 0.50). 
***</v>
      </c>
      <c r="M26" s="234" t="s">
        <v>270</v>
      </c>
      <c r="N26" s="235" t="str">
        <f t="shared" si="0"/>
        <v>NR
***</v>
      </c>
      <c r="O26" s="233" t="s">
        <v>270</v>
      </c>
      <c r="P26" s="84"/>
    </row>
    <row r="27" spans="1:16" ht="79.95" customHeight="1">
      <c r="A27" s="88" t="s">
        <v>1258</v>
      </c>
      <c r="B27" s="88" t="s">
        <v>1258</v>
      </c>
      <c r="C27" s="87" t="s">
        <v>2246</v>
      </c>
      <c r="D27" s="86" t="s">
        <v>270</v>
      </c>
      <c r="E27" s="86" t="s">
        <v>2247</v>
      </c>
      <c r="F27" s="86" t="s">
        <v>2248</v>
      </c>
      <c r="G27" s="85" t="s">
        <v>2249</v>
      </c>
      <c r="H27" s="233" t="s">
        <v>270</v>
      </c>
      <c r="I27" s="235" t="s">
        <v>2250</v>
      </c>
      <c r="J27" s="233" t="s">
        <v>270</v>
      </c>
      <c r="K27" s="235" t="s">
        <v>270</v>
      </c>
      <c r="L27" s="235" t="str">
        <f t="shared" si="1"/>
        <v>NR
***</v>
      </c>
      <c r="M27" s="234" t="s">
        <v>270</v>
      </c>
      <c r="N27" s="235" t="str">
        <f t="shared" si="0"/>
        <v>NR
***</v>
      </c>
      <c r="O27" s="233" t="s">
        <v>270</v>
      </c>
      <c r="P27" s="84"/>
    </row>
    <row r="28" spans="1:16">
      <c r="P28" s="84"/>
    </row>
    <row r="29" spans="1:16" ht="16.2" thickBot="1">
      <c r="A29" s="83"/>
      <c r="B29" s="83"/>
      <c r="C29" s="82"/>
      <c r="D29" s="82"/>
      <c r="E29" s="82"/>
      <c r="F29" s="82"/>
      <c r="G29" s="82"/>
      <c r="H29" s="82"/>
      <c r="I29" s="232"/>
      <c r="J29" s="82"/>
      <c r="K29" s="232"/>
      <c r="L29" s="232"/>
      <c r="M29" s="82"/>
      <c r="N29" s="82"/>
      <c r="O29" s="82"/>
      <c r="P29" s="81"/>
    </row>
  </sheetData>
  <autoFilter ref="A4:G4" xr:uid="{0730A8DD-A790-4D64-80F4-F4AC86E5B5FA}"/>
  <mergeCells count="5">
    <mergeCell ref="A3:D3"/>
    <mergeCell ref="E3:G3"/>
    <mergeCell ref="H3:I3"/>
    <mergeCell ref="J3:K3"/>
    <mergeCell ref="M3:O3"/>
  </mergeCells>
  <conditionalFormatting sqref="A2:B2">
    <cfRule type="duplicateValues" dxfId="0" priority="1"/>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2B6F3-1769-48EF-BE0A-AFEF483F6453}">
  <sheetPr>
    <tabColor rgb="FF4B277B"/>
  </sheetPr>
  <dimension ref="A1:BT105"/>
  <sheetViews>
    <sheetView showGridLines="0" zoomScale="70" zoomScaleNormal="70" workbookViewId="0">
      <pane ySplit="1" topLeftCell="A2" activePane="bottomLeft" state="frozen"/>
      <selection activeCell="BJ9" sqref="BJ9"/>
      <selection pane="bottomLeft" activeCell="I1" sqref="I1:I1048576"/>
    </sheetView>
  </sheetViews>
  <sheetFormatPr defaultColWidth="10.69921875" defaultRowHeight="15"/>
  <cols>
    <col min="1" max="2" width="22.5" style="1" customWidth="1"/>
    <col min="3" max="3" width="31.69921875" style="4" customWidth="1"/>
    <col min="4" max="5" width="16.19921875" style="1" customWidth="1"/>
    <col min="6" max="7" width="25.19921875" style="1" customWidth="1"/>
    <col min="8" max="8" width="23.69921875" style="1" customWidth="1"/>
    <col min="9" max="9" width="22" style="3" customWidth="1"/>
    <col min="10" max="10" width="18.69921875" style="2" customWidth="1"/>
    <col min="11" max="11" width="13.19921875" style="2" customWidth="1"/>
    <col min="12" max="13" width="12.69921875" style="2" customWidth="1"/>
    <col min="14" max="14" width="11.69921875" style="209" customWidth="1"/>
    <col min="15" max="15" width="12.69921875" style="220" customWidth="1"/>
    <col min="16" max="16" width="11.69921875" style="209" customWidth="1"/>
    <col min="17" max="18" width="11.19921875" style="1" customWidth="1"/>
    <col min="19" max="19" width="18.19921875" style="1" customWidth="1"/>
    <col min="20" max="20" width="22" style="1" customWidth="1"/>
    <col min="21" max="21" width="22.19921875" style="1" customWidth="1"/>
    <col min="22" max="23" width="19.19921875" style="1" customWidth="1"/>
    <col min="24" max="24" width="12.69921875" style="220" customWidth="1"/>
    <col min="25" max="25" width="19.19921875" style="1" customWidth="1"/>
    <col min="26" max="26" width="18.5" style="1" customWidth="1"/>
    <col min="27" max="27" width="20.19921875" style="1" customWidth="1"/>
    <col min="28" max="28" width="14.69921875" style="1" customWidth="1"/>
    <col min="29" max="32" width="10.69921875" style="1" customWidth="1"/>
    <col min="33" max="33" width="14.19921875" style="1" customWidth="1"/>
    <col min="34" max="34" width="10.69921875" style="1" customWidth="1"/>
    <col min="35" max="35" width="28.69921875" style="1" customWidth="1"/>
    <col min="36" max="36" width="10.69921875" style="1" customWidth="1"/>
    <col min="37" max="37" width="22.19921875" style="1" customWidth="1"/>
    <col min="38" max="41" width="10.69921875" style="1" customWidth="1"/>
    <col min="42" max="42" width="13.19921875" style="1" customWidth="1"/>
    <col min="43" max="43" width="15" style="1" customWidth="1"/>
    <col min="44" max="45" width="12.69921875" style="1" customWidth="1"/>
    <col min="46" max="46" width="20" style="1" customWidth="1"/>
    <col min="47" max="48" width="15.69921875" style="1" customWidth="1"/>
    <col min="49" max="49" width="13.19921875" style="1" customWidth="1"/>
    <col min="50" max="50" width="10.69921875" style="1" customWidth="1"/>
    <col min="51" max="52" width="16.19921875" style="1" customWidth="1"/>
    <col min="53" max="53" width="10.69921875" style="1" customWidth="1"/>
    <col min="54" max="54" width="14.19921875" style="1" customWidth="1"/>
    <col min="55" max="55" width="10.69921875" style="1" customWidth="1"/>
    <col min="56" max="56" width="16.5" style="1" customWidth="1"/>
    <col min="57" max="57" width="12.19921875" style="1" customWidth="1"/>
    <col min="58" max="58" width="13.19921875" style="1" customWidth="1"/>
    <col min="59" max="59" width="14.69921875" style="1" customWidth="1"/>
    <col min="60" max="60" width="16.69921875" style="1" customWidth="1"/>
    <col min="61" max="61" width="13.5" style="1" customWidth="1"/>
    <col min="62" max="62" width="11.69921875" style="1" customWidth="1"/>
    <col min="63" max="63" width="13.5" style="2" customWidth="1"/>
    <col min="64" max="64" width="12.69921875" style="2" customWidth="1"/>
    <col min="65" max="65" width="14" style="2" customWidth="1"/>
    <col min="66" max="67" width="15.69921875" style="2" customWidth="1"/>
    <col min="68" max="68" width="12.69921875" style="1" customWidth="1"/>
    <col min="69" max="69" width="13" style="1" customWidth="1"/>
    <col min="70" max="70" width="12.69921875" style="1" customWidth="1"/>
    <col min="71" max="71" width="35.69921875" style="1" customWidth="1"/>
    <col min="72" max="72" width="3.19921875" style="1" customWidth="1"/>
    <col min="73" max="16384" width="10.69921875" style="1"/>
  </cols>
  <sheetData>
    <row r="1" spans="1:72" s="41" customFormat="1" ht="70.95" customHeight="1">
      <c r="A1" s="52" t="s">
        <v>2251</v>
      </c>
      <c r="B1" s="43" t="s">
        <v>149</v>
      </c>
      <c r="C1" s="43" t="s">
        <v>151</v>
      </c>
      <c r="D1" s="43" t="s">
        <v>1625</v>
      </c>
      <c r="E1" s="43" t="s">
        <v>1626</v>
      </c>
      <c r="F1" s="43" t="s">
        <v>1627</v>
      </c>
      <c r="G1" s="43" t="s">
        <v>1628</v>
      </c>
      <c r="H1" s="43" t="s">
        <v>158</v>
      </c>
      <c r="I1" s="43" t="s">
        <v>160</v>
      </c>
      <c r="J1" s="50" t="s">
        <v>1629</v>
      </c>
      <c r="K1" s="50" t="s">
        <v>1630</v>
      </c>
      <c r="L1" s="50" t="s">
        <v>1631</v>
      </c>
      <c r="M1" s="50" t="s">
        <v>1632</v>
      </c>
      <c r="N1" s="201" t="s">
        <v>2252</v>
      </c>
      <c r="O1" s="210"/>
      <c r="P1" s="210" t="s">
        <v>2252</v>
      </c>
      <c r="Q1" s="50" t="s">
        <v>1634</v>
      </c>
      <c r="R1" s="50" t="s">
        <v>1635</v>
      </c>
      <c r="S1" s="50" t="s">
        <v>1636</v>
      </c>
      <c r="T1" s="51" t="s">
        <v>2253</v>
      </c>
      <c r="U1" s="51" t="s">
        <v>1638</v>
      </c>
      <c r="V1" s="51" t="s">
        <v>1639</v>
      </c>
      <c r="W1" s="51"/>
      <c r="X1" s="210"/>
      <c r="Y1" s="51"/>
      <c r="Z1" s="51" t="s">
        <v>1640</v>
      </c>
      <c r="AA1" s="51" t="s">
        <v>1641</v>
      </c>
      <c r="AB1" s="50" t="s">
        <v>1642</v>
      </c>
      <c r="AC1" s="49" t="s">
        <v>1643</v>
      </c>
      <c r="AD1" s="49" t="s">
        <v>1644</v>
      </c>
      <c r="AE1" s="49" t="s">
        <v>1645</v>
      </c>
      <c r="AF1" s="49" t="s">
        <v>1646</v>
      </c>
      <c r="AG1" s="49" t="s">
        <v>1647</v>
      </c>
      <c r="AH1" s="49" t="s">
        <v>1648</v>
      </c>
      <c r="AI1" s="49" t="s">
        <v>1649</v>
      </c>
      <c r="AJ1" s="49" t="s">
        <v>1643</v>
      </c>
      <c r="AK1" s="49" t="s">
        <v>1650</v>
      </c>
      <c r="AL1" s="49" t="s">
        <v>1651</v>
      </c>
      <c r="AM1" s="49"/>
      <c r="AN1" s="49" t="s">
        <v>1652</v>
      </c>
      <c r="AO1" s="47" t="s">
        <v>1643</v>
      </c>
      <c r="AP1" s="47" t="s">
        <v>1655</v>
      </c>
      <c r="AQ1" s="47" t="s">
        <v>1656</v>
      </c>
      <c r="AR1" s="47" t="s">
        <v>1657</v>
      </c>
      <c r="AS1" s="47" t="s">
        <v>1658</v>
      </c>
      <c r="AT1" s="46" t="s">
        <v>1659</v>
      </c>
      <c r="AU1" s="46" t="s">
        <v>1660</v>
      </c>
      <c r="AV1" s="46" t="s">
        <v>1661</v>
      </c>
      <c r="AW1" s="45" t="s">
        <v>2254</v>
      </c>
      <c r="AX1" s="45" t="s">
        <v>2255</v>
      </c>
      <c r="AY1" s="45" t="s">
        <v>2256</v>
      </c>
      <c r="AZ1" s="45" t="s">
        <v>2257</v>
      </c>
      <c r="BA1" s="45" t="s">
        <v>2258</v>
      </c>
      <c r="BB1" s="45" t="s">
        <v>2259</v>
      </c>
      <c r="BC1" s="45" t="s">
        <v>2260</v>
      </c>
      <c r="BD1" s="45" t="s">
        <v>2261</v>
      </c>
      <c r="BE1" s="45" t="s">
        <v>2262</v>
      </c>
      <c r="BF1" s="45" t="s">
        <v>2263</v>
      </c>
      <c r="BG1" s="45" t="s">
        <v>2264</v>
      </c>
      <c r="BH1" s="45" t="s">
        <v>2265</v>
      </c>
      <c r="BI1" s="45" t="s">
        <v>2266</v>
      </c>
      <c r="BJ1" s="45" t="s">
        <v>2267</v>
      </c>
      <c r="BK1" s="45" t="s">
        <v>2268</v>
      </c>
      <c r="BL1" s="45" t="s">
        <v>2269</v>
      </c>
      <c r="BM1" s="45" t="s">
        <v>2270</v>
      </c>
      <c r="BN1" s="45" t="s">
        <v>2271</v>
      </c>
      <c r="BO1" s="44" t="s">
        <v>2272</v>
      </c>
      <c r="BP1" s="43" t="s">
        <v>2273</v>
      </c>
      <c r="BQ1" s="43" t="s">
        <v>240</v>
      </c>
      <c r="BR1" s="43" t="s">
        <v>2274</v>
      </c>
      <c r="BS1" s="43" t="s">
        <v>2275</v>
      </c>
      <c r="BT1" s="42" t="s">
        <v>1662</v>
      </c>
    </row>
    <row r="2" spans="1:72" s="5" customFormat="1" ht="15" customHeight="1">
      <c r="A2" s="518" t="s">
        <v>2276</v>
      </c>
      <c r="B2" s="495" t="s">
        <v>2277</v>
      </c>
      <c r="C2" s="534" t="s">
        <v>2278</v>
      </c>
      <c r="D2" s="495" t="s">
        <v>2279</v>
      </c>
      <c r="E2" s="495" t="s">
        <v>2280</v>
      </c>
      <c r="F2" s="396" t="s">
        <v>2281</v>
      </c>
      <c r="G2" s="537" t="s">
        <v>2282</v>
      </c>
      <c r="H2" s="513" t="s">
        <v>2283</v>
      </c>
      <c r="I2" s="536" t="s">
        <v>2284</v>
      </c>
      <c r="J2" s="396">
        <v>88</v>
      </c>
      <c r="K2" s="502">
        <v>132</v>
      </c>
      <c r="L2" s="398">
        <v>77</v>
      </c>
      <c r="M2" s="502">
        <v>76</v>
      </c>
      <c r="N2" s="202">
        <v>69</v>
      </c>
      <c r="O2" s="496">
        <v>95</v>
      </c>
      <c r="P2" s="211">
        <v>69</v>
      </c>
      <c r="Q2" s="398" t="s">
        <v>2285</v>
      </c>
      <c r="R2" s="398" t="s">
        <v>2286</v>
      </c>
      <c r="S2" s="398" t="s">
        <v>2287</v>
      </c>
      <c r="T2" s="398" t="s">
        <v>2288</v>
      </c>
      <c r="U2" s="398" t="s">
        <v>2289</v>
      </c>
      <c r="V2" s="398" t="s">
        <v>2290</v>
      </c>
      <c r="W2" s="398">
        <v>40</v>
      </c>
      <c r="X2" s="496">
        <f>W2+W3</f>
        <v>61</v>
      </c>
      <c r="Y2" s="502">
        <f>W2+W3</f>
        <v>61</v>
      </c>
      <c r="Z2" s="10" t="s">
        <v>2291</v>
      </c>
      <c r="AA2" s="10" t="s">
        <v>2292</v>
      </c>
      <c r="AB2" s="422">
        <v>82.08</v>
      </c>
      <c r="AC2" s="402">
        <v>78</v>
      </c>
      <c r="AD2" s="402">
        <v>8.3000000000000007</v>
      </c>
      <c r="AE2" s="402" t="s">
        <v>2293</v>
      </c>
      <c r="AF2" s="402">
        <v>0.46</v>
      </c>
      <c r="AG2" s="402" t="s">
        <v>2294</v>
      </c>
      <c r="AH2" s="402">
        <v>2.0000000000000001E-4</v>
      </c>
      <c r="AI2" s="539" t="s">
        <v>2295</v>
      </c>
      <c r="AJ2" s="397">
        <v>78</v>
      </c>
      <c r="AK2" s="397" t="s">
        <v>2296</v>
      </c>
      <c r="AL2" s="397" t="s">
        <v>2297</v>
      </c>
      <c r="AM2" s="397"/>
      <c r="AN2" s="531" t="s">
        <v>2298</v>
      </c>
      <c r="AO2" s="398">
        <v>15</v>
      </c>
      <c r="AP2" s="398">
        <v>81</v>
      </c>
      <c r="AQ2" s="398">
        <v>59</v>
      </c>
      <c r="AR2" s="398" t="s">
        <v>2299</v>
      </c>
      <c r="AS2" s="502" t="s">
        <v>2300</v>
      </c>
      <c r="AT2" s="393" t="s">
        <v>270</v>
      </c>
      <c r="AU2" s="393" t="s">
        <v>270</v>
      </c>
      <c r="AV2" s="516" t="s">
        <v>270</v>
      </c>
      <c r="AW2" s="393">
        <v>88</v>
      </c>
      <c r="AX2" s="398" t="s">
        <v>2301</v>
      </c>
      <c r="AY2" s="398" t="s">
        <v>2302</v>
      </c>
      <c r="AZ2" s="398" t="s">
        <v>270</v>
      </c>
      <c r="BA2" s="398" t="s">
        <v>2303</v>
      </c>
      <c r="BB2" s="398" t="s">
        <v>2304</v>
      </c>
      <c r="BC2" s="398" t="s">
        <v>2305</v>
      </c>
      <c r="BD2" s="398" t="s">
        <v>2306</v>
      </c>
      <c r="BE2" s="398" t="s">
        <v>2307</v>
      </c>
      <c r="BF2" s="398" t="s">
        <v>2303</v>
      </c>
      <c r="BG2" s="398" t="s">
        <v>2308</v>
      </c>
      <c r="BH2" s="398" t="s">
        <v>2309</v>
      </c>
      <c r="BI2" s="398" t="s">
        <v>1733</v>
      </c>
      <c r="BJ2" s="398" t="s">
        <v>2310</v>
      </c>
      <c r="BK2" s="398">
        <v>0</v>
      </c>
      <c r="BL2" s="398" t="s">
        <v>2307</v>
      </c>
      <c r="BM2" s="398" t="s">
        <v>270</v>
      </c>
      <c r="BN2" s="398" t="s">
        <v>270</v>
      </c>
      <c r="BO2" s="398" t="s">
        <v>270</v>
      </c>
      <c r="BP2" s="495" t="s">
        <v>270</v>
      </c>
      <c r="BQ2" s="495" t="s">
        <v>270</v>
      </c>
      <c r="BR2" s="495" t="s">
        <v>2237</v>
      </c>
      <c r="BS2" s="482" t="s">
        <v>2311</v>
      </c>
      <c r="BT2" s="22"/>
    </row>
    <row r="3" spans="1:72" s="5" customFormat="1" ht="15" customHeight="1">
      <c r="A3" s="519"/>
      <c r="B3" s="495"/>
      <c r="C3" s="535"/>
      <c r="D3" s="495"/>
      <c r="E3" s="495"/>
      <c r="F3" s="396" t="s">
        <v>2312</v>
      </c>
      <c r="G3" s="538"/>
      <c r="H3" s="513"/>
      <c r="I3" s="536"/>
      <c r="J3" s="396">
        <v>44</v>
      </c>
      <c r="K3" s="503"/>
      <c r="L3" s="398">
        <v>75</v>
      </c>
      <c r="M3" s="503"/>
      <c r="N3" s="202">
        <v>26</v>
      </c>
      <c r="O3" s="497"/>
      <c r="P3" s="211">
        <v>26</v>
      </c>
      <c r="Q3" s="398" t="s">
        <v>2313</v>
      </c>
      <c r="R3" s="398" t="s">
        <v>2314</v>
      </c>
      <c r="S3" s="398" t="s">
        <v>2315</v>
      </c>
      <c r="T3" s="398" t="s">
        <v>2316</v>
      </c>
      <c r="U3" s="398" t="s">
        <v>270</v>
      </c>
      <c r="V3" s="398" t="s">
        <v>2317</v>
      </c>
      <c r="W3" s="398">
        <v>21</v>
      </c>
      <c r="X3" s="497"/>
      <c r="Y3" s="503"/>
      <c r="Z3" s="10" t="s">
        <v>2318</v>
      </c>
      <c r="AA3" s="10" t="s">
        <v>2319</v>
      </c>
      <c r="AB3" s="422">
        <v>45.599999999999994</v>
      </c>
      <c r="AC3" s="402">
        <v>38</v>
      </c>
      <c r="AD3" s="402">
        <v>4.3</v>
      </c>
      <c r="AE3" s="402" t="s">
        <v>2320</v>
      </c>
      <c r="AF3" s="8" t="s">
        <v>270</v>
      </c>
      <c r="AG3" s="8" t="s">
        <v>270</v>
      </c>
      <c r="AH3" s="8" t="s">
        <v>270</v>
      </c>
      <c r="AI3" s="540"/>
      <c r="AJ3" s="397">
        <v>38</v>
      </c>
      <c r="AK3" s="397" t="s">
        <v>2321</v>
      </c>
      <c r="AL3" s="7" t="s">
        <v>2322</v>
      </c>
      <c r="AM3" s="7"/>
      <c r="AN3" s="531"/>
      <c r="AO3" s="398" t="s">
        <v>270</v>
      </c>
      <c r="AP3" s="398" t="s">
        <v>270</v>
      </c>
      <c r="AQ3" s="398" t="s">
        <v>270</v>
      </c>
      <c r="AR3" s="398" t="s">
        <v>270</v>
      </c>
      <c r="AS3" s="503"/>
      <c r="AT3" s="393" t="s">
        <v>270</v>
      </c>
      <c r="AU3" s="393" t="s">
        <v>270</v>
      </c>
      <c r="AV3" s="517"/>
      <c r="AW3" s="393">
        <v>44</v>
      </c>
      <c r="AX3" s="398" t="s">
        <v>2323</v>
      </c>
      <c r="AY3" s="398" t="s">
        <v>2324</v>
      </c>
      <c r="AZ3" s="398" t="s">
        <v>270</v>
      </c>
      <c r="BA3" s="398" t="s">
        <v>2325</v>
      </c>
      <c r="BB3" s="398" t="s">
        <v>2326</v>
      </c>
      <c r="BC3" s="398" t="s">
        <v>2326</v>
      </c>
      <c r="BD3" s="398" t="s">
        <v>2324</v>
      </c>
      <c r="BE3" s="398" t="s">
        <v>2325</v>
      </c>
      <c r="BF3" s="398" t="s">
        <v>2326</v>
      </c>
      <c r="BG3" s="398" t="s">
        <v>2327</v>
      </c>
      <c r="BH3" s="398" t="s">
        <v>1733</v>
      </c>
      <c r="BI3" s="398" t="s">
        <v>1733</v>
      </c>
      <c r="BJ3" s="398" t="s">
        <v>2326</v>
      </c>
      <c r="BK3" s="398" t="s">
        <v>2325</v>
      </c>
      <c r="BL3" s="398">
        <v>0</v>
      </c>
      <c r="BM3" s="398" t="s">
        <v>270</v>
      </c>
      <c r="BN3" s="398" t="s">
        <v>270</v>
      </c>
      <c r="BO3" s="398" t="s">
        <v>270</v>
      </c>
      <c r="BP3" s="495"/>
      <c r="BQ3" s="495"/>
      <c r="BR3" s="495"/>
      <c r="BS3" s="483"/>
      <c r="BT3" s="22"/>
    </row>
    <row r="4" spans="1:72" s="5" customFormat="1" ht="15" customHeight="1">
      <c r="A4" s="579" t="s">
        <v>2328</v>
      </c>
      <c r="B4" s="523" t="s">
        <v>848</v>
      </c>
      <c r="C4" s="581" t="s">
        <v>1410</v>
      </c>
      <c r="D4" s="523" t="s">
        <v>2329</v>
      </c>
      <c r="E4" s="523" t="s">
        <v>2330</v>
      </c>
      <c r="F4" s="11" t="s">
        <v>2281</v>
      </c>
      <c r="G4" s="524" t="s">
        <v>2282</v>
      </c>
      <c r="H4" s="521" t="s">
        <v>2128</v>
      </c>
      <c r="I4" s="521" t="s">
        <v>2331</v>
      </c>
      <c r="J4" s="396">
        <v>78</v>
      </c>
      <c r="K4" s="502">
        <v>116</v>
      </c>
      <c r="L4" s="398" t="s">
        <v>270</v>
      </c>
      <c r="M4" s="502" t="s">
        <v>270</v>
      </c>
      <c r="N4" s="202" t="s">
        <v>270</v>
      </c>
      <c r="O4" s="496" t="s">
        <v>270</v>
      </c>
      <c r="P4" s="211" t="s">
        <v>270</v>
      </c>
      <c r="Q4" s="396" t="s">
        <v>2332</v>
      </c>
      <c r="R4" s="393" t="s">
        <v>2333</v>
      </c>
      <c r="S4" s="398" t="s">
        <v>270</v>
      </c>
      <c r="T4" s="398" t="s">
        <v>270</v>
      </c>
      <c r="U4" s="398" t="s">
        <v>270</v>
      </c>
      <c r="V4" s="398" t="s">
        <v>270</v>
      </c>
      <c r="W4" s="398" t="s">
        <v>270</v>
      </c>
      <c r="X4" s="496" t="s">
        <v>270</v>
      </c>
      <c r="Y4" s="502" t="s">
        <v>270</v>
      </c>
      <c r="Z4" s="10" t="s">
        <v>2334</v>
      </c>
      <c r="AA4" s="10" t="s">
        <v>2335</v>
      </c>
      <c r="AB4" s="422">
        <f>43.4*(365/12)</f>
        <v>1320.0833333333333</v>
      </c>
      <c r="AC4" s="396">
        <v>78</v>
      </c>
      <c r="AD4" s="396">
        <v>8.3000000000000007</v>
      </c>
      <c r="AE4" s="9" t="s">
        <v>2336</v>
      </c>
      <c r="AF4" s="393">
        <v>0.495</v>
      </c>
      <c r="AG4" s="393" t="s">
        <v>2337</v>
      </c>
      <c r="AH4" s="393">
        <v>4.0000000000000002E-4</v>
      </c>
      <c r="AI4" s="522" t="s">
        <v>2338</v>
      </c>
      <c r="AJ4" s="411" t="s">
        <v>270</v>
      </c>
      <c r="AK4" s="411" t="s">
        <v>270</v>
      </c>
      <c r="AL4" s="411" t="s">
        <v>270</v>
      </c>
      <c r="AM4" s="411"/>
      <c r="AN4" s="531" t="s">
        <v>270</v>
      </c>
      <c r="AO4" s="398" t="s">
        <v>270</v>
      </c>
      <c r="AP4" s="398" t="s">
        <v>270</v>
      </c>
      <c r="AQ4" s="398" t="s">
        <v>270</v>
      </c>
      <c r="AR4" s="398" t="s">
        <v>270</v>
      </c>
      <c r="AS4" s="502" t="s">
        <v>270</v>
      </c>
      <c r="AT4" s="393" t="s">
        <v>270</v>
      </c>
      <c r="AU4" s="393" t="s">
        <v>270</v>
      </c>
      <c r="AV4" s="516" t="s">
        <v>270</v>
      </c>
      <c r="AW4" s="393" t="s">
        <v>270</v>
      </c>
      <c r="AX4" s="398" t="s">
        <v>270</v>
      </c>
      <c r="AY4" s="398" t="s">
        <v>270</v>
      </c>
      <c r="AZ4" s="398" t="s">
        <v>270</v>
      </c>
      <c r="BA4" s="398" t="s">
        <v>270</v>
      </c>
      <c r="BB4" s="398" t="s">
        <v>270</v>
      </c>
      <c r="BC4" s="398" t="s">
        <v>270</v>
      </c>
      <c r="BD4" s="398" t="s">
        <v>270</v>
      </c>
      <c r="BE4" s="398" t="s">
        <v>270</v>
      </c>
      <c r="BF4" s="398" t="s">
        <v>270</v>
      </c>
      <c r="BG4" s="398" t="s">
        <v>270</v>
      </c>
      <c r="BH4" s="398" t="s">
        <v>270</v>
      </c>
      <c r="BI4" s="398" t="s">
        <v>270</v>
      </c>
      <c r="BJ4" s="398" t="s">
        <v>270</v>
      </c>
      <c r="BK4" s="398" t="s">
        <v>270</v>
      </c>
      <c r="BL4" s="398" t="s">
        <v>270</v>
      </c>
      <c r="BM4" s="398" t="s">
        <v>270</v>
      </c>
      <c r="BN4" s="398" t="s">
        <v>270</v>
      </c>
      <c r="BO4" s="398" t="s">
        <v>270</v>
      </c>
      <c r="BP4" s="495" t="s">
        <v>270</v>
      </c>
      <c r="BQ4" s="495" t="s">
        <v>270</v>
      </c>
      <c r="BR4" s="495" t="s">
        <v>2237</v>
      </c>
      <c r="BS4" s="482" t="s">
        <v>2339</v>
      </c>
      <c r="BT4" s="22"/>
    </row>
    <row r="5" spans="1:72" s="5" customFormat="1" ht="15" customHeight="1">
      <c r="A5" s="580"/>
      <c r="B5" s="523"/>
      <c r="C5" s="582"/>
      <c r="D5" s="523"/>
      <c r="E5" s="523"/>
      <c r="F5" s="11" t="s">
        <v>2312</v>
      </c>
      <c r="G5" s="525"/>
      <c r="H5" s="521"/>
      <c r="I5" s="521"/>
      <c r="J5" s="396">
        <v>38</v>
      </c>
      <c r="K5" s="503"/>
      <c r="L5" s="398" t="s">
        <v>270</v>
      </c>
      <c r="M5" s="503"/>
      <c r="N5" s="202" t="s">
        <v>270</v>
      </c>
      <c r="O5" s="497"/>
      <c r="P5" s="211" t="s">
        <v>270</v>
      </c>
      <c r="Q5" s="396" t="s">
        <v>2332</v>
      </c>
      <c r="R5" s="393" t="s">
        <v>2333</v>
      </c>
      <c r="S5" s="398" t="s">
        <v>270</v>
      </c>
      <c r="T5" s="398" t="s">
        <v>270</v>
      </c>
      <c r="U5" s="398" t="s">
        <v>270</v>
      </c>
      <c r="V5" s="398" t="s">
        <v>270</v>
      </c>
      <c r="W5" s="398" t="s">
        <v>270</v>
      </c>
      <c r="X5" s="497"/>
      <c r="Y5" s="503"/>
      <c r="Z5" s="10" t="s">
        <v>2340</v>
      </c>
      <c r="AA5" s="10" t="s">
        <v>2341</v>
      </c>
      <c r="AB5" s="422">
        <f>42*(365/12)</f>
        <v>1277.5</v>
      </c>
      <c r="AC5" s="396">
        <v>38</v>
      </c>
      <c r="AD5" s="396">
        <v>4.3</v>
      </c>
      <c r="AE5" s="9" t="s">
        <v>2342</v>
      </c>
      <c r="AF5" s="8" t="s">
        <v>270</v>
      </c>
      <c r="AG5" s="8" t="s">
        <v>270</v>
      </c>
      <c r="AH5" s="8" t="s">
        <v>270</v>
      </c>
      <c r="AI5" s="522"/>
      <c r="AJ5" s="411" t="s">
        <v>270</v>
      </c>
      <c r="AK5" s="411" t="s">
        <v>270</v>
      </c>
      <c r="AL5" s="40" t="s">
        <v>270</v>
      </c>
      <c r="AM5" s="40"/>
      <c r="AN5" s="531"/>
      <c r="AO5" s="398" t="s">
        <v>270</v>
      </c>
      <c r="AP5" s="398" t="s">
        <v>270</v>
      </c>
      <c r="AQ5" s="398" t="s">
        <v>270</v>
      </c>
      <c r="AR5" s="398" t="s">
        <v>270</v>
      </c>
      <c r="AS5" s="503"/>
      <c r="AT5" s="393" t="s">
        <v>270</v>
      </c>
      <c r="AU5" s="393" t="s">
        <v>270</v>
      </c>
      <c r="AV5" s="517"/>
      <c r="AW5" s="393" t="s">
        <v>270</v>
      </c>
      <c r="AX5" s="398" t="s">
        <v>270</v>
      </c>
      <c r="AY5" s="398" t="s">
        <v>270</v>
      </c>
      <c r="AZ5" s="398" t="s">
        <v>270</v>
      </c>
      <c r="BA5" s="398" t="s">
        <v>270</v>
      </c>
      <c r="BB5" s="398" t="s">
        <v>270</v>
      </c>
      <c r="BC5" s="398" t="s">
        <v>270</v>
      </c>
      <c r="BD5" s="398" t="s">
        <v>270</v>
      </c>
      <c r="BE5" s="398" t="s">
        <v>270</v>
      </c>
      <c r="BF5" s="398" t="s">
        <v>270</v>
      </c>
      <c r="BG5" s="398" t="s">
        <v>270</v>
      </c>
      <c r="BH5" s="398" t="s">
        <v>270</v>
      </c>
      <c r="BI5" s="398" t="s">
        <v>270</v>
      </c>
      <c r="BJ5" s="398" t="s">
        <v>270</v>
      </c>
      <c r="BK5" s="398" t="s">
        <v>270</v>
      </c>
      <c r="BL5" s="398" t="s">
        <v>270</v>
      </c>
      <c r="BM5" s="398" t="s">
        <v>270</v>
      </c>
      <c r="BN5" s="398" t="s">
        <v>270</v>
      </c>
      <c r="BO5" s="398" t="s">
        <v>270</v>
      </c>
      <c r="BP5" s="495"/>
      <c r="BQ5" s="495"/>
      <c r="BR5" s="495"/>
      <c r="BS5" s="483"/>
      <c r="BT5" s="22"/>
    </row>
    <row r="6" spans="1:72" s="5" customFormat="1" ht="15" customHeight="1">
      <c r="A6" s="518" t="s">
        <v>2343</v>
      </c>
      <c r="B6" s="495" t="s">
        <v>2344</v>
      </c>
      <c r="C6" s="534" t="s">
        <v>2278</v>
      </c>
      <c r="D6" s="495" t="s">
        <v>2279</v>
      </c>
      <c r="E6" s="482" t="s">
        <v>2345</v>
      </c>
      <c r="F6" s="396" t="s">
        <v>2281</v>
      </c>
      <c r="G6" s="537" t="s">
        <v>2282</v>
      </c>
      <c r="H6" s="532" t="s">
        <v>2346</v>
      </c>
      <c r="I6" s="536" t="s">
        <v>2284</v>
      </c>
      <c r="J6" s="393">
        <v>15</v>
      </c>
      <c r="K6" s="482">
        <v>16</v>
      </c>
      <c r="L6" s="9">
        <v>74</v>
      </c>
      <c r="M6" s="542">
        <v>74.25</v>
      </c>
      <c r="N6" s="37">
        <v>10</v>
      </c>
      <c r="O6" s="496">
        <v>10</v>
      </c>
      <c r="P6" s="395">
        <v>10</v>
      </c>
      <c r="Q6" s="393" t="s">
        <v>2347</v>
      </c>
      <c r="R6" s="393" t="s">
        <v>2348</v>
      </c>
      <c r="S6" s="393" t="s">
        <v>2349</v>
      </c>
      <c r="T6" s="393" t="s">
        <v>270</v>
      </c>
      <c r="U6" s="393" t="s">
        <v>270</v>
      </c>
      <c r="V6" s="393" t="s">
        <v>2350</v>
      </c>
      <c r="W6" s="393">
        <v>4</v>
      </c>
      <c r="X6" s="496">
        <f>W6+W7</f>
        <v>5</v>
      </c>
      <c r="Y6" s="502">
        <f>W6+W7</f>
        <v>5</v>
      </c>
      <c r="Z6" s="393" t="s">
        <v>2351</v>
      </c>
      <c r="AA6" s="393" t="s">
        <v>2352</v>
      </c>
      <c r="AB6" s="9">
        <v>502</v>
      </c>
      <c r="AC6" s="397" t="s">
        <v>270</v>
      </c>
      <c r="AD6" s="397" t="s">
        <v>270</v>
      </c>
      <c r="AE6" s="397" t="s">
        <v>270</v>
      </c>
      <c r="AF6" s="397" t="s">
        <v>270</v>
      </c>
      <c r="AG6" s="397" t="s">
        <v>270</v>
      </c>
      <c r="AH6" s="397" t="s">
        <v>270</v>
      </c>
      <c r="AI6" s="539" t="s">
        <v>270</v>
      </c>
      <c r="AJ6" s="397" t="s">
        <v>270</v>
      </c>
      <c r="AK6" s="397" t="s">
        <v>2353</v>
      </c>
      <c r="AL6" s="222">
        <v>15</v>
      </c>
      <c r="AM6" s="223"/>
      <c r="AN6" s="527" t="s">
        <v>2354</v>
      </c>
      <c r="AO6" s="393" t="s">
        <v>270</v>
      </c>
      <c r="AP6" s="393" t="s">
        <v>270</v>
      </c>
      <c r="AQ6" s="393" t="s">
        <v>270</v>
      </c>
      <c r="AR6" s="393" t="s">
        <v>270</v>
      </c>
      <c r="AS6" s="514" t="s">
        <v>270</v>
      </c>
      <c r="AT6" s="393" t="s">
        <v>270</v>
      </c>
      <c r="AU6" s="393" t="s">
        <v>270</v>
      </c>
      <c r="AV6" s="514" t="s">
        <v>270</v>
      </c>
      <c r="AW6" s="393">
        <v>15</v>
      </c>
      <c r="AX6" s="393" t="s">
        <v>270</v>
      </c>
      <c r="AY6" s="393" t="s">
        <v>270</v>
      </c>
      <c r="AZ6" s="393" t="s">
        <v>270</v>
      </c>
      <c r="BA6" s="393" t="s">
        <v>270</v>
      </c>
      <c r="BB6" s="393" t="s">
        <v>270</v>
      </c>
      <c r="BC6" s="393" t="s">
        <v>270</v>
      </c>
      <c r="BD6" s="393" t="s">
        <v>270</v>
      </c>
      <c r="BE6" s="393" t="s">
        <v>270</v>
      </c>
      <c r="BF6" s="393" t="s">
        <v>270</v>
      </c>
      <c r="BG6" s="393" t="s">
        <v>270</v>
      </c>
      <c r="BH6" s="393" t="s">
        <v>270</v>
      </c>
      <c r="BI6" s="393" t="s">
        <v>270</v>
      </c>
      <c r="BJ6" s="393" t="s">
        <v>270</v>
      </c>
      <c r="BK6" s="393" t="s">
        <v>270</v>
      </c>
      <c r="BL6" s="393" t="s">
        <v>270</v>
      </c>
      <c r="BM6" s="393" t="s">
        <v>270</v>
      </c>
      <c r="BN6" s="393" t="s">
        <v>270</v>
      </c>
      <c r="BO6" s="393" t="s">
        <v>270</v>
      </c>
      <c r="BP6" s="482" t="s">
        <v>270</v>
      </c>
      <c r="BQ6" s="482" t="s">
        <v>270</v>
      </c>
      <c r="BR6" s="504"/>
      <c r="BS6" s="504"/>
      <c r="BT6" s="22"/>
    </row>
    <row r="7" spans="1:72" s="5" customFormat="1" ht="15" customHeight="1">
      <c r="A7" s="519"/>
      <c r="B7" s="495"/>
      <c r="C7" s="535"/>
      <c r="D7" s="495"/>
      <c r="E7" s="483"/>
      <c r="F7" s="396" t="s">
        <v>2312</v>
      </c>
      <c r="G7" s="538"/>
      <c r="H7" s="533"/>
      <c r="I7" s="536"/>
      <c r="J7" s="393">
        <v>1</v>
      </c>
      <c r="K7" s="483"/>
      <c r="L7" s="9">
        <v>78</v>
      </c>
      <c r="M7" s="543"/>
      <c r="N7" s="37">
        <v>0</v>
      </c>
      <c r="O7" s="497"/>
      <c r="P7" s="395">
        <v>0</v>
      </c>
      <c r="Q7" s="393" t="s">
        <v>2355</v>
      </c>
      <c r="R7" s="393" t="s">
        <v>2333</v>
      </c>
      <c r="S7" s="393" t="s">
        <v>2356</v>
      </c>
      <c r="T7" s="393" t="s">
        <v>270</v>
      </c>
      <c r="U7" s="393" t="s">
        <v>270</v>
      </c>
      <c r="V7" s="393" t="s">
        <v>2355</v>
      </c>
      <c r="W7" s="393">
        <v>1</v>
      </c>
      <c r="X7" s="497"/>
      <c r="Y7" s="503"/>
      <c r="Z7" s="393" t="s">
        <v>2333</v>
      </c>
      <c r="AA7" s="393" t="s">
        <v>2355</v>
      </c>
      <c r="AB7" s="9">
        <v>22.1</v>
      </c>
      <c r="AC7" s="397" t="s">
        <v>270</v>
      </c>
      <c r="AD7" s="397" t="s">
        <v>270</v>
      </c>
      <c r="AE7" s="397" t="s">
        <v>270</v>
      </c>
      <c r="AF7" s="8" t="s">
        <v>270</v>
      </c>
      <c r="AG7" s="8" t="s">
        <v>270</v>
      </c>
      <c r="AH7" s="8" t="s">
        <v>270</v>
      </c>
      <c r="AI7" s="540"/>
      <c r="AJ7" s="397" t="s">
        <v>270</v>
      </c>
      <c r="AK7" s="397" t="s">
        <v>2357</v>
      </c>
      <c r="AL7" s="222">
        <v>1</v>
      </c>
      <c r="AM7" s="224"/>
      <c r="AN7" s="528"/>
      <c r="AO7" s="393" t="s">
        <v>270</v>
      </c>
      <c r="AP7" s="393" t="s">
        <v>270</v>
      </c>
      <c r="AQ7" s="393" t="s">
        <v>270</v>
      </c>
      <c r="AR7" s="393" t="s">
        <v>270</v>
      </c>
      <c r="AS7" s="515"/>
      <c r="AT7" s="393" t="s">
        <v>270</v>
      </c>
      <c r="AU7" s="393" t="s">
        <v>270</v>
      </c>
      <c r="AV7" s="515"/>
      <c r="AW7" s="393">
        <v>1</v>
      </c>
      <c r="AX7" s="393" t="s">
        <v>270</v>
      </c>
      <c r="AY7" s="393" t="s">
        <v>270</v>
      </c>
      <c r="AZ7" s="393" t="s">
        <v>270</v>
      </c>
      <c r="BA7" s="393" t="s">
        <v>270</v>
      </c>
      <c r="BB7" s="393" t="s">
        <v>270</v>
      </c>
      <c r="BC7" s="393" t="s">
        <v>270</v>
      </c>
      <c r="BD7" s="393" t="s">
        <v>270</v>
      </c>
      <c r="BE7" s="393" t="s">
        <v>270</v>
      </c>
      <c r="BF7" s="393" t="s">
        <v>270</v>
      </c>
      <c r="BG7" s="393" t="s">
        <v>270</v>
      </c>
      <c r="BH7" s="393" t="s">
        <v>270</v>
      </c>
      <c r="BI7" s="393" t="s">
        <v>270</v>
      </c>
      <c r="BJ7" s="393" t="s">
        <v>270</v>
      </c>
      <c r="BK7" s="393" t="s">
        <v>270</v>
      </c>
      <c r="BL7" s="393" t="s">
        <v>270</v>
      </c>
      <c r="BM7" s="393" t="s">
        <v>270</v>
      </c>
      <c r="BN7" s="393" t="s">
        <v>270</v>
      </c>
      <c r="BO7" s="393" t="s">
        <v>270</v>
      </c>
      <c r="BP7" s="483"/>
      <c r="BQ7" s="483"/>
      <c r="BR7" s="505"/>
      <c r="BS7" s="505"/>
      <c r="BT7" s="22"/>
    </row>
    <row r="8" spans="1:72" s="5" customFormat="1" ht="15" customHeight="1">
      <c r="A8" s="518" t="s">
        <v>2343</v>
      </c>
      <c r="B8" s="495" t="s">
        <v>2344</v>
      </c>
      <c r="C8" s="534" t="s">
        <v>2278</v>
      </c>
      <c r="D8" s="495" t="s">
        <v>2279</v>
      </c>
      <c r="E8" s="482" t="s">
        <v>2358</v>
      </c>
      <c r="F8" s="396" t="s">
        <v>2281</v>
      </c>
      <c r="G8" s="537" t="s">
        <v>2282</v>
      </c>
      <c r="H8" s="532" t="s">
        <v>2359</v>
      </c>
      <c r="I8" s="536" t="s">
        <v>2284</v>
      </c>
      <c r="J8" s="393">
        <v>73</v>
      </c>
      <c r="K8" s="482">
        <v>116</v>
      </c>
      <c r="L8" s="9">
        <v>77</v>
      </c>
      <c r="M8" s="542">
        <v>76.258620689655174</v>
      </c>
      <c r="N8" s="37">
        <v>59</v>
      </c>
      <c r="O8" s="496">
        <v>85</v>
      </c>
      <c r="P8" s="395">
        <v>59</v>
      </c>
      <c r="Q8" s="393" t="s">
        <v>2360</v>
      </c>
      <c r="R8" s="393" t="s">
        <v>2361</v>
      </c>
      <c r="S8" s="393" t="s">
        <v>2362</v>
      </c>
      <c r="T8" s="393" t="s">
        <v>270</v>
      </c>
      <c r="U8" s="393" t="s">
        <v>270</v>
      </c>
      <c r="V8" s="393" t="s">
        <v>2363</v>
      </c>
      <c r="W8" s="393">
        <v>37</v>
      </c>
      <c r="X8" s="496">
        <f>W8+W9</f>
        <v>57</v>
      </c>
      <c r="Y8" s="502">
        <f>W8+W9</f>
        <v>57</v>
      </c>
      <c r="Z8" s="393" t="s">
        <v>2364</v>
      </c>
      <c r="AA8" s="393" t="s">
        <v>2365</v>
      </c>
      <c r="AB8" s="9">
        <v>62</v>
      </c>
      <c r="AC8" s="397" t="s">
        <v>270</v>
      </c>
      <c r="AD8" s="397" t="s">
        <v>270</v>
      </c>
      <c r="AE8" s="397" t="s">
        <v>270</v>
      </c>
      <c r="AF8" s="397" t="s">
        <v>270</v>
      </c>
      <c r="AG8" s="397" t="s">
        <v>270</v>
      </c>
      <c r="AH8" s="397" t="s">
        <v>270</v>
      </c>
      <c r="AI8" s="539" t="s">
        <v>270</v>
      </c>
      <c r="AJ8" s="397" t="s">
        <v>270</v>
      </c>
      <c r="AK8" s="397" t="s">
        <v>270</v>
      </c>
      <c r="AL8" s="397" t="s">
        <v>270</v>
      </c>
      <c r="AM8" s="391"/>
      <c r="AN8" s="544" t="s">
        <v>270</v>
      </c>
      <c r="AO8" s="393" t="s">
        <v>270</v>
      </c>
      <c r="AP8" s="393" t="s">
        <v>270</v>
      </c>
      <c r="AQ8" s="393" t="s">
        <v>270</v>
      </c>
      <c r="AR8" s="393" t="s">
        <v>270</v>
      </c>
      <c r="AS8" s="514" t="s">
        <v>270</v>
      </c>
      <c r="AT8" s="393" t="s">
        <v>270</v>
      </c>
      <c r="AU8" s="393" t="s">
        <v>270</v>
      </c>
      <c r="AV8" s="514" t="s">
        <v>270</v>
      </c>
      <c r="AW8" s="393">
        <v>73</v>
      </c>
      <c r="AX8" s="393" t="s">
        <v>270</v>
      </c>
      <c r="AY8" s="393" t="s">
        <v>270</v>
      </c>
      <c r="AZ8" s="393" t="s">
        <v>270</v>
      </c>
      <c r="BA8" s="393" t="s">
        <v>270</v>
      </c>
      <c r="BB8" s="393" t="s">
        <v>270</v>
      </c>
      <c r="BC8" s="393" t="s">
        <v>270</v>
      </c>
      <c r="BD8" s="393" t="s">
        <v>270</v>
      </c>
      <c r="BE8" s="393" t="s">
        <v>270</v>
      </c>
      <c r="BF8" s="393" t="s">
        <v>270</v>
      </c>
      <c r="BG8" s="393" t="s">
        <v>270</v>
      </c>
      <c r="BH8" s="393" t="s">
        <v>270</v>
      </c>
      <c r="BI8" s="393" t="s">
        <v>270</v>
      </c>
      <c r="BJ8" s="393" t="s">
        <v>270</v>
      </c>
      <c r="BK8" s="393" t="s">
        <v>270</v>
      </c>
      <c r="BL8" s="393" t="s">
        <v>270</v>
      </c>
      <c r="BM8" s="393" t="s">
        <v>270</v>
      </c>
      <c r="BN8" s="393" t="s">
        <v>270</v>
      </c>
      <c r="BO8" s="393" t="s">
        <v>270</v>
      </c>
      <c r="BP8" s="482" t="s">
        <v>270</v>
      </c>
      <c r="BQ8" s="482" t="s">
        <v>270</v>
      </c>
      <c r="BR8" s="504"/>
      <c r="BS8" s="504"/>
      <c r="BT8" s="22"/>
    </row>
    <row r="9" spans="1:72" s="5" customFormat="1" ht="15" customHeight="1">
      <c r="A9" s="519"/>
      <c r="B9" s="495"/>
      <c r="C9" s="535"/>
      <c r="D9" s="495"/>
      <c r="E9" s="483"/>
      <c r="F9" s="396" t="s">
        <v>2312</v>
      </c>
      <c r="G9" s="538"/>
      <c r="H9" s="533"/>
      <c r="I9" s="536"/>
      <c r="J9" s="393">
        <v>43</v>
      </c>
      <c r="K9" s="483"/>
      <c r="L9" s="9">
        <v>75</v>
      </c>
      <c r="M9" s="543"/>
      <c r="N9" s="37">
        <v>26</v>
      </c>
      <c r="O9" s="497"/>
      <c r="P9" s="395">
        <v>26</v>
      </c>
      <c r="Q9" s="393" t="s">
        <v>2366</v>
      </c>
      <c r="R9" s="393" t="s">
        <v>2367</v>
      </c>
      <c r="S9" s="393" t="s">
        <v>2368</v>
      </c>
      <c r="T9" s="393" t="s">
        <v>270</v>
      </c>
      <c r="U9" s="393" t="s">
        <v>270</v>
      </c>
      <c r="V9" s="393" t="s">
        <v>2369</v>
      </c>
      <c r="W9" s="393">
        <v>20</v>
      </c>
      <c r="X9" s="497"/>
      <c r="Y9" s="503"/>
      <c r="Z9" s="393" t="s">
        <v>2370</v>
      </c>
      <c r="AA9" s="393" t="s">
        <v>2371</v>
      </c>
      <c r="AB9" s="9">
        <v>44.5</v>
      </c>
      <c r="AC9" s="397" t="s">
        <v>270</v>
      </c>
      <c r="AD9" s="397" t="s">
        <v>270</v>
      </c>
      <c r="AE9" s="397" t="s">
        <v>270</v>
      </c>
      <c r="AF9" s="8" t="s">
        <v>270</v>
      </c>
      <c r="AG9" s="8" t="s">
        <v>270</v>
      </c>
      <c r="AH9" s="8" t="s">
        <v>270</v>
      </c>
      <c r="AI9" s="540"/>
      <c r="AJ9" s="397" t="s">
        <v>270</v>
      </c>
      <c r="AK9" s="397" t="s">
        <v>270</v>
      </c>
      <c r="AL9" s="397" t="s">
        <v>270</v>
      </c>
      <c r="AM9" s="392"/>
      <c r="AN9" s="545"/>
      <c r="AO9" s="393" t="s">
        <v>270</v>
      </c>
      <c r="AP9" s="393" t="s">
        <v>270</v>
      </c>
      <c r="AQ9" s="393" t="s">
        <v>270</v>
      </c>
      <c r="AR9" s="393" t="s">
        <v>270</v>
      </c>
      <c r="AS9" s="515"/>
      <c r="AT9" s="393" t="s">
        <v>270</v>
      </c>
      <c r="AU9" s="393" t="s">
        <v>270</v>
      </c>
      <c r="AV9" s="515"/>
      <c r="AW9" s="393">
        <v>43</v>
      </c>
      <c r="AX9" s="393" t="s">
        <v>270</v>
      </c>
      <c r="AY9" s="393" t="s">
        <v>270</v>
      </c>
      <c r="AZ9" s="393" t="s">
        <v>270</v>
      </c>
      <c r="BA9" s="393" t="s">
        <v>270</v>
      </c>
      <c r="BB9" s="393" t="s">
        <v>270</v>
      </c>
      <c r="BC9" s="393" t="s">
        <v>270</v>
      </c>
      <c r="BD9" s="393" t="s">
        <v>270</v>
      </c>
      <c r="BE9" s="393" t="s">
        <v>270</v>
      </c>
      <c r="BF9" s="393" t="s">
        <v>270</v>
      </c>
      <c r="BG9" s="393" t="s">
        <v>270</v>
      </c>
      <c r="BH9" s="393" t="s">
        <v>270</v>
      </c>
      <c r="BI9" s="393" t="s">
        <v>270</v>
      </c>
      <c r="BJ9" s="393" t="s">
        <v>270</v>
      </c>
      <c r="BK9" s="393" t="s">
        <v>270</v>
      </c>
      <c r="BL9" s="393" t="s">
        <v>270</v>
      </c>
      <c r="BM9" s="393" t="s">
        <v>270</v>
      </c>
      <c r="BN9" s="393" t="s">
        <v>270</v>
      </c>
      <c r="BO9" s="393" t="s">
        <v>270</v>
      </c>
      <c r="BP9" s="483"/>
      <c r="BQ9" s="483"/>
      <c r="BR9" s="505"/>
      <c r="BS9" s="505"/>
      <c r="BT9" s="22"/>
    </row>
    <row r="10" spans="1:72" s="5" customFormat="1" ht="15" customHeight="1">
      <c r="A10" s="579" t="s">
        <v>2328</v>
      </c>
      <c r="B10" s="523" t="s">
        <v>856</v>
      </c>
      <c r="C10" s="581" t="s">
        <v>1593</v>
      </c>
      <c r="D10" s="523" t="s">
        <v>2372</v>
      </c>
      <c r="E10" s="523" t="s">
        <v>2373</v>
      </c>
      <c r="F10" s="11" t="s">
        <v>1664</v>
      </c>
      <c r="G10" s="524" t="s">
        <v>2374</v>
      </c>
      <c r="H10" s="521" t="s">
        <v>2375</v>
      </c>
      <c r="I10" s="521" t="s">
        <v>2376</v>
      </c>
      <c r="J10" s="396">
        <f>42+65</f>
        <v>107</v>
      </c>
      <c r="K10" s="502">
        <v>213</v>
      </c>
      <c r="L10" s="398" t="s">
        <v>270</v>
      </c>
      <c r="M10" s="502" t="s">
        <v>270</v>
      </c>
      <c r="N10" s="202" t="s">
        <v>270</v>
      </c>
      <c r="O10" s="496" t="s">
        <v>270</v>
      </c>
      <c r="P10" s="211" t="s">
        <v>270</v>
      </c>
      <c r="Q10" s="398" t="s">
        <v>2377</v>
      </c>
      <c r="R10" s="403" t="s">
        <v>2378</v>
      </c>
      <c r="S10" s="398" t="s">
        <v>270</v>
      </c>
      <c r="T10" s="398" t="s">
        <v>270</v>
      </c>
      <c r="U10" s="398" t="s">
        <v>270</v>
      </c>
      <c r="V10" s="398" t="s">
        <v>270</v>
      </c>
      <c r="W10" s="398" t="s">
        <v>270</v>
      </c>
      <c r="X10" s="496" t="s">
        <v>270</v>
      </c>
      <c r="Y10" s="398"/>
      <c r="Z10" s="10" t="s">
        <v>270</v>
      </c>
      <c r="AA10" s="10" t="s">
        <v>270</v>
      </c>
      <c r="AB10" s="422">
        <f>6.7*28</f>
        <v>187.6</v>
      </c>
      <c r="AC10" s="396" t="s">
        <v>270</v>
      </c>
      <c r="AD10" s="396">
        <v>14.4</v>
      </c>
      <c r="AE10" s="9" t="s">
        <v>270</v>
      </c>
      <c r="AF10" s="393" t="s">
        <v>270</v>
      </c>
      <c r="AG10" s="393" t="s">
        <v>270</v>
      </c>
      <c r="AH10" s="393" t="s">
        <v>270</v>
      </c>
      <c r="AI10" s="522" t="s">
        <v>2379</v>
      </c>
      <c r="AJ10" s="411">
        <v>65</v>
      </c>
      <c r="AK10" s="411" t="s">
        <v>2380</v>
      </c>
      <c r="AL10" s="411" t="s">
        <v>2381</v>
      </c>
      <c r="AM10" s="411"/>
      <c r="AN10" s="531" t="s">
        <v>2382</v>
      </c>
      <c r="AO10" s="398" t="s">
        <v>270</v>
      </c>
      <c r="AP10" s="398" t="s">
        <v>270</v>
      </c>
      <c r="AQ10" s="398" t="s">
        <v>270</v>
      </c>
      <c r="AR10" s="398" t="s">
        <v>270</v>
      </c>
      <c r="AS10" s="502" t="s">
        <v>270</v>
      </c>
      <c r="AT10" s="393" t="s">
        <v>270</v>
      </c>
      <c r="AU10" s="393" t="s">
        <v>270</v>
      </c>
      <c r="AV10" s="516" t="s">
        <v>270</v>
      </c>
      <c r="AW10" s="393" t="s">
        <v>270</v>
      </c>
      <c r="AX10" s="398" t="s">
        <v>270</v>
      </c>
      <c r="AY10" s="398" t="s">
        <v>270</v>
      </c>
      <c r="AZ10" s="398" t="s">
        <v>270</v>
      </c>
      <c r="BA10" s="398" t="s">
        <v>270</v>
      </c>
      <c r="BB10" s="398" t="s">
        <v>270</v>
      </c>
      <c r="BC10" s="398" t="s">
        <v>270</v>
      </c>
      <c r="BD10" s="398" t="s">
        <v>270</v>
      </c>
      <c r="BE10" s="398" t="s">
        <v>270</v>
      </c>
      <c r="BF10" s="398" t="s">
        <v>270</v>
      </c>
      <c r="BG10" s="398" t="s">
        <v>270</v>
      </c>
      <c r="BH10" s="398" t="s">
        <v>270</v>
      </c>
      <c r="BI10" s="398" t="s">
        <v>270</v>
      </c>
      <c r="BJ10" s="398" t="s">
        <v>270</v>
      </c>
      <c r="BK10" s="398" t="s">
        <v>270</v>
      </c>
      <c r="BL10" s="398" t="s">
        <v>270</v>
      </c>
      <c r="BM10" s="398" t="s">
        <v>270</v>
      </c>
      <c r="BN10" s="398" t="s">
        <v>270</v>
      </c>
      <c r="BO10" s="398" t="s">
        <v>270</v>
      </c>
      <c r="BP10" s="495" t="s">
        <v>270</v>
      </c>
      <c r="BQ10" s="495" t="s">
        <v>270</v>
      </c>
      <c r="BR10" s="495" t="s">
        <v>2237</v>
      </c>
      <c r="BS10" s="482" t="s">
        <v>2383</v>
      </c>
      <c r="BT10" s="22"/>
    </row>
    <row r="11" spans="1:72" s="5" customFormat="1" ht="15" customHeight="1">
      <c r="A11" s="580"/>
      <c r="B11" s="523"/>
      <c r="C11" s="582"/>
      <c r="D11" s="523"/>
      <c r="E11" s="523"/>
      <c r="F11" s="11" t="s">
        <v>2384</v>
      </c>
      <c r="G11" s="525"/>
      <c r="H11" s="521"/>
      <c r="I11" s="521"/>
      <c r="J11" s="396">
        <f>42+64</f>
        <v>106</v>
      </c>
      <c r="K11" s="503"/>
      <c r="L11" s="398" t="s">
        <v>270</v>
      </c>
      <c r="M11" s="503"/>
      <c r="N11" s="202" t="s">
        <v>270</v>
      </c>
      <c r="O11" s="497"/>
      <c r="P11" s="211" t="s">
        <v>270</v>
      </c>
      <c r="Q11" s="398" t="s">
        <v>2385</v>
      </c>
      <c r="R11" s="403" t="s">
        <v>2378</v>
      </c>
      <c r="S11" s="398" t="s">
        <v>270</v>
      </c>
      <c r="T11" s="398" t="s">
        <v>270</v>
      </c>
      <c r="U11" s="398" t="s">
        <v>270</v>
      </c>
      <c r="V11" s="398" t="s">
        <v>270</v>
      </c>
      <c r="W11" s="398" t="s">
        <v>270</v>
      </c>
      <c r="X11" s="497"/>
      <c r="Y11" s="398"/>
      <c r="Z11" s="10" t="s">
        <v>270</v>
      </c>
      <c r="AA11" s="10" t="s">
        <v>270</v>
      </c>
      <c r="AB11" s="422">
        <f>7.5*28</f>
        <v>210</v>
      </c>
      <c r="AC11" s="396" t="s">
        <v>270</v>
      </c>
      <c r="AD11" s="431">
        <v>13</v>
      </c>
      <c r="AE11" s="9" t="s">
        <v>270</v>
      </c>
      <c r="AF11" s="8" t="s">
        <v>270</v>
      </c>
      <c r="AG11" s="8" t="s">
        <v>270</v>
      </c>
      <c r="AH11" s="8" t="s">
        <v>270</v>
      </c>
      <c r="AI11" s="522"/>
      <c r="AJ11" s="411">
        <v>64</v>
      </c>
      <c r="AK11" s="40" t="s">
        <v>2386</v>
      </c>
      <c r="AL11" s="40" t="s">
        <v>2387</v>
      </c>
      <c r="AM11" s="40"/>
      <c r="AN11" s="531"/>
      <c r="AO11" s="398" t="s">
        <v>270</v>
      </c>
      <c r="AP11" s="398" t="s">
        <v>270</v>
      </c>
      <c r="AQ11" s="398" t="s">
        <v>270</v>
      </c>
      <c r="AR11" s="398" t="s">
        <v>270</v>
      </c>
      <c r="AS11" s="503"/>
      <c r="AT11" s="393" t="s">
        <v>270</v>
      </c>
      <c r="AU11" s="393" t="s">
        <v>270</v>
      </c>
      <c r="AV11" s="517"/>
      <c r="AW11" s="393" t="s">
        <v>270</v>
      </c>
      <c r="AX11" s="398" t="s">
        <v>270</v>
      </c>
      <c r="AY11" s="398" t="s">
        <v>270</v>
      </c>
      <c r="AZ11" s="398" t="s">
        <v>270</v>
      </c>
      <c r="BA11" s="398" t="s">
        <v>270</v>
      </c>
      <c r="BB11" s="398" t="s">
        <v>270</v>
      </c>
      <c r="BC11" s="398" t="s">
        <v>270</v>
      </c>
      <c r="BD11" s="398" t="s">
        <v>270</v>
      </c>
      <c r="BE11" s="398" t="s">
        <v>270</v>
      </c>
      <c r="BF11" s="398" t="s">
        <v>270</v>
      </c>
      <c r="BG11" s="398" t="s">
        <v>270</v>
      </c>
      <c r="BH11" s="398" t="s">
        <v>270</v>
      </c>
      <c r="BI11" s="398" t="s">
        <v>270</v>
      </c>
      <c r="BJ11" s="398" t="s">
        <v>270</v>
      </c>
      <c r="BK11" s="398" t="s">
        <v>270</v>
      </c>
      <c r="BL11" s="398" t="s">
        <v>270</v>
      </c>
      <c r="BM11" s="398" t="s">
        <v>270</v>
      </c>
      <c r="BN11" s="398" t="s">
        <v>270</v>
      </c>
      <c r="BO11" s="398" t="s">
        <v>270</v>
      </c>
      <c r="BP11" s="495"/>
      <c r="BQ11" s="495"/>
      <c r="BR11" s="495"/>
      <c r="BS11" s="483"/>
      <c r="BT11" s="22"/>
    </row>
    <row r="12" spans="1:72" s="5" customFormat="1" ht="15" customHeight="1">
      <c r="A12" s="518" t="s">
        <v>2388</v>
      </c>
      <c r="B12" s="495" t="s">
        <v>2389</v>
      </c>
      <c r="C12" s="520" t="s">
        <v>2390</v>
      </c>
      <c r="D12" s="495" t="s">
        <v>2391</v>
      </c>
      <c r="E12" s="495" t="s">
        <v>2392</v>
      </c>
      <c r="F12" s="403" t="s">
        <v>1664</v>
      </c>
      <c r="G12" s="512" t="s">
        <v>2393</v>
      </c>
      <c r="H12" s="512" t="s">
        <v>2394</v>
      </c>
      <c r="I12" s="536" t="s">
        <v>2395</v>
      </c>
      <c r="J12" s="393">
        <v>241</v>
      </c>
      <c r="K12" s="537">
        <v>399</v>
      </c>
      <c r="L12" s="393">
        <v>75</v>
      </c>
      <c r="M12" s="495">
        <v>75</v>
      </c>
      <c r="N12" s="37">
        <v>139</v>
      </c>
      <c r="O12" s="496">
        <v>233</v>
      </c>
      <c r="P12" s="395">
        <v>139</v>
      </c>
      <c r="Q12" s="25" t="s">
        <v>2396</v>
      </c>
      <c r="R12" s="393" t="s">
        <v>2333</v>
      </c>
      <c r="S12" s="393" t="s">
        <v>2397</v>
      </c>
      <c r="T12" s="393" t="s">
        <v>2398</v>
      </c>
      <c r="U12" s="393" t="s">
        <v>2399</v>
      </c>
      <c r="V12" s="393" t="s">
        <v>2400</v>
      </c>
      <c r="W12" s="393">
        <v>186</v>
      </c>
      <c r="X12" s="496">
        <f>W12+W13</f>
        <v>309</v>
      </c>
      <c r="Y12" s="393"/>
      <c r="Z12" s="393" t="s">
        <v>2401</v>
      </c>
      <c r="AA12" s="393" t="s">
        <v>2402</v>
      </c>
      <c r="AB12" s="403">
        <v>168</v>
      </c>
      <c r="AC12" s="397">
        <v>154</v>
      </c>
      <c r="AD12" s="397">
        <v>11.2</v>
      </c>
      <c r="AE12" s="397" t="s">
        <v>2403</v>
      </c>
      <c r="AF12" s="397">
        <v>0.9</v>
      </c>
      <c r="AG12" s="397" t="s">
        <v>2404</v>
      </c>
      <c r="AH12" s="397">
        <v>0.42699999999999999</v>
      </c>
      <c r="AI12" s="522" t="s">
        <v>2405</v>
      </c>
      <c r="AJ12" s="397">
        <v>241</v>
      </c>
      <c r="AK12" s="397" t="s">
        <v>2406</v>
      </c>
      <c r="AL12" s="397" t="s">
        <v>2407</v>
      </c>
      <c r="AM12" s="397"/>
      <c r="AN12" s="500" t="s">
        <v>2408</v>
      </c>
      <c r="AO12" s="393" t="s">
        <v>270</v>
      </c>
      <c r="AP12" s="393" t="s">
        <v>270</v>
      </c>
      <c r="AQ12" s="393" t="s">
        <v>270</v>
      </c>
      <c r="AR12" s="393" t="s">
        <v>270</v>
      </c>
      <c r="AS12" s="510" t="s">
        <v>270</v>
      </c>
      <c r="AT12" s="403" t="s">
        <v>2409</v>
      </c>
      <c r="AU12" s="393" t="s">
        <v>270</v>
      </c>
      <c r="AV12" s="495" t="s">
        <v>2410</v>
      </c>
      <c r="AW12" s="403">
        <v>236</v>
      </c>
      <c r="AX12" s="403" t="s">
        <v>2411</v>
      </c>
      <c r="AY12" s="403" t="s">
        <v>2412</v>
      </c>
      <c r="AZ12" s="403" t="s">
        <v>2413</v>
      </c>
      <c r="BA12" s="403" t="s">
        <v>270</v>
      </c>
      <c r="BB12" s="403" t="s">
        <v>270</v>
      </c>
      <c r="BC12" s="403" t="s">
        <v>270</v>
      </c>
      <c r="BD12" s="403" t="s">
        <v>2414</v>
      </c>
      <c r="BE12" s="403" t="s">
        <v>270</v>
      </c>
      <c r="BF12" s="403" t="s">
        <v>270</v>
      </c>
      <c r="BG12" s="403" t="s">
        <v>2415</v>
      </c>
      <c r="BH12" s="403" t="s">
        <v>270</v>
      </c>
      <c r="BI12" s="403" t="s">
        <v>270</v>
      </c>
      <c r="BJ12" s="403" t="s">
        <v>270</v>
      </c>
      <c r="BK12" s="403" t="s">
        <v>270</v>
      </c>
      <c r="BL12" s="403" t="s">
        <v>270</v>
      </c>
      <c r="BM12" s="403" t="s">
        <v>270</v>
      </c>
      <c r="BN12" s="403" t="s">
        <v>2416</v>
      </c>
      <c r="BO12" s="403" t="s">
        <v>2417</v>
      </c>
      <c r="BP12" s="512" t="s">
        <v>2418</v>
      </c>
      <c r="BQ12" s="512" t="s">
        <v>2419</v>
      </c>
      <c r="BR12" s="512" t="s">
        <v>2237</v>
      </c>
      <c r="BS12" s="508" t="s">
        <v>2420</v>
      </c>
      <c r="BT12" s="22"/>
    </row>
    <row r="13" spans="1:72" s="5" customFormat="1" ht="15" customHeight="1">
      <c r="A13" s="519"/>
      <c r="B13" s="495"/>
      <c r="C13" s="520"/>
      <c r="D13" s="495"/>
      <c r="E13" s="495"/>
      <c r="F13" s="403" t="s">
        <v>1839</v>
      </c>
      <c r="G13" s="512"/>
      <c r="H13" s="512"/>
      <c r="I13" s="536"/>
      <c r="J13" s="393">
        <v>158</v>
      </c>
      <c r="K13" s="538"/>
      <c r="L13" s="393">
        <v>75</v>
      </c>
      <c r="M13" s="495"/>
      <c r="N13" s="37">
        <v>94</v>
      </c>
      <c r="O13" s="497"/>
      <c r="P13" s="395">
        <v>94</v>
      </c>
      <c r="Q13" s="25" t="s">
        <v>2421</v>
      </c>
      <c r="R13" s="393" t="s">
        <v>2333</v>
      </c>
      <c r="S13" s="393" t="s">
        <v>2422</v>
      </c>
      <c r="T13" s="393" t="s">
        <v>2423</v>
      </c>
      <c r="U13" s="393" t="s">
        <v>2424</v>
      </c>
      <c r="V13" s="393" t="s">
        <v>2425</v>
      </c>
      <c r="W13" s="393">
        <v>123</v>
      </c>
      <c r="X13" s="497"/>
      <c r="Y13" s="393"/>
      <c r="Z13" s="393" t="s">
        <v>2426</v>
      </c>
      <c r="AA13" s="393" t="s">
        <v>2427</v>
      </c>
      <c r="AB13" s="403">
        <v>112</v>
      </c>
      <c r="AC13" s="397">
        <v>158</v>
      </c>
      <c r="AD13" s="397">
        <v>6.4</v>
      </c>
      <c r="AE13" s="397" t="s">
        <v>2428</v>
      </c>
      <c r="AF13" s="8" t="s">
        <v>270</v>
      </c>
      <c r="AG13" s="8" t="s">
        <v>270</v>
      </c>
      <c r="AH13" s="8" t="s">
        <v>270</v>
      </c>
      <c r="AI13" s="522"/>
      <c r="AJ13" s="397">
        <v>158</v>
      </c>
      <c r="AK13" s="397" t="s">
        <v>2429</v>
      </c>
      <c r="AL13" s="397" t="s">
        <v>270</v>
      </c>
      <c r="AM13" s="397"/>
      <c r="AN13" s="500"/>
      <c r="AO13" s="393" t="s">
        <v>270</v>
      </c>
      <c r="AP13" s="393" t="s">
        <v>270</v>
      </c>
      <c r="AQ13" s="393" t="s">
        <v>270</v>
      </c>
      <c r="AR13" s="393" t="s">
        <v>270</v>
      </c>
      <c r="AS13" s="510"/>
      <c r="AT13" s="403" t="s">
        <v>270</v>
      </c>
      <c r="AU13" s="393" t="s">
        <v>270</v>
      </c>
      <c r="AV13" s="495"/>
      <c r="AW13" s="403">
        <v>153</v>
      </c>
      <c r="AX13" s="403" t="s">
        <v>2430</v>
      </c>
      <c r="AY13" s="403" t="s">
        <v>2431</v>
      </c>
      <c r="AZ13" s="403" t="s">
        <v>2432</v>
      </c>
      <c r="BA13" s="403" t="s">
        <v>270</v>
      </c>
      <c r="BB13" s="403" t="s">
        <v>270</v>
      </c>
      <c r="BC13" s="403" t="s">
        <v>270</v>
      </c>
      <c r="BD13" s="403" t="s">
        <v>2433</v>
      </c>
      <c r="BE13" s="403" t="s">
        <v>270</v>
      </c>
      <c r="BF13" s="403" t="s">
        <v>2434</v>
      </c>
      <c r="BG13" s="403" t="s">
        <v>2435</v>
      </c>
      <c r="BH13" s="403" t="s">
        <v>270</v>
      </c>
      <c r="BI13" s="403" t="s">
        <v>270</v>
      </c>
      <c r="BJ13" s="403" t="s">
        <v>270</v>
      </c>
      <c r="BK13" s="403" t="s">
        <v>270</v>
      </c>
      <c r="BL13" s="403" t="s">
        <v>270</v>
      </c>
      <c r="BM13" s="403" t="s">
        <v>2436</v>
      </c>
      <c r="BN13" s="403" t="s">
        <v>2437</v>
      </c>
      <c r="BO13" s="403" t="s">
        <v>2438</v>
      </c>
      <c r="BP13" s="512"/>
      <c r="BQ13" s="512"/>
      <c r="BR13" s="512"/>
      <c r="BS13" s="509"/>
      <c r="BT13" s="22"/>
    </row>
    <row r="14" spans="1:72" s="5" customFormat="1" ht="15" customHeight="1">
      <c r="A14" s="518" t="s">
        <v>2388</v>
      </c>
      <c r="B14" s="495" t="s">
        <v>2439</v>
      </c>
      <c r="C14" s="520" t="s">
        <v>1090</v>
      </c>
      <c r="D14" s="495" t="s">
        <v>2440</v>
      </c>
      <c r="E14" s="495" t="s">
        <v>2392</v>
      </c>
      <c r="F14" s="393" t="s">
        <v>1664</v>
      </c>
      <c r="G14" s="482" t="s">
        <v>2393</v>
      </c>
      <c r="H14" s="495" t="s">
        <v>2441</v>
      </c>
      <c r="I14" s="513" t="s">
        <v>2442</v>
      </c>
      <c r="J14" s="393">
        <v>45</v>
      </c>
      <c r="K14" s="482">
        <v>316</v>
      </c>
      <c r="L14" s="393">
        <v>69</v>
      </c>
      <c r="M14" s="495">
        <v>69</v>
      </c>
      <c r="N14" s="37">
        <v>39</v>
      </c>
      <c r="O14" s="496">
        <v>74</v>
      </c>
      <c r="P14" s="395">
        <v>39</v>
      </c>
      <c r="Q14" s="417" t="s">
        <v>2443</v>
      </c>
      <c r="R14" s="393" t="s">
        <v>2444</v>
      </c>
      <c r="S14" s="393" t="s">
        <v>270</v>
      </c>
      <c r="T14" s="393" t="s">
        <v>270</v>
      </c>
      <c r="U14" s="393" t="s">
        <v>2445</v>
      </c>
      <c r="V14" s="393" t="s">
        <v>2446</v>
      </c>
      <c r="W14" s="393">
        <v>42</v>
      </c>
      <c r="X14" s="496">
        <f>W14+W15</f>
        <v>88</v>
      </c>
      <c r="Y14" s="393"/>
      <c r="Z14" s="393" t="s">
        <v>2447</v>
      </c>
      <c r="AA14" s="393" t="s">
        <v>2448</v>
      </c>
      <c r="AB14" s="393">
        <v>252</v>
      </c>
      <c r="AC14" s="397" t="s">
        <v>270</v>
      </c>
      <c r="AD14" s="397" t="s">
        <v>270</v>
      </c>
      <c r="AE14" s="397" t="s">
        <v>270</v>
      </c>
      <c r="AF14" s="397" t="s">
        <v>270</v>
      </c>
      <c r="AG14" s="397" t="s">
        <v>270</v>
      </c>
      <c r="AH14" s="397" t="s">
        <v>270</v>
      </c>
      <c r="AI14" s="522" t="s">
        <v>270</v>
      </c>
      <c r="AJ14" s="397" t="s">
        <v>270</v>
      </c>
      <c r="AK14" s="397" t="s">
        <v>270</v>
      </c>
      <c r="AL14" s="397" t="s">
        <v>270</v>
      </c>
      <c r="AM14" s="397"/>
      <c r="AN14" s="500" t="s">
        <v>270</v>
      </c>
      <c r="AO14" s="393" t="s">
        <v>270</v>
      </c>
      <c r="AP14" s="393" t="s">
        <v>270</v>
      </c>
      <c r="AQ14" s="393">
        <v>97.28</v>
      </c>
      <c r="AR14" s="393" t="s">
        <v>270</v>
      </c>
      <c r="AS14" s="501" t="s">
        <v>2449</v>
      </c>
      <c r="AT14" s="393" t="s">
        <v>2450</v>
      </c>
      <c r="AU14" s="393" t="s">
        <v>270</v>
      </c>
      <c r="AV14" s="495" t="s">
        <v>2451</v>
      </c>
      <c r="AW14" s="393">
        <v>45</v>
      </c>
      <c r="AX14" s="393" t="s">
        <v>2452</v>
      </c>
      <c r="AY14" s="393" t="s">
        <v>270</v>
      </c>
      <c r="AZ14" s="393" t="s">
        <v>2453</v>
      </c>
      <c r="BA14" s="393" t="s">
        <v>270</v>
      </c>
      <c r="BB14" s="393" t="s">
        <v>270</v>
      </c>
      <c r="BC14" s="393" t="s">
        <v>270</v>
      </c>
      <c r="BD14" s="393" t="s">
        <v>2454</v>
      </c>
      <c r="BE14" s="393" t="s">
        <v>270</v>
      </c>
      <c r="BF14" s="393" t="s">
        <v>2455</v>
      </c>
      <c r="BG14" s="393" t="s">
        <v>2456</v>
      </c>
      <c r="BH14" s="393" t="s">
        <v>270</v>
      </c>
      <c r="BI14" s="393" t="s">
        <v>270</v>
      </c>
      <c r="BJ14" s="393" t="s">
        <v>270</v>
      </c>
      <c r="BK14" s="393" t="s">
        <v>270</v>
      </c>
      <c r="BL14" s="393" t="s">
        <v>270</v>
      </c>
      <c r="BM14" s="393" t="s">
        <v>270</v>
      </c>
      <c r="BN14" s="393" t="s">
        <v>270</v>
      </c>
      <c r="BO14" s="393" t="s">
        <v>270</v>
      </c>
      <c r="BP14" s="495" t="s">
        <v>270</v>
      </c>
      <c r="BQ14" s="495" t="s">
        <v>270</v>
      </c>
      <c r="BR14" s="512" t="s">
        <v>2155</v>
      </c>
      <c r="BS14" s="512" t="s">
        <v>2457</v>
      </c>
      <c r="BT14" s="22"/>
    </row>
    <row r="15" spans="1:72" s="5" customFormat="1" ht="15" customHeight="1">
      <c r="A15" s="519"/>
      <c r="B15" s="495"/>
      <c r="C15" s="520"/>
      <c r="D15" s="495"/>
      <c r="E15" s="495"/>
      <c r="F15" s="393" t="s">
        <v>2458</v>
      </c>
      <c r="G15" s="483"/>
      <c r="H15" s="495"/>
      <c r="I15" s="513"/>
      <c r="J15" s="393">
        <v>49</v>
      </c>
      <c r="K15" s="483"/>
      <c r="L15" s="393">
        <v>71</v>
      </c>
      <c r="M15" s="495"/>
      <c r="N15" s="37">
        <v>35</v>
      </c>
      <c r="O15" s="497"/>
      <c r="P15" s="395">
        <v>35</v>
      </c>
      <c r="Q15" s="417" t="s">
        <v>2459</v>
      </c>
      <c r="R15" s="393" t="s">
        <v>2460</v>
      </c>
      <c r="S15" s="393" t="s">
        <v>270</v>
      </c>
      <c r="T15" s="393" t="s">
        <v>270</v>
      </c>
      <c r="U15" s="393" t="s">
        <v>2461</v>
      </c>
      <c r="V15" s="393" t="s">
        <v>2462</v>
      </c>
      <c r="W15" s="393">
        <v>46</v>
      </c>
      <c r="X15" s="497"/>
      <c r="Y15" s="393"/>
      <c r="Z15" s="393" t="s">
        <v>2463</v>
      </c>
      <c r="AA15" s="393" t="s">
        <v>2464</v>
      </c>
      <c r="AB15" s="393">
        <v>157.5</v>
      </c>
      <c r="AC15" s="397" t="s">
        <v>270</v>
      </c>
      <c r="AD15" s="397" t="s">
        <v>270</v>
      </c>
      <c r="AE15" s="397" t="s">
        <v>270</v>
      </c>
      <c r="AF15" s="397" t="s">
        <v>270</v>
      </c>
      <c r="AG15" s="397" t="s">
        <v>270</v>
      </c>
      <c r="AH15" s="397" t="s">
        <v>270</v>
      </c>
      <c r="AI15" s="522"/>
      <c r="AJ15" s="397" t="s">
        <v>270</v>
      </c>
      <c r="AK15" s="397" t="s">
        <v>270</v>
      </c>
      <c r="AL15" s="397" t="s">
        <v>270</v>
      </c>
      <c r="AM15" s="397"/>
      <c r="AN15" s="500"/>
      <c r="AO15" s="393" t="s">
        <v>270</v>
      </c>
      <c r="AP15" s="393" t="s">
        <v>270</v>
      </c>
      <c r="AQ15" s="9">
        <v>91.199999999999989</v>
      </c>
      <c r="AR15" s="393" t="s">
        <v>270</v>
      </c>
      <c r="AS15" s="501"/>
      <c r="AT15" s="393" t="s">
        <v>2465</v>
      </c>
      <c r="AU15" s="393" t="s">
        <v>270</v>
      </c>
      <c r="AV15" s="495"/>
      <c r="AW15" s="393">
        <v>44</v>
      </c>
      <c r="AX15" s="393" t="s">
        <v>2466</v>
      </c>
      <c r="AY15" s="393" t="s">
        <v>270</v>
      </c>
      <c r="AZ15" s="393" t="s">
        <v>2467</v>
      </c>
      <c r="BA15" s="393" t="s">
        <v>270</v>
      </c>
      <c r="BB15" s="393" t="s">
        <v>270</v>
      </c>
      <c r="BC15" s="393" t="s">
        <v>270</v>
      </c>
      <c r="BD15" s="393" t="s">
        <v>2468</v>
      </c>
      <c r="BE15" s="393" t="s">
        <v>270</v>
      </c>
      <c r="BF15" s="393" t="s">
        <v>2469</v>
      </c>
      <c r="BG15" s="393" t="s">
        <v>2469</v>
      </c>
      <c r="BH15" s="393" t="s">
        <v>270</v>
      </c>
      <c r="BI15" s="393" t="s">
        <v>270</v>
      </c>
      <c r="BJ15" s="393" t="s">
        <v>270</v>
      </c>
      <c r="BK15" s="393" t="s">
        <v>270</v>
      </c>
      <c r="BL15" s="393" t="s">
        <v>270</v>
      </c>
      <c r="BM15" s="393" t="s">
        <v>270</v>
      </c>
      <c r="BN15" s="393" t="s">
        <v>270</v>
      </c>
      <c r="BO15" s="393" t="s">
        <v>270</v>
      </c>
      <c r="BP15" s="495"/>
      <c r="BQ15" s="495"/>
      <c r="BR15" s="512"/>
      <c r="BS15" s="512"/>
      <c r="BT15" s="22"/>
    </row>
    <row r="16" spans="1:72" s="5" customFormat="1" ht="15" customHeight="1">
      <c r="A16" s="518" t="s">
        <v>2388</v>
      </c>
      <c r="B16" s="495" t="s">
        <v>2439</v>
      </c>
      <c r="C16" s="520" t="s">
        <v>1090</v>
      </c>
      <c r="D16" s="495" t="s">
        <v>2440</v>
      </c>
      <c r="E16" s="495" t="s">
        <v>2392</v>
      </c>
      <c r="F16" s="393" t="s">
        <v>1664</v>
      </c>
      <c r="G16" s="482" t="s">
        <v>2470</v>
      </c>
      <c r="H16" s="495" t="s">
        <v>2441</v>
      </c>
      <c r="I16" s="513" t="s">
        <v>2442</v>
      </c>
      <c r="J16" s="393">
        <v>117</v>
      </c>
      <c r="K16" s="482">
        <v>316</v>
      </c>
      <c r="L16" s="393">
        <v>69</v>
      </c>
      <c r="M16" s="495">
        <v>69</v>
      </c>
      <c r="N16" s="37">
        <v>81</v>
      </c>
      <c r="O16" s="496">
        <v>148</v>
      </c>
      <c r="P16" s="395">
        <v>81</v>
      </c>
      <c r="Q16" s="417" t="s">
        <v>2471</v>
      </c>
      <c r="R16" s="393" t="s">
        <v>2472</v>
      </c>
      <c r="S16" s="393" t="s">
        <v>270</v>
      </c>
      <c r="T16" s="393" t="s">
        <v>270</v>
      </c>
      <c r="U16" s="393" t="s">
        <v>270</v>
      </c>
      <c r="V16" s="393" t="s">
        <v>2473</v>
      </c>
      <c r="W16" s="393">
        <v>106</v>
      </c>
      <c r="X16" s="496">
        <f>W16+W17</f>
        <v>201</v>
      </c>
      <c r="Y16" s="393"/>
      <c r="Z16" s="393" t="s">
        <v>2474</v>
      </c>
      <c r="AA16" s="393" t="s">
        <v>2475</v>
      </c>
      <c r="AB16" s="393">
        <v>252</v>
      </c>
      <c r="AC16" s="397" t="s">
        <v>270</v>
      </c>
      <c r="AD16" s="397" t="s">
        <v>270</v>
      </c>
      <c r="AE16" s="397" t="s">
        <v>270</v>
      </c>
      <c r="AF16" s="397" t="s">
        <v>270</v>
      </c>
      <c r="AG16" s="397" t="s">
        <v>270</v>
      </c>
      <c r="AH16" s="397" t="s">
        <v>270</v>
      </c>
      <c r="AI16" s="522" t="s">
        <v>270</v>
      </c>
      <c r="AJ16" s="397" t="s">
        <v>270</v>
      </c>
      <c r="AK16" s="397" t="s">
        <v>270</v>
      </c>
      <c r="AL16" s="397" t="s">
        <v>270</v>
      </c>
      <c r="AM16" s="397"/>
      <c r="AN16" s="500" t="s">
        <v>270</v>
      </c>
      <c r="AO16" s="393" t="s">
        <v>270</v>
      </c>
      <c r="AP16" s="393" t="s">
        <v>270</v>
      </c>
      <c r="AQ16" s="393">
        <v>97.28</v>
      </c>
      <c r="AR16" s="393" t="s">
        <v>270</v>
      </c>
      <c r="AS16" s="501" t="s">
        <v>2449</v>
      </c>
      <c r="AT16" s="393" t="s">
        <v>2450</v>
      </c>
      <c r="AU16" s="393" t="s">
        <v>270</v>
      </c>
      <c r="AV16" s="495" t="s">
        <v>2451</v>
      </c>
      <c r="AW16" s="393">
        <v>114</v>
      </c>
      <c r="AX16" s="393" t="s">
        <v>2476</v>
      </c>
      <c r="AY16" s="393" t="s">
        <v>270</v>
      </c>
      <c r="AZ16" s="393" t="s">
        <v>2477</v>
      </c>
      <c r="BA16" s="393" t="s">
        <v>270</v>
      </c>
      <c r="BB16" s="393" t="s">
        <v>270</v>
      </c>
      <c r="BC16" s="393" t="s">
        <v>270</v>
      </c>
      <c r="BD16" s="393" t="s">
        <v>2478</v>
      </c>
      <c r="BE16" s="393" t="s">
        <v>270</v>
      </c>
      <c r="BF16" s="393" t="s">
        <v>270</v>
      </c>
      <c r="BG16" s="393" t="s">
        <v>270</v>
      </c>
      <c r="BH16" s="393" t="s">
        <v>270</v>
      </c>
      <c r="BI16" s="393" t="s">
        <v>270</v>
      </c>
      <c r="BJ16" s="393" t="s">
        <v>270</v>
      </c>
      <c r="BK16" s="393" t="s">
        <v>270</v>
      </c>
      <c r="BL16" s="393" t="s">
        <v>270</v>
      </c>
      <c r="BM16" s="393" t="s">
        <v>270</v>
      </c>
      <c r="BN16" s="393" t="s">
        <v>270</v>
      </c>
      <c r="BO16" s="393" t="s">
        <v>270</v>
      </c>
      <c r="BP16" s="495" t="s">
        <v>270</v>
      </c>
      <c r="BQ16" s="495" t="s">
        <v>270</v>
      </c>
      <c r="BR16" s="511"/>
      <c r="BS16" s="511"/>
      <c r="BT16" s="22"/>
    </row>
    <row r="17" spans="1:72" s="5" customFormat="1" ht="15" customHeight="1">
      <c r="A17" s="519"/>
      <c r="B17" s="495"/>
      <c r="C17" s="520"/>
      <c r="D17" s="495"/>
      <c r="E17" s="495"/>
      <c r="F17" s="393" t="s">
        <v>2479</v>
      </c>
      <c r="G17" s="483"/>
      <c r="H17" s="495"/>
      <c r="I17" s="513"/>
      <c r="J17" s="393">
        <v>105</v>
      </c>
      <c r="K17" s="483"/>
      <c r="L17" s="393">
        <v>70</v>
      </c>
      <c r="M17" s="495"/>
      <c r="N17" s="37">
        <v>67</v>
      </c>
      <c r="O17" s="497"/>
      <c r="P17" s="395">
        <v>67</v>
      </c>
      <c r="Q17" s="417" t="s">
        <v>2480</v>
      </c>
      <c r="R17" s="393" t="s">
        <v>2481</v>
      </c>
      <c r="S17" s="393" t="s">
        <v>270</v>
      </c>
      <c r="T17" s="393" t="s">
        <v>270</v>
      </c>
      <c r="U17" s="393" t="s">
        <v>270</v>
      </c>
      <c r="V17" s="393" t="s">
        <v>2482</v>
      </c>
      <c r="W17" s="393">
        <v>95</v>
      </c>
      <c r="X17" s="497"/>
      <c r="Y17" s="393"/>
      <c r="Z17" s="393" t="s">
        <v>2483</v>
      </c>
      <c r="AA17" s="393" t="s">
        <v>2484</v>
      </c>
      <c r="AB17" s="393">
        <v>188.6</v>
      </c>
      <c r="AC17" s="397" t="s">
        <v>270</v>
      </c>
      <c r="AD17" s="397" t="s">
        <v>270</v>
      </c>
      <c r="AE17" s="397" t="s">
        <v>270</v>
      </c>
      <c r="AF17" s="397" t="s">
        <v>270</v>
      </c>
      <c r="AG17" s="397" t="s">
        <v>270</v>
      </c>
      <c r="AH17" s="397" t="s">
        <v>270</v>
      </c>
      <c r="AI17" s="522"/>
      <c r="AJ17" s="397" t="s">
        <v>270</v>
      </c>
      <c r="AK17" s="397" t="s">
        <v>270</v>
      </c>
      <c r="AL17" s="397" t="s">
        <v>270</v>
      </c>
      <c r="AM17" s="397"/>
      <c r="AN17" s="500"/>
      <c r="AO17" s="393" t="s">
        <v>270</v>
      </c>
      <c r="AP17" s="393" t="s">
        <v>270</v>
      </c>
      <c r="AQ17" s="9">
        <v>91.199999999999989</v>
      </c>
      <c r="AR17" s="393" t="s">
        <v>270</v>
      </c>
      <c r="AS17" s="501"/>
      <c r="AT17" s="393" t="s">
        <v>2465</v>
      </c>
      <c r="AU17" s="393" t="s">
        <v>270</v>
      </c>
      <c r="AV17" s="495"/>
      <c r="AW17" s="393">
        <v>102</v>
      </c>
      <c r="AX17" s="393" t="s">
        <v>2485</v>
      </c>
      <c r="AY17" s="393" t="s">
        <v>270</v>
      </c>
      <c r="AZ17" s="393" t="s">
        <v>2486</v>
      </c>
      <c r="BA17" s="393" t="s">
        <v>270</v>
      </c>
      <c r="BB17" s="393" t="s">
        <v>270</v>
      </c>
      <c r="BC17" s="393" t="s">
        <v>270</v>
      </c>
      <c r="BD17" s="393" t="s">
        <v>2487</v>
      </c>
      <c r="BE17" s="393" t="s">
        <v>270</v>
      </c>
      <c r="BF17" s="393" t="s">
        <v>270</v>
      </c>
      <c r="BG17" s="393" t="s">
        <v>270</v>
      </c>
      <c r="BH17" s="393" t="s">
        <v>270</v>
      </c>
      <c r="BI17" s="393" t="s">
        <v>270</v>
      </c>
      <c r="BJ17" s="393" t="s">
        <v>270</v>
      </c>
      <c r="BK17" s="393" t="s">
        <v>270</v>
      </c>
      <c r="BL17" s="393" t="s">
        <v>270</v>
      </c>
      <c r="BM17" s="393" t="s">
        <v>270</v>
      </c>
      <c r="BN17" s="393" t="s">
        <v>270</v>
      </c>
      <c r="BO17" s="393" t="s">
        <v>270</v>
      </c>
      <c r="BP17" s="495"/>
      <c r="BQ17" s="495"/>
      <c r="BR17" s="511"/>
      <c r="BS17" s="511"/>
      <c r="BT17" s="22"/>
    </row>
    <row r="18" spans="1:72" s="5" customFormat="1" ht="15" customHeight="1">
      <c r="A18" s="518" t="s">
        <v>2388</v>
      </c>
      <c r="B18" s="495" t="s">
        <v>898</v>
      </c>
      <c r="C18" s="520" t="s">
        <v>2488</v>
      </c>
      <c r="D18" s="495" t="s">
        <v>2489</v>
      </c>
      <c r="E18" s="495" t="s">
        <v>2490</v>
      </c>
      <c r="F18" s="403" t="s">
        <v>1664</v>
      </c>
      <c r="G18" s="512" t="s">
        <v>2393</v>
      </c>
      <c r="H18" s="512" t="s">
        <v>2491</v>
      </c>
      <c r="I18" s="536" t="s">
        <v>2492</v>
      </c>
      <c r="J18" s="393">
        <v>14</v>
      </c>
      <c r="K18" s="537">
        <v>34</v>
      </c>
      <c r="L18" s="393">
        <v>69</v>
      </c>
      <c r="M18" s="495">
        <v>70</v>
      </c>
      <c r="N18" s="203">
        <v>13</v>
      </c>
      <c r="O18" s="496">
        <v>28</v>
      </c>
      <c r="P18" s="212">
        <v>13</v>
      </c>
      <c r="Q18" s="25" t="s">
        <v>2493</v>
      </c>
      <c r="R18" s="393" t="s">
        <v>2333</v>
      </c>
      <c r="S18" s="403" t="s">
        <v>270</v>
      </c>
      <c r="T18" s="403" t="s">
        <v>2494</v>
      </c>
      <c r="U18" s="393" t="s">
        <v>270</v>
      </c>
      <c r="V18" s="403" t="s">
        <v>2495</v>
      </c>
      <c r="W18" s="403">
        <v>14</v>
      </c>
      <c r="X18" s="496">
        <f>W18+W19</f>
        <v>33</v>
      </c>
      <c r="Y18" s="403"/>
      <c r="Z18" s="403" t="s">
        <v>2496</v>
      </c>
      <c r="AA18" s="403" t="s">
        <v>2497</v>
      </c>
      <c r="AB18" s="393">
        <v>224</v>
      </c>
      <c r="AC18" s="397">
        <v>14</v>
      </c>
      <c r="AD18" s="397">
        <v>24.5</v>
      </c>
      <c r="AE18" s="397" t="s">
        <v>2498</v>
      </c>
      <c r="AF18" s="397">
        <v>0.37</v>
      </c>
      <c r="AG18" s="397" t="s">
        <v>2499</v>
      </c>
      <c r="AH18" s="397">
        <v>0.08</v>
      </c>
      <c r="AI18" s="522" t="s">
        <v>2500</v>
      </c>
      <c r="AJ18" s="411">
        <v>55</v>
      </c>
      <c r="AK18" s="411" t="s">
        <v>2501</v>
      </c>
      <c r="AL18" s="411" t="s">
        <v>2502</v>
      </c>
      <c r="AM18" s="411"/>
      <c r="AN18" s="500" t="s">
        <v>2503</v>
      </c>
      <c r="AO18" s="403" t="s">
        <v>270</v>
      </c>
      <c r="AP18" s="403" t="s">
        <v>270</v>
      </c>
      <c r="AQ18" s="403" t="s">
        <v>270</v>
      </c>
      <c r="AR18" s="403" t="s">
        <v>270</v>
      </c>
      <c r="AS18" s="510" t="s">
        <v>270</v>
      </c>
      <c r="AT18" s="38" t="s">
        <v>2504</v>
      </c>
      <c r="AU18" s="403" t="s">
        <v>270</v>
      </c>
      <c r="AV18" s="495" t="s">
        <v>2505</v>
      </c>
      <c r="AW18" s="393">
        <v>14</v>
      </c>
      <c r="AX18" s="393" t="s">
        <v>2506</v>
      </c>
      <c r="AY18" s="393" t="s">
        <v>270</v>
      </c>
      <c r="AZ18" s="393" t="s">
        <v>2507</v>
      </c>
      <c r="BA18" s="393" t="s">
        <v>270</v>
      </c>
      <c r="BB18" s="393" t="s">
        <v>270</v>
      </c>
      <c r="BC18" s="393" t="s">
        <v>270</v>
      </c>
      <c r="BD18" s="393" t="s">
        <v>2508</v>
      </c>
      <c r="BE18" s="393" t="s">
        <v>270</v>
      </c>
      <c r="BF18" s="403" t="s">
        <v>270</v>
      </c>
      <c r="BG18" s="403" t="s">
        <v>270</v>
      </c>
      <c r="BH18" s="403" t="s">
        <v>270</v>
      </c>
      <c r="BI18" s="403" t="s">
        <v>270</v>
      </c>
      <c r="BJ18" s="403" t="s">
        <v>270</v>
      </c>
      <c r="BK18" s="403" t="s">
        <v>270</v>
      </c>
      <c r="BL18" s="403" t="s">
        <v>270</v>
      </c>
      <c r="BM18" s="403" t="s">
        <v>270</v>
      </c>
      <c r="BN18" s="403" t="s">
        <v>270</v>
      </c>
      <c r="BO18" s="403" t="s">
        <v>270</v>
      </c>
      <c r="BP18" s="512" t="s">
        <v>270</v>
      </c>
      <c r="BQ18" s="512" t="s">
        <v>270</v>
      </c>
      <c r="BR18" s="511"/>
      <c r="BS18" s="511"/>
      <c r="BT18" s="22"/>
    </row>
    <row r="19" spans="1:72" s="5" customFormat="1" ht="15" customHeight="1">
      <c r="A19" s="519"/>
      <c r="B19" s="495"/>
      <c r="C19" s="520"/>
      <c r="D19" s="495"/>
      <c r="E19" s="495"/>
      <c r="F19" s="403" t="s">
        <v>1839</v>
      </c>
      <c r="G19" s="512"/>
      <c r="H19" s="512"/>
      <c r="I19" s="536"/>
      <c r="J19" s="393">
        <v>20</v>
      </c>
      <c r="K19" s="538"/>
      <c r="L19" s="393">
        <v>71</v>
      </c>
      <c r="M19" s="495"/>
      <c r="N19" s="203">
        <v>15</v>
      </c>
      <c r="O19" s="497"/>
      <c r="P19" s="212">
        <v>15</v>
      </c>
      <c r="Q19" s="25" t="s">
        <v>2509</v>
      </c>
      <c r="R19" s="393" t="s">
        <v>2333</v>
      </c>
      <c r="S19" s="403" t="s">
        <v>270</v>
      </c>
      <c r="T19" s="403" t="s">
        <v>2510</v>
      </c>
      <c r="U19" s="393" t="s">
        <v>270</v>
      </c>
      <c r="V19" s="403" t="s">
        <v>2511</v>
      </c>
      <c r="W19" s="403">
        <v>19</v>
      </c>
      <c r="X19" s="497"/>
      <c r="Y19" s="403"/>
      <c r="Z19" s="403" t="s">
        <v>2512</v>
      </c>
      <c r="AA19" s="403" t="s">
        <v>2513</v>
      </c>
      <c r="AB19" s="393">
        <v>154</v>
      </c>
      <c r="AC19" s="397">
        <v>20</v>
      </c>
      <c r="AD19" s="39">
        <v>17</v>
      </c>
      <c r="AE19" s="397" t="s">
        <v>2514</v>
      </c>
      <c r="AF19" s="8" t="s">
        <v>270</v>
      </c>
      <c r="AG19" s="8" t="s">
        <v>270</v>
      </c>
      <c r="AH19" s="8" t="s">
        <v>270</v>
      </c>
      <c r="AI19" s="522"/>
      <c r="AJ19" s="411">
        <v>20</v>
      </c>
      <c r="AK19" s="411" t="s">
        <v>2515</v>
      </c>
      <c r="AL19" s="411" t="s">
        <v>2516</v>
      </c>
      <c r="AM19" s="411"/>
      <c r="AN19" s="500"/>
      <c r="AO19" s="403" t="s">
        <v>270</v>
      </c>
      <c r="AP19" s="403" t="s">
        <v>270</v>
      </c>
      <c r="AQ19" s="403" t="s">
        <v>270</v>
      </c>
      <c r="AR19" s="403" t="s">
        <v>270</v>
      </c>
      <c r="AS19" s="510"/>
      <c r="AT19" s="38" t="s">
        <v>2517</v>
      </c>
      <c r="AU19" s="403" t="s">
        <v>270</v>
      </c>
      <c r="AV19" s="495"/>
      <c r="AW19" s="393">
        <v>18</v>
      </c>
      <c r="AX19" s="393" t="s">
        <v>2518</v>
      </c>
      <c r="AY19" s="393" t="s">
        <v>270</v>
      </c>
      <c r="AZ19" s="393" t="s">
        <v>2519</v>
      </c>
      <c r="BA19" s="393" t="s">
        <v>270</v>
      </c>
      <c r="BB19" s="393" t="s">
        <v>270</v>
      </c>
      <c r="BC19" s="393" t="s">
        <v>270</v>
      </c>
      <c r="BD19" s="393" t="s">
        <v>2520</v>
      </c>
      <c r="BE19" s="393" t="s">
        <v>270</v>
      </c>
      <c r="BF19" s="403" t="s">
        <v>270</v>
      </c>
      <c r="BG19" s="403" t="s">
        <v>270</v>
      </c>
      <c r="BH19" s="403" t="s">
        <v>270</v>
      </c>
      <c r="BI19" s="403" t="s">
        <v>270</v>
      </c>
      <c r="BJ19" s="403" t="s">
        <v>270</v>
      </c>
      <c r="BK19" s="403" t="s">
        <v>270</v>
      </c>
      <c r="BL19" s="403" t="s">
        <v>270</v>
      </c>
      <c r="BM19" s="403" t="s">
        <v>270</v>
      </c>
      <c r="BN19" s="403" t="s">
        <v>270</v>
      </c>
      <c r="BO19" s="403" t="s">
        <v>270</v>
      </c>
      <c r="BP19" s="512"/>
      <c r="BQ19" s="512"/>
      <c r="BR19" s="511"/>
      <c r="BS19" s="511"/>
      <c r="BT19" s="22"/>
    </row>
    <row r="20" spans="1:72" ht="15" customHeight="1">
      <c r="A20" s="518" t="s">
        <v>2388</v>
      </c>
      <c r="B20" s="495" t="s">
        <v>905</v>
      </c>
      <c r="C20" s="520" t="s">
        <v>1505</v>
      </c>
      <c r="D20" s="495" t="s">
        <v>2521</v>
      </c>
      <c r="E20" s="495" t="s">
        <v>2522</v>
      </c>
      <c r="F20" s="393" t="s">
        <v>1664</v>
      </c>
      <c r="G20" s="495" t="s">
        <v>2470</v>
      </c>
      <c r="H20" s="495" t="s">
        <v>2523</v>
      </c>
      <c r="I20" s="513" t="s">
        <v>2524</v>
      </c>
      <c r="J20" s="393">
        <v>99</v>
      </c>
      <c r="K20" s="537">
        <v>191</v>
      </c>
      <c r="L20" s="393">
        <v>69</v>
      </c>
      <c r="M20" s="495">
        <v>68</v>
      </c>
      <c r="N20" s="37">
        <v>72</v>
      </c>
      <c r="O20" s="496">
        <v>132</v>
      </c>
      <c r="P20" s="395">
        <v>72</v>
      </c>
      <c r="Q20" s="417" t="s">
        <v>2525</v>
      </c>
      <c r="R20" s="393" t="s">
        <v>2526</v>
      </c>
      <c r="S20" s="393" t="s">
        <v>270</v>
      </c>
      <c r="T20" s="393" t="s">
        <v>270</v>
      </c>
      <c r="U20" s="393" t="s">
        <v>2527</v>
      </c>
      <c r="V20" s="393" t="s">
        <v>270</v>
      </c>
      <c r="W20" s="393" t="s">
        <v>270</v>
      </c>
      <c r="X20" s="496" t="s">
        <v>270</v>
      </c>
      <c r="Y20" s="393"/>
      <c r="Z20" s="393" t="s">
        <v>270</v>
      </c>
      <c r="AA20" s="393" t="s">
        <v>270</v>
      </c>
      <c r="AB20" s="393">
        <v>112</v>
      </c>
      <c r="AC20" s="397" t="s">
        <v>270</v>
      </c>
      <c r="AD20" s="397" t="s">
        <v>270</v>
      </c>
      <c r="AE20" s="397" t="s">
        <v>270</v>
      </c>
      <c r="AF20" s="397" t="s">
        <v>270</v>
      </c>
      <c r="AG20" s="397" t="s">
        <v>270</v>
      </c>
      <c r="AH20" s="397" t="s">
        <v>270</v>
      </c>
      <c r="AI20" s="522" t="s">
        <v>270</v>
      </c>
      <c r="AJ20" s="397" t="s">
        <v>270</v>
      </c>
      <c r="AK20" s="397" t="s">
        <v>270</v>
      </c>
      <c r="AL20" s="397" t="s">
        <v>270</v>
      </c>
      <c r="AM20" s="397"/>
      <c r="AN20" s="500" t="s">
        <v>270</v>
      </c>
      <c r="AO20" s="393" t="s">
        <v>270</v>
      </c>
      <c r="AP20" s="393" t="s">
        <v>270</v>
      </c>
      <c r="AQ20" s="393" t="s">
        <v>270</v>
      </c>
      <c r="AR20" s="393" t="s">
        <v>270</v>
      </c>
      <c r="AS20" s="510" t="s">
        <v>270</v>
      </c>
      <c r="AT20" s="393" t="s">
        <v>2528</v>
      </c>
      <c r="AU20" s="393" t="s">
        <v>270</v>
      </c>
      <c r="AV20" s="495" t="s">
        <v>2529</v>
      </c>
      <c r="AW20" s="393" t="s">
        <v>270</v>
      </c>
      <c r="AX20" s="393" t="s">
        <v>270</v>
      </c>
      <c r="AY20" s="393" t="s">
        <v>270</v>
      </c>
      <c r="AZ20" s="393" t="s">
        <v>270</v>
      </c>
      <c r="BA20" s="393" t="s">
        <v>270</v>
      </c>
      <c r="BB20" s="393" t="s">
        <v>270</v>
      </c>
      <c r="BC20" s="393" t="s">
        <v>270</v>
      </c>
      <c r="BD20" s="417" t="s">
        <v>2530</v>
      </c>
      <c r="BE20" s="393" t="s">
        <v>270</v>
      </c>
      <c r="BF20" s="393" t="s">
        <v>270</v>
      </c>
      <c r="BG20" s="393" t="s">
        <v>270</v>
      </c>
      <c r="BH20" s="393" t="s">
        <v>270</v>
      </c>
      <c r="BI20" s="393" t="s">
        <v>270</v>
      </c>
      <c r="BJ20" s="393" t="s">
        <v>270</v>
      </c>
      <c r="BK20" s="393" t="s">
        <v>270</v>
      </c>
      <c r="BL20" s="393" t="s">
        <v>270</v>
      </c>
      <c r="BM20" s="393" t="s">
        <v>270</v>
      </c>
      <c r="BN20" s="417" t="s">
        <v>2531</v>
      </c>
      <c r="BO20" s="393" t="s">
        <v>270</v>
      </c>
      <c r="BP20" s="495" t="s">
        <v>2532</v>
      </c>
      <c r="BQ20" s="513" t="s">
        <v>2533</v>
      </c>
      <c r="BR20" s="512" t="s">
        <v>2155</v>
      </c>
      <c r="BS20" s="508" t="s">
        <v>2534</v>
      </c>
      <c r="BT20" s="23"/>
    </row>
    <row r="21" spans="1:72" ht="15" customHeight="1">
      <c r="A21" s="519"/>
      <c r="B21" s="495"/>
      <c r="C21" s="520"/>
      <c r="D21" s="495"/>
      <c r="E21" s="495"/>
      <c r="F21" s="393" t="s">
        <v>2479</v>
      </c>
      <c r="G21" s="495"/>
      <c r="H21" s="512"/>
      <c r="I21" s="513"/>
      <c r="J21" s="393">
        <v>92</v>
      </c>
      <c r="K21" s="538"/>
      <c r="L21" s="393">
        <v>67</v>
      </c>
      <c r="M21" s="495"/>
      <c r="N21" s="37">
        <v>60</v>
      </c>
      <c r="O21" s="497"/>
      <c r="P21" s="395">
        <v>60</v>
      </c>
      <c r="Q21" s="393" t="s">
        <v>2535</v>
      </c>
      <c r="R21" s="393" t="s">
        <v>2536</v>
      </c>
      <c r="S21" s="393" t="s">
        <v>270</v>
      </c>
      <c r="T21" s="393" t="s">
        <v>270</v>
      </c>
      <c r="U21" s="393" t="s">
        <v>2537</v>
      </c>
      <c r="V21" s="393" t="s">
        <v>270</v>
      </c>
      <c r="W21" s="393" t="s">
        <v>270</v>
      </c>
      <c r="X21" s="497"/>
      <c r="Y21" s="393"/>
      <c r="Z21" s="393" t="s">
        <v>270</v>
      </c>
      <c r="AA21" s="393" t="s">
        <v>270</v>
      </c>
      <c r="AB21" s="393" t="s">
        <v>270</v>
      </c>
      <c r="AC21" s="397" t="s">
        <v>270</v>
      </c>
      <c r="AD21" s="397" t="s">
        <v>270</v>
      </c>
      <c r="AE21" s="397" t="s">
        <v>270</v>
      </c>
      <c r="AF21" s="8" t="s">
        <v>270</v>
      </c>
      <c r="AG21" s="8" t="s">
        <v>270</v>
      </c>
      <c r="AH21" s="8" t="s">
        <v>270</v>
      </c>
      <c r="AI21" s="522"/>
      <c r="AJ21" s="397" t="s">
        <v>270</v>
      </c>
      <c r="AK21" s="397" t="s">
        <v>270</v>
      </c>
      <c r="AL21" s="397" t="s">
        <v>270</v>
      </c>
      <c r="AM21" s="397"/>
      <c r="AN21" s="500"/>
      <c r="AO21" s="393" t="s">
        <v>270</v>
      </c>
      <c r="AP21" s="393" t="s">
        <v>270</v>
      </c>
      <c r="AQ21" s="393" t="s">
        <v>270</v>
      </c>
      <c r="AR21" s="393" t="s">
        <v>270</v>
      </c>
      <c r="AS21" s="510"/>
      <c r="AT21" s="393" t="s">
        <v>270</v>
      </c>
      <c r="AU21" s="393" t="s">
        <v>270</v>
      </c>
      <c r="AV21" s="495"/>
      <c r="AW21" s="393" t="s">
        <v>270</v>
      </c>
      <c r="AX21" s="393" t="s">
        <v>270</v>
      </c>
      <c r="AY21" s="393" t="s">
        <v>270</v>
      </c>
      <c r="AZ21" s="393" t="s">
        <v>270</v>
      </c>
      <c r="BA21" s="393" t="s">
        <v>270</v>
      </c>
      <c r="BB21" s="393" t="s">
        <v>270</v>
      </c>
      <c r="BC21" s="393" t="s">
        <v>270</v>
      </c>
      <c r="BD21" s="393" t="s">
        <v>270</v>
      </c>
      <c r="BE21" s="393" t="s">
        <v>270</v>
      </c>
      <c r="BF21" s="393" t="s">
        <v>270</v>
      </c>
      <c r="BG21" s="393" t="s">
        <v>270</v>
      </c>
      <c r="BH21" s="393" t="s">
        <v>270</v>
      </c>
      <c r="BI21" s="393" t="s">
        <v>270</v>
      </c>
      <c r="BJ21" s="393" t="s">
        <v>270</v>
      </c>
      <c r="BK21" s="393" t="s">
        <v>270</v>
      </c>
      <c r="BL21" s="393" t="s">
        <v>270</v>
      </c>
      <c r="BM21" s="393" t="s">
        <v>270</v>
      </c>
      <c r="BN21" s="393" t="s">
        <v>270</v>
      </c>
      <c r="BO21" s="393" t="s">
        <v>270</v>
      </c>
      <c r="BP21" s="495"/>
      <c r="BQ21" s="513"/>
      <c r="BR21" s="512"/>
      <c r="BS21" s="509"/>
      <c r="BT21" s="23"/>
    </row>
    <row r="22" spans="1:72" s="5" customFormat="1" ht="15" customHeight="1">
      <c r="A22" s="518" t="s">
        <v>2388</v>
      </c>
      <c r="B22" s="495" t="s">
        <v>912</v>
      </c>
      <c r="C22" s="520" t="s">
        <v>1337</v>
      </c>
      <c r="D22" s="495" t="s">
        <v>2538</v>
      </c>
      <c r="E22" s="495" t="s">
        <v>2280</v>
      </c>
      <c r="F22" s="393" t="s">
        <v>2539</v>
      </c>
      <c r="G22" s="495" t="s">
        <v>2540</v>
      </c>
      <c r="H22" s="495" t="s">
        <v>2541</v>
      </c>
      <c r="I22" s="513" t="s">
        <v>2542</v>
      </c>
      <c r="J22" s="393">
        <v>27</v>
      </c>
      <c r="K22" s="537">
        <v>79</v>
      </c>
      <c r="L22" s="393">
        <v>71</v>
      </c>
      <c r="M22" s="498">
        <v>71</v>
      </c>
      <c r="N22" s="37">
        <v>18</v>
      </c>
      <c r="O22" s="496">
        <v>55</v>
      </c>
      <c r="P22" s="395">
        <v>18</v>
      </c>
      <c r="Q22" s="548" t="s">
        <v>2543</v>
      </c>
      <c r="R22" s="495" t="s">
        <v>2544</v>
      </c>
      <c r="S22" s="396" t="s">
        <v>270</v>
      </c>
      <c r="T22" s="396" t="s">
        <v>270</v>
      </c>
      <c r="U22" s="396" t="s">
        <v>270</v>
      </c>
      <c r="V22" s="396" t="s">
        <v>270</v>
      </c>
      <c r="W22" s="396" t="s">
        <v>270</v>
      </c>
      <c r="X22" s="496" t="s">
        <v>270</v>
      </c>
      <c r="Y22" s="396"/>
      <c r="Z22" s="396" t="s">
        <v>270</v>
      </c>
      <c r="AA22" s="396" t="s">
        <v>270</v>
      </c>
      <c r="AB22" s="396" t="s">
        <v>270</v>
      </c>
      <c r="AC22" s="397" t="s">
        <v>270</v>
      </c>
      <c r="AD22" s="397" t="s">
        <v>270</v>
      </c>
      <c r="AE22" s="397" t="s">
        <v>270</v>
      </c>
      <c r="AF22" s="397" t="s">
        <v>270</v>
      </c>
      <c r="AG22" s="397" t="s">
        <v>270</v>
      </c>
      <c r="AH22" s="397" t="s">
        <v>270</v>
      </c>
      <c r="AI22" s="522" t="s">
        <v>270</v>
      </c>
      <c r="AJ22" s="397" t="s">
        <v>270</v>
      </c>
      <c r="AK22" s="397" t="s">
        <v>270</v>
      </c>
      <c r="AL22" s="410" t="s">
        <v>270</v>
      </c>
      <c r="AM22" s="410"/>
      <c r="AN22" s="526" t="s">
        <v>270</v>
      </c>
      <c r="AO22" s="396" t="s">
        <v>270</v>
      </c>
      <c r="AP22" s="396" t="s">
        <v>270</v>
      </c>
      <c r="AQ22" s="396" t="s">
        <v>270</v>
      </c>
      <c r="AR22" s="396" t="s">
        <v>270</v>
      </c>
      <c r="AS22" s="499" t="s">
        <v>270</v>
      </c>
      <c r="AT22" s="396" t="s">
        <v>270</v>
      </c>
      <c r="AU22" s="396" t="s">
        <v>270</v>
      </c>
      <c r="AV22" s="512" t="s">
        <v>270</v>
      </c>
      <c r="AW22" s="396" t="s">
        <v>270</v>
      </c>
      <c r="AX22" s="396" t="s">
        <v>270</v>
      </c>
      <c r="AY22" s="396" t="s">
        <v>270</v>
      </c>
      <c r="AZ22" s="396" t="s">
        <v>270</v>
      </c>
      <c r="BA22" s="396" t="s">
        <v>270</v>
      </c>
      <c r="BB22" s="396" t="s">
        <v>270</v>
      </c>
      <c r="BC22" s="396" t="s">
        <v>270</v>
      </c>
      <c r="BD22" s="396" t="s">
        <v>270</v>
      </c>
      <c r="BE22" s="396" t="s">
        <v>270</v>
      </c>
      <c r="BF22" s="396" t="s">
        <v>270</v>
      </c>
      <c r="BG22" s="396" t="s">
        <v>270</v>
      </c>
      <c r="BH22" s="396" t="s">
        <v>270</v>
      </c>
      <c r="BI22" s="396" t="s">
        <v>270</v>
      </c>
      <c r="BJ22" s="396" t="s">
        <v>270</v>
      </c>
      <c r="BK22" s="396" t="s">
        <v>270</v>
      </c>
      <c r="BL22" s="396" t="s">
        <v>270</v>
      </c>
      <c r="BM22" s="396" t="s">
        <v>270</v>
      </c>
      <c r="BN22" s="396" t="s">
        <v>270</v>
      </c>
      <c r="BO22" s="396" t="s">
        <v>270</v>
      </c>
      <c r="BP22" s="495" t="s">
        <v>270</v>
      </c>
      <c r="BQ22" s="495" t="s">
        <v>270</v>
      </c>
      <c r="BR22" s="511"/>
      <c r="BS22" s="511"/>
      <c r="BT22" s="22"/>
    </row>
    <row r="23" spans="1:72" s="5" customFormat="1" ht="15" customHeight="1">
      <c r="A23" s="519"/>
      <c r="B23" s="495"/>
      <c r="C23" s="520"/>
      <c r="D23" s="495"/>
      <c r="E23" s="495"/>
      <c r="F23" s="393" t="s">
        <v>2545</v>
      </c>
      <c r="G23" s="495"/>
      <c r="H23" s="495"/>
      <c r="I23" s="513"/>
      <c r="J23" s="393">
        <v>52</v>
      </c>
      <c r="K23" s="538"/>
      <c r="L23" s="393">
        <v>71</v>
      </c>
      <c r="M23" s="498"/>
      <c r="N23" s="37">
        <v>37</v>
      </c>
      <c r="O23" s="497"/>
      <c r="P23" s="395">
        <v>37</v>
      </c>
      <c r="Q23" s="548"/>
      <c r="R23" s="495"/>
      <c r="S23" s="396" t="s">
        <v>270</v>
      </c>
      <c r="T23" s="396" t="s">
        <v>270</v>
      </c>
      <c r="U23" s="396" t="s">
        <v>270</v>
      </c>
      <c r="V23" s="396" t="s">
        <v>270</v>
      </c>
      <c r="W23" s="396" t="s">
        <v>270</v>
      </c>
      <c r="X23" s="497"/>
      <c r="Y23" s="396"/>
      <c r="Z23" s="396" t="s">
        <v>270</v>
      </c>
      <c r="AA23" s="396" t="s">
        <v>270</v>
      </c>
      <c r="AB23" s="396" t="s">
        <v>270</v>
      </c>
      <c r="AC23" s="397" t="s">
        <v>270</v>
      </c>
      <c r="AD23" s="397" t="s">
        <v>270</v>
      </c>
      <c r="AE23" s="397" t="s">
        <v>270</v>
      </c>
      <c r="AF23" s="8" t="s">
        <v>270</v>
      </c>
      <c r="AG23" s="8" t="s">
        <v>270</v>
      </c>
      <c r="AH23" s="8" t="s">
        <v>270</v>
      </c>
      <c r="AI23" s="522"/>
      <c r="AJ23" s="397" t="s">
        <v>270</v>
      </c>
      <c r="AK23" s="397" t="s">
        <v>270</v>
      </c>
      <c r="AL23" s="410" t="s">
        <v>270</v>
      </c>
      <c r="AM23" s="410"/>
      <c r="AN23" s="526"/>
      <c r="AO23" s="396" t="s">
        <v>270</v>
      </c>
      <c r="AP23" s="396" t="s">
        <v>270</v>
      </c>
      <c r="AQ23" s="396" t="s">
        <v>270</v>
      </c>
      <c r="AR23" s="396" t="s">
        <v>270</v>
      </c>
      <c r="AS23" s="499"/>
      <c r="AT23" s="396" t="s">
        <v>270</v>
      </c>
      <c r="AU23" s="396" t="s">
        <v>270</v>
      </c>
      <c r="AV23" s="512"/>
      <c r="AW23" s="396" t="s">
        <v>270</v>
      </c>
      <c r="AX23" s="396" t="s">
        <v>270</v>
      </c>
      <c r="AY23" s="396" t="s">
        <v>270</v>
      </c>
      <c r="AZ23" s="396" t="s">
        <v>270</v>
      </c>
      <c r="BA23" s="396" t="s">
        <v>270</v>
      </c>
      <c r="BB23" s="396" t="s">
        <v>270</v>
      </c>
      <c r="BC23" s="396" t="s">
        <v>270</v>
      </c>
      <c r="BD23" s="396" t="s">
        <v>270</v>
      </c>
      <c r="BE23" s="396" t="s">
        <v>270</v>
      </c>
      <c r="BF23" s="396" t="s">
        <v>270</v>
      </c>
      <c r="BG23" s="396" t="s">
        <v>270</v>
      </c>
      <c r="BH23" s="396" t="s">
        <v>270</v>
      </c>
      <c r="BI23" s="396" t="s">
        <v>270</v>
      </c>
      <c r="BJ23" s="396" t="s">
        <v>270</v>
      </c>
      <c r="BK23" s="396" t="s">
        <v>270</v>
      </c>
      <c r="BL23" s="396" t="s">
        <v>270</v>
      </c>
      <c r="BM23" s="396" t="s">
        <v>270</v>
      </c>
      <c r="BN23" s="396" t="s">
        <v>270</v>
      </c>
      <c r="BO23" s="396" t="s">
        <v>270</v>
      </c>
      <c r="BP23" s="495"/>
      <c r="BQ23" s="495"/>
      <c r="BR23" s="511"/>
      <c r="BS23" s="511"/>
      <c r="BT23" s="22"/>
    </row>
    <row r="24" spans="1:72" s="5" customFormat="1" ht="15" customHeight="1">
      <c r="A24" s="518" t="s">
        <v>2546</v>
      </c>
      <c r="B24" s="495" t="s">
        <v>919</v>
      </c>
      <c r="C24" s="555" t="s">
        <v>1333</v>
      </c>
      <c r="D24" s="495" t="s">
        <v>2538</v>
      </c>
      <c r="E24" s="482" t="s">
        <v>2547</v>
      </c>
      <c r="F24" s="393" t="s">
        <v>2548</v>
      </c>
      <c r="G24" s="482" t="s">
        <v>2549</v>
      </c>
      <c r="H24" s="495" t="s">
        <v>2550</v>
      </c>
      <c r="I24" s="513" t="s">
        <v>2551</v>
      </c>
      <c r="J24" s="393">
        <v>27</v>
      </c>
      <c r="K24" s="482">
        <v>109</v>
      </c>
      <c r="L24" s="393">
        <v>71</v>
      </c>
      <c r="M24" s="498">
        <v>71.073394495412842</v>
      </c>
      <c r="N24" s="37">
        <v>19</v>
      </c>
      <c r="O24" s="496">
        <v>55</v>
      </c>
      <c r="P24" s="395">
        <v>19</v>
      </c>
      <c r="Q24" s="417" t="s">
        <v>2552</v>
      </c>
      <c r="R24" s="417" t="s">
        <v>2553</v>
      </c>
      <c r="S24" s="393" t="s">
        <v>270</v>
      </c>
      <c r="T24" s="417" t="s">
        <v>2554</v>
      </c>
      <c r="U24" s="393" t="s">
        <v>2555</v>
      </c>
      <c r="V24" s="393" t="s">
        <v>2556</v>
      </c>
      <c r="W24" s="393">
        <v>21</v>
      </c>
      <c r="X24" s="496">
        <f>W24+W25</f>
        <v>66</v>
      </c>
      <c r="Y24" s="393"/>
      <c r="Z24" s="417" t="s">
        <v>270</v>
      </c>
      <c r="AA24" s="417" t="s">
        <v>270</v>
      </c>
      <c r="AB24" s="508" t="s">
        <v>270</v>
      </c>
      <c r="AC24" s="397">
        <v>14</v>
      </c>
      <c r="AD24" s="397" t="s">
        <v>270</v>
      </c>
      <c r="AE24" s="397" t="s">
        <v>270</v>
      </c>
      <c r="AF24" s="397" t="s">
        <v>270</v>
      </c>
      <c r="AG24" s="397" t="s">
        <v>270</v>
      </c>
      <c r="AH24" s="397" t="s">
        <v>270</v>
      </c>
      <c r="AI24" s="522" t="s">
        <v>270</v>
      </c>
      <c r="AJ24" s="397">
        <v>14</v>
      </c>
      <c r="AK24" s="397" t="s">
        <v>2557</v>
      </c>
      <c r="AL24" s="221" t="s">
        <v>2558</v>
      </c>
      <c r="AM24" s="225"/>
      <c r="AN24" s="529" t="s">
        <v>2559</v>
      </c>
      <c r="AO24" s="393" t="s">
        <v>270</v>
      </c>
      <c r="AP24" s="393" t="s">
        <v>270</v>
      </c>
      <c r="AQ24" s="393" t="s">
        <v>270</v>
      </c>
      <c r="AR24" s="393" t="s">
        <v>270</v>
      </c>
      <c r="AS24" s="514" t="s">
        <v>270</v>
      </c>
      <c r="AT24" s="417" t="s">
        <v>270</v>
      </c>
      <c r="AU24" s="417" t="s">
        <v>270</v>
      </c>
      <c r="AV24" s="514" t="s">
        <v>270</v>
      </c>
      <c r="AW24" s="393">
        <v>27</v>
      </c>
      <c r="AX24" s="393" t="s">
        <v>270</v>
      </c>
      <c r="AY24" s="393" t="s">
        <v>2560</v>
      </c>
      <c r="AZ24" s="393" t="s">
        <v>270</v>
      </c>
      <c r="BA24" s="393">
        <v>0</v>
      </c>
      <c r="BB24" s="393" t="s">
        <v>270</v>
      </c>
      <c r="BC24" s="393" t="s">
        <v>1733</v>
      </c>
      <c r="BD24" s="393" t="s">
        <v>270</v>
      </c>
      <c r="BE24" s="393" t="s">
        <v>1733</v>
      </c>
      <c r="BF24" s="393" t="s">
        <v>270</v>
      </c>
      <c r="BG24" s="393" t="s">
        <v>270</v>
      </c>
      <c r="BH24" s="393" t="s">
        <v>2561</v>
      </c>
      <c r="BI24" s="393" t="s">
        <v>270</v>
      </c>
      <c r="BJ24" s="393" t="s">
        <v>270</v>
      </c>
      <c r="BK24" s="393" t="s">
        <v>270</v>
      </c>
      <c r="BL24" s="393" t="s">
        <v>270</v>
      </c>
      <c r="BM24" s="393" t="s">
        <v>2562</v>
      </c>
      <c r="BN24" s="393" t="s">
        <v>270</v>
      </c>
      <c r="BO24" s="393" t="s">
        <v>270</v>
      </c>
      <c r="BP24" s="495" t="s">
        <v>270</v>
      </c>
      <c r="BQ24" s="495" t="s">
        <v>270</v>
      </c>
      <c r="BR24" s="512" t="s">
        <v>270</v>
      </c>
      <c r="BS24" s="512" t="s">
        <v>270</v>
      </c>
      <c r="BT24" s="22"/>
    </row>
    <row r="25" spans="1:72" s="5" customFormat="1" ht="15" customHeight="1">
      <c r="A25" s="519"/>
      <c r="B25" s="495"/>
      <c r="C25" s="556"/>
      <c r="D25" s="495"/>
      <c r="E25" s="482"/>
      <c r="F25" s="393" t="s">
        <v>2563</v>
      </c>
      <c r="G25" s="483"/>
      <c r="H25" s="495"/>
      <c r="I25" s="513"/>
      <c r="J25" s="393">
        <v>52</v>
      </c>
      <c r="K25" s="483"/>
      <c r="L25" s="393">
        <v>70</v>
      </c>
      <c r="M25" s="498"/>
      <c r="N25" s="37">
        <v>36</v>
      </c>
      <c r="O25" s="497"/>
      <c r="P25" s="395">
        <v>36</v>
      </c>
      <c r="Q25" s="417" t="s">
        <v>2564</v>
      </c>
      <c r="R25" s="417" t="s">
        <v>2565</v>
      </c>
      <c r="S25" s="393" t="s">
        <v>270</v>
      </c>
      <c r="T25" s="417" t="s">
        <v>2566</v>
      </c>
      <c r="U25" s="393" t="s">
        <v>2567</v>
      </c>
      <c r="V25" s="393" t="s">
        <v>2568</v>
      </c>
      <c r="W25" s="393">
        <v>45</v>
      </c>
      <c r="X25" s="497"/>
      <c r="Y25" s="393"/>
      <c r="Z25" s="417" t="s">
        <v>270</v>
      </c>
      <c r="AA25" s="417" t="s">
        <v>270</v>
      </c>
      <c r="AB25" s="509"/>
      <c r="AC25" s="397">
        <v>18</v>
      </c>
      <c r="AD25" s="397" t="s">
        <v>270</v>
      </c>
      <c r="AE25" s="397" t="s">
        <v>270</v>
      </c>
      <c r="AF25" s="8" t="s">
        <v>270</v>
      </c>
      <c r="AG25" s="8" t="s">
        <v>270</v>
      </c>
      <c r="AH25" s="8" t="s">
        <v>270</v>
      </c>
      <c r="AI25" s="522"/>
      <c r="AJ25" s="397">
        <v>18</v>
      </c>
      <c r="AK25" s="397" t="s">
        <v>2569</v>
      </c>
      <c r="AL25" s="221" t="s">
        <v>2570</v>
      </c>
      <c r="AM25" s="226"/>
      <c r="AN25" s="530"/>
      <c r="AO25" s="393" t="s">
        <v>270</v>
      </c>
      <c r="AP25" s="393" t="s">
        <v>270</v>
      </c>
      <c r="AQ25" s="393" t="s">
        <v>270</v>
      </c>
      <c r="AR25" s="393" t="s">
        <v>270</v>
      </c>
      <c r="AS25" s="515"/>
      <c r="AT25" s="417" t="s">
        <v>270</v>
      </c>
      <c r="AU25" s="417" t="s">
        <v>270</v>
      </c>
      <c r="AV25" s="515"/>
      <c r="AW25" s="393">
        <v>52</v>
      </c>
      <c r="AX25" s="393" t="s">
        <v>270</v>
      </c>
      <c r="AY25" s="393" t="s">
        <v>2571</v>
      </c>
      <c r="AZ25" s="393" t="s">
        <v>270</v>
      </c>
      <c r="BA25" s="393" t="s">
        <v>2572</v>
      </c>
      <c r="BB25" s="393" t="s">
        <v>270</v>
      </c>
      <c r="BC25" s="393" t="s">
        <v>2573</v>
      </c>
      <c r="BD25" s="393" t="s">
        <v>270</v>
      </c>
      <c r="BE25" s="393" t="s">
        <v>2574</v>
      </c>
      <c r="BF25" s="393" t="s">
        <v>270</v>
      </c>
      <c r="BG25" s="393" t="s">
        <v>270</v>
      </c>
      <c r="BH25" s="393" t="s">
        <v>2575</v>
      </c>
      <c r="BI25" s="393" t="s">
        <v>270</v>
      </c>
      <c r="BJ25" s="393" t="s">
        <v>270</v>
      </c>
      <c r="BK25" s="393" t="s">
        <v>270</v>
      </c>
      <c r="BL25" s="393" t="s">
        <v>270</v>
      </c>
      <c r="BM25" s="393" t="s">
        <v>2574</v>
      </c>
      <c r="BN25" s="393" t="s">
        <v>270</v>
      </c>
      <c r="BO25" s="393" t="s">
        <v>270</v>
      </c>
      <c r="BP25" s="495"/>
      <c r="BQ25" s="495"/>
      <c r="BR25" s="512"/>
      <c r="BS25" s="512"/>
      <c r="BT25" s="22"/>
    </row>
    <row r="26" spans="1:72" s="5" customFormat="1" ht="15" customHeight="1">
      <c r="A26" s="518" t="s">
        <v>2546</v>
      </c>
      <c r="B26" s="482" t="s">
        <v>926</v>
      </c>
      <c r="C26" s="534" t="s">
        <v>1483</v>
      </c>
      <c r="D26" s="482" t="s">
        <v>2576</v>
      </c>
      <c r="E26" s="482" t="s">
        <v>2490</v>
      </c>
      <c r="F26" s="393" t="s">
        <v>1664</v>
      </c>
      <c r="G26" s="393" t="s">
        <v>2577</v>
      </c>
      <c r="H26" s="482" t="s">
        <v>2578</v>
      </c>
      <c r="I26" s="532" t="s">
        <v>2579</v>
      </c>
      <c r="J26" s="393">
        <v>129</v>
      </c>
      <c r="K26" s="482">
        <v>262</v>
      </c>
      <c r="L26" s="393">
        <v>76</v>
      </c>
      <c r="M26" s="506">
        <v>75.492366412213741</v>
      </c>
      <c r="N26" s="37">
        <v>81</v>
      </c>
      <c r="O26" s="496">
        <v>159</v>
      </c>
      <c r="P26" s="395">
        <v>81</v>
      </c>
      <c r="Q26" s="417" t="s">
        <v>2580</v>
      </c>
      <c r="R26" s="30" t="s">
        <v>2581</v>
      </c>
      <c r="S26" s="482" t="s">
        <v>270</v>
      </c>
      <c r="T26" s="393" t="s">
        <v>2582</v>
      </c>
      <c r="U26" s="393" t="s">
        <v>2399</v>
      </c>
      <c r="V26" s="393" t="s">
        <v>2583</v>
      </c>
      <c r="W26" s="393">
        <v>94</v>
      </c>
      <c r="X26" s="496">
        <f>W26+W27</f>
        <v>198</v>
      </c>
      <c r="Y26" s="393"/>
      <c r="Z26" s="393" t="s">
        <v>2584</v>
      </c>
      <c r="AA26" s="393" t="s">
        <v>2585</v>
      </c>
      <c r="AB26" s="393">
        <v>140</v>
      </c>
      <c r="AC26" s="411">
        <v>129</v>
      </c>
      <c r="AD26" s="411">
        <v>8.9</v>
      </c>
      <c r="AE26" s="411" t="s">
        <v>2586</v>
      </c>
      <c r="AF26" s="411">
        <v>0.74</v>
      </c>
      <c r="AG26" s="411" t="s">
        <v>2587</v>
      </c>
      <c r="AH26" s="411" t="s">
        <v>270</v>
      </c>
      <c r="AI26" s="539" t="s">
        <v>2588</v>
      </c>
      <c r="AJ26" s="397">
        <v>129</v>
      </c>
      <c r="AK26" s="397" t="s">
        <v>2589</v>
      </c>
      <c r="AL26" s="397" t="s">
        <v>2590</v>
      </c>
      <c r="AM26" s="391"/>
      <c r="AN26" s="546" t="s">
        <v>2591</v>
      </c>
      <c r="AO26" s="393" t="s">
        <v>270</v>
      </c>
      <c r="AP26" s="393" t="s">
        <v>270</v>
      </c>
      <c r="AQ26" s="393" t="s">
        <v>270</v>
      </c>
      <c r="AR26" s="393" t="s">
        <v>270</v>
      </c>
      <c r="AS26" s="482" t="s">
        <v>270</v>
      </c>
      <c r="AT26" s="417" t="s">
        <v>270</v>
      </c>
      <c r="AU26" s="417" t="s">
        <v>270</v>
      </c>
      <c r="AV26" s="508" t="s">
        <v>270</v>
      </c>
      <c r="AW26" s="393">
        <v>128</v>
      </c>
      <c r="AX26" s="393" t="s">
        <v>2592</v>
      </c>
      <c r="AY26" s="393" t="s">
        <v>2593</v>
      </c>
      <c r="AZ26" s="393" t="s">
        <v>2594</v>
      </c>
      <c r="BA26" s="393" t="s">
        <v>270</v>
      </c>
      <c r="BB26" s="393" t="s">
        <v>2595</v>
      </c>
      <c r="BC26" s="393" t="s">
        <v>270</v>
      </c>
      <c r="BD26" s="393" t="s">
        <v>2596</v>
      </c>
      <c r="BE26" s="393" t="s">
        <v>270</v>
      </c>
      <c r="BF26" s="393" t="s">
        <v>2597</v>
      </c>
      <c r="BG26" s="393" t="s">
        <v>2598</v>
      </c>
      <c r="BH26" s="393" t="s">
        <v>270</v>
      </c>
      <c r="BI26" s="393" t="s">
        <v>270</v>
      </c>
      <c r="BJ26" s="393" t="s">
        <v>2595</v>
      </c>
      <c r="BK26" s="393" t="s">
        <v>270</v>
      </c>
      <c r="BL26" s="393" t="s">
        <v>270</v>
      </c>
      <c r="BM26" s="393" t="s">
        <v>2599</v>
      </c>
      <c r="BN26" s="393" t="s">
        <v>2600</v>
      </c>
      <c r="BO26" s="393" t="s">
        <v>2601</v>
      </c>
      <c r="BP26" s="482" t="s">
        <v>582</v>
      </c>
      <c r="BQ26" s="482" t="s">
        <v>2602</v>
      </c>
      <c r="BR26" s="512" t="s">
        <v>2237</v>
      </c>
      <c r="BS26" s="512" t="s">
        <v>2603</v>
      </c>
      <c r="BT26" s="22"/>
    </row>
    <row r="27" spans="1:72" s="5" customFormat="1" ht="15" customHeight="1">
      <c r="A27" s="519"/>
      <c r="B27" s="541"/>
      <c r="C27" s="535"/>
      <c r="D27" s="541"/>
      <c r="E27" s="483"/>
      <c r="F27" s="393" t="s">
        <v>2604</v>
      </c>
      <c r="G27" s="393"/>
      <c r="H27" s="483"/>
      <c r="I27" s="533"/>
      <c r="J27" s="393">
        <v>133</v>
      </c>
      <c r="K27" s="483"/>
      <c r="L27" s="393">
        <v>75</v>
      </c>
      <c r="M27" s="507"/>
      <c r="N27" s="37">
        <v>78</v>
      </c>
      <c r="O27" s="497"/>
      <c r="P27" s="395">
        <v>78</v>
      </c>
      <c r="Q27" s="417" t="s">
        <v>2605</v>
      </c>
      <c r="R27" s="30" t="s">
        <v>2606</v>
      </c>
      <c r="S27" s="483"/>
      <c r="T27" s="393" t="s">
        <v>2607</v>
      </c>
      <c r="U27" s="393" t="s">
        <v>2608</v>
      </c>
      <c r="V27" s="393" t="s">
        <v>2609</v>
      </c>
      <c r="W27" s="393">
        <v>104</v>
      </c>
      <c r="X27" s="497"/>
      <c r="Y27" s="393"/>
      <c r="Z27" s="393" t="s">
        <v>2610</v>
      </c>
      <c r="AA27" s="393" t="s">
        <v>2611</v>
      </c>
      <c r="AB27" s="395">
        <v>62.315789473684212</v>
      </c>
      <c r="AC27" s="411">
        <v>133</v>
      </c>
      <c r="AD27" s="411">
        <v>4.9000000000000004</v>
      </c>
      <c r="AE27" s="411" t="s">
        <v>2612</v>
      </c>
      <c r="AF27" s="8" t="s">
        <v>270</v>
      </c>
      <c r="AG27" s="8" t="s">
        <v>270</v>
      </c>
      <c r="AH27" s="8" t="s">
        <v>270</v>
      </c>
      <c r="AI27" s="540"/>
      <c r="AJ27" s="397">
        <v>133</v>
      </c>
      <c r="AK27" s="397" t="s">
        <v>2613</v>
      </c>
      <c r="AL27" s="397" t="s">
        <v>2614</v>
      </c>
      <c r="AM27" s="392"/>
      <c r="AN27" s="547"/>
      <c r="AO27" s="393" t="s">
        <v>270</v>
      </c>
      <c r="AP27" s="393" t="s">
        <v>270</v>
      </c>
      <c r="AQ27" s="393" t="s">
        <v>270</v>
      </c>
      <c r="AR27" s="393" t="s">
        <v>270</v>
      </c>
      <c r="AS27" s="483"/>
      <c r="AT27" s="417" t="s">
        <v>270</v>
      </c>
      <c r="AU27" s="417" t="s">
        <v>270</v>
      </c>
      <c r="AV27" s="509"/>
      <c r="AW27" s="393">
        <v>130</v>
      </c>
      <c r="AX27" s="393" t="s">
        <v>2615</v>
      </c>
      <c r="AY27" s="393" t="s">
        <v>2616</v>
      </c>
      <c r="AZ27" s="393" t="s">
        <v>2617</v>
      </c>
      <c r="BA27" s="393" t="s">
        <v>270</v>
      </c>
      <c r="BB27" s="393" t="s">
        <v>2618</v>
      </c>
      <c r="BC27" s="393" t="s">
        <v>270</v>
      </c>
      <c r="BD27" s="393" t="s">
        <v>2619</v>
      </c>
      <c r="BE27" s="393" t="s">
        <v>270</v>
      </c>
      <c r="BF27" s="393" t="s">
        <v>2620</v>
      </c>
      <c r="BG27" s="393" t="s">
        <v>2621</v>
      </c>
      <c r="BH27" s="393" t="s">
        <v>270</v>
      </c>
      <c r="BI27" s="393" t="s">
        <v>270</v>
      </c>
      <c r="BJ27" s="393" t="s">
        <v>2622</v>
      </c>
      <c r="BK27" s="393" t="s">
        <v>270</v>
      </c>
      <c r="BL27" s="393" t="s">
        <v>270</v>
      </c>
      <c r="BM27" s="393" t="s">
        <v>2623</v>
      </c>
      <c r="BN27" s="393" t="s">
        <v>2624</v>
      </c>
      <c r="BO27" s="393" t="s">
        <v>2624</v>
      </c>
      <c r="BP27" s="483"/>
      <c r="BQ27" s="483"/>
      <c r="BR27" s="512"/>
      <c r="BS27" s="512"/>
      <c r="BT27" s="22"/>
    </row>
    <row r="28" spans="1:72" s="5" customFormat="1" ht="15" customHeight="1">
      <c r="A28" s="518" t="s">
        <v>2546</v>
      </c>
      <c r="B28" s="482" t="s">
        <v>926</v>
      </c>
      <c r="C28" s="534" t="s">
        <v>1483</v>
      </c>
      <c r="D28" s="482" t="s">
        <v>2625</v>
      </c>
      <c r="E28" s="482" t="s">
        <v>2626</v>
      </c>
      <c r="F28" s="393" t="s">
        <v>1664</v>
      </c>
      <c r="G28" s="393" t="s">
        <v>2627</v>
      </c>
      <c r="H28" s="482" t="s">
        <v>2628</v>
      </c>
      <c r="I28" s="532" t="s">
        <v>2629</v>
      </c>
      <c r="J28" s="393">
        <v>81</v>
      </c>
      <c r="K28" s="482">
        <v>160</v>
      </c>
      <c r="L28" s="393">
        <v>76</v>
      </c>
      <c r="M28" s="506">
        <v>75.506249999999994</v>
      </c>
      <c r="N28" s="37">
        <v>42</v>
      </c>
      <c r="O28" s="496">
        <v>85</v>
      </c>
      <c r="P28" s="395">
        <v>42</v>
      </c>
      <c r="Q28" s="417" t="s">
        <v>2630</v>
      </c>
      <c r="R28" s="30" t="s">
        <v>2631</v>
      </c>
      <c r="S28" s="482" t="s">
        <v>270</v>
      </c>
      <c r="T28" s="393" t="s">
        <v>2632</v>
      </c>
      <c r="U28" s="393" t="s">
        <v>2633</v>
      </c>
      <c r="V28" s="393" t="s">
        <v>2634</v>
      </c>
      <c r="W28" s="393">
        <v>56</v>
      </c>
      <c r="X28" s="496">
        <f>W28+W29</f>
        <v>120</v>
      </c>
      <c r="Y28" s="393"/>
      <c r="Z28" s="393" t="s">
        <v>2635</v>
      </c>
      <c r="AA28" s="393" t="s">
        <v>2636</v>
      </c>
      <c r="AB28" s="393">
        <v>168</v>
      </c>
      <c r="AC28" s="411">
        <v>81</v>
      </c>
      <c r="AD28" s="411">
        <v>9.5</v>
      </c>
      <c r="AE28" s="411" t="s">
        <v>2637</v>
      </c>
      <c r="AF28" s="397">
        <v>0.77</v>
      </c>
      <c r="AG28" s="397" t="s">
        <v>2638</v>
      </c>
      <c r="AH28" s="397" t="s">
        <v>270</v>
      </c>
      <c r="AI28" s="539" t="s">
        <v>2639</v>
      </c>
      <c r="AJ28" s="397">
        <v>81</v>
      </c>
      <c r="AK28" s="397" t="s">
        <v>2640</v>
      </c>
      <c r="AL28" s="397" t="s">
        <v>2641</v>
      </c>
      <c r="AM28" s="391"/>
      <c r="AN28" s="546" t="s">
        <v>2642</v>
      </c>
      <c r="AO28" s="393" t="s">
        <v>270</v>
      </c>
      <c r="AP28" s="393" t="s">
        <v>270</v>
      </c>
      <c r="AQ28" s="393" t="s">
        <v>270</v>
      </c>
      <c r="AR28" s="393" t="s">
        <v>270</v>
      </c>
      <c r="AS28" s="482" t="s">
        <v>270</v>
      </c>
      <c r="AT28" s="417" t="s">
        <v>270</v>
      </c>
      <c r="AU28" s="417" t="s">
        <v>270</v>
      </c>
      <c r="AV28" s="508" t="s">
        <v>270</v>
      </c>
      <c r="AW28" s="393" t="s">
        <v>270</v>
      </c>
      <c r="AX28" s="393" t="s">
        <v>270</v>
      </c>
      <c r="AY28" s="393" t="s">
        <v>270</v>
      </c>
      <c r="AZ28" s="393" t="s">
        <v>270</v>
      </c>
      <c r="BA28" s="393" t="s">
        <v>270</v>
      </c>
      <c r="BB28" s="393" t="s">
        <v>270</v>
      </c>
      <c r="BC28" s="393" t="s">
        <v>270</v>
      </c>
      <c r="BD28" s="393" t="s">
        <v>270</v>
      </c>
      <c r="BE28" s="393" t="s">
        <v>270</v>
      </c>
      <c r="BF28" s="393" t="s">
        <v>270</v>
      </c>
      <c r="BG28" s="393" t="s">
        <v>270</v>
      </c>
      <c r="BH28" s="393" t="s">
        <v>270</v>
      </c>
      <c r="BI28" s="393" t="s">
        <v>270</v>
      </c>
      <c r="BJ28" s="393" t="s">
        <v>270</v>
      </c>
      <c r="BK28" s="393" t="s">
        <v>270</v>
      </c>
      <c r="BL28" s="393" t="s">
        <v>270</v>
      </c>
      <c r="BM28" s="393" t="s">
        <v>270</v>
      </c>
      <c r="BN28" s="393" t="s">
        <v>270</v>
      </c>
      <c r="BO28" s="393" t="s">
        <v>270</v>
      </c>
      <c r="BP28" s="482" t="s">
        <v>270</v>
      </c>
      <c r="BQ28" s="482" t="s">
        <v>270</v>
      </c>
      <c r="BR28" s="504"/>
      <c r="BS28" s="504"/>
      <c r="BT28" s="22"/>
    </row>
    <row r="29" spans="1:72" s="5" customFormat="1" ht="15" customHeight="1">
      <c r="A29" s="519"/>
      <c r="B29" s="541"/>
      <c r="C29" s="535"/>
      <c r="D29" s="541"/>
      <c r="E29" s="483"/>
      <c r="F29" s="393" t="s">
        <v>1839</v>
      </c>
      <c r="G29" s="393"/>
      <c r="H29" s="483"/>
      <c r="I29" s="533"/>
      <c r="J29" s="393">
        <v>79</v>
      </c>
      <c r="K29" s="483"/>
      <c r="L29" s="393">
        <v>75</v>
      </c>
      <c r="M29" s="507"/>
      <c r="N29" s="37">
        <v>43</v>
      </c>
      <c r="O29" s="497"/>
      <c r="P29" s="395">
        <v>43</v>
      </c>
      <c r="Q29" s="417" t="s">
        <v>2643</v>
      </c>
      <c r="R29" s="30" t="s">
        <v>2644</v>
      </c>
      <c r="S29" s="483"/>
      <c r="T29" s="393" t="s">
        <v>2645</v>
      </c>
      <c r="U29" s="393" t="s">
        <v>2646</v>
      </c>
      <c r="V29" s="393" t="s">
        <v>2647</v>
      </c>
      <c r="W29" s="393">
        <v>64</v>
      </c>
      <c r="X29" s="497"/>
      <c r="Y29" s="393"/>
      <c r="Z29" s="393" t="s">
        <v>2648</v>
      </c>
      <c r="AA29" s="393" t="s">
        <v>2649</v>
      </c>
      <c r="AB29" s="393">
        <v>56</v>
      </c>
      <c r="AC29" s="411">
        <v>79</v>
      </c>
      <c r="AD29" s="411">
        <v>4.5999999999999996</v>
      </c>
      <c r="AE29" s="411" t="s">
        <v>2650</v>
      </c>
      <c r="AF29" s="8" t="s">
        <v>270</v>
      </c>
      <c r="AG29" s="8" t="s">
        <v>270</v>
      </c>
      <c r="AH29" s="8" t="s">
        <v>270</v>
      </c>
      <c r="AI29" s="540"/>
      <c r="AJ29" s="397">
        <v>79</v>
      </c>
      <c r="AK29" s="397" t="s">
        <v>2651</v>
      </c>
      <c r="AL29" s="397" t="s">
        <v>2652</v>
      </c>
      <c r="AM29" s="392"/>
      <c r="AN29" s="547"/>
      <c r="AO29" s="393" t="s">
        <v>270</v>
      </c>
      <c r="AP29" s="393" t="s">
        <v>270</v>
      </c>
      <c r="AQ29" s="393" t="s">
        <v>270</v>
      </c>
      <c r="AR29" s="393" t="s">
        <v>270</v>
      </c>
      <c r="AS29" s="483"/>
      <c r="AT29" s="417" t="s">
        <v>270</v>
      </c>
      <c r="AU29" s="417" t="s">
        <v>270</v>
      </c>
      <c r="AV29" s="509"/>
      <c r="AW29" s="393" t="s">
        <v>270</v>
      </c>
      <c r="AX29" s="393" t="s">
        <v>270</v>
      </c>
      <c r="AY29" s="393" t="s">
        <v>270</v>
      </c>
      <c r="AZ29" s="393" t="s">
        <v>270</v>
      </c>
      <c r="BA29" s="393" t="s">
        <v>270</v>
      </c>
      <c r="BB29" s="393" t="s">
        <v>270</v>
      </c>
      <c r="BC29" s="393" t="s">
        <v>270</v>
      </c>
      <c r="BD29" s="393" t="s">
        <v>270</v>
      </c>
      <c r="BE29" s="393" t="s">
        <v>270</v>
      </c>
      <c r="BF29" s="393" t="s">
        <v>270</v>
      </c>
      <c r="BG29" s="393" t="s">
        <v>270</v>
      </c>
      <c r="BH29" s="393" t="s">
        <v>270</v>
      </c>
      <c r="BI29" s="393" t="s">
        <v>270</v>
      </c>
      <c r="BJ29" s="393" t="s">
        <v>270</v>
      </c>
      <c r="BK29" s="393" t="s">
        <v>270</v>
      </c>
      <c r="BL29" s="393" t="s">
        <v>270</v>
      </c>
      <c r="BM29" s="393" t="s">
        <v>270</v>
      </c>
      <c r="BN29" s="393" t="s">
        <v>270</v>
      </c>
      <c r="BO29" s="393" t="s">
        <v>270</v>
      </c>
      <c r="BP29" s="483"/>
      <c r="BQ29" s="483"/>
      <c r="BR29" s="505"/>
      <c r="BS29" s="505"/>
      <c r="BT29" s="22"/>
    </row>
    <row r="30" spans="1:72" s="5" customFormat="1" ht="15" customHeight="1">
      <c r="A30" s="518" t="s">
        <v>2546</v>
      </c>
      <c r="B30" s="482" t="s">
        <v>926</v>
      </c>
      <c r="C30" s="534" t="s">
        <v>1483</v>
      </c>
      <c r="D30" s="549" t="s">
        <v>2653</v>
      </c>
      <c r="E30" s="482" t="s">
        <v>2654</v>
      </c>
      <c r="F30" s="393" t="s">
        <v>1664</v>
      </c>
      <c r="G30" s="482" t="s">
        <v>2655</v>
      </c>
      <c r="H30" s="482" t="s">
        <v>2656</v>
      </c>
      <c r="I30" s="532" t="s">
        <v>2657</v>
      </c>
      <c r="J30" s="393">
        <v>52</v>
      </c>
      <c r="K30" s="482">
        <v>116</v>
      </c>
      <c r="L30" s="393" t="s">
        <v>270</v>
      </c>
      <c r="M30" s="506" t="s">
        <v>270</v>
      </c>
      <c r="N30" s="37" t="s">
        <v>270</v>
      </c>
      <c r="O30" s="506" t="s">
        <v>270</v>
      </c>
      <c r="P30" s="395" t="s">
        <v>270</v>
      </c>
      <c r="Q30" s="417" t="s">
        <v>270</v>
      </c>
      <c r="R30" s="393" t="s">
        <v>2333</v>
      </c>
      <c r="S30" s="482" t="s">
        <v>270</v>
      </c>
      <c r="T30" s="393" t="s">
        <v>270</v>
      </c>
      <c r="U30" s="393" t="s">
        <v>270</v>
      </c>
      <c r="V30" s="393" t="s">
        <v>270</v>
      </c>
      <c r="W30" s="393" t="s">
        <v>270</v>
      </c>
      <c r="X30" s="496" t="s">
        <v>270</v>
      </c>
      <c r="Y30" s="393"/>
      <c r="Z30" s="393" t="s">
        <v>270</v>
      </c>
      <c r="AA30" s="393" t="s">
        <v>270</v>
      </c>
      <c r="AB30" s="393" t="s">
        <v>270</v>
      </c>
      <c r="AC30" s="411">
        <v>52</v>
      </c>
      <c r="AD30" s="411">
        <v>14.2</v>
      </c>
      <c r="AE30" s="411" t="s">
        <v>2658</v>
      </c>
      <c r="AF30" s="411">
        <v>0.64</v>
      </c>
      <c r="AG30" s="411" t="s">
        <v>2659</v>
      </c>
      <c r="AH30" s="397" t="s">
        <v>270</v>
      </c>
      <c r="AI30" s="539" t="s">
        <v>2660</v>
      </c>
      <c r="AJ30" s="397">
        <v>52</v>
      </c>
      <c r="AK30" s="397" t="s">
        <v>2661</v>
      </c>
      <c r="AL30" s="397" t="s">
        <v>2662</v>
      </c>
      <c r="AM30" s="391"/>
      <c r="AN30" s="527" t="s">
        <v>2663</v>
      </c>
      <c r="AO30" s="393" t="s">
        <v>270</v>
      </c>
      <c r="AP30" s="393" t="s">
        <v>270</v>
      </c>
      <c r="AQ30" s="393" t="s">
        <v>270</v>
      </c>
      <c r="AR30" s="393" t="s">
        <v>270</v>
      </c>
      <c r="AS30" s="482" t="s">
        <v>270</v>
      </c>
      <c r="AT30" s="417" t="s">
        <v>270</v>
      </c>
      <c r="AU30" s="417" t="s">
        <v>270</v>
      </c>
      <c r="AV30" s="508" t="s">
        <v>270</v>
      </c>
      <c r="AW30" s="393" t="s">
        <v>270</v>
      </c>
      <c r="AX30" s="393" t="s">
        <v>270</v>
      </c>
      <c r="AY30" s="393" t="s">
        <v>270</v>
      </c>
      <c r="AZ30" s="393" t="s">
        <v>270</v>
      </c>
      <c r="BA30" s="393" t="s">
        <v>270</v>
      </c>
      <c r="BB30" s="393" t="s">
        <v>270</v>
      </c>
      <c r="BC30" s="393" t="s">
        <v>270</v>
      </c>
      <c r="BD30" s="393" t="s">
        <v>270</v>
      </c>
      <c r="BE30" s="393" t="s">
        <v>270</v>
      </c>
      <c r="BF30" s="393" t="s">
        <v>270</v>
      </c>
      <c r="BG30" s="393" t="s">
        <v>270</v>
      </c>
      <c r="BH30" s="393" t="s">
        <v>270</v>
      </c>
      <c r="BI30" s="393" t="s">
        <v>270</v>
      </c>
      <c r="BJ30" s="393" t="s">
        <v>270</v>
      </c>
      <c r="BK30" s="393" t="s">
        <v>270</v>
      </c>
      <c r="BL30" s="393" t="s">
        <v>270</v>
      </c>
      <c r="BM30" s="393" t="s">
        <v>270</v>
      </c>
      <c r="BN30" s="393" t="s">
        <v>270</v>
      </c>
      <c r="BO30" s="393" t="s">
        <v>270</v>
      </c>
      <c r="BP30" s="482" t="s">
        <v>270</v>
      </c>
      <c r="BQ30" s="482" t="s">
        <v>270</v>
      </c>
      <c r="BR30" s="504"/>
      <c r="BS30" s="504"/>
      <c r="BT30" s="22"/>
    </row>
    <row r="31" spans="1:72" s="5" customFormat="1" ht="15" customHeight="1">
      <c r="A31" s="519"/>
      <c r="B31" s="482"/>
      <c r="C31" s="534"/>
      <c r="D31" s="549"/>
      <c r="E31" s="482"/>
      <c r="F31" s="393" t="s">
        <v>2604</v>
      </c>
      <c r="G31" s="483"/>
      <c r="H31" s="483"/>
      <c r="I31" s="533"/>
      <c r="J31" s="393">
        <v>64</v>
      </c>
      <c r="K31" s="483"/>
      <c r="L31" s="393" t="s">
        <v>270</v>
      </c>
      <c r="M31" s="507"/>
      <c r="N31" s="37" t="s">
        <v>270</v>
      </c>
      <c r="O31" s="507"/>
      <c r="P31" s="395" t="s">
        <v>270</v>
      </c>
      <c r="Q31" s="417" t="s">
        <v>270</v>
      </c>
      <c r="R31" s="393" t="s">
        <v>2333</v>
      </c>
      <c r="S31" s="483"/>
      <c r="T31" s="393" t="s">
        <v>270</v>
      </c>
      <c r="U31" s="393" t="s">
        <v>270</v>
      </c>
      <c r="V31" s="393" t="s">
        <v>270</v>
      </c>
      <c r="W31" s="393" t="s">
        <v>270</v>
      </c>
      <c r="X31" s="497"/>
      <c r="Y31" s="393"/>
      <c r="Z31" s="393" t="s">
        <v>270</v>
      </c>
      <c r="AA31" s="393" t="s">
        <v>270</v>
      </c>
      <c r="AB31" s="393" t="s">
        <v>270</v>
      </c>
      <c r="AC31" s="411">
        <v>64</v>
      </c>
      <c r="AD31" s="411">
        <v>7.3</v>
      </c>
      <c r="AE31" s="411" t="s">
        <v>2664</v>
      </c>
      <c r="AF31" s="8" t="s">
        <v>270</v>
      </c>
      <c r="AG31" s="8" t="s">
        <v>270</v>
      </c>
      <c r="AH31" s="8" t="s">
        <v>270</v>
      </c>
      <c r="AI31" s="540"/>
      <c r="AJ31" s="397">
        <v>64</v>
      </c>
      <c r="AK31" s="397" t="s">
        <v>2665</v>
      </c>
      <c r="AL31" s="397" t="s">
        <v>2666</v>
      </c>
      <c r="AM31" s="392"/>
      <c r="AN31" s="528"/>
      <c r="AO31" s="393" t="s">
        <v>270</v>
      </c>
      <c r="AP31" s="393" t="s">
        <v>270</v>
      </c>
      <c r="AQ31" s="393" t="s">
        <v>270</v>
      </c>
      <c r="AR31" s="393" t="s">
        <v>270</v>
      </c>
      <c r="AS31" s="483"/>
      <c r="AT31" s="417" t="s">
        <v>270</v>
      </c>
      <c r="AU31" s="417" t="s">
        <v>270</v>
      </c>
      <c r="AV31" s="509"/>
      <c r="AW31" s="393" t="s">
        <v>270</v>
      </c>
      <c r="AX31" s="393" t="s">
        <v>270</v>
      </c>
      <c r="AY31" s="393" t="s">
        <v>270</v>
      </c>
      <c r="AZ31" s="393" t="s">
        <v>270</v>
      </c>
      <c r="BA31" s="393" t="s">
        <v>270</v>
      </c>
      <c r="BB31" s="393" t="s">
        <v>270</v>
      </c>
      <c r="BC31" s="393" t="s">
        <v>270</v>
      </c>
      <c r="BD31" s="393" t="s">
        <v>270</v>
      </c>
      <c r="BE31" s="393" t="s">
        <v>270</v>
      </c>
      <c r="BF31" s="393" t="s">
        <v>270</v>
      </c>
      <c r="BG31" s="393" t="s">
        <v>270</v>
      </c>
      <c r="BH31" s="393" t="s">
        <v>270</v>
      </c>
      <c r="BI31" s="393" t="s">
        <v>270</v>
      </c>
      <c r="BJ31" s="393" t="s">
        <v>270</v>
      </c>
      <c r="BK31" s="393" t="s">
        <v>270</v>
      </c>
      <c r="BL31" s="393" t="s">
        <v>270</v>
      </c>
      <c r="BM31" s="393" t="s">
        <v>270</v>
      </c>
      <c r="BN31" s="393" t="s">
        <v>270</v>
      </c>
      <c r="BO31" s="393" t="s">
        <v>270</v>
      </c>
      <c r="BP31" s="483"/>
      <c r="BQ31" s="483"/>
      <c r="BR31" s="505"/>
      <c r="BS31" s="505"/>
      <c r="BT31" s="22"/>
    </row>
    <row r="32" spans="1:72" s="5" customFormat="1" ht="15" customHeight="1">
      <c r="A32" s="518" t="s">
        <v>2546</v>
      </c>
      <c r="B32" s="482" t="s">
        <v>926</v>
      </c>
      <c r="C32" s="534" t="s">
        <v>1483</v>
      </c>
      <c r="D32" s="549" t="s">
        <v>2653</v>
      </c>
      <c r="E32" s="482" t="s">
        <v>2654</v>
      </c>
      <c r="F32" s="393" t="s">
        <v>1664</v>
      </c>
      <c r="G32" s="482" t="s">
        <v>2655</v>
      </c>
      <c r="H32" s="482" t="s">
        <v>2667</v>
      </c>
      <c r="I32" s="532" t="s">
        <v>2668</v>
      </c>
      <c r="J32" s="393">
        <v>77</v>
      </c>
      <c r="K32" s="482">
        <v>146</v>
      </c>
      <c r="L32" s="393" t="s">
        <v>270</v>
      </c>
      <c r="M32" s="506" t="s">
        <v>270</v>
      </c>
      <c r="N32" s="37" t="s">
        <v>270</v>
      </c>
      <c r="O32" s="506" t="s">
        <v>270</v>
      </c>
      <c r="P32" s="395" t="s">
        <v>270</v>
      </c>
      <c r="Q32" s="417" t="s">
        <v>270</v>
      </c>
      <c r="R32" s="393" t="s">
        <v>2333</v>
      </c>
      <c r="S32" s="482" t="s">
        <v>270</v>
      </c>
      <c r="T32" s="393" t="s">
        <v>270</v>
      </c>
      <c r="U32" s="393" t="s">
        <v>270</v>
      </c>
      <c r="V32" s="393" t="s">
        <v>270</v>
      </c>
      <c r="W32" s="393" t="s">
        <v>270</v>
      </c>
      <c r="X32" s="496" t="s">
        <v>270</v>
      </c>
      <c r="Y32" s="393"/>
      <c r="Z32" s="393" t="s">
        <v>270</v>
      </c>
      <c r="AA32" s="393" t="s">
        <v>270</v>
      </c>
      <c r="AB32" s="393" t="s">
        <v>270</v>
      </c>
      <c r="AC32" s="411">
        <v>77</v>
      </c>
      <c r="AD32" s="411">
        <v>5.9</v>
      </c>
      <c r="AE32" s="411" t="s">
        <v>2669</v>
      </c>
      <c r="AF32" s="397">
        <v>0.77</v>
      </c>
      <c r="AG32" s="397" t="s">
        <v>2670</v>
      </c>
      <c r="AH32" s="397" t="s">
        <v>270</v>
      </c>
      <c r="AI32" s="539" t="s">
        <v>2671</v>
      </c>
      <c r="AJ32" s="397">
        <v>77</v>
      </c>
      <c r="AK32" s="397" t="s">
        <v>2672</v>
      </c>
      <c r="AL32" s="397" t="s">
        <v>2673</v>
      </c>
      <c r="AM32" s="391"/>
      <c r="AN32" s="527" t="s">
        <v>2674</v>
      </c>
      <c r="AO32" s="393" t="s">
        <v>270</v>
      </c>
      <c r="AP32" s="393" t="s">
        <v>270</v>
      </c>
      <c r="AQ32" s="393" t="s">
        <v>270</v>
      </c>
      <c r="AR32" s="393" t="s">
        <v>270</v>
      </c>
      <c r="AS32" s="482" t="s">
        <v>270</v>
      </c>
      <c r="AT32" s="417" t="s">
        <v>270</v>
      </c>
      <c r="AU32" s="417" t="s">
        <v>270</v>
      </c>
      <c r="AV32" s="508" t="s">
        <v>270</v>
      </c>
      <c r="AW32" s="393" t="s">
        <v>270</v>
      </c>
      <c r="AX32" s="393" t="s">
        <v>270</v>
      </c>
      <c r="AY32" s="393" t="s">
        <v>270</v>
      </c>
      <c r="AZ32" s="393" t="s">
        <v>270</v>
      </c>
      <c r="BA32" s="393" t="s">
        <v>270</v>
      </c>
      <c r="BB32" s="393" t="s">
        <v>270</v>
      </c>
      <c r="BC32" s="393" t="s">
        <v>270</v>
      </c>
      <c r="BD32" s="393" t="s">
        <v>270</v>
      </c>
      <c r="BE32" s="393" t="s">
        <v>270</v>
      </c>
      <c r="BF32" s="393" t="s">
        <v>270</v>
      </c>
      <c r="BG32" s="393" t="s">
        <v>270</v>
      </c>
      <c r="BH32" s="393" t="s">
        <v>270</v>
      </c>
      <c r="BI32" s="393" t="s">
        <v>270</v>
      </c>
      <c r="BJ32" s="393" t="s">
        <v>270</v>
      </c>
      <c r="BK32" s="393" t="s">
        <v>270</v>
      </c>
      <c r="BL32" s="393" t="s">
        <v>270</v>
      </c>
      <c r="BM32" s="393" t="s">
        <v>270</v>
      </c>
      <c r="BN32" s="393" t="s">
        <v>270</v>
      </c>
      <c r="BO32" s="393" t="s">
        <v>270</v>
      </c>
      <c r="BP32" s="482" t="s">
        <v>270</v>
      </c>
      <c r="BQ32" s="482" t="s">
        <v>270</v>
      </c>
      <c r="BR32" s="504"/>
      <c r="BS32" s="504"/>
      <c r="BT32" s="22"/>
    </row>
    <row r="33" spans="1:72" s="5" customFormat="1" ht="15" customHeight="1">
      <c r="A33" s="519"/>
      <c r="B33" s="482"/>
      <c r="C33" s="534"/>
      <c r="D33" s="549"/>
      <c r="E33" s="482"/>
      <c r="F33" s="393" t="s">
        <v>2604</v>
      </c>
      <c r="G33" s="483"/>
      <c r="H33" s="483"/>
      <c r="I33" s="533"/>
      <c r="J33" s="393">
        <v>69</v>
      </c>
      <c r="K33" s="483"/>
      <c r="L33" s="393" t="s">
        <v>270</v>
      </c>
      <c r="M33" s="507"/>
      <c r="N33" s="37" t="s">
        <v>270</v>
      </c>
      <c r="O33" s="507"/>
      <c r="P33" s="395" t="s">
        <v>270</v>
      </c>
      <c r="Q33" s="417" t="s">
        <v>270</v>
      </c>
      <c r="R33" s="393" t="s">
        <v>2333</v>
      </c>
      <c r="S33" s="483"/>
      <c r="T33" s="393" t="s">
        <v>270</v>
      </c>
      <c r="U33" s="393" t="s">
        <v>270</v>
      </c>
      <c r="V33" s="393" t="s">
        <v>270</v>
      </c>
      <c r="W33" s="393" t="s">
        <v>270</v>
      </c>
      <c r="X33" s="497"/>
      <c r="Y33" s="393"/>
      <c r="Z33" s="393" t="s">
        <v>270</v>
      </c>
      <c r="AA33" s="393" t="s">
        <v>270</v>
      </c>
      <c r="AB33" s="393" t="s">
        <v>270</v>
      </c>
      <c r="AC33" s="411">
        <v>69</v>
      </c>
      <c r="AD33" s="411">
        <v>3.8</v>
      </c>
      <c r="AE33" s="411" t="s">
        <v>2675</v>
      </c>
      <c r="AF33" s="8" t="s">
        <v>270</v>
      </c>
      <c r="AG33" s="8" t="s">
        <v>270</v>
      </c>
      <c r="AH33" s="8" t="s">
        <v>270</v>
      </c>
      <c r="AI33" s="540"/>
      <c r="AJ33" s="397">
        <v>69</v>
      </c>
      <c r="AK33" s="397" t="s">
        <v>2676</v>
      </c>
      <c r="AL33" s="397" t="s">
        <v>2677</v>
      </c>
      <c r="AM33" s="392"/>
      <c r="AN33" s="528"/>
      <c r="AO33" s="393" t="s">
        <v>270</v>
      </c>
      <c r="AP33" s="393" t="s">
        <v>270</v>
      </c>
      <c r="AQ33" s="393" t="s">
        <v>270</v>
      </c>
      <c r="AR33" s="393" t="s">
        <v>270</v>
      </c>
      <c r="AS33" s="483"/>
      <c r="AT33" s="417" t="s">
        <v>270</v>
      </c>
      <c r="AU33" s="417" t="s">
        <v>270</v>
      </c>
      <c r="AV33" s="509"/>
      <c r="AW33" s="393" t="s">
        <v>270</v>
      </c>
      <c r="AX33" s="393" t="s">
        <v>270</v>
      </c>
      <c r="AY33" s="393" t="s">
        <v>270</v>
      </c>
      <c r="AZ33" s="393" t="s">
        <v>270</v>
      </c>
      <c r="BA33" s="393" t="s">
        <v>270</v>
      </c>
      <c r="BB33" s="393" t="s">
        <v>270</v>
      </c>
      <c r="BC33" s="393" t="s">
        <v>270</v>
      </c>
      <c r="BD33" s="393" t="s">
        <v>270</v>
      </c>
      <c r="BE33" s="393" t="s">
        <v>270</v>
      </c>
      <c r="BF33" s="393" t="s">
        <v>270</v>
      </c>
      <c r="BG33" s="393" t="s">
        <v>270</v>
      </c>
      <c r="BH33" s="393" t="s">
        <v>270</v>
      </c>
      <c r="BI33" s="393" t="s">
        <v>270</v>
      </c>
      <c r="BJ33" s="393" t="s">
        <v>270</v>
      </c>
      <c r="BK33" s="393" t="s">
        <v>270</v>
      </c>
      <c r="BL33" s="393" t="s">
        <v>270</v>
      </c>
      <c r="BM33" s="393" t="s">
        <v>270</v>
      </c>
      <c r="BN33" s="393" t="s">
        <v>270</v>
      </c>
      <c r="BO33" s="393" t="s">
        <v>270</v>
      </c>
      <c r="BP33" s="483"/>
      <c r="BQ33" s="483"/>
      <c r="BR33" s="505"/>
      <c r="BS33" s="505"/>
      <c r="BT33" s="22"/>
    </row>
    <row r="34" spans="1:72" s="5" customFormat="1" ht="15" customHeight="1">
      <c r="A34" s="518" t="s">
        <v>2546</v>
      </c>
      <c r="B34" s="482" t="s">
        <v>926</v>
      </c>
      <c r="C34" s="534" t="s">
        <v>1483</v>
      </c>
      <c r="D34" s="549" t="s">
        <v>2653</v>
      </c>
      <c r="E34" s="482" t="s">
        <v>2654</v>
      </c>
      <c r="F34" s="393" t="s">
        <v>1664</v>
      </c>
      <c r="G34" s="482" t="s">
        <v>2393</v>
      </c>
      <c r="H34" s="482" t="s">
        <v>2656</v>
      </c>
      <c r="I34" s="532" t="s">
        <v>2657</v>
      </c>
      <c r="J34" s="393">
        <v>36</v>
      </c>
      <c r="K34" s="482">
        <v>74</v>
      </c>
      <c r="L34" s="393" t="s">
        <v>270</v>
      </c>
      <c r="M34" s="506" t="s">
        <v>270</v>
      </c>
      <c r="N34" s="37" t="s">
        <v>270</v>
      </c>
      <c r="O34" s="506" t="s">
        <v>270</v>
      </c>
      <c r="P34" s="395" t="s">
        <v>270</v>
      </c>
      <c r="Q34" s="417" t="s">
        <v>270</v>
      </c>
      <c r="R34" s="393" t="s">
        <v>2333</v>
      </c>
      <c r="S34" s="482" t="s">
        <v>270</v>
      </c>
      <c r="T34" s="393" t="s">
        <v>270</v>
      </c>
      <c r="U34" s="393" t="s">
        <v>270</v>
      </c>
      <c r="V34" s="393" t="s">
        <v>270</v>
      </c>
      <c r="W34" s="393" t="s">
        <v>270</v>
      </c>
      <c r="X34" s="496" t="s">
        <v>270</v>
      </c>
      <c r="Y34" s="393"/>
      <c r="Z34" s="393" t="s">
        <v>270</v>
      </c>
      <c r="AA34" s="393" t="s">
        <v>270</v>
      </c>
      <c r="AB34" s="393" t="s">
        <v>270</v>
      </c>
      <c r="AC34" s="411">
        <v>36</v>
      </c>
      <c r="AD34" s="411">
        <v>14.9</v>
      </c>
      <c r="AE34" s="411" t="s">
        <v>2678</v>
      </c>
      <c r="AF34" s="411">
        <v>0.68</v>
      </c>
      <c r="AG34" s="411" t="s">
        <v>2679</v>
      </c>
      <c r="AH34" s="397" t="s">
        <v>270</v>
      </c>
      <c r="AI34" s="539" t="s">
        <v>2680</v>
      </c>
      <c r="AJ34" s="397">
        <v>36</v>
      </c>
      <c r="AK34" s="397" t="s">
        <v>2681</v>
      </c>
      <c r="AL34" s="397" t="s">
        <v>2682</v>
      </c>
      <c r="AM34" s="391"/>
      <c r="AN34" s="527" t="s">
        <v>2683</v>
      </c>
      <c r="AO34" s="393" t="s">
        <v>270</v>
      </c>
      <c r="AP34" s="393" t="s">
        <v>270</v>
      </c>
      <c r="AQ34" s="393" t="s">
        <v>270</v>
      </c>
      <c r="AR34" s="393" t="s">
        <v>270</v>
      </c>
      <c r="AS34" s="482" t="s">
        <v>270</v>
      </c>
      <c r="AT34" s="417" t="s">
        <v>270</v>
      </c>
      <c r="AU34" s="417" t="s">
        <v>270</v>
      </c>
      <c r="AV34" s="508" t="s">
        <v>270</v>
      </c>
      <c r="AW34" s="393" t="s">
        <v>270</v>
      </c>
      <c r="AX34" s="393" t="s">
        <v>270</v>
      </c>
      <c r="AY34" s="393" t="s">
        <v>270</v>
      </c>
      <c r="AZ34" s="393" t="s">
        <v>270</v>
      </c>
      <c r="BA34" s="393" t="s">
        <v>270</v>
      </c>
      <c r="BB34" s="393" t="s">
        <v>270</v>
      </c>
      <c r="BC34" s="393" t="s">
        <v>270</v>
      </c>
      <c r="BD34" s="393" t="s">
        <v>270</v>
      </c>
      <c r="BE34" s="393" t="s">
        <v>270</v>
      </c>
      <c r="BF34" s="393" t="s">
        <v>270</v>
      </c>
      <c r="BG34" s="393" t="s">
        <v>270</v>
      </c>
      <c r="BH34" s="393" t="s">
        <v>270</v>
      </c>
      <c r="BI34" s="393" t="s">
        <v>270</v>
      </c>
      <c r="BJ34" s="393" t="s">
        <v>270</v>
      </c>
      <c r="BK34" s="393" t="s">
        <v>270</v>
      </c>
      <c r="BL34" s="393" t="s">
        <v>270</v>
      </c>
      <c r="BM34" s="393" t="s">
        <v>270</v>
      </c>
      <c r="BN34" s="393" t="s">
        <v>270</v>
      </c>
      <c r="BO34" s="393" t="s">
        <v>270</v>
      </c>
      <c r="BP34" s="482" t="s">
        <v>270</v>
      </c>
      <c r="BQ34" s="482" t="s">
        <v>270</v>
      </c>
      <c r="BR34" s="504"/>
      <c r="BS34" s="504"/>
      <c r="BT34" s="22"/>
    </row>
    <row r="35" spans="1:72" s="5" customFormat="1" ht="15" customHeight="1">
      <c r="A35" s="519"/>
      <c r="B35" s="550"/>
      <c r="C35" s="535"/>
      <c r="D35" s="550"/>
      <c r="E35" s="541"/>
      <c r="F35" s="393" t="s">
        <v>1839</v>
      </c>
      <c r="G35" s="483"/>
      <c r="H35" s="483"/>
      <c r="I35" s="533"/>
      <c r="J35" s="393">
        <v>38</v>
      </c>
      <c r="K35" s="483"/>
      <c r="L35" s="393" t="s">
        <v>270</v>
      </c>
      <c r="M35" s="507"/>
      <c r="N35" s="37" t="s">
        <v>270</v>
      </c>
      <c r="O35" s="507"/>
      <c r="P35" s="395" t="s">
        <v>270</v>
      </c>
      <c r="Q35" s="417" t="s">
        <v>270</v>
      </c>
      <c r="R35" s="393" t="s">
        <v>2333</v>
      </c>
      <c r="S35" s="483"/>
      <c r="T35" s="393" t="s">
        <v>270</v>
      </c>
      <c r="U35" s="393" t="s">
        <v>270</v>
      </c>
      <c r="V35" s="393" t="s">
        <v>270</v>
      </c>
      <c r="W35" s="393" t="s">
        <v>270</v>
      </c>
      <c r="X35" s="497"/>
      <c r="Y35" s="393"/>
      <c r="Z35" s="393" t="s">
        <v>270</v>
      </c>
      <c r="AA35" s="393" t="s">
        <v>270</v>
      </c>
      <c r="AB35" s="393" t="s">
        <v>270</v>
      </c>
      <c r="AC35" s="411">
        <v>38</v>
      </c>
      <c r="AD35" s="411">
        <v>5.2</v>
      </c>
      <c r="AE35" s="411" t="s">
        <v>2684</v>
      </c>
      <c r="AF35" s="8" t="s">
        <v>270</v>
      </c>
      <c r="AG35" s="8" t="s">
        <v>270</v>
      </c>
      <c r="AH35" s="8" t="s">
        <v>270</v>
      </c>
      <c r="AI35" s="540"/>
      <c r="AJ35" s="397">
        <v>38</v>
      </c>
      <c r="AK35" s="397" t="s">
        <v>2685</v>
      </c>
      <c r="AL35" s="397" t="s">
        <v>2686</v>
      </c>
      <c r="AM35" s="392"/>
      <c r="AN35" s="528"/>
      <c r="AO35" s="393" t="s">
        <v>270</v>
      </c>
      <c r="AP35" s="393" t="s">
        <v>270</v>
      </c>
      <c r="AQ35" s="393" t="s">
        <v>270</v>
      </c>
      <c r="AR35" s="393" t="s">
        <v>270</v>
      </c>
      <c r="AS35" s="483"/>
      <c r="AT35" s="417" t="s">
        <v>270</v>
      </c>
      <c r="AU35" s="417" t="s">
        <v>270</v>
      </c>
      <c r="AV35" s="509"/>
      <c r="AW35" s="393" t="s">
        <v>270</v>
      </c>
      <c r="AX35" s="393" t="s">
        <v>270</v>
      </c>
      <c r="AY35" s="393" t="s">
        <v>270</v>
      </c>
      <c r="AZ35" s="393" t="s">
        <v>270</v>
      </c>
      <c r="BA35" s="393" t="s">
        <v>270</v>
      </c>
      <c r="BB35" s="393" t="s">
        <v>270</v>
      </c>
      <c r="BC35" s="393" t="s">
        <v>270</v>
      </c>
      <c r="BD35" s="393" t="s">
        <v>270</v>
      </c>
      <c r="BE35" s="393" t="s">
        <v>270</v>
      </c>
      <c r="BF35" s="393" t="s">
        <v>270</v>
      </c>
      <c r="BG35" s="393" t="s">
        <v>270</v>
      </c>
      <c r="BH35" s="393" t="s">
        <v>270</v>
      </c>
      <c r="BI35" s="393" t="s">
        <v>270</v>
      </c>
      <c r="BJ35" s="393" t="s">
        <v>270</v>
      </c>
      <c r="BK35" s="393" t="s">
        <v>270</v>
      </c>
      <c r="BL35" s="393" t="s">
        <v>270</v>
      </c>
      <c r="BM35" s="393" t="s">
        <v>270</v>
      </c>
      <c r="BN35" s="393" t="s">
        <v>270</v>
      </c>
      <c r="BO35" s="393" t="s">
        <v>270</v>
      </c>
      <c r="BP35" s="483"/>
      <c r="BQ35" s="483"/>
      <c r="BR35" s="505"/>
      <c r="BS35" s="505"/>
      <c r="BT35" s="22"/>
    </row>
    <row r="36" spans="1:72" s="5" customFormat="1" ht="15" customHeight="1">
      <c r="A36" s="518" t="s">
        <v>2546</v>
      </c>
      <c r="B36" s="482" t="s">
        <v>926</v>
      </c>
      <c r="C36" s="534" t="s">
        <v>1483</v>
      </c>
      <c r="D36" s="549" t="s">
        <v>2687</v>
      </c>
      <c r="E36" s="482" t="s">
        <v>2654</v>
      </c>
      <c r="F36" s="393" t="s">
        <v>1664</v>
      </c>
      <c r="G36" s="482" t="s">
        <v>2393</v>
      </c>
      <c r="H36" s="482" t="s">
        <v>2667</v>
      </c>
      <c r="I36" s="532" t="s">
        <v>2668</v>
      </c>
      <c r="J36" s="393">
        <v>55</v>
      </c>
      <c r="K36" s="482">
        <v>96</v>
      </c>
      <c r="L36" s="393" t="s">
        <v>270</v>
      </c>
      <c r="M36" s="506" t="s">
        <v>270</v>
      </c>
      <c r="N36" s="37" t="s">
        <v>270</v>
      </c>
      <c r="O36" s="506" t="s">
        <v>270</v>
      </c>
      <c r="P36" s="395" t="s">
        <v>270</v>
      </c>
      <c r="Q36" s="417" t="s">
        <v>270</v>
      </c>
      <c r="R36" s="393" t="s">
        <v>2333</v>
      </c>
      <c r="S36" s="482" t="s">
        <v>270</v>
      </c>
      <c r="T36" s="393" t="s">
        <v>270</v>
      </c>
      <c r="U36" s="393" t="s">
        <v>270</v>
      </c>
      <c r="V36" s="393" t="s">
        <v>270</v>
      </c>
      <c r="W36" s="393" t="s">
        <v>270</v>
      </c>
      <c r="X36" s="496" t="s">
        <v>270</v>
      </c>
      <c r="Y36" s="393"/>
      <c r="Z36" s="393" t="s">
        <v>270</v>
      </c>
      <c r="AA36" s="393" t="s">
        <v>270</v>
      </c>
      <c r="AB36" s="393" t="s">
        <v>270</v>
      </c>
      <c r="AC36" s="411">
        <v>55</v>
      </c>
      <c r="AD36" s="411">
        <v>8.8000000000000007</v>
      </c>
      <c r="AE36" s="411" t="s">
        <v>2688</v>
      </c>
      <c r="AF36" s="397">
        <v>0.78</v>
      </c>
      <c r="AG36" s="397" t="s">
        <v>2689</v>
      </c>
      <c r="AH36" s="397" t="s">
        <v>270</v>
      </c>
      <c r="AI36" s="539" t="s">
        <v>2690</v>
      </c>
      <c r="AJ36" s="397">
        <v>55</v>
      </c>
      <c r="AK36" s="397" t="s">
        <v>2691</v>
      </c>
      <c r="AL36" s="397" t="s">
        <v>2692</v>
      </c>
      <c r="AM36" s="391"/>
      <c r="AN36" s="527" t="s">
        <v>2693</v>
      </c>
      <c r="AO36" s="393" t="s">
        <v>270</v>
      </c>
      <c r="AP36" s="393" t="s">
        <v>270</v>
      </c>
      <c r="AQ36" s="393" t="s">
        <v>270</v>
      </c>
      <c r="AR36" s="393" t="s">
        <v>270</v>
      </c>
      <c r="AS36" s="482" t="s">
        <v>270</v>
      </c>
      <c r="AT36" s="417" t="s">
        <v>270</v>
      </c>
      <c r="AU36" s="417" t="s">
        <v>270</v>
      </c>
      <c r="AV36" s="508" t="s">
        <v>270</v>
      </c>
      <c r="AW36" s="393" t="s">
        <v>270</v>
      </c>
      <c r="AX36" s="393" t="s">
        <v>270</v>
      </c>
      <c r="AY36" s="393" t="s">
        <v>270</v>
      </c>
      <c r="AZ36" s="393" t="s">
        <v>270</v>
      </c>
      <c r="BA36" s="393" t="s">
        <v>270</v>
      </c>
      <c r="BB36" s="393" t="s">
        <v>270</v>
      </c>
      <c r="BC36" s="393" t="s">
        <v>270</v>
      </c>
      <c r="BD36" s="393" t="s">
        <v>270</v>
      </c>
      <c r="BE36" s="393" t="s">
        <v>270</v>
      </c>
      <c r="BF36" s="393" t="s">
        <v>270</v>
      </c>
      <c r="BG36" s="393" t="s">
        <v>270</v>
      </c>
      <c r="BH36" s="393" t="s">
        <v>270</v>
      </c>
      <c r="BI36" s="393" t="s">
        <v>270</v>
      </c>
      <c r="BJ36" s="393" t="s">
        <v>270</v>
      </c>
      <c r="BK36" s="393" t="s">
        <v>270</v>
      </c>
      <c r="BL36" s="393" t="s">
        <v>270</v>
      </c>
      <c r="BM36" s="393" t="s">
        <v>270</v>
      </c>
      <c r="BN36" s="393" t="s">
        <v>270</v>
      </c>
      <c r="BO36" s="393" t="s">
        <v>270</v>
      </c>
      <c r="BP36" s="482" t="s">
        <v>270</v>
      </c>
      <c r="BQ36" s="482" t="s">
        <v>270</v>
      </c>
      <c r="BR36" s="504"/>
      <c r="BS36" s="504"/>
      <c r="BT36" s="22"/>
    </row>
    <row r="37" spans="1:72" s="5" customFormat="1" ht="15" customHeight="1">
      <c r="A37" s="519"/>
      <c r="B37" s="550"/>
      <c r="C37" s="535"/>
      <c r="D37" s="550"/>
      <c r="E37" s="541"/>
      <c r="F37" s="393" t="s">
        <v>1839</v>
      </c>
      <c r="G37" s="483"/>
      <c r="H37" s="483"/>
      <c r="I37" s="533"/>
      <c r="J37" s="393">
        <v>41</v>
      </c>
      <c r="K37" s="483"/>
      <c r="L37" s="393" t="s">
        <v>270</v>
      </c>
      <c r="M37" s="507"/>
      <c r="N37" s="37" t="s">
        <v>270</v>
      </c>
      <c r="O37" s="507"/>
      <c r="P37" s="395" t="s">
        <v>270</v>
      </c>
      <c r="Q37" s="417" t="s">
        <v>270</v>
      </c>
      <c r="R37" s="393" t="s">
        <v>2333</v>
      </c>
      <c r="S37" s="483"/>
      <c r="T37" s="393" t="s">
        <v>270</v>
      </c>
      <c r="U37" s="393" t="s">
        <v>270</v>
      </c>
      <c r="V37" s="393" t="s">
        <v>270</v>
      </c>
      <c r="W37" s="393" t="s">
        <v>270</v>
      </c>
      <c r="X37" s="497"/>
      <c r="Y37" s="393"/>
      <c r="Z37" s="393" t="s">
        <v>270</v>
      </c>
      <c r="AA37" s="393" t="s">
        <v>270</v>
      </c>
      <c r="AB37" s="393" t="s">
        <v>270</v>
      </c>
      <c r="AC37" s="411">
        <v>41</v>
      </c>
      <c r="AD37" s="36">
        <v>4</v>
      </c>
      <c r="AE37" s="411" t="s">
        <v>2694</v>
      </c>
      <c r="AF37" s="8" t="s">
        <v>270</v>
      </c>
      <c r="AG37" s="8" t="s">
        <v>270</v>
      </c>
      <c r="AH37" s="8" t="s">
        <v>270</v>
      </c>
      <c r="AI37" s="540"/>
      <c r="AJ37" s="397">
        <v>41</v>
      </c>
      <c r="AK37" s="397" t="s">
        <v>2695</v>
      </c>
      <c r="AL37" s="397" t="s">
        <v>2696</v>
      </c>
      <c r="AM37" s="392"/>
      <c r="AN37" s="528"/>
      <c r="AO37" s="393" t="s">
        <v>270</v>
      </c>
      <c r="AP37" s="393" t="s">
        <v>270</v>
      </c>
      <c r="AQ37" s="393" t="s">
        <v>270</v>
      </c>
      <c r="AR37" s="393" t="s">
        <v>270</v>
      </c>
      <c r="AS37" s="483"/>
      <c r="AT37" s="417" t="s">
        <v>270</v>
      </c>
      <c r="AU37" s="417" t="s">
        <v>270</v>
      </c>
      <c r="AV37" s="509"/>
      <c r="AW37" s="393" t="s">
        <v>270</v>
      </c>
      <c r="AX37" s="393" t="s">
        <v>270</v>
      </c>
      <c r="AY37" s="393" t="s">
        <v>270</v>
      </c>
      <c r="AZ37" s="393" t="s">
        <v>270</v>
      </c>
      <c r="BA37" s="393" t="s">
        <v>270</v>
      </c>
      <c r="BB37" s="393" t="s">
        <v>270</v>
      </c>
      <c r="BC37" s="393" t="s">
        <v>270</v>
      </c>
      <c r="BD37" s="393" t="s">
        <v>270</v>
      </c>
      <c r="BE37" s="393" t="s">
        <v>270</v>
      </c>
      <c r="BF37" s="393" t="s">
        <v>270</v>
      </c>
      <c r="BG37" s="393" t="s">
        <v>270</v>
      </c>
      <c r="BH37" s="393" t="s">
        <v>270</v>
      </c>
      <c r="BI37" s="393" t="s">
        <v>270</v>
      </c>
      <c r="BJ37" s="393" t="s">
        <v>270</v>
      </c>
      <c r="BK37" s="393" t="s">
        <v>270</v>
      </c>
      <c r="BL37" s="393" t="s">
        <v>270</v>
      </c>
      <c r="BM37" s="393" t="s">
        <v>270</v>
      </c>
      <c r="BN37" s="393" t="s">
        <v>270</v>
      </c>
      <c r="BO37" s="393" t="s">
        <v>270</v>
      </c>
      <c r="BP37" s="483"/>
      <c r="BQ37" s="483"/>
      <c r="BR37" s="505"/>
      <c r="BS37" s="505"/>
      <c r="BT37" s="22"/>
    </row>
    <row r="38" spans="1:72" s="5" customFormat="1" ht="15" customHeight="1">
      <c r="A38" s="518" t="s">
        <v>2546</v>
      </c>
      <c r="B38" s="482" t="s">
        <v>926</v>
      </c>
      <c r="C38" s="534" t="s">
        <v>1483</v>
      </c>
      <c r="D38" s="549" t="s">
        <v>2653</v>
      </c>
      <c r="E38" s="549" t="s">
        <v>2697</v>
      </c>
      <c r="F38" s="393" t="s">
        <v>1664</v>
      </c>
      <c r="G38" s="495" t="s">
        <v>2698</v>
      </c>
      <c r="H38" s="482" t="s">
        <v>2578</v>
      </c>
      <c r="I38" s="532" t="s">
        <v>2699</v>
      </c>
      <c r="J38" s="393">
        <v>63</v>
      </c>
      <c r="K38" s="482">
        <v>124</v>
      </c>
      <c r="L38" s="393" t="s">
        <v>270</v>
      </c>
      <c r="M38" s="506" t="s">
        <v>270</v>
      </c>
      <c r="N38" s="37" t="s">
        <v>270</v>
      </c>
      <c r="O38" s="506" t="s">
        <v>270</v>
      </c>
      <c r="P38" s="395" t="s">
        <v>270</v>
      </c>
      <c r="Q38" s="417" t="s">
        <v>270</v>
      </c>
      <c r="R38" s="393" t="s">
        <v>2333</v>
      </c>
      <c r="S38" s="482" t="s">
        <v>270</v>
      </c>
      <c r="T38" s="393" t="s">
        <v>270</v>
      </c>
      <c r="U38" s="393" t="s">
        <v>270</v>
      </c>
      <c r="V38" s="393" t="s">
        <v>270</v>
      </c>
      <c r="W38" s="393" t="s">
        <v>270</v>
      </c>
      <c r="X38" s="496" t="s">
        <v>270</v>
      </c>
      <c r="Y38" s="393"/>
      <c r="Z38" s="417">
        <v>1</v>
      </c>
      <c r="AA38" s="393" t="s">
        <v>1733</v>
      </c>
      <c r="AB38" s="393" t="s">
        <v>270</v>
      </c>
      <c r="AC38" s="411">
        <v>63</v>
      </c>
      <c r="AD38" s="411">
        <v>16.399999999999999</v>
      </c>
      <c r="AE38" s="411" t="s">
        <v>2700</v>
      </c>
      <c r="AF38" s="411">
        <v>0.73</v>
      </c>
      <c r="AG38" s="411" t="s">
        <v>2701</v>
      </c>
      <c r="AH38" s="397" t="s">
        <v>270</v>
      </c>
      <c r="AI38" s="539" t="s">
        <v>2702</v>
      </c>
      <c r="AJ38" s="397">
        <v>63</v>
      </c>
      <c r="AK38" s="397" t="s">
        <v>2703</v>
      </c>
      <c r="AL38" s="397" t="s">
        <v>2704</v>
      </c>
      <c r="AM38" s="391"/>
      <c r="AN38" s="527" t="s">
        <v>2705</v>
      </c>
      <c r="AO38" s="393" t="s">
        <v>270</v>
      </c>
      <c r="AP38" s="393" t="s">
        <v>270</v>
      </c>
      <c r="AQ38" s="393" t="s">
        <v>270</v>
      </c>
      <c r="AR38" s="393" t="s">
        <v>270</v>
      </c>
      <c r="AS38" s="482" t="s">
        <v>270</v>
      </c>
      <c r="AT38" s="417" t="s">
        <v>270</v>
      </c>
      <c r="AU38" s="417" t="s">
        <v>270</v>
      </c>
      <c r="AV38" s="508" t="s">
        <v>270</v>
      </c>
      <c r="AW38" s="393" t="s">
        <v>270</v>
      </c>
      <c r="AX38" s="393" t="s">
        <v>270</v>
      </c>
      <c r="AY38" s="393" t="s">
        <v>270</v>
      </c>
      <c r="AZ38" s="393" t="s">
        <v>270</v>
      </c>
      <c r="BA38" s="393" t="s">
        <v>270</v>
      </c>
      <c r="BB38" s="393" t="s">
        <v>270</v>
      </c>
      <c r="BC38" s="393" t="s">
        <v>270</v>
      </c>
      <c r="BD38" s="393" t="s">
        <v>270</v>
      </c>
      <c r="BE38" s="393" t="s">
        <v>270</v>
      </c>
      <c r="BF38" s="393" t="s">
        <v>270</v>
      </c>
      <c r="BG38" s="393" t="s">
        <v>270</v>
      </c>
      <c r="BH38" s="393" t="s">
        <v>270</v>
      </c>
      <c r="BI38" s="393" t="s">
        <v>270</v>
      </c>
      <c r="BJ38" s="393" t="s">
        <v>270</v>
      </c>
      <c r="BK38" s="393" t="s">
        <v>270</v>
      </c>
      <c r="BL38" s="393" t="s">
        <v>270</v>
      </c>
      <c r="BM38" s="393" t="s">
        <v>270</v>
      </c>
      <c r="BN38" s="393" t="s">
        <v>270</v>
      </c>
      <c r="BO38" s="393" t="s">
        <v>270</v>
      </c>
      <c r="BP38" s="482" t="s">
        <v>270</v>
      </c>
      <c r="BQ38" s="482" t="s">
        <v>270</v>
      </c>
      <c r="BR38" s="504"/>
      <c r="BS38" s="504"/>
      <c r="BT38" s="22"/>
    </row>
    <row r="39" spans="1:72" s="5" customFormat="1" ht="15" customHeight="1">
      <c r="A39" s="519"/>
      <c r="B39" s="550"/>
      <c r="C39" s="535"/>
      <c r="D39" s="550"/>
      <c r="E39" s="550"/>
      <c r="F39" s="393" t="s">
        <v>2706</v>
      </c>
      <c r="G39" s="495"/>
      <c r="H39" s="541"/>
      <c r="I39" s="533"/>
      <c r="J39" s="393">
        <v>61</v>
      </c>
      <c r="K39" s="483"/>
      <c r="L39" s="393" t="s">
        <v>270</v>
      </c>
      <c r="M39" s="507"/>
      <c r="N39" s="37" t="s">
        <v>270</v>
      </c>
      <c r="O39" s="507"/>
      <c r="P39" s="395" t="s">
        <v>270</v>
      </c>
      <c r="Q39" s="417" t="s">
        <v>270</v>
      </c>
      <c r="R39" s="393" t="s">
        <v>2333</v>
      </c>
      <c r="S39" s="483"/>
      <c r="T39" s="393" t="s">
        <v>270</v>
      </c>
      <c r="U39" s="393" t="s">
        <v>270</v>
      </c>
      <c r="V39" s="393" t="s">
        <v>270</v>
      </c>
      <c r="W39" s="393" t="s">
        <v>270</v>
      </c>
      <c r="X39" s="497"/>
      <c r="Y39" s="393"/>
      <c r="Z39" s="417">
        <v>1</v>
      </c>
      <c r="AA39" s="393" t="s">
        <v>1733</v>
      </c>
      <c r="AB39" s="393" t="s">
        <v>270</v>
      </c>
      <c r="AC39" s="411">
        <v>61</v>
      </c>
      <c r="AD39" s="411">
        <v>8.9</v>
      </c>
      <c r="AE39" s="411" t="s">
        <v>2707</v>
      </c>
      <c r="AF39" s="8" t="s">
        <v>270</v>
      </c>
      <c r="AG39" s="8" t="s">
        <v>270</v>
      </c>
      <c r="AH39" s="8" t="s">
        <v>270</v>
      </c>
      <c r="AI39" s="540"/>
      <c r="AJ39" s="397">
        <v>61</v>
      </c>
      <c r="AK39" s="397" t="s">
        <v>2708</v>
      </c>
      <c r="AL39" s="397" t="s">
        <v>2709</v>
      </c>
      <c r="AM39" s="392"/>
      <c r="AN39" s="528"/>
      <c r="AO39" s="393" t="s">
        <v>270</v>
      </c>
      <c r="AP39" s="393" t="s">
        <v>270</v>
      </c>
      <c r="AQ39" s="393" t="s">
        <v>270</v>
      </c>
      <c r="AR39" s="393" t="s">
        <v>270</v>
      </c>
      <c r="AS39" s="483"/>
      <c r="AT39" s="417" t="s">
        <v>270</v>
      </c>
      <c r="AU39" s="417" t="s">
        <v>270</v>
      </c>
      <c r="AV39" s="509"/>
      <c r="AW39" s="393" t="s">
        <v>270</v>
      </c>
      <c r="AX39" s="393" t="s">
        <v>270</v>
      </c>
      <c r="AY39" s="393" t="s">
        <v>270</v>
      </c>
      <c r="AZ39" s="393" t="s">
        <v>270</v>
      </c>
      <c r="BA39" s="393" t="s">
        <v>270</v>
      </c>
      <c r="BB39" s="393" t="s">
        <v>270</v>
      </c>
      <c r="BC39" s="393" t="s">
        <v>270</v>
      </c>
      <c r="BD39" s="393" t="s">
        <v>270</v>
      </c>
      <c r="BE39" s="393" t="s">
        <v>270</v>
      </c>
      <c r="BF39" s="393" t="s">
        <v>270</v>
      </c>
      <c r="BG39" s="393" t="s">
        <v>270</v>
      </c>
      <c r="BH39" s="393" t="s">
        <v>270</v>
      </c>
      <c r="BI39" s="393" t="s">
        <v>270</v>
      </c>
      <c r="BJ39" s="393" t="s">
        <v>270</v>
      </c>
      <c r="BK39" s="393" t="s">
        <v>270</v>
      </c>
      <c r="BL39" s="393" t="s">
        <v>270</v>
      </c>
      <c r="BM39" s="393" t="s">
        <v>270</v>
      </c>
      <c r="BN39" s="393" t="s">
        <v>270</v>
      </c>
      <c r="BO39" s="393" t="s">
        <v>270</v>
      </c>
      <c r="BP39" s="483"/>
      <c r="BQ39" s="483"/>
      <c r="BR39" s="505"/>
      <c r="BS39" s="505"/>
      <c r="BT39" s="22"/>
    </row>
    <row r="40" spans="1:72" s="5" customFormat="1" ht="15" customHeight="1">
      <c r="A40" s="518" t="s">
        <v>2546</v>
      </c>
      <c r="B40" s="482" t="s">
        <v>926</v>
      </c>
      <c r="C40" s="534" t="s">
        <v>1483</v>
      </c>
      <c r="D40" s="549" t="s">
        <v>2653</v>
      </c>
      <c r="E40" s="549" t="s">
        <v>2710</v>
      </c>
      <c r="F40" s="393" t="s">
        <v>1664</v>
      </c>
      <c r="G40" s="495" t="s">
        <v>2711</v>
      </c>
      <c r="H40" s="482" t="s">
        <v>2578</v>
      </c>
      <c r="I40" s="532" t="s">
        <v>2712</v>
      </c>
      <c r="J40" s="393">
        <v>66</v>
      </c>
      <c r="K40" s="482">
        <v>138</v>
      </c>
      <c r="L40" s="393" t="s">
        <v>270</v>
      </c>
      <c r="M40" s="506" t="s">
        <v>270</v>
      </c>
      <c r="N40" s="37" t="s">
        <v>270</v>
      </c>
      <c r="O40" s="506" t="s">
        <v>270</v>
      </c>
      <c r="P40" s="395" t="s">
        <v>270</v>
      </c>
      <c r="Q40" s="417" t="s">
        <v>270</v>
      </c>
      <c r="R40" s="393" t="s">
        <v>2333</v>
      </c>
      <c r="S40" s="482" t="s">
        <v>270</v>
      </c>
      <c r="T40" s="393" t="s">
        <v>270</v>
      </c>
      <c r="U40" s="393" t="s">
        <v>270</v>
      </c>
      <c r="V40" s="393" t="s">
        <v>270</v>
      </c>
      <c r="W40" s="393" t="s">
        <v>270</v>
      </c>
      <c r="X40" s="496" t="s">
        <v>270</v>
      </c>
      <c r="Y40" s="393"/>
      <c r="Z40" s="393" t="s">
        <v>1733</v>
      </c>
      <c r="AA40" s="417">
        <v>1</v>
      </c>
      <c r="AB40" s="393" t="s">
        <v>270</v>
      </c>
      <c r="AC40" s="411">
        <v>66</v>
      </c>
      <c r="AD40" s="411">
        <v>5</v>
      </c>
      <c r="AE40" s="411" t="s">
        <v>2713</v>
      </c>
      <c r="AF40" s="397">
        <v>0.79</v>
      </c>
      <c r="AG40" s="397" t="s">
        <v>2714</v>
      </c>
      <c r="AH40" s="397" t="s">
        <v>270</v>
      </c>
      <c r="AI40" s="539" t="s">
        <v>2715</v>
      </c>
      <c r="AJ40" s="397">
        <v>66</v>
      </c>
      <c r="AK40" s="397" t="s">
        <v>2716</v>
      </c>
      <c r="AL40" s="397" t="s">
        <v>2717</v>
      </c>
      <c r="AM40" s="391"/>
      <c r="AN40" s="527" t="s">
        <v>2718</v>
      </c>
      <c r="AO40" s="393" t="s">
        <v>270</v>
      </c>
      <c r="AP40" s="393" t="s">
        <v>270</v>
      </c>
      <c r="AQ40" s="393" t="s">
        <v>270</v>
      </c>
      <c r="AR40" s="393" t="s">
        <v>270</v>
      </c>
      <c r="AS40" s="482" t="s">
        <v>270</v>
      </c>
      <c r="AT40" s="417" t="s">
        <v>270</v>
      </c>
      <c r="AU40" s="417" t="s">
        <v>270</v>
      </c>
      <c r="AV40" s="508" t="s">
        <v>270</v>
      </c>
      <c r="AW40" s="393" t="s">
        <v>270</v>
      </c>
      <c r="AX40" s="393" t="s">
        <v>270</v>
      </c>
      <c r="AY40" s="393" t="s">
        <v>270</v>
      </c>
      <c r="AZ40" s="393" t="s">
        <v>270</v>
      </c>
      <c r="BA40" s="393" t="s">
        <v>270</v>
      </c>
      <c r="BB40" s="393" t="s">
        <v>270</v>
      </c>
      <c r="BC40" s="393" t="s">
        <v>270</v>
      </c>
      <c r="BD40" s="393" t="s">
        <v>270</v>
      </c>
      <c r="BE40" s="393" t="s">
        <v>270</v>
      </c>
      <c r="BF40" s="393" t="s">
        <v>270</v>
      </c>
      <c r="BG40" s="393" t="s">
        <v>270</v>
      </c>
      <c r="BH40" s="393" t="s">
        <v>270</v>
      </c>
      <c r="BI40" s="393" t="s">
        <v>270</v>
      </c>
      <c r="BJ40" s="393" t="s">
        <v>270</v>
      </c>
      <c r="BK40" s="393" t="s">
        <v>270</v>
      </c>
      <c r="BL40" s="393" t="s">
        <v>270</v>
      </c>
      <c r="BM40" s="393" t="s">
        <v>270</v>
      </c>
      <c r="BN40" s="393" t="s">
        <v>270</v>
      </c>
      <c r="BO40" s="393" t="s">
        <v>270</v>
      </c>
      <c r="BP40" s="482" t="s">
        <v>270</v>
      </c>
      <c r="BQ40" s="482" t="s">
        <v>270</v>
      </c>
      <c r="BR40" s="504"/>
      <c r="BS40" s="504"/>
      <c r="BT40" s="22"/>
    </row>
    <row r="41" spans="1:72" s="5" customFormat="1" ht="15" customHeight="1">
      <c r="A41" s="519"/>
      <c r="B41" s="550"/>
      <c r="C41" s="535"/>
      <c r="D41" s="550"/>
      <c r="E41" s="550"/>
      <c r="F41" s="393" t="s">
        <v>2706</v>
      </c>
      <c r="G41" s="495"/>
      <c r="H41" s="541"/>
      <c r="I41" s="533"/>
      <c r="J41" s="393">
        <v>72</v>
      </c>
      <c r="K41" s="483"/>
      <c r="L41" s="393" t="s">
        <v>270</v>
      </c>
      <c r="M41" s="507"/>
      <c r="N41" s="37" t="s">
        <v>270</v>
      </c>
      <c r="O41" s="507"/>
      <c r="P41" s="395" t="s">
        <v>270</v>
      </c>
      <c r="Q41" s="417" t="s">
        <v>270</v>
      </c>
      <c r="R41" s="393" t="s">
        <v>2333</v>
      </c>
      <c r="S41" s="483"/>
      <c r="T41" s="393" t="s">
        <v>270</v>
      </c>
      <c r="U41" s="393" t="s">
        <v>270</v>
      </c>
      <c r="V41" s="393" t="s">
        <v>270</v>
      </c>
      <c r="W41" s="393" t="s">
        <v>270</v>
      </c>
      <c r="X41" s="497"/>
      <c r="Y41" s="393"/>
      <c r="Z41" s="393" t="s">
        <v>1733</v>
      </c>
      <c r="AA41" s="417">
        <v>1</v>
      </c>
      <c r="AB41" s="393" t="s">
        <v>270</v>
      </c>
      <c r="AC41" s="411">
        <v>72</v>
      </c>
      <c r="AD41" s="411">
        <v>3.2</v>
      </c>
      <c r="AE41" s="411" t="s">
        <v>2719</v>
      </c>
      <c r="AF41" s="8" t="s">
        <v>270</v>
      </c>
      <c r="AG41" s="8" t="s">
        <v>270</v>
      </c>
      <c r="AH41" s="8" t="s">
        <v>270</v>
      </c>
      <c r="AI41" s="540"/>
      <c r="AJ41" s="397">
        <v>72</v>
      </c>
      <c r="AK41" s="397" t="s">
        <v>2720</v>
      </c>
      <c r="AL41" s="397" t="s">
        <v>2721</v>
      </c>
      <c r="AM41" s="392"/>
      <c r="AN41" s="528"/>
      <c r="AO41" s="393" t="s">
        <v>270</v>
      </c>
      <c r="AP41" s="393" t="s">
        <v>270</v>
      </c>
      <c r="AQ41" s="393" t="s">
        <v>270</v>
      </c>
      <c r="AR41" s="393" t="s">
        <v>270</v>
      </c>
      <c r="AS41" s="483"/>
      <c r="AT41" s="417" t="s">
        <v>270</v>
      </c>
      <c r="AU41" s="417" t="s">
        <v>270</v>
      </c>
      <c r="AV41" s="509"/>
      <c r="AW41" s="393" t="s">
        <v>270</v>
      </c>
      <c r="AX41" s="393" t="s">
        <v>270</v>
      </c>
      <c r="AY41" s="393" t="s">
        <v>270</v>
      </c>
      <c r="AZ41" s="393" t="s">
        <v>270</v>
      </c>
      <c r="BA41" s="393" t="s">
        <v>270</v>
      </c>
      <c r="BB41" s="393" t="s">
        <v>270</v>
      </c>
      <c r="BC41" s="393" t="s">
        <v>270</v>
      </c>
      <c r="BD41" s="393" t="s">
        <v>270</v>
      </c>
      <c r="BE41" s="393" t="s">
        <v>270</v>
      </c>
      <c r="BF41" s="393" t="s">
        <v>270</v>
      </c>
      <c r="BG41" s="393" t="s">
        <v>270</v>
      </c>
      <c r="BH41" s="393" t="s">
        <v>270</v>
      </c>
      <c r="BI41" s="393" t="s">
        <v>270</v>
      </c>
      <c r="BJ41" s="393" t="s">
        <v>270</v>
      </c>
      <c r="BK41" s="393" t="s">
        <v>270</v>
      </c>
      <c r="BL41" s="393" t="s">
        <v>270</v>
      </c>
      <c r="BM41" s="393" t="s">
        <v>270</v>
      </c>
      <c r="BN41" s="393" t="s">
        <v>270</v>
      </c>
      <c r="BO41" s="393" t="s">
        <v>270</v>
      </c>
      <c r="BP41" s="483"/>
      <c r="BQ41" s="483"/>
      <c r="BR41" s="505"/>
      <c r="BS41" s="505"/>
      <c r="BT41" s="22"/>
    </row>
    <row r="42" spans="1:72" s="5" customFormat="1" ht="15" customHeight="1">
      <c r="A42" s="518" t="s">
        <v>2546</v>
      </c>
      <c r="B42" s="482" t="s">
        <v>926</v>
      </c>
      <c r="C42" s="534" t="s">
        <v>1483</v>
      </c>
      <c r="D42" s="549" t="s">
        <v>2653</v>
      </c>
      <c r="E42" s="549" t="s">
        <v>2697</v>
      </c>
      <c r="F42" s="393" t="s">
        <v>1664</v>
      </c>
      <c r="G42" s="495" t="s">
        <v>2722</v>
      </c>
      <c r="H42" s="482" t="s">
        <v>2578</v>
      </c>
      <c r="I42" s="532" t="s">
        <v>2699</v>
      </c>
      <c r="J42" s="393">
        <v>47</v>
      </c>
      <c r="K42" s="482">
        <v>80</v>
      </c>
      <c r="L42" s="393" t="s">
        <v>270</v>
      </c>
      <c r="M42" s="506" t="s">
        <v>270</v>
      </c>
      <c r="N42" s="37" t="s">
        <v>270</v>
      </c>
      <c r="O42" s="506" t="s">
        <v>270</v>
      </c>
      <c r="P42" s="395" t="s">
        <v>270</v>
      </c>
      <c r="Q42" s="417" t="s">
        <v>270</v>
      </c>
      <c r="R42" s="393" t="s">
        <v>2333</v>
      </c>
      <c r="S42" s="482" t="s">
        <v>270</v>
      </c>
      <c r="T42" s="393" t="s">
        <v>270</v>
      </c>
      <c r="U42" s="393" t="s">
        <v>270</v>
      </c>
      <c r="V42" s="393" t="s">
        <v>270</v>
      </c>
      <c r="W42" s="393" t="s">
        <v>270</v>
      </c>
      <c r="X42" s="496" t="e">
        <f>W42+W43</f>
        <v>#VALUE!</v>
      </c>
      <c r="Y42" s="393"/>
      <c r="Z42" s="417">
        <v>1</v>
      </c>
      <c r="AA42" s="393" t="s">
        <v>1733</v>
      </c>
      <c r="AB42" s="393" t="s">
        <v>270</v>
      </c>
      <c r="AC42" s="411">
        <v>47</v>
      </c>
      <c r="AD42" s="411">
        <v>14.1</v>
      </c>
      <c r="AE42" s="411" t="s">
        <v>2723</v>
      </c>
      <c r="AF42" s="411">
        <v>0.9</v>
      </c>
      <c r="AG42" s="411" t="s">
        <v>2724</v>
      </c>
      <c r="AH42" s="397" t="s">
        <v>270</v>
      </c>
      <c r="AI42" s="539" t="s">
        <v>2725</v>
      </c>
      <c r="AJ42" s="397">
        <v>47</v>
      </c>
      <c r="AK42" s="397" t="s">
        <v>2726</v>
      </c>
      <c r="AL42" s="397" t="s">
        <v>2727</v>
      </c>
      <c r="AM42" s="391"/>
      <c r="AN42" s="527" t="s">
        <v>2728</v>
      </c>
      <c r="AO42" s="393" t="s">
        <v>270</v>
      </c>
      <c r="AP42" s="393" t="s">
        <v>270</v>
      </c>
      <c r="AQ42" s="393" t="s">
        <v>270</v>
      </c>
      <c r="AR42" s="393" t="s">
        <v>270</v>
      </c>
      <c r="AS42" s="482" t="s">
        <v>270</v>
      </c>
      <c r="AT42" s="417" t="s">
        <v>270</v>
      </c>
      <c r="AU42" s="417" t="s">
        <v>270</v>
      </c>
      <c r="AV42" s="508" t="s">
        <v>270</v>
      </c>
      <c r="AW42" s="393" t="s">
        <v>270</v>
      </c>
      <c r="AX42" s="393" t="s">
        <v>270</v>
      </c>
      <c r="AY42" s="393" t="s">
        <v>270</v>
      </c>
      <c r="AZ42" s="393" t="s">
        <v>270</v>
      </c>
      <c r="BA42" s="393" t="s">
        <v>270</v>
      </c>
      <c r="BB42" s="393" t="s">
        <v>270</v>
      </c>
      <c r="BC42" s="393" t="s">
        <v>270</v>
      </c>
      <c r="BD42" s="393" t="s">
        <v>270</v>
      </c>
      <c r="BE42" s="393" t="s">
        <v>270</v>
      </c>
      <c r="BF42" s="393" t="s">
        <v>270</v>
      </c>
      <c r="BG42" s="393" t="s">
        <v>270</v>
      </c>
      <c r="BH42" s="393" t="s">
        <v>270</v>
      </c>
      <c r="BI42" s="393" t="s">
        <v>270</v>
      </c>
      <c r="BJ42" s="393" t="s">
        <v>270</v>
      </c>
      <c r="BK42" s="393" t="s">
        <v>270</v>
      </c>
      <c r="BL42" s="393" t="s">
        <v>270</v>
      </c>
      <c r="BM42" s="393" t="s">
        <v>270</v>
      </c>
      <c r="BN42" s="393" t="s">
        <v>270</v>
      </c>
      <c r="BO42" s="393" t="s">
        <v>270</v>
      </c>
      <c r="BP42" s="482" t="s">
        <v>270</v>
      </c>
      <c r="BQ42" s="482" t="s">
        <v>270</v>
      </c>
      <c r="BR42" s="504"/>
      <c r="BS42" s="504"/>
      <c r="BT42" s="22"/>
    </row>
    <row r="43" spans="1:72" s="5" customFormat="1" ht="15" customHeight="1">
      <c r="A43" s="519"/>
      <c r="B43" s="550"/>
      <c r="C43" s="535"/>
      <c r="D43" s="550"/>
      <c r="E43" s="550"/>
      <c r="F43" s="393" t="s">
        <v>2312</v>
      </c>
      <c r="G43" s="495"/>
      <c r="H43" s="541"/>
      <c r="I43" s="533"/>
      <c r="J43" s="393">
        <v>33</v>
      </c>
      <c r="K43" s="483"/>
      <c r="L43" s="393" t="s">
        <v>270</v>
      </c>
      <c r="M43" s="507"/>
      <c r="N43" s="37" t="s">
        <v>270</v>
      </c>
      <c r="O43" s="507"/>
      <c r="P43" s="395" t="s">
        <v>270</v>
      </c>
      <c r="Q43" s="417" t="s">
        <v>270</v>
      </c>
      <c r="R43" s="393" t="s">
        <v>2333</v>
      </c>
      <c r="S43" s="483"/>
      <c r="T43" s="393" t="s">
        <v>270</v>
      </c>
      <c r="U43" s="393" t="s">
        <v>270</v>
      </c>
      <c r="V43" s="393" t="s">
        <v>270</v>
      </c>
      <c r="W43" s="393" t="s">
        <v>270</v>
      </c>
      <c r="X43" s="497"/>
      <c r="Y43" s="393"/>
      <c r="Z43" s="417">
        <v>1</v>
      </c>
      <c r="AA43" s="393" t="s">
        <v>1733</v>
      </c>
      <c r="AB43" s="393" t="s">
        <v>270</v>
      </c>
      <c r="AC43" s="411">
        <v>33</v>
      </c>
      <c r="AD43" s="411">
        <v>6.4</v>
      </c>
      <c r="AE43" s="411" t="s">
        <v>2729</v>
      </c>
      <c r="AF43" s="8" t="s">
        <v>270</v>
      </c>
      <c r="AG43" s="8" t="s">
        <v>270</v>
      </c>
      <c r="AH43" s="8" t="s">
        <v>270</v>
      </c>
      <c r="AI43" s="540"/>
      <c r="AJ43" s="397">
        <v>33</v>
      </c>
      <c r="AK43" s="397" t="s">
        <v>2730</v>
      </c>
      <c r="AL43" s="397" t="s">
        <v>2731</v>
      </c>
      <c r="AM43" s="392"/>
      <c r="AN43" s="528"/>
      <c r="AO43" s="393" t="s">
        <v>270</v>
      </c>
      <c r="AP43" s="393" t="s">
        <v>270</v>
      </c>
      <c r="AQ43" s="393" t="s">
        <v>270</v>
      </c>
      <c r="AR43" s="393" t="s">
        <v>270</v>
      </c>
      <c r="AS43" s="483"/>
      <c r="AT43" s="417" t="s">
        <v>270</v>
      </c>
      <c r="AU43" s="417" t="s">
        <v>270</v>
      </c>
      <c r="AV43" s="509"/>
      <c r="AW43" s="393" t="s">
        <v>270</v>
      </c>
      <c r="AX43" s="393" t="s">
        <v>270</v>
      </c>
      <c r="AY43" s="393" t="s">
        <v>270</v>
      </c>
      <c r="AZ43" s="393" t="s">
        <v>270</v>
      </c>
      <c r="BA43" s="393" t="s">
        <v>270</v>
      </c>
      <c r="BB43" s="393" t="s">
        <v>270</v>
      </c>
      <c r="BC43" s="393" t="s">
        <v>270</v>
      </c>
      <c r="BD43" s="393" t="s">
        <v>270</v>
      </c>
      <c r="BE43" s="393" t="s">
        <v>270</v>
      </c>
      <c r="BF43" s="393" t="s">
        <v>270</v>
      </c>
      <c r="BG43" s="393" t="s">
        <v>270</v>
      </c>
      <c r="BH43" s="393" t="s">
        <v>270</v>
      </c>
      <c r="BI43" s="393" t="s">
        <v>270</v>
      </c>
      <c r="BJ43" s="393" t="s">
        <v>270</v>
      </c>
      <c r="BK43" s="393" t="s">
        <v>270</v>
      </c>
      <c r="BL43" s="393" t="s">
        <v>270</v>
      </c>
      <c r="BM43" s="393" t="s">
        <v>270</v>
      </c>
      <c r="BN43" s="393" t="s">
        <v>270</v>
      </c>
      <c r="BO43" s="393" t="s">
        <v>270</v>
      </c>
      <c r="BP43" s="483"/>
      <c r="BQ43" s="483"/>
      <c r="BR43" s="505"/>
      <c r="BS43" s="505"/>
      <c r="BT43" s="22"/>
    </row>
    <row r="44" spans="1:72" s="5" customFormat="1" ht="15" customHeight="1">
      <c r="A44" s="518" t="s">
        <v>2546</v>
      </c>
      <c r="B44" s="482" t="s">
        <v>926</v>
      </c>
      <c r="C44" s="534" t="s">
        <v>1483</v>
      </c>
      <c r="D44" s="549" t="s">
        <v>2653</v>
      </c>
      <c r="E44" s="549" t="s">
        <v>2710</v>
      </c>
      <c r="F44" s="393" t="s">
        <v>1664</v>
      </c>
      <c r="G44" s="495" t="s">
        <v>2732</v>
      </c>
      <c r="H44" s="482" t="s">
        <v>2578</v>
      </c>
      <c r="I44" s="532" t="s">
        <v>2712</v>
      </c>
      <c r="J44" s="393">
        <v>34</v>
      </c>
      <c r="K44" s="482">
        <v>80</v>
      </c>
      <c r="L44" s="393" t="s">
        <v>270</v>
      </c>
      <c r="M44" s="506" t="s">
        <v>270</v>
      </c>
      <c r="N44" s="37" t="s">
        <v>270</v>
      </c>
      <c r="O44" s="506" t="s">
        <v>270</v>
      </c>
      <c r="P44" s="395" t="s">
        <v>270</v>
      </c>
      <c r="Q44" s="417" t="s">
        <v>270</v>
      </c>
      <c r="R44" s="393" t="s">
        <v>2333</v>
      </c>
      <c r="S44" s="482" t="s">
        <v>270</v>
      </c>
      <c r="T44" s="393" t="s">
        <v>270</v>
      </c>
      <c r="U44" s="393" t="s">
        <v>270</v>
      </c>
      <c r="V44" s="393" t="s">
        <v>270</v>
      </c>
      <c r="W44" s="393" t="s">
        <v>270</v>
      </c>
      <c r="X44" s="496" t="e">
        <f>W44+W45</f>
        <v>#VALUE!</v>
      </c>
      <c r="Y44" s="393"/>
      <c r="Z44" s="393" t="s">
        <v>1733</v>
      </c>
      <c r="AA44" s="417">
        <v>1</v>
      </c>
      <c r="AB44" s="393" t="s">
        <v>270</v>
      </c>
      <c r="AC44" s="411">
        <v>34</v>
      </c>
      <c r="AD44" s="411">
        <v>5.6</v>
      </c>
      <c r="AE44" s="411" t="s">
        <v>2733</v>
      </c>
      <c r="AF44" s="397">
        <v>0.83</v>
      </c>
      <c r="AG44" s="397" t="s">
        <v>2734</v>
      </c>
      <c r="AH44" s="397" t="s">
        <v>270</v>
      </c>
      <c r="AI44" s="539" t="s">
        <v>2735</v>
      </c>
      <c r="AJ44" s="397">
        <v>34</v>
      </c>
      <c r="AK44" s="397" t="s">
        <v>2736</v>
      </c>
      <c r="AL44" s="397" t="s">
        <v>2737</v>
      </c>
      <c r="AM44" s="391"/>
      <c r="AN44" s="527" t="s">
        <v>2738</v>
      </c>
      <c r="AO44" s="393" t="s">
        <v>270</v>
      </c>
      <c r="AP44" s="393" t="s">
        <v>270</v>
      </c>
      <c r="AQ44" s="393" t="s">
        <v>270</v>
      </c>
      <c r="AR44" s="393" t="s">
        <v>270</v>
      </c>
      <c r="AS44" s="482" t="s">
        <v>270</v>
      </c>
      <c r="AT44" s="417" t="s">
        <v>270</v>
      </c>
      <c r="AU44" s="417" t="s">
        <v>270</v>
      </c>
      <c r="AV44" s="508" t="s">
        <v>270</v>
      </c>
      <c r="AW44" s="393" t="s">
        <v>270</v>
      </c>
      <c r="AX44" s="393" t="s">
        <v>270</v>
      </c>
      <c r="AY44" s="393" t="s">
        <v>270</v>
      </c>
      <c r="AZ44" s="393" t="s">
        <v>270</v>
      </c>
      <c r="BA44" s="393" t="s">
        <v>270</v>
      </c>
      <c r="BB44" s="393" t="s">
        <v>270</v>
      </c>
      <c r="BC44" s="393" t="s">
        <v>270</v>
      </c>
      <c r="BD44" s="393" t="s">
        <v>270</v>
      </c>
      <c r="BE44" s="393" t="s">
        <v>270</v>
      </c>
      <c r="BF44" s="393" t="s">
        <v>270</v>
      </c>
      <c r="BG44" s="393" t="s">
        <v>270</v>
      </c>
      <c r="BH44" s="393" t="s">
        <v>270</v>
      </c>
      <c r="BI44" s="393" t="s">
        <v>270</v>
      </c>
      <c r="BJ44" s="393" t="s">
        <v>270</v>
      </c>
      <c r="BK44" s="393" t="s">
        <v>270</v>
      </c>
      <c r="BL44" s="393" t="s">
        <v>270</v>
      </c>
      <c r="BM44" s="393" t="s">
        <v>270</v>
      </c>
      <c r="BN44" s="393" t="s">
        <v>270</v>
      </c>
      <c r="BO44" s="393" t="s">
        <v>270</v>
      </c>
      <c r="BP44" s="482" t="s">
        <v>270</v>
      </c>
      <c r="BQ44" s="482" t="s">
        <v>270</v>
      </c>
      <c r="BR44" s="504"/>
      <c r="BS44" s="504"/>
      <c r="BT44" s="22"/>
    </row>
    <row r="45" spans="1:72" s="5" customFormat="1" ht="15" customHeight="1">
      <c r="A45" s="519"/>
      <c r="B45" s="550"/>
      <c r="C45" s="535"/>
      <c r="D45" s="550"/>
      <c r="E45" s="550"/>
      <c r="F45" s="393" t="s">
        <v>2312</v>
      </c>
      <c r="G45" s="495"/>
      <c r="H45" s="541"/>
      <c r="I45" s="533"/>
      <c r="J45" s="393">
        <v>46</v>
      </c>
      <c r="K45" s="483"/>
      <c r="L45" s="393" t="s">
        <v>270</v>
      </c>
      <c r="M45" s="507"/>
      <c r="N45" s="37" t="s">
        <v>270</v>
      </c>
      <c r="O45" s="507"/>
      <c r="P45" s="395" t="s">
        <v>270</v>
      </c>
      <c r="Q45" s="417" t="s">
        <v>270</v>
      </c>
      <c r="R45" s="393" t="s">
        <v>2333</v>
      </c>
      <c r="S45" s="483"/>
      <c r="T45" s="393" t="s">
        <v>270</v>
      </c>
      <c r="U45" s="393" t="s">
        <v>270</v>
      </c>
      <c r="V45" s="393" t="s">
        <v>270</v>
      </c>
      <c r="W45" s="393" t="s">
        <v>270</v>
      </c>
      <c r="X45" s="497"/>
      <c r="Y45" s="393"/>
      <c r="Z45" s="393" t="s">
        <v>1733</v>
      </c>
      <c r="AA45" s="417">
        <v>1</v>
      </c>
      <c r="AB45" s="393" t="s">
        <v>270</v>
      </c>
      <c r="AC45" s="411">
        <v>46</v>
      </c>
      <c r="AD45" s="36">
        <v>3.7</v>
      </c>
      <c r="AE45" s="411" t="s">
        <v>2739</v>
      </c>
      <c r="AF45" s="8" t="s">
        <v>270</v>
      </c>
      <c r="AG45" s="8" t="s">
        <v>270</v>
      </c>
      <c r="AH45" s="8" t="s">
        <v>270</v>
      </c>
      <c r="AI45" s="540"/>
      <c r="AJ45" s="397">
        <v>46</v>
      </c>
      <c r="AK45" s="397" t="s">
        <v>2740</v>
      </c>
      <c r="AL45" s="397" t="s">
        <v>2741</v>
      </c>
      <c r="AM45" s="392"/>
      <c r="AN45" s="528"/>
      <c r="AO45" s="393" t="s">
        <v>270</v>
      </c>
      <c r="AP45" s="393" t="s">
        <v>270</v>
      </c>
      <c r="AQ45" s="393" t="s">
        <v>270</v>
      </c>
      <c r="AR45" s="393" t="s">
        <v>270</v>
      </c>
      <c r="AS45" s="483"/>
      <c r="AT45" s="417" t="s">
        <v>270</v>
      </c>
      <c r="AU45" s="417" t="s">
        <v>270</v>
      </c>
      <c r="AV45" s="509"/>
      <c r="AW45" s="393" t="s">
        <v>270</v>
      </c>
      <c r="AX45" s="393" t="s">
        <v>270</v>
      </c>
      <c r="AY45" s="393" t="s">
        <v>270</v>
      </c>
      <c r="AZ45" s="393" t="s">
        <v>270</v>
      </c>
      <c r="BA45" s="393" t="s">
        <v>270</v>
      </c>
      <c r="BB45" s="393" t="s">
        <v>270</v>
      </c>
      <c r="BC45" s="393" t="s">
        <v>270</v>
      </c>
      <c r="BD45" s="393" t="s">
        <v>270</v>
      </c>
      <c r="BE45" s="393" t="s">
        <v>270</v>
      </c>
      <c r="BF45" s="393" t="s">
        <v>270</v>
      </c>
      <c r="BG45" s="393" t="s">
        <v>270</v>
      </c>
      <c r="BH45" s="393" t="s">
        <v>270</v>
      </c>
      <c r="BI45" s="393" t="s">
        <v>270</v>
      </c>
      <c r="BJ45" s="393" t="s">
        <v>270</v>
      </c>
      <c r="BK45" s="393" t="s">
        <v>270</v>
      </c>
      <c r="BL45" s="393" t="s">
        <v>270</v>
      </c>
      <c r="BM45" s="393" t="s">
        <v>270</v>
      </c>
      <c r="BN45" s="393" t="s">
        <v>270</v>
      </c>
      <c r="BO45" s="393" t="s">
        <v>270</v>
      </c>
      <c r="BP45" s="483"/>
      <c r="BQ45" s="483"/>
      <c r="BR45" s="505"/>
      <c r="BS45" s="505"/>
      <c r="BT45" s="22"/>
    </row>
    <row r="46" spans="1:72" s="5" customFormat="1" ht="15" customHeight="1">
      <c r="A46" s="518" t="s">
        <v>2546</v>
      </c>
      <c r="B46" s="495" t="s">
        <v>933</v>
      </c>
      <c r="C46" s="555" t="s">
        <v>1316</v>
      </c>
      <c r="D46" s="495" t="s">
        <v>2742</v>
      </c>
      <c r="E46" s="495" t="s">
        <v>2743</v>
      </c>
      <c r="F46" s="393" t="s">
        <v>2744</v>
      </c>
      <c r="G46" s="482" t="s">
        <v>2745</v>
      </c>
      <c r="H46" s="495" t="s">
        <v>2746</v>
      </c>
      <c r="I46" s="513" t="s">
        <v>2747</v>
      </c>
      <c r="J46" s="393">
        <v>15</v>
      </c>
      <c r="K46" s="482">
        <v>88</v>
      </c>
      <c r="L46" s="393">
        <v>80</v>
      </c>
      <c r="M46" s="498">
        <v>76.295454545454533</v>
      </c>
      <c r="N46" s="37">
        <v>12</v>
      </c>
      <c r="O46" s="498">
        <v>53</v>
      </c>
      <c r="P46" s="395">
        <v>12</v>
      </c>
      <c r="Q46" s="417" t="s">
        <v>2748</v>
      </c>
      <c r="R46" s="35" t="s">
        <v>2352</v>
      </c>
      <c r="S46" s="393" t="s">
        <v>270</v>
      </c>
      <c r="T46" s="417" t="s">
        <v>2749</v>
      </c>
      <c r="U46" s="417" t="s">
        <v>270</v>
      </c>
      <c r="V46" s="393" t="s">
        <v>2750</v>
      </c>
      <c r="W46" s="393">
        <v>13</v>
      </c>
      <c r="X46" s="498">
        <f>W46+W47+W48</f>
        <v>72</v>
      </c>
      <c r="Y46" s="393"/>
      <c r="Z46" s="393" t="s">
        <v>2751</v>
      </c>
      <c r="AA46" s="393" t="s">
        <v>2350</v>
      </c>
      <c r="AB46" s="393">
        <v>42</v>
      </c>
      <c r="AC46" s="393">
        <v>1</v>
      </c>
      <c r="AD46" s="393">
        <v>0.2</v>
      </c>
      <c r="AE46" s="393" t="s">
        <v>2752</v>
      </c>
      <c r="AF46" s="393" t="s">
        <v>270</v>
      </c>
      <c r="AG46" s="393" t="s">
        <v>270</v>
      </c>
      <c r="AH46" s="393" t="s">
        <v>270</v>
      </c>
      <c r="AI46" s="522" t="s">
        <v>2753</v>
      </c>
      <c r="AJ46" s="397">
        <v>15</v>
      </c>
      <c r="AK46" s="397" t="s">
        <v>2754</v>
      </c>
      <c r="AL46" s="397" t="s">
        <v>2755</v>
      </c>
      <c r="AM46" s="397"/>
      <c r="AN46" s="500" t="s">
        <v>2756</v>
      </c>
      <c r="AO46" s="393" t="s">
        <v>270</v>
      </c>
      <c r="AP46" s="393" t="s">
        <v>270</v>
      </c>
      <c r="AQ46" s="393" t="s">
        <v>270</v>
      </c>
      <c r="AR46" s="393" t="s">
        <v>270</v>
      </c>
      <c r="AS46" s="495" t="s">
        <v>270</v>
      </c>
      <c r="AT46" s="393" t="s">
        <v>270</v>
      </c>
      <c r="AU46" s="393" t="s">
        <v>270</v>
      </c>
      <c r="AV46" s="495" t="s">
        <v>270</v>
      </c>
      <c r="AW46" s="393">
        <v>14</v>
      </c>
      <c r="AX46" s="393" t="s">
        <v>2757</v>
      </c>
      <c r="AY46" s="393" t="s">
        <v>2758</v>
      </c>
      <c r="AZ46" s="393" t="s">
        <v>2759</v>
      </c>
      <c r="BA46" s="393" t="s">
        <v>270</v>
      </c>
      <c r="BB46" s="393" t="s">
        <v>270</v>
      </c>
      <c r="BC46" s="393" t="s">
        <v>2757</v>
      </c>
      <c r="BD46" s="393" t="s">
        <v>2757</v>
      </c>
      <c r="BE46" s="393" t="s">
        <v>270</v>
      </c>
      <c r="BF46" s="393" t="s">
        <v>270</v>
      </c>
      <c r="BG46" s="393" t="s">
        <v>2759</v>
      </c>
      <c r="BH46" s="393" t="s">
        <v>270</v>
      </c>
      <c r="BI46" s="393" t="s">
        <v>270</v>
      </c>
      <c r="BJ46" s="393" t="s">
        <v>2760</v>
      </c>
      <c r="BK46" s="393" t="s">
        <v>270</v>
      </c>
      <c r="BL46" s="393" t="s">
        <v>270</v>
      </c>
      <c r="BM46" s="393" t="s">
        <v>2759</v>
      </c>
      <c r="BN46" s="393" t="s">
        <v>270</v>
      </c>
      <c r="BO46" s="393" t="s">
        <v>270</v>
      </c>
      <c r="BP46" s="495" t="s">
        <v>270</v>
      </c>
      <c r="BQ46" s="495" t="s">
        <v>270</v>
      </c>
      <c r="BR46" s="495" t="s">
        <v>2155</v>
      </c>
      <c r="BS46" s="495" t="s">
        <v>2761</v>
      </c>
      <c r="BT46" s="22"/>
    </row>
    <row r="47" spans="1:72" s="5" customFormat="1" ht="15" customHeight="1">
      <c r="A47" s="558"/>
      <c r="B47" s="495"/>
      <c r="C47" s="556"/>
      <c r="D47" s="495"/>
      <c r="E47" s="495"/>
      <c r="F47" s="393" t="s">
        <v>2762</v>
      </c>
      <c r="G47" s="541"/>
      <c r="H47" s="495"/>
      <c r="I47" s="513"/>
      <c r="J47" s="393">
        <v>39</v>
      </c>
      <c r="K47" s="541"/>
      <c r="L47" s="393">
        <v>76</v>
      </c>
      <c r="M47" s="498"/>
      <c r="N47" s="37">
        <v>22</v>
      </c>
      <c r="O47" s="498"/>
      <c r="P47" s="395">
        <v>22</v>
      </c>
      <c r="Q47" s="417" t="s">
        <v>1796</v>
      </c>
      <c r="R47" s="35" t="s">
        <v>2763</v>
      </c>
      <c r="S47" s="393" t="s">
        <v>270</v>
      </c>
      <c r="T47" s="417" t="s">
        <v>2764</v>
      </c>
      <c r="U47" s="417" t="s">
        <v>270</v>
      </c>
      <c r="V47" s="393" t="s">
        <v>2765</v>
      </c>
      <c r="W47" s="393">
        <v>32</v>
      </c>
      <c r="X47" s="498"/>
      <c r="Y47" s="393"/>
      <c r="Z47" s="393" t="s">
        <v>1798</v>
      </c>
      <c r="AA47" s="393" t="s">
        <v>2766</v>
      </c>
      <c r="AB47" s="393">
        <v>56</v>
      </c>
      <c r="AC47" s="393">
        <v>4</v>
      </c>
      <c r="AD47" s="393">
        <v>7.1</v>
      </c>
      <c r="AE47" s="393" t="s">
        <v>2767</v>
      </c>
      <c r="AF47" s="393" t="s">
        <v>270</v>
      </c>
      <c r="AG47" s="393" t="s">
        <v>270</v>
      </c>
      <c r="AH47" s="393" t="s">
        <v>270</v>
      </c>
      <c r="AI47" s="522"/>
      <c r="AJ47" s="397">
        <v>39</v>
      </c>
      <c r="AK47" s="411" t="s">
        <v>2768</v>
      </c>
      <c r="AL47" s="397" t="s">
        <v>2769</v>
      </c>
      <c r="AM47" s="397"/>
      <c r="AN47" s="500"/>
      <c r="AO47" s="393" t="s">
        <v>270</v>
      </c>
      <c r="AP47" s="393" t="s">
        <v>270</v>
      </c>
      <c r="AQ47" s="393" t="s">
        <v>270</v>
      </c>
      <c r="AR47" s="393" t="s">
        <v>270</v>
      </c>
      <c r="AS47" s="495"/>
      <c r="AT47" s="417" t="s">
        <v>270</v>
      </c>
      <c r="AU47" s="417" t="s">
        <v>270</v>
      </c>
      <c r="AV47" s="495"/>
      <c r="AW47" s="393">
        <v>38</v>
      </c>
      <c r="AX47" s="393" t="s">
        <v>2770</v>
      </c>
      <c r="AY47" s="393" t="s">
        <v>2771</v>
      </c>
      <c r="AZ47" s="393" t="s">
        <v>2772</v>
      </c>
      <c r="BA47" s="393" t="s">
        <v>270</v>
      </c>
      <c r="BB47" s="393" t="s">
        <v>270</v>
      </c>
      <c r="BC47" s="393" t="s">
        <v>2686</v>
      </c>
      <c r="BD47" s="393" t="s">
        <v>2773</v>
      </c>
      <c r="BE47" s="393" t="s">
        <v>270</v>
      </c>
      <c r="BF47" s="393" t="s">
        <v>270</v>
      </c>
      <c r="BG47" s="393" t="s">
        <v>2774</v>
      </c>
      <c r="BH47" s="393" t="s">
        <v>270</v>
      </c>
      <c r="BI47" s="393" t="s">
        <v>270</v>
      </c>
      <c r="BJ47" s="393" t="s">
        <v>2775</v>
      </c>
      <c r="BK47" s="393" t="s">
        <v>270</v>
      </c>
      <c r="BL47" s="393" t="s">
        <v>270</v>
      </c>
      <c r="BM47" s="393" t="s">
        <v>2776</v>
      </c>
      <c r="BN47" s="393" t="s">
        <v>270</v>
      </c>
      <c r="BO47" s="393" t="s">
        <v>270</v>
      </c>
      <c r="BP47" s="495"/>
      <c r="BQ47" s="495"/>
      <c r="BR47" s="495"/>
      <c r="BS47" s="495"/>
      <c r="BT47" s="22"/>
    </row>
    <row r="48" spans="1:72" s="5" customFormat="1" ht="15" customHeight="1">
      <c r="A48" s="519"/>
      <c r="B48" s="495"/>
      <c r="C48" s="557"/>
      <c r="D48" s="495"/>
      <c r="E48" s="495"/>
      <c r="F48" s="393" t="s">
        <v>1664</v>
      </c>
      <c r="G48" s="483"/>
      <c r="H48" s="495"/>
      <c r="I48" s="513"/>
      <c r="J48" s="393">
        <v>34</v>
      </c>
      <c r="K48" s="483"/>
      <c r="L48" s="393">
        <v>75</v>
      </c>
      <c r="M48" s="498"/>
      <c r="N48" s="37">
        <v>19</v>
      </c>
      <c r="O48" s="498"/>
      <c r="P48" s="395">
        <v>19</v>
      </c>
      <c r="Q48" s="417" t="s">
        <v>2777</v>
      </c>
      <c r="R48" s="35" t="s">
        <v>2778</v>
      </c>
      <c r="S48" s="393" t="s">
        <v>270</v>
      </c>
      <c r="T48" s="417" t="s">
        <v>2779</v>
      </c>
      <c r="U48" s="417" t="s">
        <v>270</v>
      </c>
      <c r="V48" s="393" t="s">
        <v>2780</v>
      </c>
      <c r="W48" s="393">
        <v>27</v>
      </c>
      <c r="X48" s="498"/>
      <c r="Y48" s="393"/>
      <c r="Z48" s="393" t="s">
        <v>2781</v>
      </c>
      <c r="AA48" s="393" t="s">
        <v>2781</v>
      </c>
      <c r="AB48" s="393">
        <v>203</v>
      </c>
      <c r="AC48" s="393">
        <v>3</v>
      </c>
      <c r="AD48" s="393">
        <v>4.0999999999999996</v>
      </c>
      <c r="AE48" s="393" t="s">
        <v>2782</v>
      </c>
      <c r="AF48" s="8" t="s">
        <v>270</v>
      </c>
      <c r="AG48" s="8" t="s">
        <v>270</v>
      </c>
      <c r="AH48" s="8" t="s">
        <v>270</v>
      </c>
      <c r="AI48" s="522"/>
      <c r="AJ48" s="397">
        <v>34</v>
      </c>
      <c r="AK48" s="397" t="s">
        <v>2783</v>
      </c>
      <c r="AL48" s="397" t="s">
        <v>2784</v>
      </c>
      <c r="AM48" s="397"/>
      <c r="AN48" s="500"/>
      <c r="AO48" s="393" t="s">
        <v>270</v>
      </c>
      <c r="AP48" s="393" t="s">
        <v>270</v>
      </c>
      <c r="AQ48" s="393" t="s">
        <v>270</v>
      </c>
      <c r="AR48" s="393" t="s">
        <v>270</v>
      </c>
      <c r="AS48" s="495"/>
      <c r="AT48" s="417" t="s">
        <v>270</v>
      </c>
      <c r="AU48" s="417" t="s">
        <v>270</v>
      </c>
      <c r="AV48" s="495"/>
      <c r="AW48" s="393">
        <v>32</v>
      </c>
      <c r="AX48" s="393" t="s">
        <v>2785</v>
      </c>
      <c r="AY48" s="393" t="s">
        <v>2786</v>
      </c>
      <c r="AZ48" s="393" t="s">
        <v>2786</v>
      </c>
      <c r="BA48" s="393" t="s">
        <v>270</v>
      </c>
      <c r="BB48" s="393" t="s">
        <v>270</v>
      </c>
      <c r="BC48" s="393" t="s">
        <v>2787</v>
      </c>
      <c r="BD48" s="393" t="s">
        <v>2788</v>
      </c>
      <c r="BE48" s="393" t="s">
        <v>270</v>
      </c>
      <c r="BF48" s="393" t="s">
        <v>270</v>
      </c>
      <c r="BG48" s="393" t="s">
        <v>2785</v>
      </c>
      <c r="BH48" s="393" t="s">
        <v>270</v>
      </c>
      <c r="BI48" s="393" t="s">
        <v>270</v>
      </c>
      <c r="BJ48" s="393" t="s">
        <v>2789</v>
      </c>
      <c r="BK48" s="393" t="s">
        <v>270</v>
      </c>
      <c r="BL48" s="393" t="s">
        <v>270</v>
      </c>
      <c r="BM48" s="393" t="s">
        <v>2790</v>
      </c>
      <c r="BN48" s="393" t="s">
        <v>270</v>
      </c>
      <c r="BO48" s="393" t="s">
        <v>270</v>
      </c>
      <c r="BP48" s="495"/>
      <c r="BQ48" s="495"/>
      <c r="BR48" s="495"/>
      <c r="BS48" s="495"/>
      <c r="BT48" s="22"/>
    </row>
    <row r="49" spans="1:72" s="5" customFormat="1" ht="15" customHeight="1">
      <c r="A49" s="561" t="s">
        <v>2791</v>
      </c>
      <c r="B49" s="495" t="s">
        <v>940</v>
      </c>
      <c r="C49" s="563" t="s">
        <v>1460</v>
      </c>
      <c r="D49" s="482" t="s">
        <v>270</v>
      </c>
      <c r="E49" s="482" t="s">
        <v>2792</v>
      </c>
      <c r="F49" s="403" t="s">
        <v>1664</v>
      </c>
      <c r="G49" s="508" t="s">
        <v>2793</v>
      </c>
      <c r="H49" s="508" t="s">
        <v>2794</v>
      </c>
      <c r="I49" s="559" t="s">
        <v>2795</v>
      </c>
      <c r="J49" s="393">
        <v>36</v>
      </c>
      <c r="K49" s="537">
        <v>72</v>
      </c>
      <c r="L49" s="393" t="s">
        <v>270</v>
      </c>
      <c r="M49" s="482">
        <v>71.5</v>
      </c>
      <c r="N49" s="204">
        <v>21</v>
      </c>
      <c r="O49" s="506">
        <v>42</v>
      </c>
      <c r="P49" s="213">
        <v>21</v>
      </c>
      <c r="Q49" s="551" t="s">
        <v>2796</v>
      </c>
      <c r="R49" s="551" t="s">
        <v>2797</v>
      </c>
      <c r="S49" s="393" t="s">
        <v>270</v>
      </c>
      <c r="T49" s="393" t="s">
        <v>270</v>
      </c>
      <c r="U49" s="393" t="s">
        <v>270</v>
      </c>
      <c r="V49" s="393" t="s">
        <v>270</v>
      </c>
      <c r="W49" s="393" t="s">
        <v>270</v>
      </c>
      <c r="X49" s="496" t="str">
        <f>W49</f>
        <v>NR</v>
      </c>
      <c r="Y49" s="393"/>
      <c r="Z49" s="393" t="s">
        <v>270</v>
      </c>
      <c r="AA49" s="393" t="s">
        <v>270</v>
      </c>
      <c r="AB49" s="393" t="s">
        <v>270</v>
      </c>
      <c r="AC49" s="397" t="s">
        <v>270</v>
      </c>
      <c r="AD49" s="397" t="s">
        <v>270</v>
      </c>
      <c r="AE49" s="397" t="s">
        <v>270</v>
      </c>
      <c r="AF49" s="397" t="s">
        <v>270</v>
      </c>
      <c r="AG49" s="397" t="s">
        <v>270</v>
      </c>
      <c r="AH49" s="397" t="s">
        <v>270</v>
      </c>
      <c r="AI49" s="539" t="s">
        <v>270</v>
      </c>
      <c r="AJ49" s="397" t="s">
        <v>270</v>
      </c>
      <c r="AK49" s="397" t="s">
        <v>270</v>
      </c>
      <c r="AL49" s="397" t="s">
        <v>270</v>
      </c>
      <c r="AM49" s="391"/>
      <c r="AN49" s="493" t="s">
        <v>270</v>
      </c>
      <c r="AO49" s="393" t="s">
        <v>270</v>
      </c>
      <c r="AP49" s="393" t="s">
        <v>270</v>
      </c>
      <c r="AQ49" s="393" t="s">
        <v>270</v>
      </c>
      <c r="AR49" s="393" t="s">
        <v>270</v>
      </c>
      <c r="AS49" s="552" t="s">
        <v>270</v>
      </c>
      <c r="AT49" s="403" t="s">
        <v>270</v>
      </c>
      <c r="AU49" s="393" t="s">
        <v>270</v>
      </c>
      <c r="AV49" s="482" t="s">
        <v>270</v>
      </c>
      <c r="AW49" s="403" t="s">
        <v>270</v>
      </c>
      <c r="AX49" s="403" t="s">
        <v>270</v>
      </c>
      <c r="AY49" s="403" t="s">
        <v>270</v>
      </c>
      <c r="AZ49" s="403" t="s">
        <v>270</v>
      </c>
      <c r="BA49" s="403" t="s">
        <v>270</v>
      </c>
      <c r="BB49" s="403" t="s">
        <v>270</v>
      </c>
      <c r="BC49" s="403" t="s">
        <v>270</v>
      </c>
      <c r="BD49" s="403" t="s">
        <v>270</v>
      </c>
      <c r="BE49" s="403" t="s">
        <v>270</v>
      </c>
      <c r="BF49" s="403" t="s">
        <v>270</v>
      </c>
      <c r="BG49" s="403" t="s">
        <v>270</v>
      </c>
      <c r="BH49" s="403" t="s">
        <v>270</v>
      </c>
      <c r="BI49" s="403" t="s">
        <v>270</v>
      </c>
      <c r="BJ49" s="403" t="s">
        <v>270</v>
      </c>
      <c r="BK49" s="403" t="s">
        <v>270</v>
      </c>
      <c r="BL49" s="403" t="s">
        <v>270</v>
      </c>
      <c r="BM49" s="403" t="s">
        <v>270</v>
      </c>
      <c r="BN49" s="403" t="s">
        <v>270</v>
      </c>
      <c r="BO49" s="403" t="s">
        <v>270</v>
      </c>
      <c r="BP49" s="508" t="s">
        <v>270</v>
      </c>
      <c r="BQ49" s="508" t="s">
        <v>270</v>
      </c>
      <c r="BR49" s="508" t="s">
        <v>270</v>
      </c>
      <c r="BS49" s="508" t="s">
        <v>270</v>
      </c>
      <c r="BT49" s="22"/>
    </row>
    <row r="50" spans="1:72" s="5" customFormat="1" ht="15" customHeight="1">
      <c r="A50" s="562"/>
      <c r="B50" s="495"/>
      <c r="C50" s="564"/>
      <c r="D50" s="483"/>
      <c r="E50" s="483"/>
      <c r="F50" s="403" t="s">
        <v>2798</v>
      </c>
      <c r="G50" s="509"/>
      <c r="H50" s="509"/>
      <c r="I50" s="560"/>
      <c r="J50" s="393">
        <v>36</v>
      </c>
      <c r="K50" s="538"/>
      <c r="L50" s="393" t="s">
        <v>270</v>
      </c>
      <c r="M50" s="483"/>
      <c r="N50" s="204">
        <v>21</v>
      </c>
      <c r="O50" s="507"/>
      <c r="P50" s="214">
        <v>21</v>
      </c>
      <c r="Q50" s="483"/>
      <c r="R50" s="483"/>
      <c r="S50" s="393" t="s">
        <v>270</v>
      </c>
      <c r="T50" s="393" t="s">
        <v>270</v>
      </c>
      <c r="U50" s="393" t="s">
        <v>270</v>
      </c>
      <c r="V50" s="393" t="s">
        <v>270</v>
      </c>
      <c r="W50" s="37" t="s">
        <v>270</v>
      </c>
      <c r="X50" s="497"/>
      <c r="Y50" s="37"/>
      <c r="Z50" s="393" t="s">
        <v>270</v>
      </c>
      <c r="AA50" s="393" t="s">
        <v>270</v>
      </c>
      <c r="AB50" s="393" t="s">
        <v>270</v>
      </c>
      <c r="AC50" s="397" t="s">
        <v>270</v>
      </c>
      <c r="AD50" s="397" t="s">
        <v>270</v>
      </c>
      <c r="AE50" s="397" t="s">
        <v>270</v>
      </c>
      <c r="AF50" s="8" t="s">
        <v>270</v>
      </c>
      <c r="AG50" s="8" t="s">
        <v>270</v>
      </c>
      <c r="AH50" s="8" t="s">
        <v>270</v>
      </c>
      <c r="AI50" s="540"/>
      <c r="AJ50" s="397" t="s">
        <v>270</v>
      </c>
      <c r="AK50" s="397" t="s">
        <v>270</v>
      </c>
      <c r="AL50" s="397" t="s">
        <v>270</v>
      </c>
      <c r="AM50" s="392"/>
      <c r="AN50" s="494"/>
      <c r="AO50" s="393" t="s">
        <v>270</v>
      </c>
      <c r="AP50" s="393" t="s">
        <v>270</v>
      </c>
      <c r="AQ50" s="393" t="s">
        <v>270</v>
      </c>
      <c r="AR50" s="393" t="s">
        <v>270</v>
      </c>
      <c r="AS50" s="553"/>
      <c r="AT50" s="403" t="s">
        <v>270</v>
      </c>
      <c r="AU50" s="393" t="s">
        <v>270</v>
      </c>
      <c r="AV50" s="483"/>
      <c r="AW50" s="403" t="s">
        <v>270</v>
      </c>
      <c r="AX50" s="403" t="s">
        <v>270</v>
      </c>
      <c r="AY50" s="403" t="s">
        <v>270</v>
      </c>
      <c r="AZ50" s="403" t="s">
        <v>270</v>
      </c>
      <c r="BA50" s="403" t="s">
        <v>270</v>
      </c>
      <c r="BB50" s="403" t="s">
        <v>270</v>
      </c>
      <c r="BC50" s="403" t="s">
        <v>270</v>
      </c>
      <c r="BD50" s="403" t="s">
        <v>270</v>
      </c>
      <c r="BE50" s="403" t="s">
        <v>270</v>
      </c>
      <c r="BF50" s="403" t="s">
        <v>270</v>
      </c>
      <c r="BG50" s="403" t="s">
        <v>270</v>
      </c>
      <c r="BH50" s="403" t="s">
        <v>270</v>
      </c>
      <c r="BI50" s="403" t="s">
        <v>270</v>
      </c>
      <c r="BJ50" s="403" t="s">
        <v>270</v>
      </c>
      <c r="BK50" s="403" t="s">
        <v>270</v>
      </c>
      <c r="BL50" s="403" t="s">
        <v>270</v>
      </c>
      <c r="BM50" s="403" t="s">
        <v>270</v>
      </c>
      <c r="BN50" s="403" t="s">
        <v>270</v>
      </c>
      <c r="BO50" s="403" t="s">
        <v>270</v>
      </c>
      <c r="BP50" s="509"/>
      <c r="BQ50" s="509"/>
      <c r="BR50" s="509"/>
      <c r="BS50" s="509"/>
      <c r="BT50" s="22"/>
    </row>
    <row r="51" spans="1:72" s="5" customFormat="1" ht="15" customHeight="1">
      <c r="A51" s="518" t="s">
        <v>2791</v>
      </c>
      <c r="B51" s="576" t="s">
        <v>947</v>
      </c>
      <c r="C51" s="565" t="s">
        <v>1192</v>
      </c>
      <c r="D51" s="510" t="s">
        <v>2799</v>
      </c>
      <c r="E51" s="510" t="s">
        <v>2800</v>
      </c>
      <c r="F51" s="393" t="s">
        <v>1664</v>
      </c>
      <c r="G51" s="482" t="s">
        <v>2801</v>
      </c>
      <c r="H51" s="495" t="s">
        <v>2802</v>
      </c>
      <c r="I51" s="513" t="s">
        <v>2803</v>
      </c>
      <c r="J51" s="393">
        <v>80</v>
      </c>
      <c r="K51" s="552">
        <v>160</v>
      </c>
      <c r="L51" s="393">
        <v>69.099999999999994</v>
      </c>
      <c r="M51" s="482">
        <v>70.7</v>
      </c>
      <c r="N51" s="37">
        <v>52</v>
      </c>
      <c r="O51" s="506">
        <v>110</v>
      </c>
      <c r="P51" s="395">
        <v>52</v>
      </c>
      <c r="Q51" s="393" t="s">
        <v>2436</v>
      </c>
      <c r="R51" s="403" t="s">
        <v>2804</v>
      </c>
      <c r="S51" s="393" t="s">
        <v>270</v>
      </c>
      <c r="T51" s="393" t="s">
        <v>270</v>
      </c>
      <c r="U51" s="393" t="s">
        <v>270</v>
      </c>
      <c r="V51" s="393" t="s">
        <v>2805</v>
      </c>
      <c r="W51" s="395">
        <v>83</v>
      </c>
      <c r="X51" s="496">
        <f>W51+W52</f>
        <v>152</v>
      </c>
      <c r="Y51" s="395"/>
      <c r="Z51" s="393" t="s">
        <v>2806</v>
      </c>
      <c r="AA51" s="393" t="s">
        <v>2807</v>
      </c>
      <c r="AB51" s="400" t="s">
        <v>270</v>
      </c>
      <c r="AC51" s="411" t="s">
        <v>270</v>
      </c>
      <c r="AD51" s="411" t="s">
        <v>270</v>
      </c>
      <c r="AE51" s="411" t="s">
        <v>270</v>
      </c>
      <c r="AF51" s="411" t="s">
        <v>270</v>
      </c>
      <c r="AG51" s="411" t="s">
        <v>270</v>
      </c>
      <c r="AH51" s="411" t="s">
        <v>270</v>
      </c>
      <c r="AI51" s="539" t="s">
        <v>270</v>
      </c>
      <c r="AJ51" s="397" t="s">
        <v>270</v>
      </c>
      <c r="AK51" s="397" t="s">
        <v>270</v>
      </c>
      <c r="AL51" s="7" t="s">
        <v>270</v>
      </c>
      <c r="AM51" s="7"/>
      <c r="AN51" s="493" t="s">
        <v>270</v>
      </c>
      <c r="AO51" s="393" t="s">
        <v>270</v>
      </c>
      <c r="AP51" s="393" t="s">
        <v>270</v>
      </c>
      <c r="AQ51" s="393">
        <v>167.2</v>
      </c>
      <c r="AR51" s="393" t="s">
        <v>2808</v>
      </c>
      <c r="AS51" s="482" t="s">
        <v>2809</v>
      </c>
      <c r="AT51" s="393" t="s">
        <v>270</v>
      </c>
      <c r="AU51" s="393" t="s">
        <v>270</v>
      </c>
      <c r="AV51" s="393" t="s">
        <v>270</v>
      </c>
      <c r="AW51" s="393">
        <v>79</v>
      </c>
      <c r="AX51" s="393" t="s">
        <v>270</v>
      </c>
      <c r="AY51" s="393" t="s">
        <v>270</v>
      </c>
      <c r="AZ51" s="31">
        <v>0.78</v>
      </c>
      <c r="BA51" s="393" t="s">
        <v>270</v>
      </c>
      <c r="BB51" s="393" t="s">
        <v>270</v>
      </c>
      <c r="BC51" s="393" t="s">
        <v>270</v>
      </c>
      <c r="BD51" s="31">
        <v>0.63</v>
      </c>
      <c r="BE51" s="393" t="s">
        <v>270</v>
      </c>
      <c r="BF51" s="393" t="s">
        <v>270</v>
      </c>
      <c r="BG51" s="393" t="s">
        <v>270</v>
      </c>
      <c r="BH51" s="393" t="s">
        <v>270</v>
      </c>
      <c r="BI51" s="393" t="s">
        <v>270</v>
      </c>
      <c r="BJ51" s="393" t="s">
        <v>270</v>
      </c>
      <c r="BK51" s="393" t="s">
        <v>270</v>
      </c>
      <c r="BL51" s="393" t="s">
        <v>270</v>
      </c>
      <c r="BM51" s="393" t="s">
        <v>2810</v>
      </c>
      <c r="BN51" s="393" t="s">
        <v>270</v>
      </c>
      <c r="BO51" s="393" t="s">
        <v>270</v>
      </c>
      <c r="BP51" s="482" t="s">
        <v>582</v>
      </c>
      <c r="BQ51" s="482" t="s">
        <v>2811</v>
      </c>
      <c r="BR51" s="508" t="s">
        <v>2155</v>
      </c>
      <c r="BS51" s="508" t="s">
        <v>2812</v>
      </c>
      <c r="BT51" s="19"/>
    </row>
    <row r="52" spans="1:72" s="5" customFormat="1" ht="15" customHeight="1">
      <c r="A52" s="519"/>
      <c r="B52" s="576"/>
      <c r="C52" s="565"/>
      <c r="D52" s="510"/>
      <c r="E52" s="510"/>
      <c r="F52" s="393" t="s">
        <v>2813</v>
      </c>
      <c r="G52" s="483"/>
      <c r="H52" s="495"/>
      <c r="I52" s="513"/>
      <c r="J52" s="393">
        <v>80</v>
      </c>
      <c r="K52" s="553"/>
      <c r="L52" s="393">
        <v>71.400000000000006</v>
      </c>
      <c r="M52" s="483"/>
      <c r="N52" s="37">
        <v>58</v>
      </c>
      <c r="O52" s="507"/>
      <c r="P52" s="395">
        <v>58</v>
      </c>
      <c r="Q52" s="393" t="s">
        <v>2814</v>
      </c>
      <c r="R52" s="403" t="s">
        <v>2815</v>
      </c>
      <c r="S52" s="393" t="s">
        <v>270</v>
      </c>
      <c r="T52" s="393" t="s">
        <v>270</v>
      </c>
      <c r="U52" s="393" t="s">
        <v>270</v>
      </c>
      <c r="V52" s="393" t="s">
        <v>2816</v>
      </c>
      <c r="W52" s="395">
        <v>69</v>
      </c>
      <c r="X52" s="497"/>
      <c r="Y52" s="395"/>
      <c r="Z52" s="393" t="s">
        <v>2817</v>
      </c>
      <c r="AA52" s="393" t="s">
        <v>2818</v>
      </c>
      <c r="AB52" s="395">
        <v>252</v>
      </c>
      <c r="AC52" s="411" t="s">
        <v>270</v>
      </c>
      <c r="AD52" s="411" t="s">
        <v>270</v>
      </c>
      <c r="AE52" s="411" t="s">
        <v>270</v>
      </c>
      <c r="AF52" s="8" t="s">
        <v>270</v>
      </c>
      <c r="AG52" s="8" t="s">
        <v>270</v>
      </c>
      <c r="AH52" s="8" t="s">
        <v>270</v>
      </c>
      <c r="AI52" s="567"/>
      <c r="AJ52" s="397" t="s">
        <v>270</v>
      </c>
      <c r="AK52" s="397" t="s">
        <v>270</v>
      </c>
      <c r="AL52" s="7" t="s">
        <v>270</v>
      </c>
      <c r="AM52" s="7"/>
      <c r="AN52" s="494"/>
      <c r="AO52" s="393" t="s">
        <v>270</v>
      </c>
      <c r="AP52" s="393" t="s">
        <v>270</v>
      </c>
      <c r="AQ52" s="9">
        <v>145.91999999999999</v>
      </c>
      <c r="AR52" s="393" t="s">
        <v>2819</v>
      </c>
      <c r="AS52" s="483"/>
      <c r="AT52" s="393" t="s">
        <v>270</v>
      </c>
      <c r="AU52" s="393" t="s">
        <v>270</v>
      </c>
      <c r="AV52" s="393" t="s">
        <v>270</v>
      </c>
      <c r="AW52" s="393">
        <v>80</v>
      </c>
      <c r="AX52" s="393" t="s">
        <v>270</v>
      </c>
      <c r="AY52" s="393" t="s">
        <v>270</v>
      </c>
      <c r="AZ52" s="31">
        <v>0.68</v>
      </c>
      <c r="BA52" s="393" t="s">
        <v>270</v>
      </c>
      <c r="BB52" s="393" t="s">
        <v>270</v>
      </c>
      <c r="BC52" s="393" t="s">
        <v>270</v>
      </c>
      <c r="BD52" s="31">
        <v>0.5</v>
      </c>
      <c r="BE52" s="31">
        <v>1.2500000000000001E-2</v>
      </c>
      <c r="BF52" s="393" t="s">
        <v>270</v>
      </c>
      <c r="BG52" s="393" t="s">
        <v>270</v>
      </c>
      <c r="BH52" s="393" t="s">
        <v>270</v>
      </c>
      <c r="BI52" s="393" t="s">
        <v>270</v>
      </c>
      <c r="BJ52" s="393" t="s">
        <v>270</v>
      </c>
      <c r="BK52" s="393" t="s">
        <v>270</v>
      </c>
      <c r="BL52" s="393" t="s">
        <v>270</v>
      </c>
      <c r="BM52" s="393" t="s">
        <v>2820</v>
      </c>
      <c r="BN52" s="393" t="s">
        <v>270</v>
      </c>
      <c r="BO52" s="393" t="s">
        <v>270</v>
      </c>
      <c r="BP52" s="483"/>
      <c r="BQ52" s="483"/>
      <c r="BR52" s="509"/>
      <c r="BS52" s="509"/>
      <c r="BT52" s="19"/>
    </row>
    <row r="53" spans="1:72" s="5" customFormat="1" ht="15" customHeight="1">
      <c r="A53" s="518" t="s">
        <v>2388</v>
      </c>
      <c r="B53" s="495" t="s">
        <v>2821</v>
      </c>
      <c r="C53" s="520" t="s">
        <v>2822</v>
      </c>
      <c r="D53" s="499" t="s">
        <v>2823</v>
      </c>
      <c r="E53" s="499" t="s">
        <v>2392</v>
      </c>
      <c r="F53" s="396" t="s">
        <v>2824</v>
      </c>
      <c r="G53" s="499" t="s">
        <v>2825</v>
      </c>
      <c r="H53" s="499" t="s">
        <v>2826</v>
      </c>
      <c r="I53" s="554" t="s">
        <v>2827</v>
      </c>
      <c r="J53" s="396">
        <v>242</v>
      </c>
      <c r="K53" s="537">
        <v>457</v>
      </c>
      <c r="L53" s="431">
        <v>73</v>
      </c>
      <c r="M53" s="598">
        <v>73</v>
      </c>
      <c r="N53" s="205">
        <v>137</v>
      </c>
      <c r="O53" s="506">
        <v>268</v>
      </c>
      <c r="P53" s="422">
        <v>137</v>
      </c>
      <c r="Q53" s="396" t="s">
        <v>2828</v>
      </c>
      <c r="R53" s="417" t="s">
        <v>2333</v>
      </c>
      <c r="S53" s="396" t="s">
        <v>2829</v>
      </c>
      <c r="T53" s="599" t="s">
        <v>2830</v>
      </c>
      <c r="U53" s="396" t="s">
        <v>2831</v>
      </c>
      <c r="V53" s="396" t="s">
        <v>2832</v>
      </c>
      <c r="W53" s="396">
        <v>184</v>
      </c>
      <c r="X53" s="496">
        <f>W53+W54</f>
        <v>348</v>
      </c>
      <c r="Y53" s="396"/>
      <c r="Z53" s="396" t="s">
        <v>2833</v>
      </c>
      <c r="AA53" s="396" t="s">
        <v>2834</v>
      </c>
      <c r="AB53" s="422">
        <v>112</v>
      </c>
      <c r="AC53" s="397">
        <v>242</v>
      </c>
      <c r="AD53" s="397">
        <v>7.7</v>
      </c>
      <c r="AE53" s="397" t="s">
        <v>2835</v>
      </c>
      <c r="AF53" s="397">
        <v>0.82</v>
      </c>
      <c r="AG53" s="397" t="s">
        <v>2836</v>
      </c>
      <c r="AH53" s="397">
        <v>3.73E-2</v>
      </c>
      <c r="AI53" s="522" t="s">
        <v>2837</v>
      </c>
      <c r="AJ53" s="397">
        <v>242</v>
      </c>
      <c r="AK53" s="397" t="s">
        <v>2838</v>
      </c>
      <c r="AL53" s="397" t="s">
        <v>2839</v>
      </c>
      <c r="AM53" s="397"/>
      <c r="AN53" s="500" t="s">
        <v>2840</v>
      </c>
      <c r="AO53" s="393">
        <v>242</v>
      </c>
      <c r="AP53" s="396" t="s">
        <v>270</v>
      </c>
      <c r="AQ53" s="396">
        <v>4.3</v>
      </c>
      <c r="AR53" s="396" t="s">
        <v>2841</v>
      </c>
      <c r="AS53" s="501" t="s">
        <v>2842</v>
      </c>
      <c r="AT53" s="396" t="s">
        <v>2843</v>
      </c>
      <c r="AU53" s="396" t="s">
        <v>270</v>
      </c>
      <c r="AV53" s="495" t="s">
        <v>2844</v>
      </c>
      <c r="AW53" s="396">
        <v>238</v>
      </c>
      <c r="AX53" s="396" t="s">
        <v>2845</v>
      </c>
      <c r="AY53" s="396" t="s">
        <v>2846</v>
      </c>
      <c r="AZ53" s="396" t="s">
        <v>2846</v>
      </c>
      <c r="BA53" s="396" t="s">
        <v>270</v>
      </c>
      <c r="BB53" s="396" t="s">
        <v>270</v>
      </c>
      <c r="BC53" s="396" t="s">
        <v>270</v>
      </c>
      <c r="BD53" s="396" t="s">
        <v>2847</v>
      </c>
      <c r="BE53" s="396" t="s">
        <v>270</v>
      </c>
      <c r="BF53" s="396" t="s">
        <v>2848</v>
      </c>
      <c r="BG53" s="396" t="s">
        <v>2849</v>
      </c>
      <c r="BH53" s="396" t="s">
        <v>270</v>
      </c>
      <c r="BI53" s="396" t="s">
        <v>270</v>
      </c>
      <c r="BJ53" s="396" t="s">
        <v>2850</v>
      </c>
      <c r="BK53" s="396" t="s">
        <v>270</v>
      </c>
      <c r="BL53" s="396" t="s">
        <v>270</v>
      </c>
      <c r="BM53" s="396" t="s">
        <v>270</v>
      </c>
      <c r="BN53" s="396" t="s">
        <v>2851</v>
      </c>
      <c r="BO53" s="396" t="s">
        <v>2852</v>
      </c>
      <c r="BP53" s="499" t="s">
        <v>270</v>
      </c>
      <c r="BQ53" s="499" t="s">
        <v>270</v>
      </c>
      <c r="BR53" s="499" t="s">
        <v>2237</v>
      </c>
      <c r="BS53" s="499" t="s">
        <v>2853</v>
      </c>
      <c r="BT53" s="22"/>
    </row>
    <row r="54" spans="1:72" s="5" customFormat="1" ht="15" customHeight="1">
      <c r="A54" s="519"/>
      <c r="B54" s="495"/>
      <c r="C54" s="520"/>
      <c r="D54" s="499"/>
      <c r="E54" s="499"/>
      <c r="F54" s="396" t="s">
        <v>2312</v>
      </c>
      <c r="G54" s="499"/>
      <c r="H54" s="499"/>
      <c r="I54" s="554"/>
      <c r="J54" s="396">
        <v>215</v>
      </c>
      <c r="K54" s="538"/>
      <c r="L54" s="431">
        <v>73</v>
      </c>
      <c r="M54" s="598"/>
      <c r="N54" s="205">
        <v>131</v>
      </c>
      <c r="O54" s="507"/>
      <c r="P54" s="422">
        <v>131</v>
      </c>
      <c r="Q54" s="396" t="s">
        <v>2854</v>
      </c>
      <c r="R54" s="417" t="s">
        <v>2333</v>
      </c>
      <c r="S54" s="396" t="s">
        <v>2855</v>
      </c>
      <c r="T54" s="599"/>
      <c r="U54" s="396" t="s">
        <v>2856</v>
      </c>
      <c r="V54" s="396" t="s">
        <v>2857</v>
      </c>
      <c r="W54" s="396">
        <v>164</v>
      </c>
      <c r="X54" s="497"/>
      <c r="Y54" s="396"/>
      <c r="Z54" s="396" t="s">
        <v>2858</v>
      </c>
      <c r="AA54" s="396" t="s">
        <v>2859</v>
      </c>
      <c r="AB54" s="422">
        <v>56</v>
      </c>
      <c r="AC54" s="397">
        <v>243</v>
      </c>
      <c r="AD54" s="397">
        <v>5</v>
      </c>
      <c r="AE54" s="397" t="s">
        <v>2860</v>
      </c>
      <c r="AF54" s="8" t="s">
        <v>270</v>
      </c>
      <c r="AG54" s="8" t="s">
        <v>270</v>
      </c>
      <c r="AH54" s="8" t="s">
        <v>270</v>
      </c>
      <c r="AI54" s="522"/>
      <c r="AJ54" s="397">
        <v>215</v>
      </c>
      <c r="AK54" s="397" t="s">
        <v>2861</v>
      </c>
      <c r="AL54" s="397" t="s">
        <v>2862</v>
      </c>
      <c r="AM54" s="397"/>
      <c r="AN54" s="500"/>
      <c r="AO54" s="393">
        <v>243</v>
      </c>
      <c r="AP54" s="396" t="s">
        <v>270</v>
      </c>
      <c r="AQ54" s="396">
        <v>3.7</v>
      </c>
      <c r="AR54" s="396" t="s">
        <v>2863</v>
      </c>
      <c r="AS54" s="501"/>
      <c r="AT54" s="396" t="s">
        <v>2864</v>
      </c>
      <c r="AU54" s="396" t="s">
        <v>270</v>
      </c>
      <c r="AV54" s="495"/>
      <c r="AW54" s="396">
        <v>208</v>
      </c>
      <c r="AX54" s="396" t="s">
        <v>2865</v>
      </c>
      <c r="AY54" s="396" t="s">
        <v>2866</v>
      </c>
      <c r="AZ54" s="396" t="s">
        <v>2867</v>
      </c>
      <c r="BA54" s="396" t="s">
        <v>270</v>
      </c>
      <c r="BB54" s="396" t="s">
        <v>270</v>
      </c>
      <c r="BC54" s="396" t="s">
        <v>270</v>
      </c>
      <c r="BD54" s="396" t="s">
        <v>2868</v>
      </c>
      <c r="BE54" s="396" t="s">
        <v>270</v>
      </c>
      <c r="BF54" s="396" t="s">
        <v>2869</v>
      </c>
      <c r="BG54" s="396" t="s">
        <v>2870</v>
      </c>
      <c r="BH54" s="396" t="s">
        <v>270</v>
      </c>
      <c r="BI54" s="396" t="s">
        <v>270</v>
      </c>
      <c r="BJ54" s="396" t="s">
        <v>2871</v>
      </c>
      <c r="BK54" s="396" t="s">
        <v>270</v>
      </c>
      <c r="BL54" s="396" t="s">
        <v>270</v>
      </c>
      <c r="BM54" s="396" t="s">
        <v>270</v>
      </c>
      <c r="BN54" s="396" t="s">
        <v>2872</v>
      </c>
      <c r="BO54" s="396" t="s">
        <v>2873</v>
      </c>
      <c r="BP54" s="499"/>
      <c r="BQ54" s="499"/>
      <c r="BR54" s="499"/>
      <c r="BS54" s="499"/>
      <c r="BT54" s="22"/>
    </row>
    <row r="55" spans="1:72" s="5" customFormat="1" ht="15" customHeight="1">
      <c r="A55" s="561" t="s">
        <v>2791</v>
      </c>
      <c r="B55" s="495" t="s">
        <v>968</v>
      </c>
      <c r="C55" s="566" t="s">
        <v>1583</v>
      </c>
      <c r="D55" s="495" t="s">
        <v>2874</v>
      </c>
      <c r="E55" s="495" t="s">
        <v>2875</v>
      </c>
      <c r="F55" s="403" t="s">
        <v>2824</v>
      </c>
      <c r="G55" s="508" t="s">
        <v>2825</v>
      </c>
      <c r="H55" s="508" t="s">
        <v>2876</v>
      </c>
      <c r="I55" s="559" t="s">
        <v>2877</v>
      </c>
      <c r="J55" s="393">
        <v>33</v>
      </c>
      <c r="K55" s="537">
        <v>64</v>
      </c>
      <c r="L55" s="393">
        <v>75</v>
      </c>
      <c r="M55" s="482">
        <v>75</v>
      </c>
      <c r="N55" s="37">
        <v>16</v>
      </c>
      <c r="O55" s="506">
        <v>36</v>
      </c>
      <c r="P55" s="395">
        <v>16</v>
      </c>
      <c r="Q55" s="25" t="s">
        <v>2878</v>
      </c>
      <c r="R55" s="25" t="s">
        <v>270</v>
      </c>
      <c r="S55" s="393" t="s">
        <v>2879</v>
      </c>
      <c r="T55" s="393" t="s">
        <v>2880</v>
      </c>
      <c r="U55" s="393" t="s">
        <v>2881</v>
      </c>
      <c r="V55" s="393" t="s">
        <v>2882</v>
      </c>
      <c r="W55" s="393">
        <v>21</v>
      </c>
      <c r="X55" s="496">
        <f>W55+W56</f>
        <v>39</v>
      </c>
      <c r="Y55" s="393"/>
      <c r="Z55" s="393" t="s">
        <v>1733</v>
      </c>
      <c r="AA55" s="25" t="s">
        <v>2878</v>
      </c>
      <c r="AB55" s="403">
        <v>45</v>
      </c>
      <c r="AC55" s="397">
        <v>33</v>
      </c>
      <c r="AD55" s="397">
        <v>6.3</v>
      </c>
      <c r="AE55" s="397" t="s">
        <v>2883</v>
      </c>
      <c r="AF55" s="397">
        <v>0.67</v>
      </c>
      <c r="AG55" s="397" t="s">
        <v>2884</v>
      </c>
      <c r="AH55" s="397">
        <v>0.14099999999999999</v>
      </c>
      <c r="AI55" s="539" t="s">
        <v>2885</v>
      </c>
      <c r="AJ55" s="397">
        <v>33</v>
      </c>
      <c r="AK55" s="397" t="s">
        <v>2886</v>
      </c>
      <c r="AL55" s="397" t="s">
        <v>2887</v>
      </c>
      <c r="AM55" s="397"/>
      <c r="AN55" s="500" t="s">
        <v>2888</v>
      </c>
      <c r="AO55" s="393" t="s">
        <v>270</v>
      </c>
      <c r="AP55" s="393" t="s">
        <v>270</v>
      </c>
      <c r="AQ55" s="393" t="s">
        <v>270</v>
      </c>
      <c r="AR55" s="393" t="s">
        <v>270</v>
      </c>
      <c r="AS55" s="568" t="s">
        <v>270</v>
      </c>
      <c r="AT55" s="393" t="s">
        <v>270</v>
      </c>
      <c r="AU55" s="393" t="s">
        <v>270</v>
      </c>
      <c r="AV55" s="482" t="s">
        <v>270</v>
      </c>
      <c r="AW55" s="393" t="s">
        <v>270</v>
      </c>
      <c r="AX55" s="393" t="s">
        <v>270</v>
      </c>
      <c r="AY55" s="393" t="s">
        <v>270</v>
      </c>
      <c r="AZ55" s="393" t="s">
        <v>270</v>
      </c>
      <c r="BA55" s="393" t="s">
        <v>270</v>
      </c>
      <c r="BB55" s="393" t="s">
        <v>270</v>
      </c>
      <c r="BC55" s="393" t="s">
        <v>270</v>
      </c>
      <c r="BD55" s="393" t="s">
        <v>270</v>
      </c>
      <c r="BE55" s="393" t="s">
        <v>270</v>
      </c>
      <c r="BF55" s="393" t="s">
        <v>270</v>
      </c>
      <c r="BG55" s="393" t="s">
        <v>270</v>
      </c>
      <c r="BH55" s="393" t="s">
        <v>270</v>
      </c>
      <c r="BI55" s="393" t="s">
        <v>270</v>
      </c>
      <c r="BJ55" s="393" t="s">
        <v>270</v>
      </c>
      <c r="BK55" s="393" t="s">
        <v>270</v>
      </c>
      <c r="BL55" s="393" t="s">
        <v>270</v>
      </c>
      <c r="BM55" s="393" t="s">
        <v>270</v>
      </c>
      <c r="BN55" s="393" t="s">
        <v>270</v>
      </c>
      <c r="BO55" s="393" t="s">
        <v>270</v>
      </c>
      <c r="BP55" s="482" t="s">
        <v>270</v>
      </c>
      <c r="BQ55" s="482" t="s">
        <v>270</v>
      </c>
      <c r="BR55" s="504"/>
      <c r="BS55" s="504"/>
      <c r="BT55" s="22"/>
    </row>
    <row r="56" spans="1:72" s="5" customFormat="1" ht="15" customHeight="1">
      <c r="A56" s="562"/>
      <c r="B56" s="495"/>
      <c r="C56" s="566"/>
      <c r="D56" s="495"/>
      <c r="E56" s="495"/>
      <c r="F56" s="403" t="s">
        <v>2312</v>
      </c>
      <c r="G56" s="509"/>
      <c r="H56" s="509"/>
      <c r="I56" s="560"/>
      <c r="J56" s="393">
        <v>31</v>
      </c>
      <c r="K56" s="538"/>
      <c r="L56" s="393">
        <v>75</v>
      </c>
      <c r="M56" s="483"/>
      <c r="N56" s="37">
        <v>20</v>
      </c>
      <c r="O56" s="507"/>
      <c r="P56" s="395">
        <v>20</v>
      </c>
      <c r="Q56" s="25" t="s">
        <v>2889</v>
      </c>
      <c r="R56" s="25" t="s">
        <v>270</v>
      </c>
      <c r="S56" s="393" t="s">
        <v>2890</v>
      </c>
      <c r="T56" s="393" t="s">
        <v>2891</v>
      </c>
      <c r="U56" s="393" t="s">
        <v>2892</v>
      </c>
      <c r="V56" s="393" t="s">
        <v>2893</v>
      </c>
      <c r="W56" s="393">
        <v>18</v>
      </c>
      <c r="X56" s="497"/>
      <c r="Y56" s="393"/>
      <c r="Z56" s="393" t="s">
        <v>1733</v>
      </c>
      <c r="AA56" s="25" t="s">
        <v>2889</v>
      </c>
      <c r="AB56" s="403">
        <v>10</v>
      </c>
      <c r="AC56" s="397">
        <v>31</v>
      </c>
      <c r="AD56" s="397">
        <v>2.6</v>
      </c>
      <c r="AE56" s="397" t="s">
        <v>2894</v>
      </c>
      <c r="AF56" s="8" t="s">
        <v>270</v>
      </c>
      <c r="AG56" s="8" t="s">
        <v>270</v>
      </c>
      <c r="AH56" s="8" t="s">
        <v>270</v>
      </c>
      <c r="AI56" s="540"/>
      <c r="AJ56" s="397">
        <v>31</v>
      </c>
      <c r="AK56" s="397" t="s">
        <v>2895</v>
      </c>
      <c r="AL56" s="397" t="s">
        <v>1733</v>
      </c>
      <c r="AM56" s="397"/>
      <c r="AN56" s="500"/>
      <c r="AO56" s="393" t="s">
        <v>270</v>
      </c>
      <c r="AP56" s="393" t="s">
        <v>270</v>
      </c>
      <c r="AQ56" s="393" t="s">
        <v>270</v>
      </c>
      <c r="AR56" s="393" t="s">
        <v>270</v>
      </c>
      <c r="AS56" s="569"/>
      <c r="AT56" s="393" t="s">
        <v>270</v>
      </c>
      <c r="AU56" s="393" t="s">
        <v>270</v>
      </c>
      <c r="AV56" s="483"/>
      <c r="AW56" s="393" t="s">
        <v>270</v>
      </c>
      <c r="AX56" s="393" t="s">
        <v>270</v>
      </c>
      <c r="AY56" s="393" t="s">
        <v>270</v>
      </c>
      <c r="AZ56" s="393" t="s">
        <v>270</v>
      </c>
      <c r="BA56" s="393" t="s">
        <v>270</v>
      </c>
      <c r="BB56" s="393" t="s">
        <v>270</v>
      </c>
      <c r="BC56" s="393" t="s">
        <v>270</v>
      </c>
      <c r="BD56" s="393" t="s">
        <v>270</v>
      </c>
      <c r="BE56" s="393" t="s">
        <v>270</v>
      </c>
      <c r="BF56" s="393" t="s">
        <v>270</v>
      </c>
      <c r="BG56" s="393" t="s">
        <v>270</v>
      </c>
      <c r="BH56" s="393" t="s">
        <v>270</v>
      </c>
      <c r="BI56" s="393" t="s">
        <v>270</v>
      </c>
      <c r="BJ56" s="393" t="s">
        <v>270</v>
      </c>
      <c r="BK56" s="393" t="s">
        <v>270</v>
      </c>
      <c r="BL56" s="393" t="s">
        <v>270</v>
      </c>
      <c r="BM56" s="393" t="s">
        <v>270</v>
      </c>
      <c r="BN56" s="393" t="s">
        <v>270</v>
      </c>
      <c r="BO56" s="393" t="s">
        <v>270</v>
      </c>
      <c r="BP56" s="483"/>
      <c r="BQ56" s="483"/>
      <c r="BR56" s="505"/>
      <c r="BS56" s="505"/>
      <c r="BT56" s="22"/>
    </row>
    <row r="57" spans="1:72" s="5" customFormat="1" ht="15" customHeight="1">
      <c r="A57" s="561" t="s">
        <v>2791</v>
      </c>
      <c r="B57" s="495" t="s">
        <v>968</v>
      </c>
      <c r="C57" s="566" t="s">
        <v>1583</v>
      </c>
      <c r="D57" s="495" t="s">
        <v>2874</v>
      </c>
      <c r="E57" s="495" t="s">
        <v>2896</v>
      </c>
      <c r="F57" s="403" t="s">
        <v>2824</v>
      </c>
      <c r="G57" s="508" t="s">
        <v>2825</v>
      </c>
      <c r="H57" s="508" t="s">
        <v>2897</v>
      </c>
      <c r="I57" s="559" t="s">
        <v>2898</v>
      </c>
      <c r="J57" s="393">
        <v>49</v>
      </c>
      <c r="K57" s="537">
        <v>99</v>
      </c>
      <c r="L57" s="393">
        <v>72</v>
      </c>
      <c r="M57" s="506">
        <v>71.494949494949495</v>
      </c>
      <c r="N57" s="37">
        <v>24</v>
      </c>
      <c r="O57" s="506">
        <v>55</v>
      </c>
      <c r="P57" s="395">
        <v>24</v>
      </c>
      <c r="Q57" s="25" t="s">
        <v>2899</v>
      </c>
      <c r="R57" s="25" t="s">
        <v>270</v>
      </c>
      <c r="S57" s="393" t="s">
        <v>2900</v>
      </c>
      <c r="T57" s="393" t="s">
        <v>2901</v>
      </c>
      <c r="U57" s="393" t="s">
        <v>2902</v>
      </c>
      <c r="V57" s="393" t="s">
        <v>2903</v>
      </c>
      <c r="W57" s="393">
        <v>39</v>
      </c>
      <c r="X57" s="496">
        <f>W57+W58</f>
        <v>76</v>
      </c>
      <c r="Y57" s="393"/>
      <c r="Z57" s="393" t="s">
        <v>1733</v>
      </c>
      <c r="AA57" s="25" t="s">
        <v>2899</v>
      </c>
      <c r="AB57" s="403">
        <v>30</v>
      </c>
      <c r="AC57" s="397">
        <v>49</v>
      </c>
      <c r="AD57" s="397" t="s">
        <v>2904</v>
      </c>
      <c r="AE57" s="397" t="s">
        <v>2905</v>
      </c>
      <c r="AF57" s="397">
        <v>1.1100000000000001</v>
      </c>
      <c r="AG57" s="397" t="s">
        <v>2906</v>
      </c>
      <c r="AH57" s="397">
        <v>0.63360000000000005</v>
      </c>
      <c r="AI57" s="539" t="s">
        <v>2907</v>
      </c>
      <c r="AJ57" s="397">
        <v>49</v>
      </c>
      <c r="AK57" s="397" t="s">
        <v>2908</v>
      </c>
      <c r="AL57" s="397" t="s">
        <v>2909</v>
      </c>
      <c r="AM57" s="397"/>
      <c r="AN57" s="500" t="s">
        <v>2910</v>
      </c>
      <c r="AO57" s="393" t="s">
        <v>270</v>
      </c>
      <c r="AP57" s="393" t="s">
        <v>270</v>
      </c>
      <c r="AQ57" s="393" t="s">
        <v>270</v>
      </c>
      <c r="AR57" s="393" t="s">
        <v>270</v>
      </c>
      <c r="AS57" s="568" t="s">
        <v>270</v>
      </c>
      <c r="AT57" s="393" t="s">
        <v>270</v>
      </c>
      <c r="AU57" s="393" t="s">
        <v>270</v>
      </c>
      <c r="AV57" s="482" t="s">
        <v>270</v>
      </c>
      <c r="AW57" s="393" t="s">
        <v>270</v>
      </c>
      <c r="AX57" s="393" t="s">
        <v>270</v>
      </c>
      <c r="AY57" s="393" t="s">
        <v>270</v>
      </c>
      <c r="AZ57" s="393" t="s">
        <v>270</v>
      </c>
      <c r="BA57" s="393" t="s">
        <v>270</v>
      </c>
      <c r="BB57" s="393" t="s">
        <v>270</v>
      </c>
      <c r="BC57" s="393" t="s">
        <v>270</v>
      </c>
      <c r="BD57" s="393" t="s">
        <v>270</v>
      </c>
      <c r="BE57" s="393" t="s">
        <v>270</v>
      </c>
      <c r="BF57" s="393" t="s">
        <v>270</v>
      </c>
      <c r="BG57" s="393" t="s">
        <v>270</v>
      </c>
      <c r="BH57" s="393" t="s">
        <v>270</v>
      </c>
      <c r="BI57" s="393" t="s">
        <v>270</v>
      </c>
      <c r="BJ57" s="393" t="s">
        <v>270</v>
      </c>
      <c r="BK57" s="393" t="s">
        <v>270</v>
      </c>
      <c r="BL57" s="393" t="s">
        <v>270</v>
      </c>
      <c r="BM57" s="393" t="s">
        <v>270</v>
      </c>
      <c r="BN57" s="393" t="s">
        <v>270</v>
      </c>
      <c r="BO57" s="393" t="s">
        <v>270</v>
      </c>
      <c r="BP57" s="482" t="s">
        <v>270</v>
      </c>
      <c r="BQ57" s="482" t="s">
        <v>270</v>
      </c>
      <c r="BR57" s="504"/>
      <c r="BS57" s="504"/>
      <c r="BT57" s="22"/>
    </row>
    <row r="58" spans="1:72" s="5" customFormat="1" ht="15" customHeight="1">
      <c r="A58" s="562"/>
      <c r="B58" s="495"/>
      <c r="C58" s="566"/>
      <c r="D58" s="495"/>
      <c r="E58" s="495"/>
      <c r="F58" s="403" t="s">
        <v>2312</v>
      </c>
      <c r="G58" s="509"/>
      <c r="H58" s="509"/>
      <c r="I58" s="560"/>
      <c r="J58" s="393">
        <v>50</v>
      </c>
      <c r="K58" s="538"/>
      <c r="L58" s="393">
        <v>71</v>
      </c>
      <c r="M58" s="507"/>
      <c r="N58" s="37">
        <v>31</v>
      </c>
      <c r="O58" s="507"/>
      <c r="P58" s="395">
        <v>31</v>
      </c>
      <c r="Q58" s="25" t="s">
        <v>2911</v>
      </c>
      <c r="R58" s="25" t="s">
        <v>270</v>
      </c>
      <c r="S58" s="393" t="s">
        <v>2912</v>
      </c>
      <c r="T58" s="393" t="s">
        <v>2913</v>
      </c>
      <c r="U58" s="393" t="s">
        <v>2914</v>
      </c>
      <c r="V58" s="393" t="s">
        <v>2915</v>
      </c>
      <c r="W58" s="393">
        <v>37</v>
      </c>
      <c r="X58" s="497"/>
      <c r="Y58" s="393"/>
      <c r="Z58" s="393" t="s">
        <v>1733</v>
      </c>
      <c r="AA58" s="25" t="s">
        <v>2911</v>
      </c>
      <c r="AB58" s="403">
        <v>20</v>
      </c>
      <c r="AC58" s="397">
        <v>50</v>
      </c>
      <c r="AD58" s="397">
        <v>4.7</v>
      </c>
      <c r="AE58" s="397" t="s">
        <v>2916</v>
      </c>
      <c r="AF58" s="8" t="s">
        <v>270</v>
      </c>
      <c r="AG58" s="8" t="s">
        <v>270</v>
      </c>
      <c r="AH58" s="8" t="s">
        <v>270</v>
      </c>
      <c r="AI58" s="540"/>
      <c r="AJ58" s="397">
        <v>50</v>
      </c>
      <c r="AK58" s="397" t="s">
        <v>2917</v>
      </c>
      <c r="AL58" s="397" t="s">
        <v>2918</v>
      </c>
      <c r="AM58" s="397"/>
      <c r="AN58" s="500"/>
      <c r="AO58" s="393" t="s">
        <v>270</v>
      </c>
      <c r="AP58" s="393" t="s">
        <v>270</v>
      </c>
      <c r="AQ58" s="393" t="s">
        <v>270</v>
      </c>
      <c r="AR58" s="393" t="s">
        <v>270</v>
      </c>
      <c r="AS58" s="569"/>
      <c r="AT58" s="393" t="s">
        <v>270</v>
      </c>
      <c r="AU58" s="393" t="s">
        <v>270</v>
      </c>
      <c r="AV58" s="483"/>
      <c r="AW58" s="393" t="s">
        <v>270</v>
      </c>
      <c r="AX58" s="393" t="s">
        <v>270</v>
      </c>
      <c r="AY58" s="393" t="s">
        <v>270</v>
      </c>
      <c r="AZ58" s="393" t="s">
        <v>270</v>
      </c>
      <c r="BA58" s="393" t="s">
        <v>270</v>
      </c>
      <c r="BB58" s="393" t="s">
        <v>270</v>
      </c>
      <c r="BC58" s="393" t="s">
        <v>270</v>
      </c>
      <c r="BD58" s="393" t="s">
        <v>270</v>
      </c>
      <c r="BE58" s="393" t="s">
        <v>270</v>
      </c>
      <c r="BF58" s="393" t="s">
        <v>270</v>
      </c>
      <c r="BG58" s="393" t="s">
        <v>270</v>
      </c>
      <c r="BH58" s="393" t="s">
        <v>270</v>
      </c>
      <c r="BI58" s="393" t="s">
        <v>270</v>
      </c>
      <c r="BJ58" s="393" t="s">
        <v>270</v>
      </c>
      <c r="BK58" s="393" t="s">
        <v>270</v>
      </c>
      <c r="BL58" s="393" t="s">
        <v>270</v>
      </c>
      <c r="BM58" s="393" t="s">
        <v>270</v>
      </c>
      <c r="BN58" s="393" t="s">
        <v>270</v>
      </c>
      <c r="BO58" s="393" t="s">
        <v>270</v>
      </c>
      <c r="BP58" s="483"/>
      <c r="BQ58" s="483"/>
      <c r="BR58" s="505"/>
      <c r="BS58" s="505"/>
      <c r="BT58" s="22"/>
    </row>
    <row r="59" spans="1:72" ht="15" customHeight="1">
      <c r="A59" s="518" t="s">
        <v>2388</v>
      </c>
      <c r="B59" s="495" t="s">
        <v>975</v>
      </c>
      <c r="C59" s="520" t="s">
        <v>1290</v>
      </c>
      <c r="D59" s="495" t="s">
        <v>2919</v>
      </c>
      <c r="E59" s="495" t="s">
        <v>2920</v>
      </c>
      <c r="F59" s="393" t="s">
        <v>2921</v>
      </c>
      <c r="G59" s="495" t="s">
        <v>2922</v>
      </c>
      <c r="H59" s="495" t="s">
        <v>2923</v>
      </c>
      <c r="I59" s="513" t="s">
        <v>2924</v>
      </c>
      <c r="J59" s="393">
        <v>119</v>
      </c>
      <c r="K59" s="537">
        <v>233</v>
      </c>
      <c r="L59" s="393">
        <v>69</v>
      </c>
      <c r="M59" s="498">
        <v>69.489270386266099</v>
      </c>
      <c r="N59" s="37">
        <v>76</v>
      </c>
      <c r="O59" s="506">
        <v>149</v>
      </c>
      <c r="P59" s="395">
        <v>76</v>
      </c>
      <c r="Q59" s="417" t="s">
        <v>2925</v>
      </c>
      <c r="R59" s="393" t="s">
        <v>2472</v>
      </c>
      <c r="S59" s="393" t="s">
        <v>270</v>
      </c>
      <c r="T59" s="393" t="s">
        <v>270</v>
      </c>
      <c r="U59" s="393" t="s">
        <v>270</v>
      </c>
      <c r="V59" s="393" t="s">
        <v>2926</v>
      </c>
      <c r="W59" s="393">
        <v>105</v>
      </c>
      <c r="X59" s="496">
        <f>W59+W60</f>
        <v>202</v>
      </c>
      <c r="Y59" s="393"/>
      <c r="Z59" s="393" t="s">
        <v>2927</v>
      </c>
      <c r="AA59" s="393" t="s">
        <v>2928</v>
      </c>
      <c r="AB59" s="393">
        <v>182.5</v>
      </c>
      <c r="AC59" s="397" t="s">
        <v>270</v>
      </c>
      <c r="AD59" s="397" t="s">
        <v>270</v>
      </c>
      <c r="AE59" s="397" t="s">
        <v>270</v>
      </c>
      <c r="AF59" s="397" t="s">
        <v>270</v>
      </c>
      <c r="AG59" s="397" t="s">
        <v>270</v>
      </c>
      <c r="AH59" s="397" t="s">
        <v>270</v>
      </c>
      <c r="AI59" s="522" t="s">
        <v>270</v>
      </c>
      <c r="AJ59" s="397" t="s">
        <v>270</v>
      </c>
      <c r="AK59" s="397" t="s">
        <v>270</v>
      </c>
      <c r="AL59" s="397" t="s">
        <v>270</v>
      </c>
      <c r="AM59" s="397"/>
      <c r="AN59" s="500" t="s">
        <v>270</v>
      </c>
      <c r="AO59" s="393">
        <v>119</v>
      </c>
      <c r="AP59" s="393" t="s">
        <v>270</v>
      </c>
      <c r="AQ59" s="393">
        <v>176.32</v>
      </c>
      <c r="AR59" s="393" t="s">
        <v>270</v>
      </c>
      <c r="AS59" s="501" t="s">
        <v>2929</v>
      </c>
      <c r="AT59" s="393" t="s">
        <v>270</v>
      </c>
      <c r="AU59" s="393" t="s">
        <v>270</v>
      </c>
      <c r="AV59" s="510" t="s">
        <v>270</v>
      </c>
      <c r="AW59" s="393">
        <v>114</v>
      </c>
      <c r="AX59" s="393" t="s">
        <v>270</v>
      </c>
      <c r="AY59" s="393" t="s">
        <v>2930</v>
      </c>
      <c r="AZ59" s="393" t="s">
        <v>2931</v>
      </c>
      <c r="BA59" s="393" t="s">
        <v>2932</v>
      </c>
      <c r="BB59" s="393" t="s">
        <v>270</v>
      </c>
      <c r="BC59" s="393" t="s">
        <v>2933</v>
      </c>
      <c r="BD59" s="393" t="s">
        <v>270</v>
      </c>
      <c r="BE59" s="393" t="s">
        <v>2934</v>
      </c>
      <c r="BF59" s="393" t="s">
        <v>270</v>
      </c>
      <c r="BG59" s="393" t="s">
        <v>270</v>
      </c>
      <c r="BH59" s="393" t="s">
        <v>270</v>
      </c>
      <c r="BI59" s="393" t="s">
        <v>270</v>
      </c>
      <c r="BJ59" s="393" t="s">
        <v>270</v>
      </c>
      <c r="BK59" s="393" t="s">
        <v>270</v>
      </c>
      <c r="BL59" s="393" t="s">
        <v>270</v>
      </c>
      <c r="BM59" s="393" t="s">
        <v>2935</v>
      </c>
      <c r="BN59" s="393" t="s">
        <v>270</v>
      </c>
      <c r="BO59" s="393" t="s">
        <v>270</v>
      </c>
      <c r="BP59" s="495" t="s">
        <v>582</v>
      </c>
      <c r="BQ59" s="495" t="s">
        <v>2936</v>
      </c>
      <c r="BR59" s="495" t="s">
        <v>2237</v>
      </c>
      <c r="BS59" s="495" t="s">
        <v>2937</v>
      </c>
      <c r="BT59" s="23"/>
    </row>
    <row r="60" spans="1:72" ht="15" customHeight="1">
      <c r="A60" s="519"/>
      <c r="B60" s="495"/>
      <c r="C60" s="520"/>
      <c r="D60" s="495"/>
      <c r="E60" s="495"/>
      <c r="F60" s="393" t="s">
        <v>2479</v>
      </c>
      <c r="G60" s="495"/>
      <c r="H60" s="495"/>
      <c r="I60" s="513"/>
      <c r="J60" s="393">
        <v>114</v>
      </c>
      <c r="K60" s="538"/>
      <c r="L60" s="393">
        <v>70</v>
      </c>
      <c r="M60" s="498"/>
      <c r="N60" s="37">
        <v>73</v>
      </c>
      <c r="O60" s="507"/>
      <c r="P60" s="395">
        <v>73</v>
      </c>
      <c r="Q60" s="417" t="s">
        <v>2938</v>
      </c>
      <c r="R60" s="393" t="s">
        <v>2939</v>
      </c>
      <c r="S60" s="393" t="s">
        <v>270</v>
      </c>
      <c r="T60" s="393" t="s">
        <v>270</v>
      </c>
      <c r="U60" s="393" t="s">
        <v>270</v>
      </c>
      <c r="V60" s="393" t="s">
        <v>2940</v>
      </c>
      <c r="W60" s="393">
        <v>97</v>
      </c>
      <c r="X60" s="497"/>
      <c r="Y60" s="393"/>
      <c r="Z60" s="393" t="s">
        <v>2941</v>
      </c>
      <c r="AA60" s="393" t="s">
        <v>2942</v>
      </c>
      <c r="AB60" s="393" t="s">
        <v>270</v>
      </c>
      <c r="AC60" s="397" t="s">
        <v>270</v>
      </c>
      <c r="AD60" s="397" t="s">
        <v>270</v>
      </c>
      <c r="AE60" s="397" t="s">
        <v>270</v>
      </c>
      <c r="AF60" s="8" t="s">
        <v>270</v>
      </c>
      <c r="AG60" s="8" t="s">
        <v>270</v>
      </c>
      <c r="AH60" s="8" t="s">
        <v>270</v>
      </c>
      <c r="AI60" s="522"/>
      <c r="AJ60" s="397" t="s">
        <v>270</v>
      </c>
      <c r="AK60" s="397" t="s">
        <v>270</v>
      </c>
      <c r="AL60" s="397" t="s">
        <v>270</v>
      </c>
      <c r="AM60" s="397"/>
      <c r="AN60" s="500"/>
      <c r="AO60" s="393">
        <v>114</v>
      </c>
      <c r="AP60" s="393" t="s">
        <v>270</v>
      </c>
      <c r="AQ60" s="393" t="s">
        <v>270</v>
      </c>
      <c r="AR60" s="393" t="s">
        <v>270</v>
      </c>
      <c r="AS60" s="501"/>
      <c r="AT60" s="393" t="s">
        <v>270</v>
      </c>
      <c r="AU60" s="393" t="s">
        <v>270</v>
      </c>
      <c r="AV60" s="510"/>
      <c r="AW60" s="393">
        <v>114</v>
      </c>
      <c r="AX60" s="393" t="s">
        <v>270</v>
      </c>
      <c r="AY60" s="393" t="s">
        <v>2943</v>
      </c>
      <c r="AZ60" s="393" t="s">
        <v>2944</v>
      </c>
      <c r="BA60" s="393" t="s">
        <v>2945</v>
      </c>
      <c r="BB60" s="393" t="s">
        <v>270</v>
      </c>
      <c r="BC60" s="393" t="s">
        <v>2946</v>
      </c>
      <c r="BD60" s="393" t="s">
        <v>270</v>
      </c>
      <c r="BE60" s="393" t="s">
        <v>2947</v>
      </c>
      <c r="BF60" s="393" t="s">
        <v>270</v>
      </c>
      <c r="BG60" s="393" t="s">
        <v>270</v>
      </c>
      <c r="BH60" s="393" t="s">
        <v>270</v>
      </c>
      <c r="BI60" s="393" t="s">
        <v>270</v>
      </c>
      <c r="BJ60" s="393" t="s">
        <v>270</v>
      </c>
      <c r="BK60" s="393" t="s">
        <v>270</v>
      </c>
      <c r="BL60" s="393" t="s">
        <v>270</v>
      </c>
      <c r="BM60" s="393" t="s">
        <v>2948</v>
      </c>
      <c r="BN60" s="393" t="s">
        <v>270</v>
      </c>
      <c r="BO60" s="393" t="s">
        <v>270</v>
      </c>
      <c r="BP60" s="495"/>
      <c r="BQ60" s="495"/>
      <c r="BR60" s="495"/>
      <c r="BS60" s="495"/>
      <c r="BT60" s="23"/>
    </row>
    <row r="61" spans="1:72" s="5" customFormat="1" ht="15" customHeight="1">
      <c r="A61" s="518" t="s">
        <v>2388</v>
      </c>
      <c r="B61" s="495" t="s">
        <v>982</v>
      </c>
      <c r="C61" s="520" t="s">
        <v>2949</v>
      </c>
      <c r="D61" s="495" t="s">
        <v>2950</v>
      </c>
      <c r="E61" s="495" t="s">
        <v>2280</v>
      </c>
      <c r="F61" s="393" t="s">
        <v>2824</v>
      </c>
      <c r="G61" s="495" t="s">
        <v>2951</v>
      </c>
      <c r="H61" s="495" t="s">
        <v>2952</v>
      </c>
      <c r="I61" s="513" t="s">
        <v>2953</v>
      </c>
      <c r="J61" s="393" t="s">
        <v>270</v>
      </c>
      <c r="K61" s="482">
        <v>204</v>
      </c>
      <c r="L61" s="145">
        <v>76</v>
      </c>
      <c r="M61" s="495">
        <v>76</v>
      </c>
      <c r="N61" s="37" t="s">
        <v>270</v>
      </c>
      <c r="O61" s="498" t="s">
        <v>270</v>
      </c>
      <c r="P61" s="395" t="s">
        <v>270</v>
      </c>
      <c r="Q61" s="417">
        <v>1</v>
      </c>
      <c r="R61" s="417" t="s">
        <v>2333</v>
      </c>
      <c r="S61" s="393" t="s">
        <v>270</v>
      </c>
      <c r="T61" s="393" t="s">
        <v>270</v>
      </c>
      <c r="U61" s="393" t="s">
        <v>270</v>
      </c>
      <c r="V61" s="495" t="s">
        <v>2954</v>
      </c>
      <c r="W61" s="393" t="s">
        <v>270</v>
      </c>
      <c r="X61" s="498" t="str">
        <f>W61</f>
        <v>NR</v>
      </c>
      <c r="Y61" s="393"/>
      <c r="Z61" s="393" t="s">
        <v>270</v>
      </c>
      <c r="AA61" s="578">
        <v>0.315</v>
      </c>
      <c r="AB61" s="495">
        <v>84</v>
      </c>
      <c r="AC61" s="397" t="s">
        <v>270</v>
      </c>
      <c r="AD61" s="397">
        <v>4.8</v>
      </c>
      <c r="AE61" s="397" t="s">
        <v>270</v>
      </c>
      <c r="AF61" s="397" t="s">
        <v>270</v>
      </c>
      <c r="AG61" s="397" t="s">
        <v>270</v>
      </c>
      <c r="AH61" s="397" t="s">
        <v>270</v>
      </c>
      <c r="AI61" s="522" t="s">
        <v>2955</v>
      </c>
      <c r="AJ61" s="397" t="s">
        <v>270</v>
      </c>
      <c r="AK61" s="34">
        <v>8.5000000000000006E-2</v>
      </c>
      <c r="AL61" s="397" t="s">
        <v>270</v>
      </c>
      <c r="AM61" s="397"/>
      <c r="AN61" s="500" t="s">
        <v>2956</v>
      </c>
      <c r="AO61" s="393" t="s">
        <v>270</v>
      </c>
      <c r="AP61" s="393" t="s">
        <v>270</v>
      </c>
      <c r="AQ61" s="393" t="s">
        <v>270</v>
      </c>
      <c r="AR61" s="393" t="s">
        <v>270</v>
      </c>
      <c r="AS61" s="495" t="s">
        <v>270</v>
      </c>
      <c r="AT61" s="393" t="s">
        <v>270</v>
      </c>
      <c r="AU61" s="393" t="s">
        <v>270</v>
      </c>
      <c r="AV61" s="495" t="s">
        <v>270</v>
      </c>
      <c r="AW61" s="393" t="s">
        <v>270</v>
      </c>
      <c r="AX61" s="393" t="s">
        <v>270</v>
      </c>
      <c r="AY61" s="393" t="s">
        <v>270</v>
      </c>
      <c r="AZ61" s="393" t="s">
        <v>270</v>
      </c>
      <c r="BA61" s="393" t="s">
        <v>270</v>
      </c>
      <c r="BB61" s="393" t="s">
        <v>270</v>
      </c>
      <c r="BC61" s="393" t="s">
        <v>270</v>
      </c>
      <c r="BD61" s="393" t="s">
        <v>270</v>
      </c>
      <c r="BE61" s="393" t="s">
        <v>270</v>
      </c>
      <c r="BF61" s="393" t="s">
        <v>270</v>
      </c>
      <c r="BG61" s="393" t="s">
        <v>270</v>
      </c>
      <c r="BH61" s="393" t="s">
        <v>270</v>
      </c>
      <c r="BI61" s="393" t="s">
        <v>270</v>
      </c>
      <c r="BJ61" s="393" t="s">
        <v>270</v>
      </c>
      <c r="BK61" s="393" t="s">
        <v>270</v>
      </c>
      <c r="BL61" s="393" t="s">
        <v>270</v>
      </c>
      <c r="BM61" s="393" t="s">
        <v>270</v>
      </c>
      <c r="BN61" s="393" t="s">
        <v>270</v>
      </c>
      <c r="BO61" s="393" t="s">
        <v>270</v>
      </c>
      <c r="BP61" s="495" t="s">
        <v>270</v>
      </c>
      <c r="BQ61" s="495" t="s">
        <v>270</v>
      </c>
      <c r="BR61" s="495" t="s">
        <v>2155</v>
      </c>
      <c r="BS61" s="495" t="s">
        <v>2957</v>
      </c>
      <c r="BT61" s="22"/>
    </row>
    <row r="62" spans="1:72" s="5" customFormat="1" ht="15" customHeight="1">
      <c r="A62" s="558"/>
      <c r="B62" s="495"/>
      <c r="C62" s="520"/>
      <c r="D62" s="495"/>
      <c r="E62" s="495"/>
      <c r="F62" s="393" t="s">
        <v>2958</v>
      </c>
      <c r="G62" s="495"/>
      <c r="H62" s="495"/>
      <c r="I62" s="513"/>
      <c r="J62" s="393" t="s">
        <v>270</v>
      </c>
      <c r="K62" s="541"/>
      <c r="L62" s="145">
        <v>76</v>
      </c>
      <c r="M62" s="495"/>
      <c r="N62" s="37" t="s">
        <v>270</v>
      </c>
      <c r="O62" s="498"/>
      <c r="P62" s="395" t="s">
        <v>270</v>
      </c>
      <c r="Q62" s="417">
        <v>1</v>
      </c>
      <c r="R62" s="417" t="s">
        <v>2333</v>
      </c>
      <c r="S62" s="393" t="s">
        <v>270</v>
      </c>
      <c r="T62" s="393" t="s">
        <v>270</v>
      </c>
      <c r="U62" s="393" t="s">
        <v>270</v>
      </c>
      <c r="V62" s="495"/>
      <c r="W62" s="393" t="s">
        <v>270</v>
      </c>
      <c r="X62" s="498"/>
      <c r="Y62" s="393"/>
      <c r="Z62" s="393" t="s">
        <v>270</v>
      </c>
      <c r="AA62" s="578"/>
      <c r="AB62" s="495"/>
      <c r="AC62" s="397" t="s">
        <v>270</v>
      </c>
      <c r="AD62" s="397">
        <v>6.1</v>
      </c>
      <c r="AE62" s="397" t="s">
        <v>270</v>
      </c>
      <c r="AF62" s="397" t="s">
        <v>270</v>
      </c>
      <c r="AG62" s="397" t="s">
        <v>270</v>
      </c>
      <c r="AH62" s="397" t="s">
        <v>270</v>
      </c>
      <c r="AI62" s="522"/>
      <c r="AJ62" s="397" t="s">
        <v>270</v>
      </c>
      <c r="AK62" s="34">
        <v>0.17499999999999999</v>
      </c>
      <c r="AL62" s="397" t="s">
        <v>270</v>
      </c>
      <c r="AM62" s="397"/>
      <c r="AN62" s="500"/>
      <c r="AO62" s="393" t="s">
        <v>270</v>
      </c>
      <c r="AP62" s="393" t="s">
        <v>270</v>
      </c>
      <c r="AQ62" s="393" t="s">
        <v>270</v>
      </c>
      <c r="AR62" s="393" t="s">
        <v>270</v>
      </c>
      <c r="AS62" s="495"/>
      <c r="AT62" s="393" t="s">
        <v>270</v>
      </c>
      <c r="AU62" s="393" t="s">
        <v>270</v>
      </c>
      <c r="AV62" s="495"/>
      <c r="AW62" s="393" t="s">
        <v>270</v>
      </c>
      <c r="AX62" s="393" t="s">
        <v>270</v>
      </c>
      <c r="AY62" s="393" t="s">
        <v>270</v>
      </c>
      <c r="AZ62" s="393" t="s">
        <v>270</v>
      </c>
      <c r="BA62" s="393" t="s">
        <v>270</v>
      </c>
      <c r="BB62" s="393" t="s">
        <v>270</v>
      </c>
      <c r="BC62" s="393" t="s">
        <v>270</v>
      </c>
      <c r="BD62" s="393" t="s">
        <v>270</v>
      </c>
      <c r="BE62" s="393" t="s">
        <v>270</v>
      </c>
      <c r="BF62" s="393" t="s">
        <v>270</v>
      </c>
      <c r="BG62" s="393" t="s">
        <v>270</v>
      </c>
      <c r="BH62" s="393" t="s">
        <v>270</v>
      </c>
      <c r="BI62" s="393" t="s">
        <v>270</v>
      </c>
      <c r="BJ62" s="393" t="s">
        <v>270</v>
      </c>
      <c r="BK62" s="393" t="s">
        <v>270</v>
      </c>
      <c r="BL62" s="393" t="s">
        <v>270</v>
      </c>
      <c r="BM62" s="393" t="s">
        <v>270</v>
      </c>
      <c r="BN62" s="393" t="s">
        <v>270</v>
      </c>
      <c r="BO62" s="393" t="s">
        <v>270</v>
      </c>
      <c r="BP62" s="495"/>
      <c r="BQ62" s="495"/>
      <c r="BR62" s="495"/>
      <c r="BS62" s="495"/>
      <c r="BT62" s="22"/>
    </row>
    <row r="63" spans="1:72" s="5" customFormat="1" ht="15" customHeight="1">
      <c r="A63" s="558"/>
      <c r="B63" s="495"/>
      <c r="C63" s="520"/>
      <c r="D63" s="495"/>
      <c r="E63" s="495"/>
      <c r="F63" s="393" t="s">
        <v>2959</v>
      </c>
      <c r="G63" s="495"/>
      <c r="H63" s="495"/>
      <c r="I63" s="513"/>
      <c r="J63" s="393" t="s">
        <v>270</v>
      </c>
      <c r="K63" s="541"/>
      <c r="L63" s="145">
        <v>76</v>
      </c>
      <c r="M63" s="495"/>
      <c r="N63" s="37" t="s">
        <v>270</v>
      </c>
      <c r="O63" s="498"/>
      <c r="P63" s="395" t="s">
        <v>270</v>
      </c>
      <c r="Q63" s="417">
        <v>1</v>
      </c>
      <c r="R63" s="417" t="s">
        <v>2333</v>
      </c>
      <c r="S63" s="393" t="s">
        <v>270</v>
      </c>
      <c r="T63" s="393" t="s">
        <v>270</v>
      </c>
      <c r="U63" s="393" t="s">
        <v>270</v>
      </c>
      <c r="V63" s="495"/>
      <c r="W63" s="393" t="s">
        <v>270</v>
      </c>
      <c r="X63" s="498"/>
      <c r="Y63" s="393"/>
      <c r="Z63" s="393" t="s">
        <v>270</v>
      </c>
      <c r="AA63" s="578"/>
      <c r="AB63" s="495"/>
      <c r="AC63" s="397" t="s">
        <v>270</v>
      </c>
      <c r="AD63" s="397">
        <v>8.4</v>
      </c>
      <c r="AE63" s="397" t="s">
        <v>270</v>
      </c>
      <c r="AF63" s="397" t="s">
        <v>270</v>
      </c>
      <c r="AG63" s="397" t="s">
        <v>270</v>
      </c>
      <c r="AH63" s="397" t="s">
        <v>270</v>
      </c>
      <c r="AI63" s="522"/>
      <c r="AJ63" s="397" t="s">
        <v>270</v>
      </c>
      <c r="AK63" s="34">
        <v>0.26100000000000001</v>
      </c>
      <c r="AL63" s="397" t="s">
        <v>270</v>
      </c>
      <c r="AM63" s="397"/>
      <c r="AN63" s="500"/>
      <c r="AO63" s="393" t="s">
        <v>270</v>
      </c>
      <c r="AP63" s="393" t="s">
        <v>270</v>
      </c>
      <c r="AQ63" s="393" t="s">
        <v>270</v>
      </c>
      <c r="AR63" s="393" t="s">
        <v>270</v>
      </c>
      <c r="AS63" s="495"/>
      <c r="AT63" s="393" t="s">
        <v>270</v>
      </c>
      <c r="AU63" s="393" t="s">
        <v>270</v>
      </c>
      <c r="AV63" s="495"/>
      <c r="AW63" s="393" t="s">
        <v>270</v>
      </c>
      <c r="AX63" s="393" t="s">
        <v>270</v>
      </c>
      <c r="AY63" s="393" t="s">
        <v>270</v>
      </c>
      <c r="AZ63" s="393" t="s">
        <v>270</v>
      </c>
      <c r="BA63" s="393" t="s">
        <v>270</v>
      </c>
      <c r="BB63" s="393" t="s">
        <v>270</v>
      </c>
      <c r="BC63" s="393" t="s">
        <v>270</v>
      </c>
      <c r="BD63" s="393" t="s">
        <v>270</v>
      </c>
      <c r="BE63" s="393" t="s">
        <v>270</v>
      </c>
      <c r="BF63" s="393" t="s">
        <v>270</v>
      </c>
      <c r="BG63" s="393" t="s">
        <v>270</v>
      </c>
      <c r="BH63" s="393" t="s">
        <v>270</v>
      </c>
      <c r="BI63" s="393" t="s">
        <v>270</v>
      </c>
      <c r="BJ63" s="393" t="s">
        <v>270</v>
      </c>
      <c r="BK63" s="393" t="s">
        <v>270</v>
      </c>
      <c r="BL63" s="393" t="s">
        <v>270</v>
      </c>
      <c r="BM63" s="393" t="s">
        <v>270</v>
      </c>
      <c r="BN63" s="393" t="s">
        <v>270</v>
      </c>
      <c r="BO63" s="393" t="s">
        <v>270</v>
      </c>
      <c r="BP63" s="495"/>
      <c r="BQ63" s="495"/>
      <c r="BR63" s="495"/>
      <c r="BS63" s="495"/>
      <c r="BT63" s="22"/>
    </row>
    <row r="64" spans="1:72" s="5" customFormat="1" ht="15" customHeight="1">
      <c r="A64" s="519"/>
      <c r="B64" s="495"/>
      <c r="C64" s="520"/>
      <c r="D64" s="495"/>
      <c r="E64" s="495"/>
      <c r="F64" s="393" t="s">
        <v>2960</v>
      </c>
      <c r="G64" s="495"/>
      <c r="H64" s="495"/>
      <c r="I64" s="513"/>
      <c r="J64" s="393" t="s">
        <v>270</v>
      </c>
      <c r="K64" s="483"/>
      <c r="L64" s="145">
        <v>76</v>
      </c>
      <c r="M64" s="495"/>
      <c r="N64" s="37" t="s">
        <v>270</v>
      </c>
      <c r="O64" s="498"/>
      <c r="P64" s="395" t="s">
        <v>270</v>
      </c>
      <c r="Q64" s="417">
        <v>1</v>
      </c>
      <c r="R64" s="417" t="s">
        <v>2333</v>
      </c>
      <c r="S64" s="393" t="s">
        <v>270</v>
      </c>
      <c r="T64" s="393" t="s">
        <v>270</v>
      </c>
      <c r="U64" s="393" t="s">
        <v>270</v>
      </c>
      <c r="V64" s="495"/>
      <c r="W64" s="393" t="s">
        <v>270</v>
      </c>
      <c r="X64" s="498"/>
      <c r="Y64" s="393"/>
      <c r="Z64" s="393" t="s">
        <v>270</v>
      </c>
      <c r="AA64" s="578"/>
      <c r="AB64" s="495"/>
      <c r="AC64" s="397" t="s">
        <v>270</v>
      </c>
      <c r="AD64" s="397">
        <v>7.7</v>
      </c>
      <c r="AE64" s="397" t="s">
        <v>270</v>
      </c>
      <c r="AF64" s="8" t="s">
        <v>270</v>
      </c>
      <c r="AG64" s="8" t="s">
        <v>270</v>
      </c>
      <c r="AH64" s="8" t="s">
        <v>270</v>
      </c>
      <c r="AI64" s="522"/>
      <c r="AJ64" s="397" t="s">
        <v>270</v>
      </c>
      <c r="AK64" s="7">
        <v>0.18</v>
      </c>
      <c r="AL64" s="397" t="s">
        <v>270</v>
      </c>
      <c r="AM64" s="397"/>
      <c r="AN64" s="500"/>
      <c r="AO64" s="393" t="s">
        <v>270</v>
      </c>
      <c r="AP64" s="393" t="s">
        <v>270</v>
      </c>
      <c r="AQ64" s="393" t="s">
        <v>270</v>
      </c>
      <c r="AR64" s="393" t="s">
        <v>270</v>
      </c>
      <c r="AS64" s="495"/>
      <c r="AT64" s="393" t="s">
        <v>270</v>
      </c>
      <c r="AU64" s="393" t="s">
        <v>270</v>
      </c>
      <c r="AV64" s="495"/>
      <c r="AW64" s="393" t="s">
        <v>270</v>
      </c>
      <c r="AX64" s="393" t="s">
        <v>270</v>
      </c>
      <c r="AY64" s="393" t="s">
        <v>270</v>
      </c>
      <c r="AZ64" s="393" t="s">
        <v>270</v>
      </c>
      <c r="BA64" s="393" t="s">
        <v>270</v>
      </c>
      <c r="BB64" s="393" t="s">
        <v>270</v>
      </c>
      <c r="BC64" s="393" t="s">
        <v>270</v>
      </c>
      <c r="BD64" s="393" t="s">
        <v>270</v>
      </c>
      <c r="BE64" s="393" t="s">
        <v>270</v>
      </c>
      <c r="BF64" s="393" t="s">
        <v>270</v>
      </c>
      <c r="BG64" s="393" t="s">
        <v>270</v>
      </c>
      <c r="BH64" s="393" t="s">
        <v>270</v>
      </c>
      <c r="BI64" s="393" t="s">
        <v>270</v>
      </c>
      <c r="BJ64" s="393" t="s">
        <v>270</v>
      </c>
      <c r="BK64" s="393" t="s">
        <v>270</v>
      </c>
      <c r="BL64" s="393" t="s">
        <v>270</v>
      </c>
      <c r="BM64" s="393" t="s">
        <v>270</v>
      </c>
      <c r="BN64" s="393" t="s">
        <v>270</v>
      </c>
      <c r="BO64" s="393" t="s">
        <v>270</v>
      </c>
      <c r="BP64" s="495"/>
      <c r="BQ64" s="495"/>
      <c r="BR64" s="495"/>
      <c r="BS64" s="495"/>
      <c r="BT64" s="22"/>
    </row>
    <row r="65" spans="1:72" s="32" customFormat="1" ht="15" customHeight="1">
      <c r="A65" s="518" t="s">
        <v>2388</v>
      </c>
      <c r="B65" s="495" t="s">
        <v>989</v>
      </c>
      <c r="C65" s="520" t="s">
        <v>2961</v>
      </c>
      <c r="D65" s="495" t="s">
        <v>270</v>
      </c>
      <c r="E65" s="495" t="s">
        <v>2962</v>
      </c>
      <c r="F65" s="393" t="s">
        <v>2963</v>
      </c>
      <c r="G65" s="495" t="s">
        <v>2964</v>
      </c>
      <c r="H65" s="495" t="s">
        <v>2965</v>
      </c>
      <c r="I65" s="513" t="s">
        <v>270</v>
      </c>
      <c r="J65" s="393" t="s">
        <v>270</v>
      </c>
      <c r="K65" s="482">
        <v>26</v>
      </c>
      <c r="L65" s="393" t="s">
        <v>270</v>
      </c>
      <c r="M65" s="495" t="s">
        <v>270</v>
      </c>
      <c r="N65" s="420">
        <v>14</v>
      </c>
      <c r="O65" s="498">
        <v>14</v>
      </c>
      <c r="P65" s="400">
        <v>14</v>
      </c>
      <c r="Q65" s="417" t="s">
        <v>270</v>
      </c>
      <c r="R65" s="417" t="s">
        <v>270</v>
      </c>
      <c r="S65" s="417" t="s">
        <v>270</v>
      </c>
      <c r="T65" s="417" t="s">
        <v>270</v>
      </c>
      <c r="U65" s="417" t="s">
        <v>270</v>
      </c>
      <c r="V65" s="417" t="s">
        <v>270</v>
      </c>
      <c r="W65" s="417" t="s">
        <v>270</v>
      </c>
      <c r="X65" s="496" t="e">
        <f>W65+W66</f>
        <v>#VALUE!</v>
      </c>
      <c r="Y65" s="417"/>
      <c r="Z65" s="417" t="s">
        <v>270</v>
      </c>
      <c r="AA65" s="417" t="s">
        <v>270</v>
      </c>
      <c r="AB65" s="417" t="s">
        <v>270</v>
      </c>
      <c r="AC65" s="397" t="s">
        <v>270</v>
      </c>
      <c r="AD65" s="397" t="s">
        <v>270</v>
      </c>
      <c r="AE65" s="397" t="s">
        <v>270</v>
      </c>
      <c r="AF65" s="397" t="s">
        <v>270</v>
      </c>
      <c r="AG65" s="397" t="s">
        <v>270</v>
      </c>
      <c r="AH65" s="397" t="s">
        <v>270</v>
      </c>
      <c r="AI65" s="522" t="s">
        <v>270</v>
      </c>
      <c r="AJ65" s="397" t="s">
        <v>270</v>
      </c>
      <c r="AK65" s="397" t="s">
        <v>270</v>
      </c>
      <c r="AL65" s="397" t="s">
        <v>270</v>
      </c>
      <c r="AM65" s="397"/>
      <c r="AN65" s="500" t="s">
        <v>270</v>
      </c>
      <c r="AO65" s="393" t="s">
        <v>270</v>
      </c>
      <c r="AP65" s="393" t="s">
        <v>270</v>
      </c>
      <c r="AQ65" s="393" t="s">
        <v>270</v>
      </c>
      <c r="AR65" s="393" t="s">
        <v>270</v>
      </c>
      <c r="AS65" s="495" t="s">
        <v>270</v>
      </c>
      <c r="AT65" s="393" t="s">
        <v>270</v>
      </c>
      <c r="AU65" s="393" t="s">
        <v>270</v>
      </c>
      <c r="AV65" s="495" t="s">
        <v>270</v>
      </c>
      <c r="AW65" s="393" t="s">
        <v>270</v>
      </c>
      <c r="AX65" s="393" t="s">
        <v>270</v>
      </c>
      <c r="AY65" s="393" t="s">
        <v>270</v>
      </c>
      <c r="AZ65" s="393" t="s">
        <v>270</v>
      </c>
      <c r="BA65" s="393" t="s">
        <v>270</v>
      </c>
      <c r="BB65" s="393" t="s">
        <v>270</v>
      </c>
      <c r="BC65" s="393" t="s">
        <v>270</v>
      </c>
      <c r="BD65" s="393" t="s">
        <v>270</v>
      </c>
      <c r="BE65" s="393" t="s">
        <v>270</v>
      </c>
      <c r="BF65" s="393" t="s">
        <v>270</v>
      </c>
      <c r="BG65" s="393" t="s">
        <v>270</v>
      </c>
      <c r="BH65" s="393" t="s">
        <v>270</v>
      </c>
      <c r="BI65" s="393" t="s">
        <v>270</v>
      </c>
      <c r="BJ65" s="393" t="s">
        <v>270</v>
      </c>
      <c r="BK65" s="393" t="s">
        <v>270</v>
      </c>
      <c r="BL65" s="393" t="s">
        <v>270</v>
      </c>
      <c r="BM65" s="417">
        <v>0.57999999999999996</v>
      </c>
      <c r="BN65" s="393" t="s">
        <v>270</v>
      </c>
      <c r="BO65" s="393" t="s">
        <v>270</v>
      </c>
      <c r="BP65" s="495" t="s">
        <v>270</v>
      </c>
      <c r="BQ65" s="495" t="s">
        <v>270</v>
      </c>
      <c r="BR65" s="495" t="s">
        <v>270</v>
      </c>
      <c r="BS65" s="495" t="s">
        <v>270</v>
      </c>
      <c r="BT65" s="33"/>
    </row>
    <row r="66" spans="1:72" s="32" customFormat="1" ht="15" customHeight="1">
      <c r="A66" s="519"/>
      <c r="B66" s="495"/>
      <c r="C66" s="520"/>
      <c r="D66" s="495"/>
      <c r="E66" s="495"/>
      <c r="F66" s="393" t="s">
        <v>2824</v>
      </c>
      <c r="G66" s="495"/>
      <c r="H66" s="495"/>
      <c r="I66" s="513"/>
      <c r="J66" s="393" t="s">
        <v>270</v>
      </c>
      <c r="K66" s="483"/>
      <c r="L66" s="393" t="s">
        <v>270</v>
      </c>
      <c r="M66" s="495"/>
      <c r="N66" s="421"/>
      <c r="O66" s="498"/>
      <c r="P66" s="401"/>
      <c r="Q66" s="417" t="s">
        <v>270</v>
      </c>
      <c r="R66" s="417" t="s">
        <v>270</v>
      </c>
      <c r="S66" s="417" t="s">
        <v>270</v>
      </c>
      <c r="T66" s="417" t="s">
        <v>270</v>
      </c>
      <c r="U66" s="417" t="s">
        <v>270</v>
      </c>
      <c r="V66" s="417" t="s">
        <v>270</v>
      </c>
      <c r="W66" s="417" t="s">
        <v>270</v>
      </c>
      <c r="X66" s="497"/>
      <c r="Y66" s="417"/>
      <c r="Z66" s="417" t="s">
        <v>270</v>
      </c>
      <c r="AA66" s="417" t="s">
        <v>270</v>
      </c>
      <c r="AB66" s="417" t="s">
        <v>270</v>
      </c>
      <c r="AC66" s="397" t="s">
        <v>270</v>
      </c>
      <c r="AD66" s="397" t="s">
        <v>270</v>
      </c>
      <c r="AE66" s="397" t="s">
        <v>270</v>
      </c>
      <c r="AF66" s="8" t="s">
        <v>270</v>
      </c>
      <c r="AG66" s="8" t="s">
        <v>270</v>
      </c>
      <c r="AH66" s="8" t="s">
        <v>270</v>
      </c>
      <c r="AI66" s="522"/>
      <c r="AJ66" s="397" t="s">
        <v>270</v>
      </c>
      <c r="AK66" s="397" t="s">
        <v>270</v>
      </c>
      <c r="AL66" s="397" t="s">
        <v>270</v>
      </c>
      <c r="AM66" s="397"/>
      <c r="AN66" s="500"/>
      <c r="AO66" s="393" t="s">
        <v>270</v>
      </c>
      <c r="AP66" s="393" t="s">
        <v>270</v>
      </c>
      <c r="AQ66" s="393" t="s">
        <v>270</v>
      </c>
      <c r="AR66" s="393" t="s">
        <v>270</v>
      </c>
      <c r="AS66" s="495"/>
      <c r="AT66" s="393" t="s">
        <v>270</v>
      </c>
      <c r="AU66" s="393" t="s">
        <v>270</v>
      </c>
      <c r="AV66" s="495"/>
      <c r="AW66" s="393" t="s">
        <v>270</v>
      </c>
      <c r="AX66" s="393" t="s">
        <v>270</v>
      </c>
      <c r="AY66" s="393" t="s">
        <v>270</v>
      </c>
      <c r="AZ66" s="393" t="s">
        <v>270</v>
      </c>
      <c r="BA66" s="393" t="s">
        <v>270</v>
      </c>
      <c r="BB66" s="393" t="s">
        <v>270</v>
      </c>
      <c r="BC66" s="393" t="s">
        <v>270</v>
      </c>
      <c r="BD66" s="393" t="s">
        <v>270</v>
      </c>
      <c r="BE66" s="393" t="s">
        <v>270</v>
      </c>
      <c r="BF66" s="393" t="s">
        <v>270</v>
      </c>
      <c r="BG66" s="393" t="s">
        <v>270</v>
      </c>
      <c r="BH66" s="393" t="s">
        <v>270</v>
      </c>
      <c r="BI66" s="393" t="s">
        <v>270</v>
      </c>
      <c r="BJ66" s="393" t="s">
        <v>270</v>
      </c>
      <c r="BK66" s="393" t="s">
        <v>270</v>
      </c>
      <c r="BL66" s="393" t="s">
        <v>270</v>
      </c>
      <c r="BM66" s="417">
        <v>0.19</v>
      </c>
      <c r="BN66" s="393" t="s">
        <v>270</v>
      </c>
      <c r="BO66" s="393" t="s">
        <v>270</v>
      </c>
      <c r="BP66" s="495"/>
      <c r="BQ66" s="495"/>
      <c r="BR66" s="495"/>
      <c r="BS66" s="495"/>
      <c r="BT66" s="33"/>
    </row>
    <row r="67" spans="1:72" s="5" customFormat="1" ht="15" customHeight="1">
      <c r="A67" s="572" t="s">
        <v>2791</v>
      </c>
      <c r="B67" s="508" t="s">
        <v>995</v>
      </c>
      <c r="C67" s="563" t="s">
        <v>1499</v>
      </c>
      <c r="D67" s="482" t="s">
        <v>2966</v>
      </c>
      <c r="E67" s="482" t="s">
        <v>2967</v>
      </c>
      <c r="F67" s="403" t="s">
        <v>2824</v>
      </c>
      <c r="G67" s="508" t="s">
        <v>2968</v>
      </c>
      <c r="H67" s="508" t="s">
        <v>2969</v>
      </c>
      <c r="I67" s="559" t="s">
        <v>2970</v>
      </c>
      <c r="J67" s="393">
        <v>28</v>
      </c>
      <c r="K67" s="537">
        <v>71</v>
      </c>
      <c r="L67" s="393">
        <v>77</v>
      </c>
      <c r="M67" s="506">
        <v>77.605633802816897</v>
      </c>
      <c r="N67" s="37" t="s">
        <v>270</v>
      </c>
      <c r="O67" s="506" t="s">
        <v>270</v>
      </c>
      <c r="P67" s="395" t="s">
        <v>270</v>
      </c>
      <c r="Q67" s="25" t="s">
        <v>2971</v>
      </c>
      <c r="R67" s="393" t="s">
        <v>270</v>
      </c>
      <c r="S67" s="393" t="s">
        <v>270</v>
      </c>
      <c r="T67" s="393" t="s">
        <v>2972</v>
      </c>
      <c r="U67" s="393" t="s">
        <v>2973</v>
      </c>
      <c r="V67" s="393" t="s">
        <v>2974</v>
      </c>
      <c r="W67" s="393">
        <v>18</v>
      </c>
      <c r="X67" s="496">
        <f>W67+W68</f>
        <v>48</v>
      </c>
      <c r="Y67" s="393"/>
      <c r="Z67" s="393" t="s">
        <v>270</v>
      </c>
      <c r="AA67" s="393" t="s">
        <v>270</v>
      </c>
      <c r="AB67" s="403" t="s">
        <v>270</v>
      </c>
      <c r="AC67" s="397">
        <v>28</v>
      </c>
      <c r="AD67" s="397">
        <v>5.5</v>
      </c>
      <c r="AE67" s="397" t="s">
        <v>270</v>
      </c>
      <c r="AF67" s="397">
        <v>0.82399999999999995</v>
      </c>
      <c r="AG67" s="397" t="s">
        <v>2975</v>
      </c>
      <c r="AH67" s="397">
        <v>0.47</v>
      </c>
      <c r="AI67" s="539" t="s">
        <v>2976</v>
      </c>
      <c r="AJ67" s="397">
        <v>28</v>
      </c>
      <c r="AK67" s="397" t="s">
        <v>2977</v>
      </c>
      <c r="AL67" s="397" t="s">
        <v>270</v>
      </c>
      <c r="AM67" s="397"/>
      <c r="AN67" s="500" t="s">
        <v>2978</v>
      </c>
      <c r="AO67" s="393">
        <v>28</v>
      </c>
      <c r="AP67" s="393" t="s">
        <v>270</v>
      </c>
      <c r="AQ67" s="393">
        <v>10</v>
      </c>
      <c r="AR67" s="393" t="s">
        <v>270</v>
      </c>
      <c r="AS67" s="552" t="s">
        <v>2979</v>
      </c>
      <c r="AT67" s="403" t="s">
        <v>270</v>
      </c>
      <c r="AU67" s="393" t="s">
        <v>270</v>
      </c>
      <c r="AV67" s="482" t="s">
        <v>270</v>
      </c>
      <c r="AW67" s="403">
        <v>28</v>
      </c>
      <c r="AX67" s="393" t="s">
        <v>270</v>
      </c>
      <c r="AY67" s="393" t="s">
        <v>270</v>
      </c>
      <c r="AZ67" s="393" t="s">
        <v>270</v>
      </c>
      <c r="BA67" s="393" t="s">
        <v>2980</v>
      </c>
      <c r="BB67" s="393" t="s">
        <v>270</v>
      </c>
      <c r="BC67" s="393" t="s">
        <v>2981</v>
      </c>
      <c r="BD67" s="393" t="s">
        <v>270</v>
      </c>
      <c r="BE67" s="393" t="s">
        <v>2980</v>
      </c>
      <c r="BF67" s="393" t="s">
        <v>270</v>
      </c>
      <c r="BG67" s="393" t="s">
        <v>270</v>
      </c>
      <c r="BH67" s="393">
        <v>0</v>
      </c>
      <c r="BI67" s="393" t="s">
        <v>2980</v>
      </c>
      <c r="BJ67" s="393" t="s">
        <v>270</v>
      </c>
      <c r="BK67" s="393" t="s">
        <v>270</v>
      </c>
      <c r="BL67" s="393" t="s">
        <v>270</v>
      </c>
      <c r="BM67" s="393" t="s">
        <v>2982</v>
      </c>
      <c r="BN67" s="393" t="s">
        <v>270</v>
      </c>
      <c r="BO67" s="393" t="s">
        <v>270</v>
      </c>
      <c r="BP67" s="508" t="s">
        <v>270</v>
      </c>
      <c r="BQ67" s="508" t="s">
        <v>270</v>
      </c>
      <c r="BR67" s="495" t="s">
        <v>270</v>
      </c>
      <c r="BS67" s="495" t="s">
        <v>270</v>
      </c>
      <c r="BT67" s="22"/>
    </row>
    <row r="68" spans="1:72" s="5" customFormat="1" ht="15" customHeight="1">
      <c r="A68" s="573"/>
      <c r="B68" s="509"/>
      <c r="C68" s="564"/>
      <c r="D68" s="483"/>
      <c r="E68" s="483"/>
      <c r="F68" s="403" t="s">
        <v>2824</v>
      </c>
      <c r="G68" s="509"/>
      <c r="H68" s="509"/>
      <c r="I68" s="560"/>
      <c r="J68" s="393">
        <v>43</v>
      </c>
      <c r="K68" s="538"/>
      <c r="L68" s="393">
        <v>78</v>
      </c>
      <c r="M68" s="507"/>
      <c r="N68" s="37" t="s">
        <v>270</v>
      </c>
      <c r="O68" s="507"/>
      <c r="P68" s="395" t="s">
        <v>270</v>
      </c>
      <c r="Q68" s="25" t="s">
        <v>2983</v>
      </c>
      <c r="R68" s="393" t="s">
        <v>270</v>
      </c>
      <c r="S68" s="393" t="s">
        <v>270</v>
      </c>
      <c r="T68" s="393" t="s">
        <v>2984</v>
      </c>
      <c r="U68" s="393" t="s">
        <v>2985</v>
      </c>
      <c r="V68" s="393" t="s">
        <v>2986</v>
      </c>
      <c r="W68" s="393">
        <v>30</v>
      </c>
      <c r="X68" s="497"/>
      <c r="Y68" s="393"/>
      <c r="Z68" s="393" t="s">
        <v>270</v>
      </c>
      <c r="AA68" s="393" t="s">
        <v>270</v>
      </c>
      <c r="AB68" s="403" t="s">
        <v>270</v>
      </c>
      <c r="AC68" s="397">
        <v>43</v>
      </c>
      <c r="AD68" s="397" t="s">
        <v>2987</v>
      </c>
      <c r="AE68" s="397" t="s">
        <v>270</v>
      </c>
      <c r="AF68" s="8" t="s">
        <v>270</v>
      </c>
      <c r="AG68" s="8" t="s">
        <v>270</v>
      </c>
      <c r="AH68" s="8" t="s">
        <v>270</v>
      </c>
      <c r="AI68" s="540"/>
      <c r="AJ68" s="397">
        <v>43</v>
      </c>
      <c r="AK68" s="397" t="s">
        <v>2988</v>
      </c>
      <c r="AL68" s="397" t="s">
        <v>270</v>
      </c>
      <c r="AM68" s="397"/>
      <c r="AN68" s="500"/>
      <c r="AO68" s="393">
        <v>43</v>
      </c>
      <c r="AP68" s="393" t="s">
        <v>270</v>
      </c>
      <c r="AQ68" s="393">
        <v>20</v>
      </c>
      <c r="AR68" s="393" t="s">
        <v>270</v>
      </c>
      <c r="AS68" s="553"/>
      <c r="AT68" s="403" t="s">
        <v>270</v>
      </c>
      <c r="AU68" s="393" t="s">
        <v>270</v>
      </c>
      <c r="AV68" s="483"/>
      <c r="AW68" s="403">
        <v>43</v>
      </c>
      <c r="AX68" s="393" t="s">
        <v>270</v>
      </c>
      <c r="AY68" s="393" t="s">
        <v>270</v>
      </c>
      <c r="AZ68" s="393" t="s">
        <v>270</v>
      </c>
      <c r="BA68" s="393">
        <v>0</v>
      </c>
      <c r="BB68" s="393" t="s">
        <v>270</v>
      </c>
      <c r="BC68" s="393" t="s">
        <v>2989</v>
      </c>
      <c r="BD68" s="393" t="s">
        <v>270</v>
      </c>
      <c r="BE68" s="393">
        <v>0</v>
      </c>
      <c r="BF68" s="393" t="s">
        <v>270</v>
      </c>
      <c r="BG68" s="393" t="s">
        <v>270</v>
      </c>
      <c r="BH68" s="393" t="s">
        <v>2455</v>
      </c>
      <c r="BI68" s="393" t="s">
        <v>2455</v>
      </c>
      <c r="BJ68" s="393" t="s">
        <v>270</v>
      </c>
      <c r="BK68" s="393" t="s">
        <v>270</v>
      </c>
      <c r="BL68" s="393" t="s">
        <v>270</v>
      </c>
      <c r="BM68" s="393" t="s">
        <v>2990</v>
      </c>
      <c r="BN68" s="393" t="s">
        <v>270</v>
      </c>
      <c r="BO68" s="393" t="s">
        <v>270</v>
      </c>
      <c r="BP68" s="509"/>
      <c r="BQ68" s="509"/>
      <c r="BR68" s="495"/>
      <c r="BS68" s="495"/>
      <c r="BT68" s="22"/>
    </row>
    <row r="69" spans="1:72" s="5" customFormat="1" ht="15" customHeight="1">
      <c r="A69" s="518" t="s">
        <v>2791</v>
      </c>
      <c r="B69" s="576" t="s">
        <v>1001</v>
      </c>
      <c r="C69" s="565" t="s">
        <v>1472</v>
      </c>
      <c r="D69" s="510" t="s">
        <v>2991</v>
      </c>
      <c r="E69" s="510" t="s">
        <v>2800</v>
      </c>
      <c r="F69" s="393" t="s">
        <v>2992</v>
      </c>
      <c r="G69" s="393" t="s">
        <v>2993</v>
      </c>
      <c r="H69" s="495" t="s">
        <v>2994</v>
      </c>
      <c r="I69" s="513" t="s">
        <v>2995</v>
      </c>
      <c r="J69" s="393">
        <v>81</v>
      </c>
      <c r="K69" s="552">
        <v>163</v>
      </c>
      <c r="L69" s="393">
        <v>72.900000000000006</v>
      </c>
      <c r="M69" s="542">
        <v>72.648466257668716</v>
      </c>
      <c r="N69" s="206">
        <f>J69*0.765</f>
        <v>61.965000000000003</v>
      </c>
      <c r="O69" s="506">
        <v>112.96899999999999</v>
      </c>
      <c r="P69" s="215">
        <v>0.76500000000000001</v>
      </c>
      <c r="Q69" s="393" t="s">
        <v>2630</v>
      </c>
      <c r="R69" s="30" t="s">
        <v>2996</v>
      </c>
      <c r="S69" s="393" t="s">
        <v>2997</v>
      </c>
      <c r="T69" s="393" t="s">
        <v>270</v>
      </c>
      <c r="U69" s="393" t="s">
        <v>270</v>
      </c>
      <c r="V69" s="393" t="s">
        <v>2998</v>
      </c>
      <c r="W69" s="393">
        <v>59</v>
      </c>
      <c r="X69" s="496">
        <f>W69+W70</f>
        <v>122</v>
      </c>
      <c r="Y69" s="393"/>
      <c r="Z69" s="393" t="s">
        <v>270</v>
      </c>
      <c r="AA69" s="393" t="s">
        <v>270</v>
      </c>
      <c r="AB69" s="570">
        <v>124.70833333333333</v>
      </c>
      <c r="AC69" s="411">
        <v>81</v>
      </c>
      <c r="AD69" s="411">
        <v>8.9</v>
      </c>
      <c r="AE69" s="411" t="s">
        <v>2999</v>
      </c>
      <c r="AF69" s="397">
        <v>1.17</v>
      </c>
      <c r="AG69" s="397" t="s">
        <v>3000</v>
      </c>
      <c r="AH69" s="397" t="s">
        <v>270</v>
      </c>
      <c r="AI69" s="539" t="s">
        <v>3001</v>
      </c>
      <c r="AJ69" s="24">
        <v>81</v>
      </c>
      <c r="AK69" s="7" t="s">
        <v>3002</v>
      </c>
      <c r="AL69" s="7" t="s">
        <v>270</v>
      </c>
      <c r="AM69" s="7"/>
      <c r="AN69" s="7" t="s">
        <v>270</v>
      </c>
      <c r="AO69" s="393">
        <v>81</v>
      </c>
      <c r="AP69" s="393" t="s">
        <v>270</v>
      </c>
      <c r="AQ69" s="423" t="s">
        <v>3003</v>
      </c>
      <c r="AR69" s="393" t="s">
        <v>3004</v>
      </c>
      <c r="AS69" s="482" t="s">
        <v>3005</v>
      </c>
      <c r="AT69" s="393" t="s">
        <v>270</v>
      </c>
      <c r="AU69" s="393" t="s">
        <v>270</v>
      </c>
      <c r="AV69" s="393" t="s">
        <v>270</v>
      </c>
      <c r="AW69" s="393">
        <v>80</v>
      </c>
      <c r="AX69" s="393" t="s">
        <v>270</v>
      </c>
      <c r="AY69" s="417" t="s">
        <v>3006</v>
      </c>
      <c r="AZ69" s="393" t="s">
        <v>270</v>
      </c>
      <c r="BA69" s="393" t="s">
        <v>270</v>
      </c>
      <c r="BB69" s="393" t="s">
        <v>270</v>
      </c>
      <c r="BC69" s="31" t="s">
        <v>3007</v>
      </c>
      <c r="BD69" s="393" t="s">
        <v>270</v>
      </c>
      <c r="BE69" s="393" t="s">
        <v>270</v>
      </c>
      <c r="BF69" s="393" t="s">
        <v>270</v>
      </c>
      <c r="BG69" s="393" t="s">
        <v>270</v>
      </c>
      <c r="BH69" s="393" t="s">
        <v>270</v>
      </c>
      <c r="BI69" s="393" t="s">
        <v>270</v>
      </c>
      <c r="BJ69" s="30" t="s">
        <v>3008</v>
      </c>
      <c r="BK69" s="393" t="s">
        <v>270</v>
      </c>
      <c r="BL69" s="393" t="s">
        <v>270</v>
      </c>
      <c r="BM69" s="31" t="s">
        <v>3009</v>
      </c>
      <c r="BN69" s="393" t="s">
        <v>270</v>
      </c>
      <c r="BO69" s="30" t="s">
        <v>3010</v>
      </c>
      <c r="BP69" s="482" t="s">
        <v>270</v>
      </c>
      <c r="BQ69" s="482" t="s">
        <v>270</v>
      </c>
      <c r="BR69" s="482" t="s">
        <v>2155</v>
      </c>
      <c r="BS69" s="482" t="s">
        <v>3011</v>
      </c>
      <c r="BT69" s="19"/>
    </row>
    <row r="70" spans="1:72" s="5" customFormat="1" ht="15" customHeight="1">
      <c r="A70" s="519"/>
      <c r="B70" s="576"/>
      <c r="C70" s="565"/>
      <c r="D70" s="510"/>
      <c r="E70" s="510"/>
      <c r="F70" s="393" t="s">
        <v>2824</v>
      </c>
      <c r="G70" s="393"/>
      <c r="H70" s="495"/>
      <c r="I70" s="513"/>
      <c r="J70" s="393">
        <v>82</v>
      </c>
      <c r="K70" s="553"/>
      <c r="L70" s="393">
        <v>72.400000000000006</v>
      </c>
      <c r="M70" s="543"/>
      <c r="N70" s="206">
        <f>J70*0.765</f>
        <v>62.730000000000004</v>
      </c>
      <c r="O70" s="507"/>
      <c r="P70" s="215">
        <v>0.622</v>
      </c>
      <c r="Q70" s="393" t="s">
        <v>3012</v>
      </c>
      <c r="R70" s="30" t="s">
        <v>3013</v>
      </c>
      <c r="S70" s="393" t="s">
        <v>3014</v>
      </c>
      <c r="T70" s="393" t="s">
        <v>270</v>
      </c>
      <c r="U70" s="393" t="s">
        <v>270</v>
      </c>
      <c r="V70" s="393" t="s">
        <v>3015</v>
      </c>
      <c r="W70" s="393">
        <v>63</v>
      </c>
      <c r="X70" s="497"/>
      <c r="Y70" s="393"/>
      <c r="Z70" s="393" t="s">
        <v>270</v>
      </c>
      <c r="AA70" s="393" t="s">
        <v>270</v>
      </c>
      <c r="AB70" s="571"/>
      <c r="AC70" s="411">
        <v>82</v>
      </c>
      <c r="AD70" s="411">
        <v>9.3000000000000007</v>
      </c>
      <c r="AE70" s="411" t="s">
        <v>3016</v>
      </c>
      <c r="AF70" s="8" t="s">
        <v>270</v>
      </c>
      <c r="AG70" s="8" t="s">
        <v>270</v>
      </c>
      <c r="AH70" s="8" t="s">
        <v>270</v>
      </c>
      <c r="AI70" s="567"/>
      <c r="AJ70" s="24">
        <v>82</v>
      </c>
      <c r="AK70" s="7" t="s">
        <v>3017</v>
      </c>
      <c r="AL70" s="7" t="s">
        <v>270</v>
      </c>
      <c r="AM70" s="7"/>
      <c r="AN70" s="7" t="s">
        <v>270</v>
      </c>
      <c r="AO70" s="393">
        <v>82</v>
      </c>
      <c r="AP70" s="393" t="s">
        <v>270</v>
      </c>
      <c r="AQ70" s="393">
        <v>109.5</v>
      </c>
      <c r="AR70" s="393" t="s">
        <v>3018</v>
      </c>
      <c r="AS70" s="483"/>
      <c r="AT70" s="393" t="s">
        <v>270</v>
      </c>
      <c r="AU70" s="393" t="s">
        <v>270</v>
      </c>
      <c r="AV70" s="393" t="s">
        <v>270</v>
      </c>
      <c r="AW70" s="393">
        <v>81</v>
      </c>
      <c r="AX70" s="393" t="s">
        <v>270</v>
      </c>
      <c r="AY70" s="417" t="s">
        <v>2630</v>
      </c>
      <c r="AZ70" s="393" t="s">
        <v>270</v>
      </c>
      <c r="BA70" s="393" t="s">
        <v>270</v>
      </c>
      <c r="BB70" s="393" t="s">
        <v>270</v>
      </c>
      <c r="BC70" s="30" t="s">
        <v>3019</v>
      </c>
      <c r="BD70" s="393" t="s">
        <v>270</v>
      </c>
      <c r="BE70" s="393" t="s">
        <v>270</v>
      </c>
      <c r="BF70" s="393" t="s">
        <v>270</v>
      </c>
      <c r="BG70" s="393" t="s">
        <v>270</v>
      </c>
      <c r="BH70" s="393" t="s">
        <v>270</v>
      </c>
      <c r="BI70" s="393" t="s">
        <v>270</v>
      </c>
      <c r="BJ70" s="30" t="s">
        <v>3020</v>
      </c>
      <c r="BK70" s="393" t="s">
        <v>270</v>
      </c>
      <c r="BL70" s="393" t="s">
        <v>270</v>
      </c>
      <c r="BM70" s="30" t="s">
        <v>3021</v>
      </c>
      <c r="BN70" s="393" t="s">
        <v>270</v>
      </c>
      <c r="BO70" s="30" t="s">
        <v>3022</v>
      </c>
      <c r="BP70" s="483"/>
      <c r="BQ70" s="483"/>
      <c r="BR70" s="483"/>
      <c r="BS70" s="483"/>
      <c r="BT70" s="19"/>
    </row>
    <row r="71" spans="1:72" s="5" customFormat="1" ht="15" customHeight="1">
      <c r="A71" s="518" t="s">
        <v>2388</v>
      </c>
      <c r="B71" s="495" t="s">
        <v>1007</v>
      </c>
      <c r="C71" s="520" t="s">
        <v>1095</v>
      </c>
      <c r="D71" s="495" t="s">
        <v>270</v>
      </c>
      <c r="E71" s="495" t="s">
        <v>2373</v>
      </c>
      <c r="F71" s="396" t="s">
        <v>3023</v>
      </c>
      <c r="G71" s="499" t="s">
        <v>3024</v>
      </c>
      <c r="H71" s="495" t="s">
        <v>3025</v>
      </c>
      <c r="I71" s="513" t="s">
        <v>270</v>
      </c>
      <c r="J71" s="393" t="s">
        <v>270</v>
      </c>
      <c r="K71" s="482" t="s">
        <v>270</v>
      </c>
      <c r="L71" s="393" t="s">
        <v>270</v>
      </c>
      <c r="M71" s="495" t="s">
        <v>270</v>
      </c>
      <c r="N71" s="37" t="s">
        <v>270</v>
      </c>
      <c r="O71" s="498" t="s">
        <v>270</v>
      </c>
      <c r="P71" s="395" t="s">
        <v>270</v>
      </c>
      <c r="Q71" s="417">
        <v>1</v>
      </c>
      <c r="R71" s="417" t="s">
        <v>2333</v>
      </c>
      <c r="S71" s="393" t="s">
        <v>270</v>
      </c>
      <c r="T71" s="393" t="s">
        <v>270</v>
      </c>
      <c r="U71" s="393" t="s">
        <v>270</v>
      </c>
      <c r="V71" s="393" t="s">
        <v>270</v>
      </c>
      <c r="W71" s="393" t="s">
        <v>270</v>
      </c>
      <c r="X71" s="496" t="e">
        <f>W71+W72</f>
        <v>#VALUE!</v>
      </c>
      <c r="Y71" s="393"/>
      <c r="Z71" s="393" t="s">
        <v>270</v>
      </c>
      <c r="AA71" s="393" t="s">
        <v>270</v>
      </c>
      <c r="AB71" s="393" t="s">
        <v>270</v>
      </c>
      <c r="AC71" s="397" t="s">
        <v>270</v>
      </c>
      <c r="AD71" s="397">
        <v>14.3</v>
      </c>
      <c r="AE71" s="397" t="s">
        <v>270</v>
      </c>
      <c r="AF71" s="397" t="s">
        <v>270</v>
      </c>
      <c r="AG71" s="397" t="s">
        <v>270</v>
      </c>
      <c r="AH71" s="397" t="s">
        <v>270</v>
      </c>
      <c r="AI71" s="522" t="s">
        <v>3026</v>
      </c>
      <c r="AJ71" s="397" t="s">
        <v>270</v>
      </c>
      <c r="AK71" s="397" t="s">
        <v>3027</v>
      </c>
      <c r="AL71" s="29">
        <v>0.55100000000000005</v>
      </c>
      <c r="AM71" s="29"/>
      <c r="AN71" s="500" t="s">
        <v>3028</v>
      </c>
      <c r="AO71" s="393" t="s">
        <v>270</v>
      </c>
      <c r="AP71" s="393" t="s">
        <v>270</v>
      </c>
      <c r="AQ71" s="393" t="s">
        <v>270</v>
      </c>
      <c r="AR71" s="393" t="s">
        <v>270</v>
      </c>
      <c r="AS71" s="495" t="s">
        <v>270</v>
      </c>
      <c r="AT71" s="393" t="s">
        <v>270</v>
      </c>
      <c r="AU71" s="393" t="s">
        <v>270</v>
      </c>
      <c r="AV71" s="495" t="s">
        <v>270</v>
      </c>
      <c r="AW71" s="393" t="s">
        <v>270</v>
      </c>
      <c r="AX71" s="393" t="s">
        <v>270</v>
      </c>
      <c r="AY71" s="393" t="s">
        <v>270</v>
      </c>
      <c r="AZ71" s="393" t="s">
        <v>270</v>
      </c>
      <c r="BA71" s="393" t="s">
        <v>270</v>
      </c>
      <c r="BB71" s="393" t="s">
        <v>270</v>
      </c>
      <c r="BC71" s="393" t="s">
        <v>270</v>
      </c>
      <c r="BD71" s="393" t="s">
        <v>270</v>
      </c>
      <c r="BE71" s="393" t="s">
        <v>270</v>
      </c>
      <c r="BF71" s="393" t="s">
        <v>270</v>
      </c>
      <c r="BG71" s="393" t="s">
        <v>270</v>
      </c>
      <c r="BH71" s="393" t="s">
        <v>270</v>
      </c>
      <c r="BI71" s="393" t="s">
        <v>270</v>
      </c>
      <c r="BJ71" s="393" t="s">
        <v>270</v>
      </c>
      <c r="BK71" s="393" t="s">
        <v>270</v>
      </c>
      <c r="BL71" s="393" t="s">
        <v>270</v>
      </c>
      <c r="BM71" s="393" t="s">
        <v>270</v>
      </c>
      <c r="BN71" s="393" t="s">
        <v>270</v>
      </c>
      <c r="BO71" s="393" t="s">
        <v>270</v>
      </c>
      <c r="BP71" s="495" t="s">
        <v>270</v>
      </c>
      <c r="BQ71" s="495" t="s">
        <v>270</v>
      </c>
      <c r="BR71" s="495" t="s">
        <v>270</v>
      </c>
      <c r="BS71" s="495" t="s">
        <v>270</v>
      </c>
      <c r="BT71" s="22"/>
    </row>
    <row r="72" spans="1:72" s="5" customFormat="1" ht="15" customHeight="1">
      <c r="A72" s="519"/>
      <c r="B72" s="495"/>
      <c r="C72" s="520"/>
      <c r="D72" s="495"/>
      <c r="E72" s="495"/>
      <c r="F72" s="393" t="s">
        <v>3029</v>
      </c>
      <c r="G72" s="499"/>
      <c r="H72" s="495"/>
      <c r="I72" s="513"/>
      <c r="J72" s="393" t="s">
        <v>270</v>
      </c>
      <c r="K72" s="483"/>
      <c r="L72" s="393" t="s">
        <v>270</v>
      </c>
      <c r="M72" s="495"/>
      <c r="N72" s="37" t="s">
        <v>270</v>
      </c>
      <c r="O72" s="498"/>
      <c r="P72" s="395" t="s">
        <v>270</v>
      </c>
      <c r="Q72" s="417">
        <v>1</v>
      </c>
      <c r="R72" s="417" t="s">
        <v>2333</v>
      </c>
      <c r="S72" s="393" t="s">
        <v>270</v>
      </c>
      <c r="T72" s="393" t="s">
        <v>270</v>
      </c>
      <c r="U72" s="393" t="s">
        <v>270</v>
      </c>
      <c r="V72" s="393" t="s">
        <v>270</v>
      </c>
      <c r="W72" s="393" t="s">
        <v>270</v>
      </c>
      <c r="X72" s="497"/>
      <c r="Y72" s="393"/>
      <c r="Z72" s="393" t="s">
        <v>270</v>
      </c>
      <c r="AA72" s="393" t="s">
        <v>270</v>
      </c>
      <c r="AB72" s="393" t="s">
        <v>270</v>
      </c>
      <c r="AC72" s="397" t="s">
        <v>270</v>
      </c>
      <c r="AD72" s="397">
        <v>10.3</v>
      </c>
      <c r="AE72" s="397" t="s">
        <v>270</v>
      </c>
      <c r="AF72" s="8" t="s">
        <v>270</v>
      </c>
      <c r="AG72" s="8" t="s">
        <v>270</v>
      </c>
      <c r="AH72" s="8" t="s">
        <v>270</v>
      </c>
      <c r="AI72" s="522"/>
      <c r="AJ72" s="397" t="s">
        <v>270</v>
      </c>
      <c r="AK72" s="397" t="s">
        <v>3030</v>
      </c>
      <c r="AL72" s="29">
        <v>0.48899999999999999</v>
      </c>
      <c r="AM72" s="29"/>
      <c r="AN72" s="500"/>
      <c r="AO72" s="393" t="s">
        <v>270</v>
      </c>
      <c r="AP72" s="393" t="s">
        <v>270</v>
      </c>
      <c r="AQ72" s="393" t="s">
        <v>270</v>
      </c>
      <c r="AR72" s="393" t="s">
        <v>270</v>
      </c>
      <c r="AS72" s="495"/>
      <c r="AT72" s="393" t="s">
        <v>270</v>
      </c>
      <c r="AU72" s="393" t="s">
        <v>270</v>
      </c>
      <c r="AV72" s="495"/>
      <c r="AW72" s="393" t="s">
        <v>270</v>
      </c>
      <c r="AX72" s="393" t="s">
        <v>270</v>
      </c>
      <c r="AY72" s="393" t="s">
        <v>270</v>
      </c>
      <c r="AZ72" s="393" t="s">
        <v>270</v>
      </c>
      <c r="BA72" s="393" t="s">
        <v>270</v>
      </c>
      <c r="BB72" s="393" t="s">
        <v>270</v>
      </c>
      <c r="BC72" s="393" t="s">
        <v>270</v>
      </c>
      <c r="BD72" s="393" t="s">
        <v>270</v>
      </c>
      <c r="BE72" s="393" t="s">
        <v>270</v>
      </c>
      <c r="BF72" s="393" t="s">
        <v>270</v>
      </c>
      <c r="BG72" s="393" t="s">
        <v>270</v>
      </c>
      <c r="BH72" s="393" t="s">
        <v>270</v>
      </c>
      <c r="BI72" s="393" t="s">
        <v>270</v>
      </c>
      <c r="BJ72" s="393" t="s">
        <v>270</v>
      </c>
      <c r="BK72" s="393" t="s">
        <v>270</v>
      </c>
      <c r="BL72" s="393" t="s">
        <v>270</v>
      </c>
      <c r="BM72" s="393" t="s">
        <v>270</v>
      </c>
      <c r="BN72" s="393" t="s">
        <v>270</v>
      </c>
      <c r="BO72" s="393" t="s">
        <v>270</v>
      </c>
      <c r="BP72" s="495"/>
      <c r="BQ72" s="495"/>
      <c r="BR72" s="495"/>
      <c r="BS72" s="495"/>
      <c r="BT72" s="22"/>
    </row>
    <row r="73" spans="1:72" s="5" customFormat="1" ht="15" customHeight="1">
      <c r="A73" s="518" t="s">
        <v>2388</v>
      </c>
      <c r="B73" s="495" t="s">
        <v>1013</v>
      </c>
      <c r="C73" s="574" t="s">
        <v>3031</v>
      </c>
      <c r="D73" s="495" t="s">
        <v>3032</v>
      </c>
      <c r="E73" s="495" t="s">
        <v>3033</v>
      </c>
      <c r="F73" s="393" t="s">
        <v>3034</v>
      </c>
      <c r="G73" s="495" t="s">
        <v>3035</v>
      </c>
      <c r="H73" s="495" t="s">
        <v>3036</v>
      </c>
      <c r="I73" s="513" t="s">
        <v>3037</v>
      </c>
      <c r="J73" s="403">
        <v>51</v>
      </c>
      <c r="K73" s="537">
        <v>77</v>
      </c>
      <c r="L73" s="393">
        <v>76</v>
      </c>
      <c r="M73" s="495">
        <v>76</v>
      </c>
      <c r="N73" s="37">
        <v>0.52900000000000003</v>
      </c>
      <c r="O73" s="506">
        <v>44.971000000000004</v>
      </c>
      <c r="P73" s="395">
        <v>27</v>
      </c>
      <c r="Q73" s="25" t="s">
        <v>3038</v>
      </c>
      <c r="R73" s="25" t="s">
        <v>2333</v>
      </c>
      <c r="S73" s="393" t="s">
        <v>3039</v>
      </c>
      <c r="T73" s="393" t="s">
        <v>270</v>
      </c>
      <c r="U73" s="393" t="s">
        <v>270</v>
      </c>
      <c r="V73" s="403" t="s">
        <v>3040</v>
      </c>
      <c r="W73" s="403">
        <v>36</v>
      </c>
      <c r="X73" s="496">
        <f>W73+W74</f>
        <v>54</v>
      </c>
      <c r="Y73" s="403"/>
      <c r="Z73" s="393" t="s">
        <v>3041</v>
      </c>
      <c r="AA73" s="393" t="s">
        <v>3042</v>
      </c>
      <c r="AB73" s="393" t="s">
        <v>270</v>
      </c>
      <c r="AC73" s="397">
        <v>48</v>
      </c>
      <c r="AD73" s="397">
        <v>8.1999999999999993</v>
      </c>
      <c r="AE73" s="397" t="s">
        <v>270</v>
      </c>
      <c r="AF73" s="397">
        <v>0.88</v>
      </c>
      <c r="AG73" s="397" t="s">
        <v>3043</v>
      </c>
      <c r="AH73" s="397">
        <v>0.66300000000000003</v>
      </c>
      <c r="AI73" s="522" t="s">
        <v>3044</v>
      </c>
      <c r="AJ73" s="397">
        <v>48</v>
      </c>
      <c r="AK73" s="397" t="s">
        <v>3045</v>
      </c>
      <c r="AL73" s="397" t="s">
        <v>3046</v>
      </c>
      <c r="AM73" s="397"/>
      <c r="AN73" s="500" t="s">
        <v>3047</v>
      </c>
      <c r="AO73" s="393">
        <v>51</v>
      </c>
      <c r="AP73" s="393" t="s">
        <v>270</v>
      </c>
      <c r="AQ73" s="403">
        <v>59</v>
      </c>
      <c r="AR73" s="403" t="s">
        <v>3048</v>
      </c>
      <c r="AS73" s="501" t="s">
        <v>3049</v>
      </c>
      <c r="AT73" s="393" t="s">
        <v>270</v>
      </c>
      <c r="AU73" s="393" t="s">
        <v>270</v>
      </c>
      <c r="AV73" s="495" t="s">
        <v>270</v>
      </c>
      <c r="AW73" s="393">
        <v>48</v>
      </c>
      <c r="AX73" s="393" t="s">
        <v>3050</v>
      </c>
      <c r="AY73" s="393" t="s">
        <v>3051</v>
      </c>
      <c r="AZ73" s="393" t="s">
        <v>3050</v>
      </c>
      <c r="BA73" s="393" t="s">
        <v>3052</v>
      </c>
      <c r="BB73" s="393" t="s">
        <v>1733</v>
      </c>
      <c r="BC73" s="393" t="s">
        <v>1733</v>
      </c>
      <c r="BD73" s="393" t="s">
        <v>3050</v>
      </c>
      <c r="BE73" s="393" t="s">
        <v>3053</v>
      </c>
      <c r="BF73" s="393" t="s">
        <v>1733</v>
      </c>
      <c r="BG73" s="393" t="s">
        <v>3054</v>
      </c>
      <c r="BH73" s="393" t="s">
        <v>1733</v>
      </c>
      <c r="BI73" s="403" t="s">
        <v>270</v>
      </c>
      <c r="BJ73" s="393" t="s">
        <v>3052</v>
      </c>
      <c r="BK73" s="393" t="s">
        <v>1733</v>
      </c>
      <c r="BL73" s="403" t="s">
        <v>270</v>
      </c>
      <c r="BM73" s="403" t="s">
        <v>3055</v>
      </c>
      <c r="BN73" s="393" t="s">
        <v>3056</v>
      </c>
      <c r="BO73" s="393" t="s">
        <v>1733</v>
      </c>
      <c r="BP73" s="495" t="s">
        <v>270</v>
      </c>
      <c r="BQ73" s="495" t="s">
        <v>270</v>
      </c>
      <c r="BR73" s="495" t="s">
        <v>270</v>
      </c>
      <c r="BS73" s="495" t="s">
        <v>270</v>
      </c>
      <c r="BT73" s="22"/>
    </row>
    <row r="74" spans="1:72" s="5" customFormat="1" ht="15" customHeight="1">
      <c r="A74" s="519"/>
      <c r="B74" s="495"/>
      <c r="C74" s="574"/>
      <c r="D74" s="495"/>
      <c r="E74" s="495"/>
      <c r="F74" s="393" t="s">
        <v>1839</v>
      </c>
      <c r="G74" s="495"/>
      <c r="H74" s="495"/>
      <c r="I74" s="513"/>
      <c r="J74" s="403">
        <v>26</v>
      </c>
      <c r="K74" s="538"/>
      <c r="L74" s="393">
        <v>72.5</v>
      </c>
      <c r="M74" s="495"/>
      <c r="N74" s="37">
        <v>0.69199999999999995</v>
      </c>
      <c r="O74" s="507"/>
      <c r="P74" s="395">
        <v>18</v>
      </c>
      <c r="Q74" s="25" t="s">
        <v>1816</v>
      </c>
      <c r="R74" s="25" t="s">
        <v>2333</v>
      </c>
      <c r="S74" s="393" t="s">
        <v>3057</v>
      </c>
      <c r="T74" s="393" t="s">
        <v>270</v>
      </c>
      <c r="U74" s="393" t="s">
        <v>270</v>
      </c>
      <c r="V74" s="403" t="s">
        <v>3058</v>
      </c>
      <c r="W74" s="403">
        <v>18</v>
      </c>
      <c r="X74" s="497"/>
      <c r="Y74" s="403"/>
      <c r="Z74" s="393" t="s">
        <v>3059</v>
      </c>
      <c r="AA74" s="403" t="s">
        <v>3060</v>
      </c>
      <c r="AB74" s="393" t="s">
        <v>270</v>
      </c>
      <c r="AC74" s="397">
        <v>26</v>
      </c>
      <c r="AD74" s="397">
        <v>4.5</v>
      </c>
      <c r="AE74" s="397" t="s">
        <v>270</v>
      </c>
      <c r="AF74" s="8" t="s">
        <v>270</v>
      </c>
      <c r="AG74" s="8" t="s">
        <v>270</v>
      </c>
      <c r="AH74" s="8" t="s">
        <v>270</v>
      </c>
      <c r="AI74" s="522"/>
      <c r="AJ74" s="397">
        <v>26</v>
      </c>
      <c r="AK74" s="397" t="s">
        <v>3061</v>
      </c>
      <c r="AL74" s="397" t="s">
        <v>3062</v>
      </c>
      <c r="AM74" s="397"/>
      <c r="AN74" s="500"/>
      <c r="AO74" s="393">
        <v>26</v>
      </c>
      <c r="AP74" s="393" t="s">
        <v>270</v>
      </c>
      <c r="AQ74" s="403">
        <v>64</v>
      </c>
      <c r="AR74" s="403" t="s">
        <v>3063</v>
      </c>
      <c r="AS74" s="501"/>
      <c r="AT74" s="393" t="s">
        <v>270</v>
      </c>
      <c r="AU74" s="393" t="s">
        <v>270</v>
      </c>
      <c r="AV74" s="495"/>
      <c r="AW74" s="393">
        <v>26</v>
      </c>
      <c r="AX74" s="393" t="s">
        <v>3064</v>
      </c>
      <c r="AY74" s="393" t="s">
        <v>3065</v>
      </c>
      <c r="AZ74" s="393" t="s">
        <v>3066</v>
      </c>
      <c r="BA74" s="393" t="s">
        <v>1733</v>
      </c>
      <c r="BB74" s="393" t="s">
        <v>1733</v>
      </c>
      <c r="BC74" s="393" t="s">
        <v>1733</v>
      </c>
      <c r="BD74" s="393" t="s">
        <v>3064</v>
      </c>
      <c r="BE74" s="393" t="s">
        <v>1733</v>
      </c>
      <c r="BF74" s="393" t="s">
        <v>1733</v>
      </c>
      <c r="BG74" s="393" t="s">
        <v>3066</v>
      </c>
      <c r="BH74" s="393" t="s">
        <v>1733</v>
      </c>
      <c r="BI74" s="403" t="s">
        <v>270</v>
      </c>
      <c r="BJ74" s="393" t="s">
        <v>3064</v>
      </c>
      <c r="BK74" s="393" t="s">
        <v>1733</v>
      </c>
      <c r="BL74" s="403" t="s">
        <v>270</v>
      </c>
      <c r="BM74" s="403" t="s">
        <v>3067</v>
      </c>
      <c r="BN74" s="393" t="s">
        <v>1733</v>
      </c>
      <c r="BO74" s="393" t="s">
        <v>1733</v>
      </c>
      <c r="BP74" s="495"/>
      <c r="BQ74" s="495"/>
      <c r="BR74" s="495"/>
      <c r="BS74" s="495"/>
      <c r="BT74" s="22"/>
    </row>
    <row r="75" spans="1:72" s="5" customFormat="1" ht="15" customHeight="1">
      <c r="A75" s="518" t="s">
        <v>2388</v>
      </c>
      <c r="B75" s="495" t="s">
        <v>892</v>
      </c>
      <c r="C75" s="574" t="s">
        <v>3068</v>
      </c>
      <c r="D75" s="499" t="s">
        <v>3069</v>
      </c>
      <c r="E75" s="499" t="s">
        <v>3070</v>
      </c>
      <c r="F75" s="396" t="s">
        <v>2312</v>
      </c>
      <c r="G75" s="499" t="s">
        <v>3071</v>
      </c>
      <c r="H75" s="499" t="s">
        <v>3072</v>
      </c>
      <c r="I75" s="554" t="s">
        <v>3073</v>
      </c>
      <c r="J75" s="396">
        <v>206</v>
      </c>
      <c r="K75" s="537">
        <v>406</v>
      </c>
      <c r="L75" s="396">
        <v>74</v>
      </c>
      <c r="M75" s="499">
        <v>74</v>
      </c>
      <c r="N75" s="207">
        <v>0.58299999999999996</v>
      </c>
      <c r="O75" s="506">
        <v>245.09800000000001</v>
      </c>
      <c r="P75" s="216">
        <v>0.58299999999999996</v>
      </c>
      <c r="Q75" s="28" t="s">
        <v>3074</v>
      </c>
      <c r="R75" s="396" t="s">
        <v>3075</v>
      </c>
      <c r="S75" s="396" t="s">
        <v>3076</v>
      </c>
      <c r="T75" s="396" t="s">
        <v>270</v>
      </c>
      <c r="U75" s="396" t="s">
        <v>270</v>
      </c>
      <c r="V75" s="396" t="s">
        <v>3077</v>
      </c>
      <c r="W75" s="396">
        <v>181</v>
      </c>
      <c r="X75" s="496">
        <f>W75+W76</f>
        <v>353</v>
      </c>
      <c r="Y75" s="396"/>
      <c r="Z75" s="398" t="s">
        <v>3078</v>
      </c>
      <c r="AA75" s="398" t="s">
        <v>3079</v>
      </c>
      <c r="AB75" s="398">
        <v>84</v>
      </c>
      <c r="AC75" s="397" t="s">
        <v>270</v>
      </c>
      <c r="AD75" s="397" t="s">
        <v>270</v>
      </c>
      <c r="AE75" s="397" t="s">
        <v>270</v>
      </c>
      <c r="AF75" s="397" t="s">
        <v>270</v>
      </c>
      <c r="AG75" s="397" t="s">
        <v>270</v>
      </c>
      <c r="AH75" s="397" t="s">
        <v>270</v>
      </c>
      <c r="AI75" s="522" t="s">
        <v>270</v>
      </c>
      <c r="AJ75" s="397">
        <v>176</v>
      </c>
      <c r="AK75" s="397" t="s">
        <v>3080</v>
      </c>
      <c r="AL75" s="397" t="s">
        <v>270</v>
      </c>
      <c r="AM75" s="397"/>
      <c r="AN75" s="500" t="s">
        <v>3081</v>
      </c>
      <c r="AO75" s="396">
        <v>206</v>
      </c>
      <c r="AP75" s="396" t="s">
        <v>270</v>
      </c>
      <c r="AQ75" s="398">
        <v>113</v>
      </c>
      <c r="AR75" s="396" t="s">
        <v>270</v>
      </c>
      <c r="AS75" s="501" t="s">
        <v>3082</v>
      </c>
      <c r="AT75" s="396" t="s">
        <v>270</v>
      </c>
      <c r="AU75" s="396" t="s">
        <v>270</v>
      </c>
      <c r="AV75" s="495" t="s">
        <v>270</v>
      </c>
      <c r="AW75" s="396" t="s">
        <v>270</v>
      </c>
      <c r="AX75" s="396" t="s">
        <v>270</v>
      </c>
      <c r="AY75" s="396" t="s">
        <v>270</v>
      </c>
      <c r="AZ75" s="396" t="s">
        <v>270</v>
      </c>
      <c r="BA75" s="27">
        <v>0.04</v>
      </c>
      <c r="BB75" s="396" t="s">
        <v>270</v>
      </c>
      <c r="BC75" s="396" t="s">
        <v>270</v>
      </c>
      <c r="BD75" s="396" t="s">
        <v>270</v>
      </c>
      <c r="BE75" s="27">
        <v>0</v>
      </c>
      <c r="BF75" s="396" t="s">
        <v>270</v>
      </c>
      <c r="BG75" s="396" t="s">
        <v>270</v>
      </c>
      <c r="BH75" s="396" t="s">
        <v>270</v>
      </c>
      <c r="BI75" s="396" t="s">
        <v>270</v>
      </c>
      <c r="BJ75" s="396" t="s">
        <v>270</v>
      </c>
      <c r="BK75" s="396" t="s">
        <v>270</v>
      </c>
      <c r="BL75" s="396" t="s">
        <v>270</v>
      </c>
      <c r="BM75" s="396" t="s">
        <v>270</v>
      </c>
      <c r="BN75" s="396" t="s">
        <v>270</v>
      </c>
      <c r="BO75" s="396" t="s">
        <v>270</v>
      </c>
      <c r="BP75" s="499" t="s">
        <v>270</v>
      </c>
      <c r="BQ75" s="499" t="s">
        <v>270</v>
      </c>
      <c r="BR75" s="495" t="s">
        <v>2155</v>
      </c>
      <c r="BS75" s="495" t="s">
        <v>3083</v>
      </c>
      <c r="BT75" s="22"/>
    </row>
    <row r="76" spans="1:72" s="5" customFormat="1" ht="15" customHeight="1">
      <c r="A76" s="519"/>
      <c r="B76" s="495"/>
      <c r="C76" s="574"/>
      <c r="D76" s="499"/>
      <c r="E76" s="499"/>
      <c r="F76" s="396" t="s">
        <v>3084</v>
      </c>
      <c r="G76" s="499"/>
      <c r="H76" s="499"/>
      <c r="I76" s="554"/>
      <c r="J76" s="396">
        <v>200</v>
      </c>
      <c r="K76" s="538"/>
      <c r="L76" s="396">
        <v>74</v>
      </c>
      <c r="M76" s="499"/>
      <c r="N76" s="207">
        <v>0.625</v>
      </c>
      <c r="O76" s="507"/>
      <c r="P76" s="216">
        <v>0.625</v>
      </c>
      <c r="Q76" s="28" t="s">
        <v>3085</v>
      </c>
      <c r="R76" s="396" t="s">
        <v>3086</v>
      </c>
      <c r="S76" s="396" t="s">
        <v>3087</v>
      </c>
      <c r="T76" s="396" t="s">
        <v>270</v>
      </c>
      <c r="U76" s="396" t="s">
        <v>270</v>
      </c>
      <c r="V76" s="396" t="s">
        <v>3088</v>
      </c>
      <c r="W76" s="396">
        <v>172</v>
      </c>
      <c r="X76" s="497"/>
      <c r="Y76" s="396"/>
      <c r="Z76" s="398" t="s">
        <v>3089</v>
      </c>
      <c r="AA76" s="398" t="s">
        <v>3090</v>
      </c>
      <c r="AB76" s="398">
        <v>56</v>
      </c>
      <c r="AC76" s="397" t="s">
        <v>270</v>
      </c>
      <c r="AD76" s="397" t="s">
        <v>270</v>
      </c>
      <c r="AE76" s="397" t="s">
        <v>270</v>
      </c>
      <c r="AF76" s="8" t="s">
        <v>270</v>
      </c>
      <c r="AG76" s="8" t="s">
        <v>270</v>
      </c>
      <c r="AH76" s="8" t="s">
        <v>270</v>
      </c>
      <c r="AI76" s="522"/>
      <c r="AJ76" s="397">
        <v>169</v>
      </c>
      <c r="AK76" s="397" t="s">
        <v>3091</v>
      </c>
      <c r="AL76" s="397" t="s">
        <v>270</v>
      </c>
      <c r="AM76" s="397"/>
      <c r="AN76" s="500"/>
      <c r="AO76" s="396">
        <v>200</v>
      </c>
      <c r="AP76" s="396" t="s">
        <v>270</v>
      </c>
      <c r="AQ76" s="398">
        <v>68</v>
      </c>
      <c r="AR76" s="396" t="s">
        <v>270</v>
      </c>
      <c r="AS76" s="501"/>
      <c r="AT76" s="396" t="s">
        <v>270</v>
      </c>
      <c r="AU76" s="396" t="s">
        <v>270</v>
      </c>
      <c r="AV76" s="495"/>
      <c r="AW76" s="396" t="s">
        <v>270</v>
      </c>
      <c r="AX76" s="396" t="s">
        <v>270</v>
      </c>
      <c r="AY76" s="396" t="s">
        <v>270</v>
      </c>
      <c r="AZ76" s="396" t="s">
        <v>270</v>
      </c>
      <c r="BA76" s="27">
        <v>0.09</v>
      </c>
      <c r="BB76" s="396" t="s">
        <v>270</v>
      </c>
      <c r="BC76" s="396" t="s">
        <v>270</v>
      </c>
      <c r="BD76" s="396" t="s">
        <v>270</v>
      </c>
      <c r="BE76" s="27">
        <v>0.04</v>
      </c>
      <c r="BF76" s="396" t="s">
        <v>270</v>
      </c>
      <c r="BG76" s="396" t="s">
        <v>270</v>
      </c>
      <c r="BH76" s="396" t="s">
        <v>270</v>
      </c>
      <c r="BI76" s="396" t="s">
        <v>270</v>
      </c>
      <c r="BJ76" s="396" t="s">
        <v>270</v>
      </c>
      <c r="BK76" s="396" t="s">
        <v>270</v>
      </c>
      <c r="BL76" s="396" t="s">
        <v>270</v>
      </c>
      <c r="BM76" s="396" t="s">
        <v>270</v>
      </c>
      <c r="BN76" s="396" t="s">
        <v>270</v>
      </c>
      <c r="BO76" s="396" t="s">
        <v>270</v>
      </c>
      <c r="BP76" s="499"/>
      <c r="BQ76" s="499"/>
      <c r="BR76" s="495"/>
      <c r="BS76" s="495"/>
      <c r="BT76" s="22"/>
    </row>
    <row r="77" spans="1:72" s="5" customFormat="1" ht="15" customHeight="1">
      <c r="A77" s="518" t="s">
        <v>2388</v>
      </c>
      <c r="B77" s="495" t="s">
        <v>1026</v>
      </c>
      <c r="C77" s="574" t="s">
        <v>3092</v>
      </c>
      <c r="D77" s="499" t="s">
        <v>3093</v>
      </c>
      <c r="E77" s="499" t="s">
        <v>3094</v>
      </c>
      <c r="F77" s="396" t="s">
        <v>3084</v>
      </c>
      <c r="G77" s="499" t="s">
        <v>3095</v>
      </c>
      <c r="H77" s="499" t="s">
        <v>3096</v>
      </c>
      <c r="I77" s="554" t="s">
        <v>3097</v>
      </c>
      <c r="J77" s="396">
        <v>16</v>
      </c>
      <c r="K77" s="537">
        <v>70</v>
      </c>
      <c r="L77" s="396">
        <v>71</v>
      </c>
      <c r="M77" s="499">
        <v>71</v>
      </c>
      <c r="N77" s="205" t="s">
        <v>270</v>
      </c>
      <c r="O77" s="575" t="s">
        <v>270</v>
      </c>
      <c r="P77" s="422" t="s">
        <v>270</v>
      </c>
      <c r="Q77" s="27" t="s">
        <v>3098</v>
      </c>
      <c r="R77" s="27" t="s">
        <v>2333</v>
      </c>
      <c r="S77" s="398" t="s">
        <v>3099</v>
      </c>
      <c r="T77" s="393" t="s">
        <v>270</v>
      </c>
      <c r="U77" s="393" t="s">
        <v>270</v>
      </c>
      <c r="V77" s="396" t="s">
        <v>3098</v>
      </c>
      <c r="W77" s="396">
        <v>16</v>
      </c>
      <c r="X77" s="496">
        <f>W77+W78</f>
        <v>70</v>
      </c>
      <c r="Y77" s="396"/>
      <c r="Z77" s="26" t="s">
        <v>3100</v>
      </c>
      <c r="AA77" s="26" t="s">
        <v>3101</v>
      </c>
      <c r="AB77" s="396" t="s">
        <v>270</v>
      </c>
      <c r="AC77" s="397">
        <v>16</v>
      </c>
      <c r="AD77" s="397">
        <v>11.4</v>
      </c>
      <c r="AE77" s="397" t="s">
        <v>270</v>
      </c>
      <c r="AF77" s="397" t="s">
        <v>270</v>
      </c>
      <c r="AG77" s="397" t="s">
        <v>270</v>
      </c>
      <c r="AH77" s="397">
        <v>0.1</v>
      </c>
      <c r="AI77" s="522" t="s">
        <v>3102</v>
      </c>
      <c r="AJ77" s="397">
        <v>16</v>
      </c>
      <c r="AK77" s="397" t="s">
        <v>3103</v>
      </c>
      <c r="AL77" s="397" t="s">
        <v>3104</v>
      </c>
      <c r="AM77" s="397"/>
      <c r="AN77" s="500" t="s">
        <v>3105</v>
      </c>
      <c r="AO77" s="396">
        <v>16</v>
      </c>
      <c r="AP77" s="396" t="s">
        <v>270</v>
      </c>
      <c r="AQ77" s="398">
        <v>34</v>
      </c>
      <c r="AR77" s="398" t="s">
        <v>3106</v>
      </c>
      <c r="AS77" s="501" t="s">
        <v>3107</v>
      </c>
      <c r="AT77" s="396" t="s">
        <v>270</v>
      </c>
      <c r="AU77" s="396" t="s">
        <v>270</v>
      </c>
      <c r="AV77" s="495" t="s">
        <v>270</v>
      </c>
      <c r="AW77" s="396">
        <v>16</v>
      </c>
      <c r="AX77" s="396" t="s">
        <v>270</v>
      </c>
      <c r="AY77" s="396" t="s">
        <v>270</v>
      </c>
      <c r="AZ77" s="396" t="s">
        <v>270</v>
      </c>
      <c r="BA77" s="396" t="s">
        <v>2333</v>
      </c>
      <c r="BB77" s="396" t="s">
        <v>270</v>
      </c>
      <c r="BC77" s="396" t="s">
        <v>2333</v>
      </c>
      <c r="BD77" s="396" t="s">
        <v>270</v>
      </c>
      <c r="BE77" s="396" t="s">
        <v>2333</v>
      </c>
      <c r="BF77" s="396" t="s">
        <v>270</v>
      </c>
      <c r="BG77" s="396" t="s">
        <v>270</v>
      </c>
      <c r="BH77" s="396" t="s">
        <v>270</v>
      </c>
      <c r="BI77" s="396" t="s">
        <v>270</v>
      </c>
      <c r="BJ77" s="396" t="s">
        <v>270</v>
      </c>
      <c r="BK77" s="396" t="s">
        <v>2333</v>
      </c>
      <c r="BL77" s="396" t="s">
        <v>270</v>
      </c>
      <c r="BM77" s="396" t="s">
        <v>270</v>
      </c>
      <c r="BN77" s="396" t="s">
        <v>270</v>
      </c>
      <c r="BO77" s="396" t="s">
        <v>270</v>
      </c>
      <c r="BP77" s="499" t="s">
        <v>270</v>
      </c>
      <c r="BQ77" s="499" t="s">
        <v>270</v>
      </c>
      <c r="BR77" s="499" t="s">
        <v>2155</v>
      </c>
      <c r="BS77" s="499" t="s">
        <v>3108</v>
      </c>
      <c r="BT77" s="22"/>
    </row>
    <row r="78" spans="1:72" s="5" customFormat="1" ht="15" customHeight="1">
      <c r="A78" s="519"/>
      <c r="B78" s="495"/>
      <c r="C78" s="574"/>
      <c r="D78" s="499"/>
      <c r="E78" s="499"/>
      <c r="F78" s="396" t="s">
        <v>3109</v>
      </c>
      <c r="G78" s="499"/>
      <c r="H78" s="499"/>
      <c r="I78" s="554"/>
      <c r="J78" s="396">
        <v>54</v>
      </c>
      <c r="K78" s="538"/>
      <c r="L78" s="396">
        <v>70</v>
      </c>
      <c r="M78" s="499"/>
      <c r="N78" s="205" t="s">
        <v>270</v>
      </c>
      <c r="O78" s="575"/>
      <c r="P78" s="422" t="s">
        <v>270</v>
      </c>
      <c r="Q78" s="27" t="s">
        <v>3110</v>
      </c>
      <c r="R78" s="396" t="s">
        <v>3111</v>
      </c>
      <c r="S78" s="398" t="s">
        <v>3112</v>
      </c>
      <c r="T78" s="393" t="s">
        <v>270</v>
      </c>
      <c r="U78" s="393" t="s">
        <v>270</v>
      </c>
      <c r="V78" s="396" t="s">
        <v>3113</v>
      </c>
      <c r="W78" s="396">
        <v>54</v>
      </c>
      <c r="X78" s="497"/>
      <c r="Y78" s="396"/>
      <c r="Z78" s="26" t="s">
        <v>3114</v>
      </c>
      <c r="AA78" s="26" t="s">
        <v>3115</v>
      </c>
      <c r="AB78" s="396" t="s">
        <v>270</v>
      </c>
      <c r="AC78" s="397">
        <v>54</v>
      </c>
      <c r="AD78" s="397">
        <v>5.8</v>
      </c>
      <c r="AE78" s="397" t="s">
        <v>270</v>
      </c>
      <c r="AF78" s="8" t="s">
        <v>270</v>
      </c>
      <c r="AG78" s="8" t="s">
        <v>270</v>
      </c>
      <c r="AH78" s="8" t="s">
        <v>270</v>
      </c>
      <c r="AI78" s="522"/>
      <c r="AJ78" s="397">
        <v>54</v>
      </c>
      <c r="AK78" s="397" t="s">
        <v>3116</v>
      </c>
      <c r="AL78" s="397" t="s">
        <v>3117</v>
      </c>
      <c r="AM78" s="397"/>
      <c r="AN78" s="500"/>
      <c r="AO78" s="396">
        <v>54</v>
      </c>
      <c r="AP78" s="396" t="s">
        <v>270</v>
      </c>
      <c r="AQ78" s="398">
        <v>34</v>
      </c>
      <c r="AR78" s="398" t="s">
        <v>3106</v>
      </c>
      <c r="AS78" s="501"/>
      <c r="AT78" s="396" t="s">
        <v>270</v>
      </c>
      <c r="AU78" s="396" t="s">
        <v>270</v>
      </c>
      <c r="AV78" s="495"/>
      <c r="AW78" s="396">
        <v>54</v>
      </c>
      <c r="AX78" s="396" t="s">
        <v>270</v>
      </c>
      <c r="AY78" s="396" t="s">
        <v>270</v>
      </c>
      <c r="AZ78" s="396" t="s">
        <v>270</v>
      </c>
      <c r="BA78" s="396" t="s">
        <v>2333</v>
      </c>
      <c r="BB78" s="396" t="s">
        <v>270</v>
      </c>
      <c r="BC78" s="396" t="s">
        <v>3118</v>
      </c>
      <c r="BD78" s="396" t="s">
        <v>270</v>
      </c>
      <c r="BE78" s="396" t="s">
        <v>3119</v>
      </c>
      <c r="BF78" s="396" t="s">
        <v>270</v>
      </c>
      <c r="BG78" s="396" t="s">
        <v>270</v>
      </c>
      <c r="BH78" s="396" t="s">
        <v>270</v>
      </c>
      <c r="BI78" s="396" t="s">
        <v>270</v>
      </c>
      <c r="BJ78" s="396" t="s">
        <v>270</v>
      </c>
      <c r="BK78" s="396" t="s">
        <v>2333</v>
      </c>
      <c r="BL78" s="396" t="s">
        <v>270</v>
      </c>
      <c r="BM78" s="396" t="s">
        <v>270</v>
      </c>
      <c r="BN78" s="396" t="s">
        <v>270</v>
      </c>
      <c r="BO78" s="396" t="s">
        <v>270</v>
      </c>
      <c r="BP78" s="499"/>
      <c r="BQ78" s="499"/>
      <c r="BR78" s="499"/>
      <c r="BS78" s="499"/>
      <c r="BT78" s="22"/>
    </row>
    <row r="79" spans="1:72" s="5" customFormat="1" ht="15" customHeight="1">
      <c r="A79" s="518" t="s">
        <v>2388</v>
      </c>
      <c r="B79" s="495" t="s">
        <v>818</v>
      </c>
      <c r="C79" s="574" t="s">
        <v>3120</v>
      </c>
      <c r="D79" s="495" t="s">
        <v>270</v>
      </c>
      <c r="E79" s="495" t="s">
        <v>2962</v>
      </c>
      <c r="F79" s="393" t="s">
        <v>1839</v>
      </c>
      <c r="G79" s="495" t="s">
        <v>3121</v>
      </c>
      <c r="H79" s="495" t="s">
        <v>3122</v>
      </c>
      <c r="I79" s="513" t="s">
        <v>3123</v>
      </c>
      <c r="J79" s="393">
        <v>45</v>
      </c>
      <c r="K79" s="537">
        <v>90</v>
      </c>
      <c r="L79" s="393" t="s">
        <v>270</v>
      </c>
      <c r="M79" s="495" t="s">
        <v>270</v>
      </c>
      <c r="N79" s="37" t="s">
        <v>270</v>
      </c>
      <c r="O79" s="506" t="s">
        <v>270</v>
      </c>
      <c r="P79" s="395" t="s">
        <v>270</v>
      </c>
      <c r="Q79" s="25" t="s">
        <v>3124</v>
      </c>
      <c r="R79" s="417" t="s">
        <v>2333</v>
      </c>
      <c r="S79" s="25" t="s">
        <v>3125</v>
      </c>
      <c r="T79" s="393" t="s">
        <v>270</v>
      </c>
      <c r="U79" s="393" t="s">
        <v>270</v>
      </c>
      <c r="V79" s="393" t="s">
        <v>270</v>
      </c>
      <c r="W79" s="393" t="s">
        <v>270</v>
      </c>
      <c r="X79" s="496" t="e">
        <f>W79+W80</f>
        <v>#VALUE!</v>
      </c>
      <c r="Y79" s="393"/>
      <c r="Z79" s="393" t="s">
        <v>270</v>
      </c>
      <c r="AA79" s="393" t="s">
        <v>270</v>
      </c>
      <c r="AB79" s="393" t="s">
        <v>270</v>
      </c>
      <c r="AC79" s="397">
        <v>45</v>
      </c>
      <c r="AD79" s="397">
        <v>6</v>
      </c>
      <c r="AE79" s="397" t="s">
        <v>270</v>
      </c>
      <c r="AF79" s="397" t="s">
        <v>270</v>
      </c>
      <c r="AG79" s="397" t="s">
        <v>270</v>
      </c>
      <c r="AH79" s="397" t="s">
        <v>270</v>
      </c>
      <c r="AI79" s="522" t="s">
        <v>3126</v>
      </c>
      <c r="AJ79" s="24">
        <v>45</v>
      </c>
      <c r="AK79" s="397" t="s">
        <v>3127</v>
      </c>
      <c r="AL79" s="228">
        <v>2</v>
      </c>
      <c r="AM79" s="227"/>
      <c r="AN79" s="500" t="s">
        <v>3128</v>
      </c>
      <c r="AO79" s="393" t="s">
        <v>270</v>
      </c>
      <c r="AP79" s="393" t="s">
        <v>270</v>
      </c>
      <c r="AQ79" s="393" t="s">
        <v>270</v>
      </c>
      <c r="AR79" s="393" t="s">
        <v>270</v>
      </c>
      <c r="AS79" s="495" t="s">
        <v>270</v>
      </c>
      <c r="AT79" s="393" t="s">
        <v>270</v>
      </c>
      <c r="AU79" s="393" t="s">
        <v>2444</v>
      </c>
      <c r="AV79" s="495" t="s">
        <v>270</v>
      </c>
      <c r="AW79" s="393">
        <v>45</v>
      </c>
      <c r="AX79" s="393" t="s">
        <v>270</v>
      </c>
      <c r="AY79" s="393" t="s">
        <v>270</v>
      </c>
      <c r="AZ79" s="424" t="s">
        <v>3129</v>
      </c>
      <c r="BA79" s="393" t="s">
        <v>270</v>
      </c>
      <c r="BB79" s="393" t="s">
        <v>270</v>
      </c>
      <c r="BC79" s="393" t="s">
        <v>270</v>
      </c>
      <c r="BD79" s="393" t="s">
        <v>270</v>
      </c>
      <c r="BE79" s="393" t="s">
        <v>270</v>
      </c>
      <c r="BF79" s="393" t="s">
        <v>270</v>
      </c>
      <c r="BG79" s="393" t="s">
        <v>270</v>
      </c>
      <c r="BH79" s="393" t="s">
        <v>270</v>
      </c>
      <c r="BI79" s="393" t="s">
        <v>270</v>
      </c>
      <c r="BJ79" s="393" t="s">
        <v>270</v>
      </c>
      <c r="BK79" s="393" t="s">
        <v>270</v>
      </c>
      <c r="BL79" s="393" t="s">
        <v>270</v>
      </c>
      <c r="BM79" s="393" t="s">
        <v>270</v>
      </c>
      <c r="BN79" s="393" t="s">
        <v>270</v>
      </c>
      <c r="BO79" s="393" t="s">
        <v>270</v>
      </c>
      <c r="BP79" s="495" t="s">
        <v>270</v>
      </c>
      <c r="BQ79" s="495" t="s">
        <v>270</v>
      </c>
      <c r="BR79" s="495" t="s">
        <v>270</v>
      </c>
      <c r="BS79" s="495" t="s">
        <v>270</v>
      </c>
      <c r="BT79" s="22"/>
    </row>
    <row r="80" spans="1:72" s="5" customFormat="1" ht="15" customHeight="1">
      <c r="A80" s="519"/>
      <c r="B80" s="495"/>
      <c r="C80" s="574"/>
      <c r="D80" s="495"/>
      <c r="E80" s="495"/>
      <c r="F80" s="393" t="s">
        <v>3130</v>
      </c>
      <c r="G80" s="495"/>
      <c r="H80" s="495"/>
      <c r="I80" s="513"/>
      <c r="J80" s="393">
        <v>45</v>
      </c>
      <c r="K80" s="538"/>
      <c r="L80" s="393" t="s">
        <v>270</v>
      </c>
      <c r="M80" s="495"/>
      <c r="N80" s="37" t="s">
        <v>270</v>
      </c>
      <c r="O80" s="507"/>
      <c r="P80" s="395" t="s">
        <v>270</v>
      </c>
      <c r="Q80" s="25" t="s">
        <v>3124</v>
      </c>
      <c r="R80" s="417" t="s">
        <v>2333</v>
      </c>
      <c r="S80" s="25" t="s">
        <v>3125</v>
      </c>
      <c r="T80" s="393" t="s">
        <v>270</v>
      </c>
      <c r="U80" s="393" t="s">
        <v>270</v>
      </c>
      <c r="V80" s="393" t="s">
        <v>270</v>
      </c>
      <c r="W80" s="393" t="s">
        <v>270</v>
      </c>
      <c r="X80" s="497"/>
      <c r="Y80" s="393"/>
      <c r="Z80" s="393" t="s">
        <v>270</v>
      </c>
      <c r="AA80" s="393" t="s">
        <v>270</v>
      </c>
      <c r="AB80" s="393" t="s">
        <v>270</v>
      </c>
      <c r="AC80" s="397">
        <v>45</v>
      </c>
      <c r="AD80" s="397">
        <v>9</v>
      </c>
      <c r="AE80" s="397" t="s">
        <v>270</v>
      </c>
      <c r="AF80" s="8" t="s">
        <v>270</v>
      </c>
      <c r="AG80" s="8" t="s">
        <v>270</v>
      </c>
      <c r="AH80" s="8" t="s">
        <v>270</v>
      </c>
      <c r="AI80" s="522"/>
      <c r="AJ80" s="24">
        <v>45</v>
      </c>
      <c r="AK80" s="397" t="s">
        <v>3131</v>
      </c>
      <c r="AL80" s="228">
        <v>7</v>
      </c>
      <c r="AM80" s="227"/>
      <c r="AN80" s="500"/>
      <c r="AO80" s="393" t="s">
        <v>270</v>
      </c>
      <c r="AP80" s="393" t="s">
        <v>270</v>
      </c>
      <c r="AQ80" s="393" t="s">
        <v>270</v>
      </c>
      <c r="AR80" s="393" t="s">
        <v>270</v>
      </c>
      <c r="AS80" s="495"/>
      <c r="AT80" s="393" t="s">
        <v>270</v>
      </c>
      <c r="AU80" s="393" t="s">
        <v>3132</v>
      </c>
      <c r="AV80" s="495"/>
      <c r="AW80" s="393">
        <v>45</v>
      </c>
      <c r="AX80" s="393" t="s">
        <v>270</v>
      </c>
      <c r="AY80" s="393" t="s">
        <v>270</v>
      </c>
      <c r="AZ80" s="417" t="s">
        <v>3124</v>
      </c>
      <c r="BA80" s="393" t="s">
        <v>270</v>
      </c>
      <c r="BB80" s="393" t="s">
        <v>270</v>
      </c>
      <c r="BC80" s="393" t="s">
        <v>270</v>
      </c>
      <c r="BD80" s="393" t="s">
        <v>270</v>
      </c>
      <c r="BE80" s="393" t="s">
        <v>270</v>
      </c>
      <c r="BF80" s="393" t="s">
        <v>270</v>
      </c>
      <c r="BG80" s="393" t="s">
        <v>270</v>
      </c>
      <c r="BH80" s="393" t="s">
        <v>270</v>
      </c>
      <c r="BI80" s="393" t="s">
        <v>270</v>
      </c>
      <c r="BJ80" s="393" t="s">
        <v>270</v>
      </c>
      <c r="BK80" s="393" t="s">
        <v>270</v>
      </c>
      <c r="BL80" s="393" t="s">
        <v>270</v>
      </c>
      <c r="BM80" s="393" t="s">
        <v>270</v>
      </c>
      <c r="BN80" s="393" t="s">
        <v>270</v>
      </c>
      <c r="BO80" s="393" t="s">
        <v>270</v>
      </c>
      <c r="BP80" s="495"/>
      <c r="BQ80" s="495"/>
      <c r="BR80" s="495"/>
      <c r="BS80" s="495"/>
      <c r="BT80" s="22"/>
    </row>
    <row r="81" spans="1:72" ht="15" customHeight="1">
      <c r="A81" s="518" t="s">
        <v>2388</v>
      </c>
      <c r="B81" s="512" t="s">
        <v>906</v>
      </c>
      <c r="C81" s="574" t="s">
        <v>3133</v>
      </c>
      <c r="D81" s="495" t="s">
        <v>3134</v>
      </c>
      <c r="E81" s="495" t="s">
        <v>3135</v>
      </c>
      <c r="F81" s="393" t="s">
        <v>3136</v>
      </c>
      <c r="G81" s="495" t="s">
        <v>3137</v>
      </c>
      <c r="H81" s="495" t="s">
        <v>3138</v>
      </c>
      <c r="I81" s="513" t="s">
        <v>3139</v>
      </c>
      <c r="J81" s="393">
        <v>246</v>
      </c>
      <c r="K81" s="537">
        <v>495</v>
      </c>
      <c r="L81" s="393">
        <v>76</v>
      </c>
      <c r="M81" s="495">
        <v>75</v>
      </c>
      <c r="N81" s="37">
        <v>0.622</v>
      </c>
      <c r="O81" s="506">
        <v>299.92200000000003</v>
      </c>
      <c r="P81" s="395">
        <v>153</v>
      </c>
      <c r="Q81" s="417" t="s">
        <v>3140</v>
      </c>
      <c r="R81" s="393" t="s">
        <v>3141</v>
      </c>
      <c r="S81" s="393" t="s">
        <v>3142</v>
      </c>
      <c r="T81" s="393" t="s">
        <v>270</v>
      </c>
      <c r="U81" s="393" t="s">
        <v>270</v>
      </c>
      <c r="V81" s="393" t="s">
        <v>3143</v>
      </c>
      <c r="W81" s="393">
        <v>218</v>
      </c>
      <c r="X81" s="496">
        <f>W81+W82</f>
        <v>438</v>
      </c>
      <c r="Y81" s="393"/>
      <c r="Z81" s="393" t="s">
        <v>3144</v>
      </c>
      <c r="AA81" s="393" t="s">
        <v>3145</v>
      </c>
      <c r="AB81" s="393" t="s">
        <v>270</v>
      </c>
      <c r="AC81" s="397" t="s">
        <v>270</v>
      </c>
      <c r="AD81" s="397" t="s">
        <v>270</v>
      </c>
      <c r="AE81" s="397" t="s">
        <v>270</v>
      </c>
      <c r="AF81" s="397" t="s">
        <v>270</v>
      </c>
      <c r="AG81" s="397" t="s">
        <v>270</v>
      </c>
      <c r="AH81" s="397" t="s">
        <v>270</v>
      </c>
      <c r="AI81" s="522" t="s">
        <v>270</v>
      </c>
      <c r="AJ81" s="397" t="s">
        <v>270</v>
      </c>
      <c r="AK81" s="397" t="s">
        <v>270</v>
      </c>
      <c r="AL81" s="397" t="s">
        <v>270</v>
      </c>
      <c r="AM81" s="397"/>
      <c r="AN81" s="500" t="s">
        <v>270</v>
      </c>
      <c r="AO81" s="393" t="s">
        <v>270</v>
      </c>
      <c r="AP81" s="393" t="s">
        <v>270</v>
      </c>
      <c r="AQ81" s="393" t="s">
        <v>270</v>
      </c>
      <c r="AR81" s="393" t="s">
        <v>270</v>
      </c>
      <c r="AS81" s="495" t="s">
        <v>270</v>
      </c>
      <c r="AT81" s="393" t="s">
        <v>270</v>
      </c>
      <c r="AU81" s="393" t="s">
        <v>270</v>
      </c>
      <c r="AV81" s="495" t="s">
        <v>270</v>
      </c>
      <c r="AW81" s="393" t="s">
        <v>270</v>
      </c>
      <c r="AX81" s="393" t="s">
        <v>270</v>
      </c>
      <c r="AY81" s="393" t="s">
        <v>270</v>
      </c>
      <c r="AZ81" s="393" t="s">
        <v>270</v>
      </c>
      <c r="BA81" s="417" t="s">
        <v>3146</v>
      </c>
      <c r="BB81" s="393" t="s">
        <v>270</v>
      </c>
      <c r="BC81" s="393" t="s">
        <v>270</v>
      </c>
      <c r="BD81" s="393" t="s">
        <v>270</v>
      </c>
      <c r="BE81" s="417" t="s">
        <v>3146</v>
      </c>
      <c r="BF81" s="393" t="s">
        <v>270</v>
      </c>
      <c r="BG81" s="393" t="s">
        <v>270</v>
      </c>
      <c r="BH81" s="393" t="s">
        <v>270</v>
      </c>
      <c r="BI81" s="393" t="s">
        <v>270</v>
      </c>
      <c r="BJ81" s="393" t="s">
        <v>270</v>
      </c>
      <c r="BK81" s="393" t="s">
        <v>270</v>
      </c>
      <c r="BL81" s="393" t="s">
        <v>270</v>
      </c>
      <c r="BM81" s="393" t="s">
        <v>270</v>
      </c>
      <c r="BN81" s="393" t="s">
        <v>270</v>
      </c>
      <c r="BO81" s="393" t="s">
        <v>270</v>
      </c>
      <c r="BP81" s="495" t="s">
        <v>270</v>
      </c>
      <c r="BQ81" s="495" t="s">
        <v>270</v>
      </c>
      <c r="BR81" s="511"/>
      <c r="BS81" s="511"/>
      <c r="BT81" s="23"/>
    </row>
    <row r="82" spans="1:72" ht="15" customHeight="1">
      <c r="A82" s="519"/>
      <c r="B82" s="512"/>
      <c r="C82" s="574"/>
      <c r="D82" s="495"/>
      <c r="E82" s="495"/>
      <c r="F82" s="393" t="s">
        <v>3147</v>
      </c>
      <c r="G82" s="495"/>
      <c r="H82" s="495"/>
      <c r="I82" s="513"/>
      <c r="J82" s="393">
        <v>249</v>
      </c>
      <c r="K82" s="538"/>
      <c r="L82" s="393">
        <v>75</v>
      </c>
      <c r="M82" s="495"/>
      <c r="N82" s="37">
        <v>0.59</v>
      </c>
      <c r="O82" s="507"/>
      <c r="P82" s="395">
        <v>147</v>
      </c>
      <c r="Q82" s="417" t="s">
        <v>3148</v>
      </c>
      <c r="R82" s="393" t="s">
        <v>3149</v>
      </c>
      <c r="S82" s="393" t="s">
        <v>3150</v>
      </c>
      <c r="T82" s="393" t="s">
        <v>270</v>
      </c>
      <c r="U82" s="393" t="s">
        <v>270</v>
      </c>
      <c r="V82" s="393" t="s">
        <v>3151</v>
      </c>
      <c r="W82" s="393">
        <v>220</v>
      </c>
      <c r="X82" s="497"/>
      <c r="Y82" s="393"/>
      <c r="Z82" s="393" t="s">
        <v>3152</v>
      </c>
      <c r="AA82" s="393" t="s">
        <v>3153</v>
      </c>
      <c r="AB82" s="393" t="s">
        <v>270</v>
      </c>
      <c r="AC82" s="397" t="s">
        <v>270</v>
      </c>
      <c r="AD82" s="397" t="s">
        <v>270</v>
      </c>
      <c r="AE82" s="397" t="s">
        <v>270</v>
      </c>
      <c r="AF82" s="8" t="s">
        <v>270</v>
      </c>
      <c r="AG82" s="8" t="s">
        <v>270</v>
      </c>
      <c r="AH82" s="8" t="s">
        <v>270</v>
      </c>
      <c r="AI82" s="522"/>
      <c r="AJ82" s="397" t="s">
        <v>270</v>
      </c>
      <c r="AK82" s="397" t="s">
        <v>270</v>
      </c>
      <c r="AL82" s="397" t="s">
        <v>270</v>
      </c>
      <c r="AM82" s="397"/>
      <c r="AN82" s="500"/>
      <c r="AO82" s="393" t="s">
        <v>270</v>
      </c>
      <c r="AP82" s="393" t="s">
        <v>270</v>
      </c>
      <c r="AQ82" s="393" t="s">
        <v>270</v>
      </c>
      <c r="AR82" s="393" t="s">
        <v>270</v>
      </c>
      <c r="AS82" s="495"/>
      <c r="AT82" s="393" t="s">
        <v>270</v>
      </c>
      <c r="AU82" s="393" t="s">
        <v>270</v>
      </c>
      <c r="AV82" s="495"/>
      <c r="AW82" s="393" t="s">
        <v>270</v>
      </c>
      <c r="AX82" s="393" t="s">
        <v>270</v>
      </c>
      <c r="AY82" s="393" t="s">
        <v>270</v>
      </c>
      <c r="AZ82" s="393" t="s">
        <v>270</v>
      </c>
      <c r="BA82" s="417" t="s">
        <v>3154</v>
      </c>
      <c r="BB82" s="393" t="s">
        <v>270</v>
      </c>
      <c r="BC82" s="393" t="s">
        <v>270</v>
      </c>
      <c r="BD82" s="393" t="s">
        <v>270</v>
      </c>
      <c r="BE82" s="417" t="s">
        <v>3155</v>
      </c>
      <c r="BF82" s="393" t="s">
        <v>270</v>
      </c>
      <c r="BG82" s="393" t="s">
        <v>270</v>
      </c>
      <c r="BH82" s="393" t="s">
        <v>270</v>
      </c>
      <c r="BI82" s="393" t="s">
        <v>270</v>
      </c>
      <c r="BJ82" s="393" t="s">
        <v>270</v>
      </c>
      <c r="BK82" s="393" t="s">
        <v>270</v>
      </c>
      <c r="BL82" s="393" t="s">
        <v>270</v>
      </c>
      <c r="BM82" s="393" t="s">
        <v>270</v>
      </c>
      <c r="BN82" s="393" t="s">
        <v>270</v>
      </c>
      <c r="BO82" s="393" t="s">
        <v>270</v>
      </c>
      <c r="BP82" s="495"/>
      <c r="BQ82" s="495"/>
      <c r="BR82" s="511"/>
      <c r="BS82" s="511"/>
      <c r="BT82" s="23"/>
    </row>
    <row r="83" spans="1:72" s="5" customFormat="1" ht="15" customHeight="1">
      <c r="A83" s="518" t="s">
        <v>2388</v>
      </c>
      <c r="B83" s="495" t="s">
        <v>899</v>
      </c>
      <c r="C83" s="574" t="s">
        <v>903</v>
      </c>
      <c r="D83" s="513" t="s">
        <v>3156</v>
      </c>
      <c r="E83" s="495" t="s">
        <v>2962</v>
      </c>
      <c r="F83" s="393" t="s">
        <v>2312</v>
      </c>
      <c r="G83" s="495" t="s">
        <v>3157</v>
      </c>
      <c r="H83" s="495" t="s">
        <v>3158</v>
      </c>
      <c r="I83" s="513" t="s">
        <v>3159</v>
      </c>
      <c r="J83" s="393">
        <v>103</v>
      </c>
      <c r="K83" s="537">
        <v>202</v>
      </c>
      <c r="L83" s="145">
        <v>74</v>
      </c>
      <c r="M83" s="495">
        <v>74</v>
      </c>
      <c r="N83" s="37">
        <v>57</v>
      </c>
      <c r="O83" s="506">
        <v>111</v>
      </c>
      <c r="P83" s="395">
        <v>57</v>
      </c>
      <c r="Q83" s="417" t="s">
        <v>3160</v>
      </c>
      <c r="R83" s="393" t="s">
        <v>3161</v>
      </c>
      <c r="S83" s="393" t="s">
        <v>3162</v>
      </c>
      <c r="T83" s="396" t="s">
        <v>270</v>
      </c>
      <c r="U83" s="396" t="s">
        <v>270</v>
      </c>
      <c r="V83" s="393" t="s">
        <v>3163</v>
      </c>
      <c r="W83" s="393">
        <v>71</v>
      </c>
      <c r="X83" s="496">
        <f>W83+W84</f>
        <v>141</v>
      </c>
      <c r="Y83" s="393"/>
      <c r="Z83" s="403" t="s">
        <v>3164</v>
      </c>
      <c r="AA83" s="403" t="s">
        <v>3165</v>
      </c>
      <c r="AB83" s="396" t="s">
        <v>270</v>
      </c>
      <c r="AC83" s="397" t="s">
        <v>270</v>
      </c>
      <c r="AD83" s="397" t="s">
        <v>270</v>
      </c>
      <c r="AE83" s="397" t="s">
        <v>270</v>
      </c>
      <c r="AF83" s="397" t="s">
        <v>270</v>
      </c>
      <c r="AG83" s="397" t="s">
        <v>270</v>
      </c>
      <c r="AH83" s="397" t="s">
        <v>270</v>
      </c>
      <c r="AI83" s="522" t="s">
        <v>270</v>
      </c>
      <c r="AJ83" s="397" t="s">
        <v>270</v>
      </c>
      <c r="AK83" s="397" t="s">
        <v>270</v>
      </c>
      <c r="AL83" s="397" t="s">
        <v>270</v>
      </c>
      <c r="AM83" s="397"/>
      <c r="AN83" s="500" t="s">
        <v>270</v>
      </c>
      <c r="AO83" s="393" t="s">
        <v>270</v>
      </c>
      <c r="AP83" s="393">
        <v>114</v>
      </c>
      <c r="AQ83" s="393" t="s">
        <v>270</v>
      </c>
      <c r="AR83" s="403" t="s">
        <v>3166</v>
      </c>
      <c r="AS83" s="495" t="s">
        <v>270</v>
      </c>
      <c r="AT83" s="396" t="s">
        <v>270</v>
      </c>
      <c r="AU83" s="396" t="s">
        <v>270</v>
      </c>
      <c r="AV83" s="495" t="s">
        <v>270</v>
      </c>
      <c r="AW83" s="393" t="s">
        <v>270</v>
      </c>
      <c r="AX83" s="393" t="s">
        <v>270</v>
      </c>
      <c r="AY83" s="393" t="s">
        <v>270</v>
      </c>
      <c r="AZ83" s="393" t="s">
        <v>270</v>
      </c>
      <c r="BA83" s="403" t="s">
        <v>3154</v>
      </c>
      <c r="BB83" s="403" t="s">
        <v>270</v>
      </c>
      <c r="BC83" s="403" t="s">
        <v>270</v>
      </c>
      <c r="BD83" s="403" t="s">
        <v>270</v>
      </c>
      <c r="BE83" s="403" t="s">
        <v>3167</v>
      </c>
      <c r="BF83" s="393" t="s">
        <v>270</v>
      </c>
      <c r="BG83" s="393" t="s">
        <v>270</v>
      </c>
      <c r="BH83" s="393" t="s">
        <v>270</v>
      </c>
      <c r="BI83" s="393" t="s">
        <v>270</v>
      </c>
      <c r="BJ83" s="393" t="s">
        <v>270</v>
      </c>
      <c r="BK83" s="393" t="s">
        <v>270</v>
      </c>
      <c r="BL83" s="393" t="s">
        <v>270</v>
      </c>
      <c r="BM83" s="417" t="s">
        <v>3168</v>
      </c>
      <c r="BN83" s="393" t="s">
        <v>270</v>
      </c>
      <c r="BO83" s="393" t="s">
        <v>270</v>
      </c>
      <c r="BP83" s="495" t="s">
        <v>270</v>
      </c>
      <c r="BQ83" s="495" t="s">
        <v>270</v>
      </c>
      <c r="BR83" s="495" t="s">
        <v>2155</v>
      </c>
      <c r="BS83" s="495" t="s">
        <v>3169</v>
      </c>
      <c r="BT83" s="22"/>
    </row>
    <row r="84" spans="1:72" s="5" customFormat="1" ht="15" customHeight="1">
      <c r="A84" s="519"/>
      <c r="B84" s="495"/>
      <c r="C84" s="574"/>
      <c r="D84" s="513"/>
      <c r="E84" s="495"/>
      <c r="F84" s="393" t="s">
        <v>3170</v>
      </c>
      <c r="G84" s="495"/>
      <c r="H84" s="495"/>
      <c r="I84" s="513"/>
      <c r="J84" s="393">
        <v>99</v>
      </c>
      <c r="K84" s="538"/>
      <c r="L84" s="145">
        <v>74</v>
      </c>
      <c r="M84" s="495"/>
      <c r="N84" s="37">
        <v>54</v>
      </c>
      <c r="O84" s="507"/>
      <c r="P84" s="395">
        <v>54</v>
      </c>
      <c r="Q84" s="417" t="s">
        <v>3171</v>
      </c>
      <c r="R84" s="393" t="s">
        <v>3172</v>
      </c>
      <c r="S84" s="393" t="s">
        <v>3173</v>
      </c>
      <c r="T84" s="396" t="s">
        <v>270</v>
      </c>
      <c r="U84" s="396" t="s">
        <v>270</v>
      </c>
      <c r="V84" s="403" t="s">
        <v>3174</v>
      </c>
      <c r="W84" s="403">
        <v>70</v>
      </c>
      <c r="X84" s="497"/>
      <c r="Y84" s="403"/>
      <c r="Z84" s="403" t="s">
        <v>3175</v>
      </c>
      <c r="AA84" s="403" t="s">
        <v>3176</v>
      </c>
      <c r="AB84" s="396" t="s">
        <v>270</v>
      </c>
      <c r="AC84" s="397" t="s">
        <v>270</v>
      </c>
      <c r="AD84" s="397" t="s">
        <v>270</v>
      </c>
      <c r="AE84" s="397" t="s">
        <v>270</v>
      </c>
      <c r="AF84" s="8" t="s">
        <v>270</v>
      </c>
      <c r="AG84" s="8" t="s">
        <v>270</v>
      </c>
      <c r="AH84" s="8" t="s">
        <v>270</v>
      </c>
      <c r="AI84" s="522"/>
      <c r="AJ84" s="397" t="s">
        <v>270</v>
      </c>
      <c r="AK84" s="397" t="s">
        <v>270</v>
      </c>
      <c r="AL84" s="397" t="s">
        <v>270</v>
      </c>
      <c r="AM84" s="397"/>
      <c r="AN84" s="500"/>
      <c r="AO84" s="393" t="s">
        <v>270</v>
      </c>
      <c r="AP84" s="393" t="s">
        <v>270</v>
      </c>
      <c r="AQ84" s="393" t="s">
        <v>270</v>
      </c>
      <c r="AR84" s="393" t="s">
        <v>270</v>
      </c>
      <c r="AS84" s="495"/>
      <c r="AT84" s="396" t="s">
        <v>270</v>
      </c>
      <c r="AU84" s="396" t="s">
        <v>270</v>
      </c>
      <c r="AV84" s="495"/>
      <c r="AW84" s="393" t="s">
        <v>270</v>
      </c>
      <c r="AX84" s="393" t="s">
        <v>270</v>
      </c>
      <c r="AY84" s="393" t="s">
        <v>270</v>
      </c>
      <c r="AZ84" s="393" t="s">
        <v>270</v>
      </c>
      <c r="BA84" s="403" t="s">
        <v>3154</v>
      </c>
      <c r="BB84" s="403" t="s">
        <v>270</v>
      </c>
      <c r="BC84" s="403" t="s">
        <v>270</v>
      </c>
      <c r="BD84" s="403" t="s">
        <v>270</v>
      </c>
      <c r="BE84" s="403" t="s">
        <v>3155</v>
      </c>
      <c r="BF84" s="393" t="s">
        <v>270</v>
      </c>
      <c r="BG84" s="393" t="s">
        <v>270</v>
      </c>
      <c r="BH84" s="393" t="s">
        <v>270</v>
      </c>
      <c r="BI84" s="393" t="s">
        <v>270</v>
      </c>
      <c r="BJ84" s="393" t="s">
        <v>270</v>
      </c>
      <c r="BK84" s="393" t="s">
        <v>270</v>
      </c>
      <c r="BL84" s="393" t="s">
        <v>270</v>
      </c>
      <c r="BM84" s="417" t="s">
        <v>3177</v>
      </c>
      <c r="BN84" s="393" t="s">
        <v>270</v>
      </c>
      <c r="BO84" s="393" t="s">
        <v>270</v>
      </c>
      <c r="BP84" s="495"/>
      <c r="BQ84" s="495"/>
      <c r="BR84" s="495"/>
      <c r="BS84" s="495"/>
      <c r="BT84" s="22"/>
    </row>
    <row r="85" spans="1:72" ht="15" customHeight="1">
      <c r="A85" s="518" t="s">
        <v>2388</v>
      </c>
      <c r="B85" s="512" t="s">
        <v>1051</v>
      </c>
      <c r="C85" s="574" t="s">
        <v>1603</v>
      </c>
      <c r="D85" s="577" t="s">
        <v>3178</v>
      </c>
      <c r="E85" s="577" t="s">
        <v>3179</v>
      </c>
      <c r="F85" s="393" t="s">
        <v>3136</v>
      </c>
      <c r="G85" s="495" t="s">
        <v>3180</v>
      </c>
      <c r="H85" s="495" t="s">
        <v>3181</v>
      </c>
      <c r="I85" s="513" t="s">
        <v>3182</v>
      </c>
      <c r="J85" s="393">
        <v>59</v>
      </c>
      <c r="K85" s="482">
        <v>180</v>
      </c>
      <c r="L85" s="393">
        <v>65</v>
      </c>
      <c r="M85" s="495">
        <v>65</v>
      </c>
      <c r="N85" s="37" t="s">
        <v>270</v>
      </c>
      <c r="O85" s="498" t="s">
        <v>270</v>
      </c>
      <c r="P85" s="395" t="s">
        <v>270</v>
      </c>
      <c r="Q85" s="417" t="s">
        <v>3183</v>
      </c>
      <c r="R85" s="393" t="s">
        <v>3184</v>
      </c>
      <c r="S85" s="393" t="s">
        <v>270</v>
      </c>
      <c r="T85" s="393" t="s">
        <v>270</v>
      </c>
      <c r="U85" s="393" t="s">
        <v>270</v>
      </c>
      <c r="V85" s="393" t="s">
        <v>270</v>
      </c>
      <c r="W85" s="393" t="s">
        <v>270</v>
      </c>
      <c r="X85" s="498" t="str">
        <f>W85</f>
        <v>NR</v>
      </c>
      <c r="Y85" s="393"/>
      <c r="Z85" s="393" t="s">
        <v>270</v>
      </c>
      <c r="AA85" s="393" t="s">
        <v>270</v>
      </c>
      <c r="AB85" s="393" t="s">
        <v>270</v>
      </c>
      <c r="AC85" s="397" t="s">
        <v>270</v>
      </c>
      <c r="AD85" s="397" t="s">
        <v>270</v>
      </c>
      <c r="AE85" s="397" t="s">
        <v>270</v>
      </c>
      <c r="AF85" s="8" t="s">
        <v>270</v>
      </c>
      <c r="AG85" s="8" t="s">
        <v>270</v>
      </c>
      <c r="AH85" s="8" t="s">
        <v>270</v>
      </c>
      <c r="AI85" s="522" t="s">
        <v>270</v>
      </c>
      <c r="AJ85" s="397" t="s">
        <v>270</v>
      </c>
      <c r="AK85" s="397" t="s">
        <v>270</v>
      </c>
      <c r="AL85" s="397" t="s">
        <v>270</v>
      </c>
      <c r="AM85" s="397"/>
      <c r="AN85" s="500" t="s">
        <v>270</v>
      </c>
      <c r="AO85" s="393" t="s">
        <v>270</v>
      </c>
      <c r="AP85" s="393" t="s">
        <v>270</v>
      </c>
      <c r="AQ85" s="393" t="s">
        <v>270</v>
      </c>
      <c r="AR85" s="393" t="s">
        <v>270</v>
      </c>
      <c r="AS85" s="499" t="s">
        <v>270</v>
      </c>
      <c r="AT85" s="393" t="s">
        <v>270</v>
      </c>
      <c r="AU85" s="393" t="s">
        <v>270</v>
      </c>
      <c r="AV85" s="499" t="s">
        <v>270</v>
      </c>
      <c r="AW85" s="393" t="s">
        <v>270</v>
      </c>
      <c r="AX85" s="393" t="s">
        <v>270</v>
      </c>
      <c r="AY85" s="393" t="s">
        <v>270</v>
      </c>
      <c r="AZ85" s="393" t="s">
        <v>270</v>
      </c>
      <c r="BA85" s="393" t="s">
        <v>270</v>
      </c>
      <c r="BB85" s="393" t="s">
        <v>270</v>
      </c>
      <c r="BC85" s="393" t="s">
        <v>270</v>
      </c>
      <c r="BD85" s="393" t="s">
        <v>270</v>
      </c>
      <c r="BE85" s="393" t="s">
        <v>270</v>
      </c>
      <c r="BF85" s="393" t="s">
        <v>270</v>
      </c>
      <c r="BG85" s="393" t="s">
        <v>270</v>
      </c>
      <c r="BH85" s="393" t="s">
        <v>270</v>
      </c>
      <c r="BI85" s="393" t="s">
        <v>270</v>
      </c>
      <c r="BJ85" s="393" t="s">
        <v>270</v>
      </c>
      <c r="BK85" s="393" t="s">
        <v>270</v>
      </c>
      <c r="BL85" s="393" t="s">
        <v>270</v>
      </c>
      <c r="BM85" s="393" t="s">
        <v>3185</v>
      </c>
      <c r="BN85" s="393" t="s">
        <v>270</v>
      </c>
      <c r="BO85" s="393" t="s">
        <v>270</v>
      </c>
      <c r="BP85" s="495" t="s">
        <v>270</v>
      </c>
      <c r="BQ85" s="495" t="s">
        <v>270</v>
      </c>
      <c r="BR85" s="495" t="s">
        <v>2155</v>
      </c>
      <c r="BS85" s="495" t="s">
        <v>3186</v>
      </c>
      <c r="BT85" s="23"/>
    </row>
    <row r="86" spans="1:72" ht="15" customHeight="1">
      <c r="A86" s="558"/>
      <c r="B86" s="512"/>
      <c r="C86" s="574"/>
      <c r="D86" s="577"/>
      <c r="E86" s="577"/>
      <c r="F86" s="393" t="s">
        <v>3187</v>
      </c>
      <c r="G86" s="495"/>
      <c r="H86" s="495"/>
      <c r="I86" s="513"/>
      <c r="J86" s="393">
        <v>59</v>
      </c>
      <c r="K86" s="541"/>
      <c r="L86" s="393">
        <v>65</v>
      </c>
      <c r="M86" s="495"/>
      <c r="N86" s="37" t="s">
        <v>270</v>
      </c>
      <c r="O86" s="498"/>
      <c r="P86" s="395" t="s">
        <v>270</v>
      </c>
      <c r="Q86" s="417" t="s">
        <v>3188</v>
      </c>
      <c r="R86" s="393" t="s">
        <v>3189</v>
      </c>
      <c r="S86" s="393" t="s">
        <v>270</v>
      </c>
      <c r="T86" s="393" t="s">
        <v>270</v>
      </c>
      <c r="U86" s="393" t="s">
        <v>270</v>
      </c>
      <c r="V86" s="393" t="s">
        <v>270</v>
      </c>
      <c r="W86" s="393" t="s">
        <v>270</v>
      </c>
      <c r="X86" s="498"/>
      <c r="Y86" s="393"/>
      <c r="Z86" s="393" t="s">
        <v>270</v>
      </c>
      <c r="AA86" s="393" t="s">
        <v>270</v>
      </c>
      <c r="AB86" s="393" t="s">
        <v>270</v>
      </c>
      <c r="AC86" s="397" t="s">
        <v>270</v>
      </c>
      <c r="AD86" s="397" t="s">
        <v>270</v>
      </c>
      <c r="AE86" s="397" t="s">
        <v>270</v>
      </c>
      <c r="AF86" s="397" t="s">
        <v>270</v>
      </c>
      <c r="AG86" s="397" t="s">
        <v>270</v>
      </c>
      <c r="AH86" s="397" t="s">
        <v>270</v>
      </c>
      <c r="AI86" s="522"/>
      <c r="AJ86" s="397" t="s">
        <v>270</v>
      </c>
      <c r="AK86" s="397" t="s">
        <v>270</v>
      </c>
      <c r="AL86" s="397" t="s">
        <v>270</v>
      </c>
      <c r="AM86" s="397"/>
      <c r="AN86" s="500"/>
      <c r="AO86" s="393" t="s">
        <v>270</v>
      </c>
      <c r="AP86" s="393" t="s">
        <v>270</v>
      </c>
      <c r="AQ86" s="393" t="s">
        <v>270</v>
      </c>
      <c r="AR86" s="393" t="s">
        <v>270</v>
      </c>
      <c r="AS86" s="499"/>
      <c r="AT86" s="393" t="s">
        <v>270</v>
      </c>
      <c r="AU86" s="393" t="s">
        <v>270</v>
      </c>
      <c r="AV86" s="499"/>
      <c r="AW86" s="393" t="s">
        <v>270</v>
      </c>
      <c r="AX86" s="393" t="s">
        <v>270</v>
      </c>
      <c r="AY86" s="393" t="s">
        <v>270</v>
      </c>
      <c r="AZ86" s="393" t="s">
        <v>270</v>
      </c>
      <c r="BA86" s="393" t="s">
        <v>270</v>
      </c>
      <c r="BB86" s="393" t="s">
        <v>270</v>
      </c>
      <c r="BC86" s="393" t="s">
        <v>270</v>
      </c>
      <c r="BD86" s="393" t="s">
        <v>270</v>
      </c>
      <c r="BE86" s="393" t="s">
        <v>270</v>
      </c>
      <c r="BF86" s="393" t="s">
        <v>270</v>
      </c>
      <c r="BG86" s="393" t="s">
        <v>270</v>
      </c>
      <c r="BH86" s="393" t="s">
        <v>270</v>
      </c>
      <c r="BI86" s="393" t="s">
        <v>270</v>
      </c>
      <c r="BJ86" s="393" t="s">
        <v>270</v>
      </c>
      <c r="BK86" s="393" t="s">
        <v>270</v>
      </c>
      <c r="BL86" s="393" t="s">
        <v>270</v>
      </c>
      <c r="BM86" s="393" t="s">
        <v>3190</v>
      </c>
      <c r="BN86" s="393" t="s">
        <v>270</v>
      </c>
      <c r="BO86" s="393" t="s">
        <v>270</v>
      </c>
      <c r="BP86" s="495"/>
      <c r="BQ86" s="495"/>
      <c r="BR86" s="495"/>
      <c r="BS86" s="495"/>
      <c r="BT86" s="23"/>
    </row>
    <row r="87" spans="1:72" ht="15" customHeight="1">
      <c r="A87" s="519"/>
      <c r="B87" s="512"/>
      <c r="C87" s="574"/>
      <c r="D87" s="577"/>
      <c r="E87" s="577"/>
      <c r="F87" s="393" t="s">
        <v>3191</v>
      </c>
      <c r="G87" s="495"/>
      <c r="H87" s="495"/>
      <c r="I87" s="513"/>
      <c r="J87" s="393">
        <v>62</v>
      </c>
      <c r="K87" s="483"/>
      <c r="L87" s="393">
        <v>65.5</v>
      </c>
      <c r="M87" s="495"/>
      <c r="N87" s="37" t="s">
        <v>270</v>
      </c>
      <c r="O87" s="498"/>
      <c r="P87" s="395" t="s">
        <v>270</v>
      </c>
      <c r="Q87" s="417" t="s">
        <v>3192</v>
      </c>
      <c r="R87" s="393" t="s">
        <v>3193</v>
      </c>
      <c r="S87" s="393" t="s">
        <v>270</v>
      </c>
      <c r="T87" s="393" t="s">
        <v>270</v>
      </c>
      <c r="U87" s="393" t="s">
        <v>270</v>
      </c>
      <c r="V87" s="393" t="s">
        <v>270</v>
      </c>
      <c r="W87" s="393" t="s">
        <v>270</v>
      </c>
      <c r="X87" s="498"/>
      <c r="Y87" s="393"/>
      <c r="Z87" s="393" t="s">
        <v>270</v>
      </c>
      <c r="AA87" s="393" t="s">
        <v>270</v>
      </c>
      <c r="AB87" s="393" t="s">
        <v>270</v>
      </c>
      <c r="AC87" s="397" t="s">
        <v>270</v>
      </c>
      <c r="AD87" s="397" t="s">
        <v>270</v>
      </c>
      <c r="AE87" s="397" t="s">
        <v>270</v>
      </c>
      <c r="AF87" s="397" t="s">
        <v>270</v>
      </c>
      <c r="AG87" s="397" t="s">
        <v>270</v>
      </c>
      <c r="AH87" s="397" t="s">
        <v>270</v>
      </c>
      <c r="AI87" s="522"/>
      <c r="AJ87" s="397" t="s">
        <v>270</v>
      </c>
      <c r="AK87" s="397" t="s">
        <v>270</v>
      </c>
      <c r="AL87" s="397" t="s">
        <v>270</v>
      </c>
      <c r="AM87" s="397"/>
      <c r="AN87" s="500"/>
      <c r="AO87" s="393" t="s">
        <v>270</v>
      </c>
      <c r="AP87" s="393" t="s">
        <v>270</v>
      </c>
      <c r="AQ87" s="393" t="s">
        <v>270</v>
      </c>
      <c r="AR87" s="393" t="s">
        <v>270</v>
      </c>
      <c r="AS87" s="499"/>
      <c r="AT87" s="393" t="s">
        <v>270</v>
      </c>
      <c r="AU87" s="393" t="s">
        <v>270</v>
      </c>
      <c r="AV87" s="499"/>
      <c r="AW87" s="393" t="s">
        <v>270</v>
      </c>
      <c r="AX87" s="393" t="s">
        <v>270</v>
      </c>
      <c r="AY87" s="393" t="s">
        <v>270</v>
      </c>
      <c r="AZ87" s="393" t="s">
        <v>270</v>
      </c>
      <c r="BA87" s="393" t="s">
        <v>270</v>
      </c>
      <c r="BB87" s="393" t="s">
        <v>270</v>
      </c>
      <c r="BC87" s="393" t="s">
        <v>270</v>
      </c>
      <c r="BD87" s="393" t="s">
        <v>270</v>
      </c>
      <c r="BE87" s="393" t="s">
        <v>270</v>
      </c>
      <c r="BF87" s="393" t="s">
        <v>270</v>
      </c>
      <c r="BG87" s="393" t="s">
        <v>270</v>
      </c>
      <c r="BH87" s="393" t="s">
        <v>270</v>
      </c>
      <c r="BI87" s="393" t="s">
        <v>270</v>
      </c>
      <c r="BJ87" s="393" t="s">
        <v>270</v>
      </c>
      <c r="BK87" s="393" t="s">
        <v>270</v>
      </c>
      <c r="BL87" s="393" t="s">
        <v>270</v>
      </c>
      <c r="BM87" s="393" t="s">
        <v>3194</v>
      </c>
      <c r="BN87" s="393" t="s">
        <v>270</v>
      </c>
      <c r="BO87" s="393" t="s">
        <v>270</v>
      </c>
      <c r="BP87" s="495"/>
      <c r="BQ87" s="495"/>
      <c r="BR87" s="495"/>
      <c r="BS87" s="495"/>
      <c r="BT87" s="23"/>
    </row>
    <row r="88" spans="1:72" s="5" customFormat="1" ht="15" customHeight="1">
      <c r="A88" s="518" t="s">
        <v>2388</v>
      </c>
      <c r="B88" s="495" t="s">
        <v>1039</v>
      </c>
      <c r="C88" s="574" t="s">
        <v>3195</v>
      </c>
      <c r="D88" s="495" t="s">
        <v>3196</v>
      </c>
      <c r="E88" s="495" t="s">
        <v>2280</v>
      </c>
      <c r="F88" s="393" t="s">
        <v>2312</v>
      </c>
      <c r="G88" s="495" t="s">
        <v>3197</v>
      </c>
      <c r="H88" s="495" t="s">
        <v>3198</v>
      </c>
      <c r="I88" s="513" t="s">
        <v>3199</v>
      </c>
      <c r="J88" s="393">
        <v>45</v>
      </c>
      <c r="K88" s="537">
        <v>87</v>
      </c>
      <c r="L88" s="393">
        <v>76</v>
      </c>
      <c r="M88" s="498">
        <v>75.517241379310349</v>
      </c>
      <c r="N88" s="37">
        <v>25</v>
      </c>
      <c r="O88" s="498">
        <v>48</v>
      </c>
      <c r="P88" s="395">
        <v>25</v>
      </c>
      <c r="Q88" s="417" t="s">
        <v>3124</v>
      </c>
      <c r="R88" s="393" t="s">
        <v>2333</v>
      </c>
      <c r="S88" s="393" t="s">
        <v>3200</v>
      </c>
      <c r="T88" s="393" t="s">
        <v>3201</v>
      </c>
      <c r="U88" s="393" t="s">
        <v>270</v>
      </c>
      <c r="V88" s="393" t="s">
        <v>3202</v>
      </c>
      <c r="W88" s="393">
        <v>36</v>
      </c>
      <c r="X88" s="496">
        <f>W88+W89</f>
        <v>69</v>
      </c>
      <c r="Y88" s="393"/>
      <c r="Z88" s="393" t="s">
        <v>3203</v>
      </c>
      <c r="AA88" s="393" t="s">
        <v>3204</v>
      </c>
      <c r="AB88" s="393">
        <v>64</v>
      </c>
      <c r="AC88" s="393">
        <v>45</v>
      </c>
      <c r="AD88" s="9">
        <v>5.2</v>
      </c>
      <c r="AE88" s="393" t="s">
        <v>3205</v>
      </c>
      <c r="AF88" s="393">
        <v>0.63</v>
      </c>
      <c r="AG88" s="393" t="s">
        <v>3206</v>
      </c>
      <c r="AH88" s="393">
        <v>4.7E-2</v>
      </c>
      <c r="AI88" s="522" t="s">
        <v>3207</v>
      </c>
      <c r="AJ88" s="397">
        <v>45</v>
      </c>
      <c r="AK88" s="397" t="s">
        <v>3208</v>
      </c>
      <c r="AL88" s="397" t="s">
        <v>3209</v>
      </c>
      <c r="AM88" s="397"/>
      <c r="AN88" s="500" t="s">
        <v>3210</v>
      </c>
      <c r="AO88" s="396">
        <v>45</v>
      </c>
      <c r="AP88" s="393" t="s">
        <v>270</v>
      </c>
      <c r="AQ88" s="403">
        <v>63.5</v>
      </c>
      <c r="AR88" s="403" t="s">
        <v>3211</v>
      </c>
      <c r="AS88" s="501" t="s">
        <v>3212</v>
      </c>
      <c r="AT88" s="396" t="s">
        <v>270</v>
      </c>
      <c r="AU88" s="396" t="s">
        <v>270</v>
      </c>
      <c r="AV88" s="512" t="s">
        <v>270</v>
      </c>
      <c r="AW88" s="393">
        <v>45</v>
      </c>
      <c r="AX88" s="396" t="s">
        <v>270</v>
      </c>
      <c r="AY88" s="393" t="s">
        <v>3213</v>
      </c>
      <c r="AZ88" s="396" t="s">
        <v>270</v>
      </c>
      <c r="BA88" s="396" t="s">
        <v>270</v>
      </c>
      <c r="BB88" s="396" t="s">
        <v>270</v>
      </c>
      <c r="BC88" s="396" t="s">
        <v>270</v>
      </c>
      <c r="BD88" s="396" t="s">
        <v>270</v>
      </c>
      <c r="BE88" s="396" t="s">
        <v>3214</v>
      </c>
      <c r="BF88" s="396" t="s">
        <v>3214</v>
      </c>
      <c r="BG88" s="393" t="s">
        <v>3215</v>
      </c>
      <c r="BH88" s="396" t="s">
        <v>270</v>
      </c>
      <c r="BI88" s="396" t="s">
        <v>270</v>
      </c>
      <c r="BJ88" s="393" t="s">
        <v>3216</v>
      </c>
      <c r="BK88" s="396" t="s">
        <v>270</v>
      </c>
      <c r="BL88" s="396" t="s">
        <v>270</v>
      </c>
      <c r="BM88" s="393" t="s">
        <v>3217</v>
      </c>
      <c r="BN88" s="396" t="s">
        <v>270</v>
      </c>
      <c r="BO88" s="393" t="s">
        <v>3214</v>
      </c>
      <c r="BP88" s="495" t="s">
        <v>270</v>
      </c>
      <c r="BQ88" s="495" t="s">
        <v>270</v>
      </c>
      <c r="BR88" s="495" t="s">
        <v>2155</v>
      </c>
      <c r="BS88" s="495" t="s">
        <v>3218</v>
      </c>
      <c r="BT88" s="22"/>
    </row>
    <row r="89" spans="1:72" s="5" customFormat="1" ht="15" customHeight="1">
      <c r="A89" s="519"/>
      <c r="B89" s="495"/>
      <c r="C89" s="574"/>
      <c r="D89" s="495"/>
      <c r="E89" s="495"/>
      <c r="F89" s="393" t="s">
        <v>3219</v>
      </c>
      <c r="G89" s="495"/>
      <c r="H89" s="495"/>
      <c r="I89" s="513"/>
      <c r="J89" s="393">
        <v>42</v>
      </c>
      <c r="K89" s="538"/>
      <c r="L89" s="393">
        <v>75</v>
      </c>
      <c r="M89" s="498"/>
      <c r="N89" s="37">
        <v>23</v>
      </c>
      <c r="O89" s="498"/>
      <c r="P89" s="395">
        <v>23</v>
      </c>
      <c r="Q89" s="417" t="s">
        <v>3220</v>
      </c>
      <c r="R89" s="393" t="s">
        <v>2333</v>
      </c>
      <c r="S89" s="393" t="s">
        <v>3221</v>
      </c>
      <c r="T89" s="393" t="s">
        <v>3222</v>
      </c>
      <c r="U89" s="393" t="s">
        <v>270</v>
      </c>
      <c r="V89" s="393" t="s">
        <v>3223</v>
      </c>
      <c r="W89" s="393">
        <v>33</v>
      </c>
      <c r="X89" s="497"/>
      <c r="Y89" s="393"/>
      <c r="Z89" s="393" t="s">
        <v>3224</v>
      </c>
      <c r="AA89" s="393" t="s">
        <v>3225</v>
      </c>
      <c r="AB89" s="393">
        <v>85</v>
      </c>
      <c r="AC89" s="393">
        <v>42</v>
      </c>
      <c r="AD89" s="9">
        <v>8</v>
      </c>
      <c r="AE89" s="393" t="s">
        <v>3226</v>
      </c>
      <c r="AF89" s="8" t="s">
        <v>270</v>
      </c>
      <c r="AG89" s="8" t="s">
        <v>270</v>
      </c>
      <c r="AH89" s="8" t="s">
        <v>270</v>
      </c>
      <c r="AI89" s="522"/>
      <c r="AJ89" s="397">
        <v>42</v>
      </c>
      <c r="AK89" s="397" t="s">
        <v>3227</v>
      </c>
      <c r="AL89" s="397" t="s">
        <v>3228</v>
      </c>
      <c r="AM89" s="397"/>
      <c r="AN89" s="500"/>
      <c r="AO89" s="396">
        <v>42</v>
      </c>
      <c r="AP89" s="393" t="s">
        <v>270</v>
      </c>
      <c r="AQ89" s="403">
        <v>71</v>
      </c>
      <c r="AR89" s="403" t="s">
        <v>3229</v>
      </c>
      <c r="AS89" s="501"/>
      <c r="AT89" s="396" t="s">
        <v>270</v>
      </c>
      <c r="AU89" s="396" t="s">
        <v>270</v>
      </c>
      <c r="AV89" s="512"/>
      <c r="AW89" s="393">
        <v>42</v>
      </c>
      <c r="AX89" s="396" t="s">
        <v>270</v>
      </c>
      <c r="AY89" s="393" t="s">
        <v>3230</v>
      </c>
      <c r="AZ89" s="396" t="s">
        <v>270</v>
      </c>
      <c r="BA89" s="396" t="s">
        <v>270</v>
      </c>
      <c r="BB89" s="396" t="s">
        <v>270</v>
      </c>
      <c r="BC89" s="396" t="s">
        <v>270</v>
      </c>
      <c r="BD89" s="396" t="s">
        <v>270</v>
      </c>
      <c r="BE89" s="393" t="s">
        <v>3231</v>
      </c>
      <c r="BF89" s="396" t="s">
        <v>3232</v>
      </c>
      <c r="BG89" s="393" t="s">
        <v>3233</v>
      </c>
      <c r="BH89" s="396" t="s">
        <v>270</v>
      </c>
      <c r="BI89" s="396" t="s">
        <v>270</v>
      </c>
      <c r="BJ89" s="393" t="s">
        <v>3234</v>
      </c>
      <c r="BK89" s="396" t="s">
        <v>270</v>
      </c>
      <c r="BL89" s="396" t="s">
        <v>270</v>
      </c>
      <c r="BM89" s="393" t="s">
        <v>3235</v>
      </c>
      <c r="BN89" s="396" t="s">
        <v>270</v>
      </c>
      <c r="BO89" s="393" t="s">
        <v>3234</v>
      </c>
      <c r="BP89" s="495"/>
      <c r="BQ89" s="495"/>
      <c r="BR89" s="495"/>
      <c r="BS89" s="495"/>
      <c r="BT89" s="22"/>
    </row>
    <row r="90" spans="1:72" s="5" customFormat="1" ht="15" customHeight="1">
      <c r="A90" s="518" t="s">
        <v>2791</v>
      </c>
      <c r="B90" s="576" t="s">
        <v>1020</v>
      </c>
      <c r="C90" s="565" t="s">
        <v>3236</v>
      </c>
      <c r="D90" s="510" t="s">
        <v>3237</v>
      </c>
      <c r="E90" s="510" t="s">
        <v>3238</v>
      </c>
      <c r="F90" s="393" t="s">
        <v>3239</v>
      </c>
      <c r="G90" s="482" t="s">
        <v>3240</v>
      </c>
      <c r="H90" s="495" t="s">
        <v>3241</v>
      </c>
      <c r="I90" s="513" t="s">
        <v>3241</v>
      </c>
      <c r="J90" s="393">
        <v>122</v>
      </c>
      <c r="K90" s="552">
        <v>245</v>
      </c>
      <c r="L90" s="393" t="s">
        <v>270</v>
      </c>
      <c r="M90" s="506">
        <v>76</v>
      </c>
      <c r="N90" s="194">
        <v>73</v>
      </c>
      <c r="O90" s="506">
        <v>147</v>
      </c>
      <c r="P90" s="195">
        <v>73</v>
      </c>
      <c r="Q90" s="596" t="s">
        <v>3242</v>
      </c>
      <c r="R90" s="593" t="s">
        <v>270</v>
      </c>
      <c r="S90" s="482" t="s">
        <v>3243</v>
      </c>
      <c r="T90" s="482" t="s">
        <v>270</v>
      </c>
      <c r="U90" s="482" t="s">
        <v>270</v>
      </c>
      <c r="V90" s="482" t="s">
        <v>270</v>
      </c>
      <c r="W90" s="389" t="s">
        <v>270</v>
      </c>
      <c r="X90" s="496" t="e">
        <f>W90+W91</f>
        <v>#VALUE!</v>
      </c>
      <c r="Y90" s="389"/>
      <c r="Z90" s="508" t="s">
        <v>3244</v>
      </c>
      <c r="AA90" s="482" t="s">
        <v>3245</v>
      </c>
      <c r="AB90" s="393" t="s">
        <v>270</v>
      </c>
      <c r="AC90" s="411">
        <v>122</v>
      </c>
      <c r="AD90" s="20">
        <v>28.4</v>
      </c>
      <c r="AE90" s="411" t="s">
        <v>270</v>
      </c>
      <c r="AF90" s="397">
        <v>1.2</v>
      </c>
      <c r="AG90" s="397" t="s">
        <v>3246</v>
      </c>
      <c r="AH90" s="21">
        <v>0.2</v>
      </c>
      <c r="AI90" s="539" t="s">
        <v>3247</v>
      </c>
      <c r="AJ90" s="397">
        <v>122</v>
      </c>
      <c r="AK90" s="397" t="s">
        <v>3248</v>
      </c>
      <c r="AL90" s="397" t="s">
        <v>3249</v>
      </c>
      <c r="AM90" s="391"/>
      <c r="AN90" s="493" t="s">
        <v>3250</v>
      </c>
      <c r="AO90" s="393" t="s">
        <v>270</v>
      </c>
      <c r="AP90" s="393" t="s">
        <v>270</v>
      </c>
      <c r="AQ90" s="393" t="s">
        <v>270</v>
      </c>
      <c r="AR90" s="393" t="s">
        <v>270</v>
      </c>
      <c r="AS90" s="482" t="s">
        <v>270</v>
      </c>
      <c r="AT90" s="393" t="s">
        <v>270</v>
      </c>
      <c r="AU90" s="393" t="s">
        <v>270</v>
      </c>
      <c r="AV90" s="393" t="s">
        <v>270</v>
      </c>
      <c r="AW90" s="393" t="s">
        <v>270</v>
      </c>
      <c r="AX90" s="393" t="s">
        <v>270</v>
      </c>
      <c r="AY90" s="393" t="s">
        <v>270</v>
      </c>
      <c r="AZ90" s="393" t="s">
        <v>270</v>
      </c>
      <c r="BA90" s="393" t="s">
        <v>270</v>
      </c>
      <c r="BB90" s="393" t="s">
        <v>270</v>
      </c>
      <c r="BC90" s="393" t="s">
        <v>270</v>
      </c>
      <c r="BD90" s="393" t="s">
        <v>270</v>
      </c>
      <c r="BE90" s="393" t="s">
        <v>270</v>
      </c>
      <c r="BF90" s="393" t="s">
        <v>270</v>
      </c>
      <c r="BG90" s="393" t="s">
        <v>270</v>
      </c>
      <c r="BH90" s="393" t="s">
        <v>270</v>
      </c>
      <c r="BI90" s="393" t="s">
        <v>270</v>
      </c>
      <c r="BJ90" s="393" t="s">
        <v>270</v>
      </c>
      <c r="BK90" s="393" t="s">
        <v>270</v>
      </c>
      <c r="BL90" s="393" t="s">
        <v>270</v>
      </c>
      <c r="BM90" s="393" t="s">
        <v>270</v>
      </c>
      <c r="BN90" s="393" t="s">
        <v>270</v>
      </c>
      <c r="BO90" s="393" t="s">
        <v>270</v>
      </c>
      <c r="BP90" s="495" t="s">
        <v>270</v>
      </c>
      <c r="BQ90" s="495" t="s">
        <v>270</v>
      </c>
      <c r="BR90" s="482" t="s">
        <v>270</v>
      </c>
      <c r="BS90" s="482" t="s">
        <v>270</v>
      </c>
      <c r="BT90" s="19"/>
    </row>
    <row r="91" spans="1:72" s="5" customFormat="1" ht="15" customHeight="1">
      <c r="A91" s="519"/>
      <c r="B91" s="576"/>
      <c r="C91" s="565"/>
      <c r="D91" s="510"/>
      <c r="E91" s="510"/>
      <c r="F91" s="393" t="s">
        <v>3251</v>
      </c>
      <c r="G91" s="483"/>
      <c r="H91" s="495"/>
      <c r="I91" s="513"/>
      <c r="J91" s="393">
        <v>123</v>
      </c>
      <c r="K91" s="553"/>
      <c r="L91" s="393" t="s">
        <v>270</v>
      </c>
      <c r="M91" s="507"/>
      <c r="N91" s="194">
        <v>74</v>
      </c>
      <c r="O91" s="507"/>
      <c r="P91" s="196">
        <v>74</v>
      </c>
      <c r="Q91" s="597"/>
      <c r="R91" s="594"/>
      <c r="S91" s="483"/>
      <c r="T91" s="483"/>
      <c r="U91" s="483"/>
      <c r="V91" s="483"/>
      <c r="W91" s="389" t="s">
        <v>270</v>
      </c>
      <c r="X91" s="497"/>
      <c r="Y91" s="415"/>
      <c r="Z91" s="509"/>
      <c r="AA91" s="483"/>
      <c r="AB91" s="393" t="s">
        <v>270</v>
      </c>
      <c r="AC91" s="411">
        <v>123</v>
      </c>
      <c r="AD91" s="20">
        <v>24</v>
      </c>
      <c r="AE91" s="411" t="s">
        <v>270</v>
      </c>
      <c r="AF91" s="8" t="s">
        <v>270</v>
      </c>
      <c r="AG91" s="8" t="s">
        <v>270</v>
      </c>
      <c r="AH91" s="8" t="s">
        <v>270</v>
      </c>
      <c r="AI91" s="540"/>
      <c r="AJ91" s="397">
        <v>123</v>
      </c>
      <c r="AK91" s="397" t="s">
        <v>3252</v>
      </c>
      <c r="AL91" s="397" t="s">
        <v>3253</v>
      </c>
      <c r="AM91" s="392"/>
      <c r="AN91" s="494"/>
      <c r="AO91" s="393" t="s">
        <v>270</v>
      </c>
      <c r="AP91" s="393" t="s">
        <v>270</v>
      </c>
      <c r="AQ91" s="393" t="s">
        <v>270</v>
      </c>
      <c r="AR91" s="393" t="s">
        <v>270</v>
      </c>
      <c r="AS91" s="483"/>
      <c r="AT91" s="393" t="s">
        <v>270</v>
      </c>
      <c r="AU91" s="393" t="s">
        <v>270</v>
      </c>
      <c r="AV91" s="393" t="s">
        <v>270</v>
      </c>
      <c r="AW91" s="393" t="s">
        <v>270</v>
      </c>
      <c r="AX91" s="393" t="s">
        <v>270</v>
      </c>
      <c r="AY91" s="393" t="s">
        <v>270</v>
      </c>
      <c r="AZ91" s="393" t="s">
        <v>270</v>
      </c>
      <c r="BA91" s="393" t="s">
        <v>270</v>
      </c>
      <c r="BB91" s="393" t="s">
        <v>270</v>
      </c>
      <c r="BC91" s="393" t="s">
        <v>270</v>
      </c>
      <c r="BD91" s="393" t="s">
        <v>270</v>
      </c>
      <c r="BE91" s="393" t="s">
        <v>270</v>
      </c>
      <c r="BF91" s="393" t="s">
        <v>270</v>
      </c>
      <c r="BG91" s="393" t="s">
        <v>270</v>
      </c>
      <c r="BH91" s="393" t="s">
        <v>270</v>
      </c>
      <c r="BI91" s="393" t="s">
        <v>270</v>
      </c>
      <c r="BJ91" s="393" t="s">
        <v>270</v>
      </c>
      <c r="BK91" s="393" t="s">
        <v>270</v>
      </c>
      <c r="BL91" s="393" t="s">
        <v>270</v>
      </c>
      <c r="BM91" s="393" t="s">
        <v>270</v>
      </c>
      <c r="BN91" s="393" t="s">
        <v>270</v>
      </c>
      <c r="BO91" s="393" t="s">
        <v>270</v>
      </c>
      <c r="BP91" s="495"/>
      <c r="BQ91" s="495"/>
      <c r="BR91" s="483"/>
      <c r="BS91" s="483"/>
      <c r="BT91" s="19"/>
    </row>
    <row r="92" spans="1:72" s="5" customFormat="1" ht="15" customHeight="1">
      <c r="A92" s="583" t="s">
        <v>2328</v>
      </c>
      <c r="B92" s="583" t="s">
        <v>842</v>
      </c>
      <c r="C92" s="581" t="s">
        <v>846</v>
      </c>
      <c r="D92" s="523" t="s">
        <v>3254</v>
      </c>
      <c r="E92" s="523" t="s">
        <v>3255</v>
      </c>
      <c r="F92" s="11" t="s">
        <v>3256</v>
      </c>
      <c r="G92" s="524" t="s">
        <v>3257</v>
      </c>
      <c r="H92" s="521" t="s">
        <v>3258</v>
      </c>
      <c r="I92" s="521" t="s">
        <v>3259</v>
      </c>
      <c r="J92" s="396">
        <v>118</v>
      </c>
      <c r="K92" s="502">
        <f>J92+J93</f>
        <v>237</v>
      </c>
      <c r="L92" s="398">
        <v>77</v>
      </c>
      <c r="M92" s="502">
        <v>77</v>
      </c>
      <c r="N92" s="202">
        <v>57</v>
      </c>
      <c r="O92" s="506">
        <v>130</v>
      </c>
      <c r="P92" s="211">
        <v>57</v>
      </c>
      <c r="Q92" s="398" t="s">
        <v>3260</v>
      </c>
      <c r="R92" s="398" t="s">
        <v>1733</v>
      </c>
      <c r="S92" s="398" t="s">
        <v>3261</v>
      </c>
      <c r="T92" s="398" t="s">
        <v>270</v>
      </c>
      <c r="U92" s="398" t="s">
        <v>270</v>
      </c>
      <c r="V92" s="398" t="s">
        <v>270</v>
      </c>
      <c r="W92" s="398" t="s">
        <v>270</v>
      </c>
      <c r="X92" s="496" t="e">
        <f>W92+W93</f>
        <v>#VALUE!</v>
      </c>
      <c r="Y92" s="398"/>
      <c r="Z92" s="10" t="s">
        <v>3262</v>
      </c>
      <c r="AA92" s="10" t="s">
        <v>2475</v>
      </c>
      <c r="AB92" s="422" t="s">
        <v>270</v>
      </c>
      <c r="AC92" s="396">
        <v>113</v>
      </c>
      <c r="AD92" s="396">
        <v>4.9000000000000004</v>
      </c>
      <c r="AE92" s="9" t="s">
        <v>3263</v>
      </c>
      <c r="AF92" s="393">
        <v>0.69</v>
      </c>
      <c r="AG92" s="393" t="s">
        <v>3264</v>
      </c>
      <c r="AH92" s="393">
        <v>5.0000000000000001E-3</v>
      </c>
      <c r="AI92" s="522" t="str">
        <f>"OS months:"&amp;AD92&amp;" vs."&amp;AD93&amp;", HR="&amp;AF92&amp;", HR CI="&amp;AG92&amp;", p="&amp;AH92</f>
        <v>OS months:4.9 vs.3.6, HR=0.69, HR CI=0.53-0.90, p=0.005</v>
      </c>
      <c r="AJ92" s="397">
        <v>111</v>
      </c>
      <c r="AK92" s="397" t="s">
        <v>3265</v>
      </c>
      <c r="AL92" s="397">
        <v>9</v>
      </c>
      <c r="AM92" s="397"/>
      <c r="AN92" s="531" t="s">
        <v>3266</v>
      </c>
      <c r="AO92" s="398">
        <v>111</v>
      </c>
      <c r="AP92" s="398" t="s">
        <v>270</v>
      </c>
      <c r="AQ92" s="398">
        <v>36.5</v>
      </c>
      <c r="AR92" s="398" t="s">
        <v>3267</v>
      </c>
      <c r="AS92" s="502" t="str">
        <f>AQ92&amp;" vs. "&amp;AQ93</f>
        <v>36.5 vs. NR</v>
      </c>
      <c r="AT92" s="393" t="s">
        <v>270</v>
      </c>
      <c r="AU92" s="393" t="s">
        <v>270</v>
      </c>
      <c r="AV92" s="516" t="s">
        <v>270</v>
      </c>
      <c r="AW92" s="393">
        <v>111</v>
      </c>
      <c r="AX92" s="398" t="s">
        <v>270</v>
      </c>
      <c r="AY92" s="398" t="s">
        <v>3268</v>
      </c>
      <c r="AZ92" s="398" t="s">
        <v>270</v>
      </c>
      <c r="BA92" s="398" t="s">
        <v>270</v>
      </c>
      <c r="BB92" s="398" t="s">
        <v>270</v>
      </c>
      <c r="BC92" s="398" t="s">
        <v>3269</v>
      </c>
      <c r="BD92" s="398" t="s">
        <v>270</v>
      </c>
      <c r="BE92" s="398" t="s">
        <v>270</v>
      </c>
      <c r="BF92" s="398" t="s">
        <v>270</v>
      </c>
      <c r="BG92" s="398" t="s">
        <v>270</v>
      </c>
      <c r="BH92" s="398" t="s">
        <v>270</v>
      </c>
      <c r="BI92" s="398" t="s">
        <v>270</v>
      </c>
      <c r="BJ92" s="398" t="s">
        <v>270</v>
      </c>
      <c r="BK92" s="398" t="s">
        <v>270</v>
      </c>
      <c r="BL92" s="398" t="s">
        <v>270</v>
      </c>
      <c r="BM92" s="398" t="s">
        <v>3270</v>
      </c>
      <c r="BN92" s="398" t="s">
        <v>270</v>
      </c>
      <c r="BO92" s="398" t="s">
        <v>270</v>
      </c>
      <c r="BP92" s="495" t="s">
        <v>270</v>
      </c>
      <c r="BQ92" s="590" t="s">
        <v>270</v>
      </c>
      <c r="BR92" s="393" t="s">
        <v>270</v>
      </c>
      <c r="BS92" s="588" t="s">
        <v>270</v>
      </c>
      <c r="BT92" s="587"/>
    </row>
    <row r="93" spans="1:72" s="5" customFormat="1" ht="15" customHeight="1">
      <c r="A93" s="583"/>
      <c r="B93" s="583"/>
      <c r="C93" s="582"/>
      <c r="D93" s="523"/>
      <c r="E93" s="523"/>
      <c r="F93" s="11" t="s">
        <v>2479</v>
      </c>
      <c r="G93" s="525"/>
      <c r="H93" s="521"/>
      <c r="I93" s="521"/>
      <c r="J93" s="396">
        <v>119</v>
      </c>
      <c r="K93" s="503"/>
      <c r="L93" s="398">
        <v>77</v>
      </c>
      <c r="M93" s="503"/>
      <c r="N93" s="202">
        <v>73</v>
      </c>
      <c r="O93" s="507"/>
      <c r="P93" s="211">
        <v>73</v>
      </c>
      <c r="Q93" s="398" t="s">
        <v>3271</v>
      </c>
      <c r="R93" s="398" t="s">
        <v>1733</v>
      </c>
      <c r="S93" s="398" t="s">
        <v>3272</v>
      </c>
      <c r="T93" s="398" t="s">
        <v>270</v>
      </c>
      <c r="U93" s="398" t="s">
        <v>270</v>
      </c>
      <c r="V93" s="398" t="s">
        <v>270</v>
      </c>
      <c r="W93" s="398" t="s">
        <v>270</v>
      </c>
      <c r="X93" s="497"/>
      <c r="Y93" s="398"/>
      <c r="Z93" s="10" t="s">
        <v>3273</v>
      </c>
      <c r="AA93" s="10" t="s">
        <v>3274</v>
      </c>
      <c r="AB93" s="422" t="s">
        <v>270</v>
      </c>
      <c r="AC93" s="396">
        <v>115</v>
      </c>
      <c r="AD93" s="396">
        <v>3.6</v>
      </c>
      <c r="AE93" s="9" t="s">
        <v>3275</v>
      </c>
      <c r="AF93" s="8" t="s">
        <v>270</v>
      </c>
      <c r="AG93" s="8" t="s">
        <v>270</v>
      </c>
      <c r="AH93" s="8" t="s">
        <v>270</v>
      </c>
      <c r="AI93" s="522"/>
      <c r="AJ93" s="397" t="s">
        <v>270</v>
      </c>
      <c r="AK93" s="397" t="s">
        <v>270</v>
      </c>
      <c r="AL93" s="7" t="s">
        <v>270</v>
      </c>
      <c r="AM93" s="7"/>
      <c r="AN93" s="531"/>
      <c r="AO93" s="398" t="s">
        <v>270</v>
      </c>
      <c r="AP93" s="398" t="s">
        <v>270</v>
      </c>
      <c r="AQ93" s="398" t="s">
        <v>270</v>
      </c>
      <c r="AR93" s="398" t="s">
        <v>270</v>
      </c>
      <c r="AS93" s="503"/>
      <c r="AT93" s="393" t="s">
        <v>270</v>
      </c>
      <c r="AU93" s="393" t="s">
        <v>270</v>
      </c>
      <c r="AV93" s="517"/>
      <c r="AW93" s="393">
        <v>114</v>
      </c>
      <c r="AX93" s="398" t="s">
        <v>270</v>
      </c>
      <c r="AY93" s="398" t="s">
        <v>3276</v>
      </c>
      <c r="AZ93" s="398" t="s">
        <v>270</v>
      </c>
      <c r="BA93" s="398" t="s">
        <v>270</v>
      </c>
      <c r="BB93" s="398" t="s">
        <v>270</v>
      </c>
      <c r="BC93" s="398" t="s">
        <v>3277</v>
      </c>
      <c r="BD93" s="398" t="s">
        <v>270</v>
      </c>
      <c r="BE93" s="398" t="s">
        <v>270</v>
      </c>
      <c r="BF93" s="398" t="s">
        <v>270</v>
      </c>
      <c r="BG93" s="398" t="s">
        <v>270</v>
      </c>
      <c r="BH93" s="398" t="s">
        <v>270</v>
      </c>
      <c r="BI93" s="398" t="s">
        <v>270</v>
      </c>
      <c r="BJ93" s="398" t="s">
        <v>270</v>
      </c>
      <c r="BK93" s="398" t="s">
        <v>270</v>
      </c>
      <c r="BL93" s="398" t="s">
        <v>270</v>
      </c>
      <c r="BM93" s="398" t="s">
        <v>3278</v>
      </c>
      <c r="BN93" s="398" t="s">
        <v>270</v>
      </c>
      <c r="BO93" s="398" t="s">
        <v>270</v>
      </c>
      <c r="BP93" s="495"/>
      <c r="BQ93" s="590"/>
      <c r="BR93" s="393" t="s">
        <v>270</v>
      </c>
      <c r="BS93" s="589"/>
      <c r="BT93" s="587"/>
    </row>
    <row r="94" spans="1:72" s="5" customFormat="1" ht="15" customHeight="1">
      <c r="A94" s="583" t="s">
        <v>2328</v>
      </c>
      <c r="B94" s="583" t="s">
        <v>834</v>
      </c>
      <c r="C94" s="581" t="s">
        <v>838</v>
      </c>
      <c r="D94" s="523" t="s">
        <v>3254</v>
      </c>
      <c r="E94" s="523" t="s">
        <v>2800</v>
      </c>
      <c r="F94" s="11" t="s">
        <v>3256</v>
      </c>
      <c r="G94" s="524" t="s">
        <v>3279</v>
      </c>
      <c r="H94" s="521" t="s">
        <v>3280</v>
      </c>
      <c r="I94" s="521" t="s">
        <v>3281</v>
      </c>
      <c r="J94" s="396">
        <v>29</v>
      </c>
      <c r="K94" s="502">
        <f>J94+J95</f>
        <v>56</v>
      </c>
      <c r="L94" s="398">
        <v>77</v>
      </c>
      <c r="M94" s="496">
        <f>(L94*J94+L95*J95)/K94</f>
        <v>77.482142857142861</v>
      </c>
      <c r="N94" s="202">
        <v>16</v>
      </c>
      <c r="O94" s="506">
        <v>29</v>
      </c>
      <c r="P94" s="211">
        <v>16</v>
      </c>
      <c r="Q94" s="398" t="s">
        <v>3282</v>
      </c>
      <c r="R94" s="398" t="s">
        <v>1733</v>
      </c>
      <c r="S94" s="398" t="s">
        <v>3283</v>
      </c>
      <c r="T94" s="398" t="s">
        <v>270</v>
      </c>
      <c r="U94" s="398" t="s">
        <v>270</v>
      </c>
      <c r="V94" s="398" t="s">
        <v>270</v>
      </c>
      <c r="W94" s="398" t="s">
        <v>270</v>
      </c>
      <c r="X94" s="496" t="e">
        <f>W94+W95</f>
        <v>#VALUE!</v>
      </c>
      <c r="Y94" s="398"/>
      <c r="Z94" s="10" t="s">
        <v>3284</v>
      </c>
      <c r="AA94" s="10" t="s">
        <v>3285</v>
      </c>
      <c r="AB94" s="422" t="s">
        <v>270</v>
      </c>
      <c r="AC94" s="396">
        <v>29</v>
      </c>
      <c r="AD94" s="396" t="s">
        <v>270</v>
      </c>
      <c r="AE94" s="9" t="s">
        <v>270</v>
      </c>
      <c r="AF94" s="393" t="s">
        <v>270</v>
      </c>
      <c r="AG94" s="393" t="s">
        <v>270</v>
      </c>
      <c r="AH94" s="393" t="s">
        <v>270</v>
      </c>
      <c r="AI94" s="522" t="s">
        <v>270</v>
      </c>
      <c r="AJ94" s="397">
        <v>29</v>
      </c>
      <c r="AK94" s="397" t="s">
        <v>3286</v>
      </c>
      <c r="AL94" s="397" t="s">
        <v>3287</v>
      </c>
      <c r="AM94" s="397"/>
      <c r="AN94" s="531" t="str">
        <f>"CR/CRi= "&amp;AK94&amp;" vs "&amp;AK95</f>
        <v>CR/CRi= 6 (21%) / NR (NR)  vs 5 (18%) / NR (NR)</v>
      </c>
      <c r="AO94" s="398" t="s">
        <v>270</v>
      </c>
      <c r="AP94" s="398" t="s">
        <v>270</v>
      </c>
      <c r="AQ94" s="398" t="s">
        <v>270</v>
      </c>
      <c r="AR94" s="398" t="s">
        <v>270</v>
      </c>
      <c r="AS94" s="502" t="s">
        <v>270</v>
      </c>
      <c r="AT94" s="398" t="s">
        <v>270</v>
      </c>
      <c r="AU94" s="398" t="s">
        <v>270</v>
      </c>
      <c r="AV94" s="502" t="s">
        <v>270</v>
      </c>
      <c r="AW94" s="393">
        <v>29</v>
      </c>
      <c r="AX94" s="398" t="s">
        <v>270</v>
      </c>
      <c r="AY94" s="398" t="s">
        <v>3288</v>
      </c>
      <c r="AZ94" s="398" t="s">
        <v>3282</v>
      </c>
      <c r="BA94" s="398" t="s">
        <v>270</v>
      </c>
      <c r="BB94" s="398" t="s">
        <v>270</v>
      </c>
      <c r="BC94" s="398" t="s">
        <v>270</v>
      </c>
      <c r="BD94" s="398" t="s">
        <v>3282</v>
      </c>
      <c r="BE94" s="398" t="s">
        <v>270</v>
      </c>
      <c r="BF94" s="398" t="s">
        <v>270</v>
      </c>
      <c r="BG94" s="398" t="s">
        <v>270</v>
      </c>
      <c r="BH94" s="398" t="s">
        <v>270</v>
      </c>
      <c r="BI94" s="398" t="s">
        <v>270</v>
      </c>
      <c r="BJ94" s="398" t="s">
        <v>270</v>
      </c>
      <c r="BK94" s="398" t="s">
        <v>270</v>
      </c>
      <c r="BL94" s="398" t="s">
        <v>270</v>
      </c>
      <c r="BM94" s="398" t="s">
        <v>3288</v>
      </c>
      <c r="BN94" s="398" t="s">
        <v>270</v>
      </c>
      <c r="BO94" s="398" t="s">
        <v>270</v>
      </c>
      <c r="BP94" s="495" t="s">
        <v>270</v>
      </c>
      <c r="BQ94" s="590" t="s">
        <v>270</v>
      </c>
      <c r="BR94" s="393" t="s">
        <v>270</v>
      </c>
      <c r="BS94" s="588" t="s">
        <v>270</v>
      </c>
      <c r="BT94" s="587"/>
    </row>
    <row r="95" spans="1:72" s="5" customFormat="1" ht="15" customHeight="1">
      <c r="A95" s="583"/>
      <c r="B95" s="583"/>
      <c r="C95" s="582"/>
      <c r="D95" s="523"/>
      <c r="E95" s="523"/>
      <c r="F95" s="11" t="s">
        <v>3256</v>
      </c>
      <c r="G95" s="525"/>
      <c r="H95" s="521"/>
      <c r="I95" s="521"/>
      <c r="J95" s="396">
        <v>27</v>
      </c>
      <c r="K95" s="503"/>
      <c r="L95" s="398">
        <v>78</v>
      </c>
      <c r="M95" s="497"/>
      <c r="N95" s="202">
        <v>13</v>
      </c>
      <c r="O95" s="507"/>
      <c r="P95" s="211">
        <v>13</v>
      </c>
      <c r="Q95" s="398" t="s">
        <v>3289</v>
      </c>
      <c r="R95" s="398" t="s">
        <v>1733</v>
      </c>
      <c r="S95" s="398" t="s">
        <v>3290</v>
      </c>
      <c r="T95" s="398" t="s">
        <v>270</v>
      </c>
      <c r="U95" s="398" t="s">
        <v>270</v>
      </c>
      <c r="V95" s="398" t="s">
        <v>270</v>
      </c>
      <c r="W95" s="398" t="s">
        <v>270</v>
      </c>
      <c r="X95" s="497"/>
      <c r="Y95" s="398"/>
      <c r="Z95" s="10" t="s">
        <v>3291</v>
      </c>
      <c r="AA95" s="10" t="s">
        <v>3292</v>
      </c>
      <c r="AB95" s="422" t="s">
        <v>270</v>
      </c>
      <c r="AC95" s="396">
        <v>27</v>
      </c>
      <c r="AD95" s="396" t="s">
        <v>270</v>
      </c>
      <c r="AE95" s="9" t="s">
        <v>270</v>
      </c>
      <c r="AF95" s="8" t="s">
        <v>270</v>
      </c>
      <c r="AG95" s="8" t="s">
        <v>270</v>
      </c>
      <c r="AH95" s="8" t="s">
        <v>270</v>
      </c>
      <c r="AI95" s="522"/>
      <c r="AJ95" s="397">
        <v>27</v>
      </c>
      <c r="AK95" s="397" t="s">
        <v>3293</v>
      </c>
      <c r="AL95" s="7" t="s">
        <v>3294</v>
      </c>
      <c r="AM95" s="7"/>
      <c r="AN95" s="531"/>
      <c r="AO95" s="398" t="s">
        <v>270</v>
      </c>
      <c r="AP95" s="398" t="s">
        <v>270</v>
      </c>
      <c r="AQ95" s="398" t="s">
        <v>270</v>
      </c>
      <c r="AR95" s="398" t="s">
        <v>270</v>
      </c>
      <c r="AS95" s="503"/>
      <c r="AT95" s="398" t="s">
        <v>270</v>
      </c>
      <c r="AU95" s="398" t="s">
        <v>270</v>
      </c>
      <c r="AV95" s="503"/>
      <c r="AW95" s="393">
        <v>27</v>
      </c>
      <c r="AX95" s="398" t="s">
        <v>270</v>
      </c>
      <c r="AY95" s="398" t="s">
        <v>3292</v>
      </c>
      <c r="AZ95" s="398" t="s">
        <v>1835</v>
      </c>
      <c r="BA95" s="398" t="s">
        <v>270</v>
      </c>
      <c r="BB95" s="398" t="s">
        <v>270</v>
      </c>
      <c r="BC95" s="398" t="s">
        <v>270</v>
      </c>
      <c r="BD95" s="398" t="s">
        <v>1835</v>
      </c>
      <c r="BE95" s="398" t="s">
        <v>270</v>
      </c>
      <c r="BF95" s="398" t="s">
        <v>270</v>
      </c>
      <c r="BG95" s="398" t="s">
        <v>270</v>
      </c>
      <c r="BH95" s="398" t="s">
        <v>270</v>
      </c>
      <c r="BI95" s="398" t="s">
        <v>270</v>
      </c>
      <c r="BJ95" s="398" t="s">
        <v>270</v>
      </c>
      <c r="BK95" s="398" t="s">
        <v>270</v>
      </c>
      <c r="BL95" s="398" t="s">
        <v>270</v>
      </c>
      <c r="BM95" s="398" t="s">
        <v>3295</v>
      </c>
      <c r="BN95" s="398" t="s">
        <v>270</v>
      </c>
      <c r="BO95" s="398" t="s">
        <v>270</v>
      </c>
      <c r="BP95" s="495"/>
      <c r="BQ95" s="590"/>
      <c r="BR95" s="393" t="s">
        <v>270</v>
      </c>
      <c r="BS95" s="589"/>
      <c r="BT95" s="587"/>
    </row>
    <row r="96" spans="1:72" s="5" customFormat="1" ht="15" customHeight="1">
      <c r="A96" s="426" t="s">
        <v>2328</v>
      </c>
      <c r="B96" s="426" t="s">
        <v>1080</v>
      </c>
      <c r="C96" s="425" t="s">
        <v>1365</v>
      </c>
      <c r="D96" s="408" t="s">
        <v>3296</v>
      </c>
      <c r="E96" s="408" t="s">
        <v>3297</v>
      </c>
      <c r="F96" s="11" t="s">
        <v>3298</v>
      </c>
      <c r="G96" s="409" t="s">
        <v>3299</v>
      </c>
      <c r="H96" s="406" t="s">
        <v>3300</v>
      </c>
      <c r="I96" s="406" t="s">
        <v>3301</v>
      </c>
      <c r="J96" s="396">
        <v>79</v>
      </c>
      <c r="K96" s="430">
        <f>J96</f>
        <v>79</v>
      </c>
      <c r="L96" s="430">
        <v>71</v>
      </c>
      <c r="M96" s="430">
        <f>L96</f>
        <v>71</v>
      </c>
      <c r="N96" s="202">
        <v>49</v>
      </c>
      <c r="O96" s="211">
        <v>49</v>
      </c>
      <c r="P96" s="211">
        <v>49</v>
      </c>
      <c r="Q96" s="398" t="s">
        <v>2643</v>
      </c>
      <c r="R96" s="398" t="s">
        <v>1733</v>
      </c>
      <c r="S96" s="398" t="s">
        <v>3302</v>
      </c>
      <c r="T96" s="398" t="s">
        <v>270</v>
      </c>
      <c r="U96" s="398" t="s">
        <v>270</v>
      </c>
      <c r="V96" s="398" t="s">
        <v>270</v>
      </c>
      <c r="W96" s="398" t="s">
        <v>270</v>
      </c>
      <c r="X96" s="211" t="str">
        <f>W96</f>
        <v>NR</v>
      </c>
      <c r="Y96" s="398"/>
      <c r="Z96" s="398" t="s">
        <v>270</v>
      </c>
      <c r="AA96" s="398" t="s">
        <v>270</v>
      </c>
      <c r="AB96" s="396" t="s">
        <v>277</v>
      </c>
      <c r="AC96" s="398">
        <v>79</v>
      </c>
      <c r="AD96" s="398">
        <v>11</v>
      </c>
      <c r="AE96" s="398" t="s">
        <v>270</v>
      </c>
      <c r="AF96" s="8" t="s">
        <v>270</v>
      </c>
      <c r="AG96" s="8" t="s">
        <v>270</v>
      </c>
      <c r="AH96" s="8" t="s">
        <v>270</v>
      </c>
      <c r="AI96" s="419" t="str">
        <f>"OS months: "&amp;AD96&amp;", OS CI= "&amp;AE96</f>
        <v>OS months: 11, OS CI= NR</v>
      </c>
      <c r="AJ96" s="397">
        <v>79</v>
      </c>
      <c r="AK96" s="397" t="s">
        <v>3303</v>
      </c>
      <c r="AL96" s="7" t="s">
        <v>3304</v>
      </c>
      <c r="AM96" s="7"/>
      <c r="AN96" s="397" t="s">
        <v>3303</v>
      </c>
      <c r="AO96" s="398">
        <v>79</v>
      </c>
      <c r="AP96" s="398" t="s">
        <v>270</v>
      </c>
      <c r="AQ96" s="398" t="s">
        <v>3305</v>
      </c>
      <c r="AR96" s="398" t="s">
        <v>270</v>
      </c>
      <c r="AS96" s="398" t="s">
        <v>3305</v>
      </c>
      <c r="AT96" s="393" t="s">
        <v>270</v>
      </c>
      <c r="AU96" s="393" t="s">
        <v>270</v>
      </c>
      <c r="AV96" s="405" t="s">
        <v>270</v>
      </c>
      <c r="AW96" s="393">
        <v>79</v>
      </c>
      <c r="AX96" s="398" t="s">
        <v>270</v>
      </c>
      <c r="AY96" s="398" t="s">
        <v>270</v>
      </c>
      <c r="AZ96" s="398" t="s">
        <v>3306</v>
      </c>
      <c r="BA96" s="398" t="s">
        <v>270</v>
      </c>
      <c r="BB96" s="398" t="s">
        <v>270</v>
      </c>
      <c r="BC96" s="398" t="s">
        <v>270</v>
      </c>
      <c r="BD96" s="398" t="s">
        <v>270</v>
      </c>
      <c r="BE96" s="398" t="s">
        <v>270</v>
      </c>
      <c r="BF96" s="398" t="s">
        <v>270</v>
      </c>
      <c r="BG96" s="398" t="s">
        <v>270</v>
      </c>
      <c r="BH96" s="398" t="s">
        <v>270</v>
      </c>
      <c r="BI96" s="398" t="s">
        <v>270</v>
      </c>
      <c r="BJ96" s="398" t="s">
        <v>270</v>
      </c>
      <c r="BK96" s="398" t="s">
        <v>270</v>
      </c>
      <c r="BL96" s="398" t="s">
        <v>270</v>
      </c>
      <c r="BM96" s="396" t="s">
        <v>3306</v>
      </c>
      <c r="BN96" s="398" t="s">
        <v>270</v>
      </c>
      <c r="BO96" s="398" t="s">
        <v>270</v>
      </c>
      <c r="BP96" s="393" t="s">
        <v>270</v>
      </c>
      <c r="BQ96" s="429" t="s">
        <v>270</v>
      </c>
      <c r="BR96" s="393" t="s">
        <v>270</v>
      </c>
      <c r="BS96" s="428" t="s">
        <v>270</v>
      </c>
      <c r="BT96" s="427"/>
    </row>
    <row r="97" spans="1:72" s="5" customFormat="1" ht="15" customHeight="1">
      <c r="A97" s="426" t="s">
        <v>2328</v>
      </c>
      <c r="B97" s="426" t="s">
        <v>1086</v>
      </c>
      <c r="C97" s="425" t="s">
        <v>1365</v>
      </c>
      <c r="D97" s="408" t="s">
        <v>3296</v>
      </c>
      <c r="E97" s="408" t="s">
        <v>3307</v>
      </c>
      <c r="F97" s="11" t="s">
        <v>3298</v>
      </c>
      <c r="G97" s="409" t="s">
        <v>3299</v>
      </c>
      <c r="H97" s="406" t="s">
        <v>3308</v>
      </c>
      <c r="I97" s="406" t="s">
        <v>3309</v>
      </c>
      <c r="J97" s="396">
        <v>54</v>
      </c>
      <c r="K97" s="399">
        <v>54</v>
      </c>
      <c r="L97" s="399">
        <v>75</v>
      </c>
      <c r="M97" s="399">
        <f>L97</f>
        <v>75</v>
      </c>
      <c r="N97" s="202">
        <v>33</v>
      </c>
      <c r="O97" s="394">
        <v>33</v>
      </c>
      <c r="P97" s="211">
        <v>33</v>
      </c>
      <c r="Q97" s="398" t="s">
        <v>3113</v>
      </c>
      <c r="R97" s="398" t="s">
        <v>1733</v>
      </c>
      <c r="S97" s="398" t="s">
        <v>270</v>
      </c>
      <c r="T97" s="398" t="s">
        <v>270</v>
      </c>
      <c r="U97" s="398" t="s">
        <v>270</v>
      </c>
      <c r="V97" s="398" t="s">
        <v>270</v>
      </c>
      <c r="W97" s="398" t="s">
        <v>270</v>
      </c>
      <c r="X97" s="211" t="str">
        <f>W97</f>
        <v>NR</v>
      </c>
      <c r="Y97" s="398"/>
      <c r="Z97" s="398" t="s">
        <v>270</v>
      </c>
      <c r="AA97" s="398" t="s">
        <v>270</v>
      </c>
      <c r="AB97" s="396" t="s">
        <v>277</v>
      </c>
      <c r="AC97" s="398">
        <v>54</v>
      </c>
      <c r="AD97" s="398">
        <v>11</v>
      </c>
      <c r="AE97" s="398" t="s">
        <v>270</v>
      </c>
      <c r="AF97" s="8" t="s">
        <v>270</v>
      </c>
      <c r="AG97" s="8" t="s">
        <v>270</v>
      </c>
      <c r="AH97" s="8" t="s">
        <v>270</v>
      </c>
      <c r="AI97" s="414" t="str">
        <f>"OS months: "&amp;AD97&amp;", OS CI= "&amp;AE97</f>
        <v>OS months: 11, OS CI= NR</v>
      </c>
      <c r="AJ97" s="397">
        <v>54</v>
      </c>
      <c r="AK97" s="397" t="s">
        <v>3310</v>
      </c>
      <c r="AL97" s="397" t="s">
        <v>3311</v>
      </c>
      <c r="AM97" s="397"/>
      <c r="AN97" s="397" t="s">
        <v>3310</v>
      </c>
      <c r="AO97" s="398">
        <v>54</v>
      </c>
      <c r="AP97" s="398" t="s">
        <v>270</v>
      </c>
      <c r="AQ97" s="398" t="s">
        <v>3305</v>
      </c>
      <c r="AR97" s="398" t="s">
        <v>270</v>
      </c>
      <c r="AS97" s="398" t="s">
        <v>3305</v>
      </c>
      <c r="AT97" s="393" t="s">
        <v>270</v>
      </c>
      <c r="AU97" s="393" t="s">
        <v>270</v>
      </c>
      <c r="AV97" s="404" t="s">
        <v>270</v>
      </c>
      <c r="AW97" s="393">
        <v>54</v>
      </c>
      <c r="AX97" s="398" t="s">
        <v>270</v>
      </c>
      <c r="AY97" s="398" t="s">
        <v>270</v>
      </c>
      <c r="AZ97" s="398" t="s">
        <v>3118</v>
      </c>
      <c r="BA97" s="398" t="s">
        <v>270</v>
      </c>
      <c r="BB97" s="398" t="s">
        <v>270</v>
      </c>
      <c r="BC97" s="398" t="s">
        <v>270</v>
      </c>
      <c r="BD97" s="398" t="s">
        <v>270</v>
      </c>
      <c r="BE97" s="398" t="s">
        <v>270</v>
      </c>
      <c r="BF97" s="398" t="s">
        <v>270</v>
      </c>
      <c r="BG97" s="398" t="s">
        <v>270</v>
      </c>
      <c r="BH97" s="398" t="s">
        <v>270</v>
      </c>
      <c r="BI97" s="398" t="s">
        <v>270</v>
      </c>
      <c r="BJ97" s="398" t="s">
        <v>270</v>
      </c>
      <c r="BK97" s="398" t="s">
        <v>270</v>
      </c>
      <c r="BL97" s="398" t="s">
        <v>270</v>
      </c>
      <c r="BM97" s="398" t="s">
        <v>3311</v>
      </c>
      <c r="BN97" s="398" t="s">
        <v>270</v>
      </c>
      <c r="BO97" s="398" t="s">
        <v>270</v>
      </c>
      <c r="BP97" s="393" t="s">
        <v>270</v>
      </c>
      <c r="BQ97" s="429" t="s">
        <v>270</v>
      </c>
      <c r="BR97" s="393" t="s">
        <v>270</v>
      </c>
      <c r="BS97" s="428" t="s">
        <v>270</v>
      </c>
      <c r="BT97" s="427"/>
    </row>
    <row r="98" spans="1:72" s="5" customFormat="1" ht="15" customHeight="1">
      <c r="A98" s="583" t="s">
        <v>2328</v>
      </c>
      <c r="B98" s="583" t="s">
        <v>1052</v>
      </c>
      <c r="C98" s="581" t="s">
        <v>1056</v>
      </c>
      <c r="D98" s="523" t="s">
        <v>270</v>
      </c>
      <c r="E98" s="523" t="s">
        <v>3312</v>
      </c>
      <c r="F98" s="11" t="s">
        <v>3313</v>
      </c>
      <c r="G98" s="524" t="s">
        <v>3314</v>
      </c>
      <c r="H98" s="521" t="s">
        <v>3315</v>
      </c>
      <c r="I98" s="521" t="s">
        <v>3316</v>
      </c>
      <c r="J98" s="396">
        <v>25</v>
      </c>
      <c r="K98" s="502">
        <f>J98+J99</f>
        <v>51</v>
      </c>
      <c r="L98" s="398">
        <v>71</v>
      </c>
      <c r="M98" s="496">
        <f>(L98*J98+L99*J99)/K98</f>
        <v>71.509803921568633</v>
      </c>
      <c r="N98" s="202" t="s">
        <v>270</v>
      </c>
      <c r="O98" s="496" t="s">
        <v>270</v>
      </c>
      <c r="P98" s="211" t="s">
        <v>270</v>
      </c>
      <c r="Q98" s="398" t="s">
        <v>3317</v>
      </c>
      <c r="R98" s="398" t="s">
        <v>3318</v>
      </c>
      <c r="S98" s="398" t="s">
        <v>270</v>
      </c>
      <c r="T98" s="398" t="s">
        <v>270</v>
      </c>
      <c r="U98" s="398" t="s">
        <v>270</v>
      </c>
      <c r="V98" s="398" t="s">
        <v>270</v>
      </c>
      <c r="W98" s="398" t="s">
        <v>270</v>
      </c>
      <c r="X98" s="496" t="e">
        <f>W98+W99</f>
        <v>#VALUE!</v>
      </c>
      <c r="Y98" s="398"/>
      <c r="Z98" s="10" t="s">
        <v>270</v>
      </c>
      <c r="AA98" s="10" t="s">
        <v>270</v>
      </c>
      <c r="AB98" s="422" t="s">
        <v>270</v>
      </c>
      <c r="AC98" s="402" t="s">
        <v>270</v>
      </c>
      <c r="AD98" s="402" t="s">
        <v>270</v>
      </c>
      <c r="AE98" s="402" t="s">
        <v>270</v>
      </c>
      <c r="AF98" s="402" t="s">
        <v>270</v>
      </c>
      <c r="AG98" s="402" t="s">
        <v>270</v>
      </c>
      <c r="AH98" s="402" t="s">
        <v>270</v>
      </c>
      <c r="AI98" s="539" t="s">
        <v>270</v>
      </c>
      <c r="AJ98" s="397" t="s">
        <v>270</v>
      </c>
      <c r="AK98" s="397" t="s">
        <v>270</v>
      </c>
      <c r="AL98" s="397" t="s">
        <v>270</v>
      </c>
      <c r="AM98" s="397"/>
      <c r="AN98" s="531" t="s">
        <v>270</v>
      </c>
      <c r="AO98" s="398" t="s">
        <v>270</v>
      </c>
      <c r="AP98" s="398" t="s">
        <v>270</v>
      </c>
      <c r="AQ98" s="398" t="s">
        <v>270</v>
      </c>
      <c r="AR98" s="398" t="s">
        <v>270</v>
      </c>
      <c r="AS98" s="502" t="s">
        <v>270</v>
      </c>
      <c r="AT98" s="398" t="s">
        <v>270</v>
      </c>
      <c r="AU98" s="398" t="s">
        <v>270</v>
      </c>
      <c r="AV98" s="502" t="s">
        <v>270</v>
      </c>
      <c r="AW98" s="393" t="s">
        <v>270</v>
      </c>
      <c r="AX98" s="393" t="s">
        <v>270</v>
      </c>
      <c r="AY98" s="393" t="s">
        <v>270</v>
      </c>
      <c r="AZ98" s="393" t="s">
        <v>270</v>
      </c>
      <c r="BA98" s="393" t="s">
        <v>270</v>
      </c>
      <c r="BB98" s="393" t="s">
        <v>270</v>
      </c>
      <c r="BC98" s="393" t="s">
        <v>270</v>
      </c>
      <c r="BD98" s="393" t="s">
        <v>270</v>
      </c>
      <c r="BE98" s="393" t="s">
        <v>270</v>
      </c>
      <c r="BF98" s="393" t="s">
        <v>270</v>
      </c>
      <c r="BG98" s="393" t="s">
        <v>270</v>
      </c>
      <c r="BH98" s="393" t="s">
        <v>270</v>
      </c>
      <c r="BI98" s="393" t="s">
        <v>270</v>
      </c>
      <c r="BJ98" s="393" t="s">
        <v>270</v>
      </c>
      <c r="BK98" s="393" t="s">
        <v>270</v>
      </c>
      <c r="BL98" s="393" t="s">
        <v>270</v>
      </c>
      <c r="BM98" s="393" t="s">
        <v>270</v>
      </c>
      <c r="BN98" s="393" t="s">
        <v>270</v>
      </c>
      <c r="BO98" s="393" t="s">
        <v>270</v>
      </c>
      <c r="BP98" s="495" t="s">
        <v>270</v>
      </c>
      <c r="BQ98" s="590" t="s">
        <v>270</v>
      </c>
      <c r="BR98" s="393" t="s">
        <v>270</v>
      </c>
      <c r="BS98" s="588" t="s">
        <v>270</v>
      </c>
      <c r="BT98" s="587"/>
    </row>
    <row r="99" spans="1:72" s="5" customFormat="1" ht="15" customHeight="1">
      <c r="A99" s="583"/>
      <c r="B99" s="583"/>
      <c r="C99" s="582"/>
      <c r="D99" s="523"/>
      <c r="E99" s="523"/>
      <c r="F99" s="11" t="s">
        <v>3256</v>
      </c>
      <c r="G99" s="525"/>
      <c r="H99" s="521"/>
      <c r="I99" s="521"/>
      <c r="J99" s="396">
        <v>26</v>
      </c>
      <c r="K99" s="503"/>
      <c r="L99" s="398">
        <v>72</v>
      </c>
      <c r="M99" s="497"/>
      <c r="N99" s="202" t="s">
        <v>270</v>
      </c>
      <c r="O99" s="497"/>
      <c r="P99" s="211" t="s">
        <v>270</v>
      </c>
      <c r="Q99" s="398" t="s">
        <v>3319</v>
      </c>
      <c r="R99" s="398" t="s">
        <v>3320</v>
      </c>
      <c r="S99" s="398" t="s">
        <v>270</v>
      </c>
      <c r="T99" s="398" t="s">
        <v>270</v>
      </c>
      <c r="U99" s="398" t="s">
        <v>270</v>
      </c>
      <c r="V99" s="398" t="s">
        <v>270</v>
      </c>
      <c r="W99" s="398" t="s">
        <v>270</v>
      </c>
      <c r="X99" s="497"/>
      <c r="Y99" s="398"/>
      <c r="Z99" s="10" t="s">
        <v>270</v>
      </c>
      <c r="AA99" s="10" t="s">
        <v>270</v>
      </c>
      <c r="AB99" s="422" t="s">
        <v>270</v>
      </c>
      <c r="AC99" s="402" t="s">
        <v>270</v>
      </c>
      <c r="AD99" s="402" t="s">
        <v>270</v>
      </c>
      <c r="AE99" s="402" t="s">
        <v>270</v>
      </c>
      <c r="AF99" s="8" t="s">
        <v>270</v>
      </c>
      <c r="AG99" s="8" t="s">
        <v>270</v>
      </c>
      <c r="AH99" s="8" t="s">
        <v>270</v>
      </c>
      <c r="AI99" s="540"/>
      <c r="AJ99" s="397" t="s">
        <v>270</v>
      </c>
      <c r="AK99" s="397" t="s">
        <v>270</v>
      </c>
      <c r="AL99" s="397" t="s">
        <v>270</v>
      </c>
      <c r="AM99" s="397"/>
      <c r="AN99" s="531"/>
      <c r="AO99" s="398" t="s">
        <v>270</v>
      </c>
      <c r="AP99" s="398" t="s">
        <v>270</v>
      </c>
      <c r="AQ99" s="398" t="s">
        <v>270</v>
      </c>
      <c r="AR99" s="398" t="s">
        <v>270</v>
      </c>
      <c r="AS99" s="503"/>
      <c r="AT99" s="398" t="s">
        <v>270</v>
      </c>
      <c r="AU99" s="398" t="s">
        <v>270</v>
      </c>
      <c r="AV99" s="503"/>
      <c r="AW99" s="393" t="s">
        <v>270</v>
      </c>
      <c r="AX99" s="393" t="s">
        <v>270</v>
      </c>
      <c r="AY99" s="393" t="s">
        <v>270</v>
      </c>
      <c r="AZ99" s="393" t="s">
        <v>270</v>
      </c>
      <c r="BA99" s="393" t="s">
        <v>270</v>
      </c>
      <c r="BB99" s="393" t="s">
        <v>270</v>
      </c>
      <c r="BC99" s="393" t="s">
        <v>270</v>
      </c>
      <c r="BD99" s="393" t="s">
        <v>270</v>
      </c>
      <c r="BE99" s="393" t="s">
        <v>270</v>
      </c>
      <c r="BF99" s="393" t="s">
        <v>270</v>
      </c>
      <c r="BG99" s="393" t="s">
        <v>270</v>
      </c>
      <c r="BH99" s="393" t="s">
        <v>270</v>
      </c>
      <c r="BI99" s="393" t="s">
        <v>270</v>
      </c>
      <c r="BJ99" s="393" t="s">
        <v>270</v>
      </c>
      <c r="BK99" s="393" t="s">
        <v>270</v>
      </c>
      <c r="BL99" s="393" t="s">
        <v>270</v>
      </c>
      <c r="BM99" s="393" t="s">
        <v>270</v>
      </c>
      <c r="BN99" s="393" t="s">
        <v>270</v>
      </c>
      <c r="BO99" s="393" t="s">
        <v>270</v>
      </c>
      <c r="BP99" s="495"/>
      <c r="BQ99" s="590"/>
      <c r="BR99" s="393" t="s">
        <v>270</v>
      </c>
      <c r="BS99" s="589"/>
      <c r="BT99" s="587"/>
    </row>
    <row r="100" spans="1:72" s="5" customFormat="1" ht="15" customHeight="1">
      <c r="A100" s="426" t="s">
        <v>2328</v>
      </c>
      <c r="B100" s="426" t="s">
        <v>1097</v>
      </c>
      <c r="C100" s="12" t="s">
        <v>1359</v>
      </c>
      <c r="D100" s="408" t="s">
        <v>270</v>
      </c>
      <c r="E100" s="408" t="s">
        <v>3321</v>
      </c>
      <c r="F100" s="11" t="s">
        <v>3256</v>
      </c>
      <c r="G100" s="11" t="s">
        <v>3322</v>
      </c>
      <c r="H100" s="406" t="s">
        <v>3323</v>
      </c>
      <c r="I100" s="406" t="s">
        <v>3324</v>
      </c>
      <c r="J100" s="396">
        <v>12</v>
      </c>
      <c r="K100" s="398">
        <f>J100</f>
        <v>12</v>
      </c>
      <c r="L100" s="398">
        <v>75</v>
      </c>
      <c r="M100" s="398">
        <f>L100</f>
        <v>75</v>
      </c>
      <c r="N100" s="202">
        <v>9</v>
      </c>
      <c r="O100" s="219">
        <v>9</v>
      </c>
      <c r="P100" s="211">
        <v>9</v>
      </c>
      <c r="Q100" s="398" t="s">
        <v>2748</v>
      </c>
      <c r="R100" s="398" t="s">
        <v>1733</v>
      </c>
      <c r="S100" s="398" t="s">
        <v>270</v>
      </c>
      <c r="T100" s="398" t="s">
        <v>3325</v>
      </c>
      <c r="U100" s="398" t="s">
        <v>3326</v>
      </c>
      <c r="V100" s="398" t="s">
        <v>3327</v>
      </c>
      <c r="W100" s="398">
        <v>11</v>
      </c>
      <c r="X100" s="219">
        <v>11</v>
      </c>
      <c r="Y100" s="398"/>
      <c r="Z100" s="10" t="s">
        <v>3328</v>
      </c>
      <c r="AA100" s="10" t="s">
        <v>3329</v>
      </c>
      <c r="AB100" s="422" t="s">
        <v>270</v>
      </c>
      <c r="AC100" s="402" t="s">
        <v>277</v>
      </c>
      <c r="AD100" s="402" t="s">
        <v>277</v>
      </c>
      <c r="AE100" s="402" t="s">
        <v>277</v>
      </c>
      <c r="AF100" s="8" t="s">
        <v>270</v>
      </c>
      <c r="AG100" s="8" t="s">
        <v>270</v>
      </c>
      <c r="AH100" s="8" t="s">
        <v>270</v>
      </c>
      <c r="AI100" s="407" t="s">
        <v>277</v>
      </c>
      <c r="AJ100" s="397">
        <v>11</v>
      </c>
      <c r="AK100" s="397" t="s">
        <v>3330</v>
      </c>
      <c r="AL100" s="7" t="s">
        <v>3331</v>
      </c>
      <c r="AM100" s="7"/>
      <c r="AN100" s="397" t="s">
        <v>3330</v>
      </c>
      <c r="AO100" s="398" t="s">
        <v>270</v>
      </c>
      <c r="AP100" s="398" t="s">
        <v>270</v>
      </c>
      <c r="AQ100" s="398" t="s">
        <v>270</v>
      </c>
      <c r="AR100" s="398" t="s">
        <v>270</v>
      </c>
      <c r="AS100" s="398" t="s">
        <v>270</v>
      </c>
      <c r="AT100" s="393" t="s">
        <v>270</v>
      </c>
      <c r="AU100" s="393" t="s">
        <v>270</v>
      </c>
      <c r="AV100" s="405" t="s">
        <v>270</v>
      </c>
      <c r="AW100" s="393">
        <v>12</v>
      </c>
      <c r="AX100" s="398" t="s">
        <v>270</v>
      </c>
      <c r="AY100" s="398" t="s">
        <v>270</v>
      </c>
      <c r="AZ100" s="398" t="s">
        <v>3332</v>
      </c>
      <c r="BA100" s="398" t="s">
        <v>1733</v>
      </c>
      <c r="BB100" s="398" t="s">
        <v>270</v>
      </c>
      <c r="BC100" s="398" t="s">
        <v>1733</v>
      </c>
      <c r="BD100" s="398" t="s">
        <v>2748</v>
      </c>
      <c r="BE100" s="398" t="s">
        <v>3333</v>
      </c>
      <c r="BF100" s="398" t="s">
        <v>270</v>
      </c>
      <c r="BG100" s="398" t="s">
        <v>270</v>
      </c>
      <c r="BH100" s="398" t="s">
        <v>270</v>
      </c>
      <c r="BI100" s="398" t="s">
        <v>270</v>
      </c>
      <c r="BJ100" s="398" t="s">
        <v>270</v>
      </c>
      <c r="BK100" s="398" t="s">
        <v>1733</v>
      </c>
      <c r="BL100" s="398" t="s">
        <v>270</v>
      </c>
      <c r="BM100" s="398" t="s">
        <v>270</v>
      </c>
      <c r="BN100" s="398" t="s">
        <v>270</v>
      </c>
      <c r="BO100" s="398" t="s">
        <v>270</v>
      </c>
      <c r="BP100" s="393" t="s">
        <v>270</v>
      </c>
      <c r="BQ100" s="429" t="s">
        <v>270</v>
      </c>
      <c r="BR100" s="393" t="s">
        <v>270</v>
      </c>
      <c r="BS100" s="428" t="s">
        <v>270</v>
      </c>
      <c r="BT100" s="427"/>
    </row>
    <row r="101" spans="1:72" s="5" customFormat="1" ht="15" customHeight="1">
      <c r="A101" s="426" t="s">
        <v>2328</v>
      </c>
      <c r="B101" s="426" t="s">
        <v>1104</v>
      </c>
      <c r="C101" s="425" t="s">
        <v>1370</v>
      </c>
      <c r="D101" s="408" t="s">
        <v>270</v>
      </c>
      <c r="E101" s="408" t="s">
        <v>3334</v>
      </c>
      <c r="F101" s="11" t="s">
        <v>3298</v>
      </c>
      <c r="G101" s="409" t="s">
        <v>3299</v>
      </c>
      <c r="H101" s="406" t="s">
        <v>3335</v>
      </c>
      <c r="I101" s="406" t="s">
        <v>3336</v>
      </c>
      <c r="J101" s="396">
        <v>20</v>
      </c>
      <c r="K101" s="399">
        <f>J101</f>
        <v>20</v>
      </c>
      <c r="L101" s="398">
        <v>76</v>
      </c>
      <c r="M101" s="398">
        <f>L101</f>
        <v>76</v>
      </c>
      <c r="N101" s="202">
        <v>11</v>
      </c>
      <c r="O101" s="219">
        <v>11</v>
      </c>
      <c r="P101" s="211">
        <v>11</v>
      </c>
      <c r="Q101" s="398" t="s">
        <v>3337</v>
      </c>
      <c r="R101" s="398" t="s">
        <v>2516</v>
      </c>
      <c r="S101" s="398" t="s">
        <v>3338</v>
      </c>
      <c r="T101" s="398" t="s">
        <v>270</v>
      </c>
      <c r="U101" s="398" t="s">
        <v>270</v>
      </c>
      <c r="V101" s="398" t="s">
        <v>270</v>
      </c>
      <c r="W101" s="398" t="s">
        <v>270</v>
      </c>
      <c r="X101" s="219" t="str">
        <f>W101</f>
        <v>NR</v>
      </c>
      <c r="Y101" s="398"/>
      <c r="Z101" s="10" t="s">
        <v>3339</v>
      </c>
      <c r="AA101" s="10" t="s">
        <v>3340</v>
      </c>
      <c r="AB101" s="10">
        <v>16</v>
      </c>
      <c r="AC101" s="402" t="s">
        <v>270</v>
      </c>
      <c r="AD101" s="402" t="s">
        <v>270</v>
      </c>
      <c r="AE101" s="402" t="s">
        <v>270</v>
      </c>
      <c r="AF101" s="8" t="s">
        <v>270</v>
      </c>
      <c r="AG101" s="8" t="s">
        <v>270</v>
      </c>
      <c r="AH101" s="8" t="s">
        <v>270</v>
      </c>
      <c r="AI101" s="414" t="s">
        <v>270</v>
      </c>
      <c r="AJ101" s="397" t="s">
        <v>270</v>
      </c>
      <c r="AK101" s="397" t="s">
        <v>270</v>
      </c>
      <c r="AL101" s="397" t="s">
        <v>270</v>
      </c>
      <c r="AM101" s="397"/>
      <c r="AN101" s="411" t="s">
        <v>270</v>
      </c>
      <c r="AO101" s="398">
        <v>20</v>
      </c>
      <c r="AP101" s="398" t="s">
        <v>270</v>
      </c>
      <c r="AQ101" s="398">
        <v>243.2</v>
      </c>
      <c r="AR101" s="398" t="s">
        <v>3341</v>
      </c>
      <c r="AS101" s="398">
        <v>243.2</v>
      </c>
      <c r="AT101" s="393" t="s">
        <v>270</v>
      </c>
      <c r="AU101" s="393" t="s">
        <v>270</v>
      </c>
      <c r="AV101" s="404" t="s">
        <v>270</v>
      </c>
      <c r="AW101" s="393">
        <v>20</v>
      </c>
      <c r="AX101" s="398" t="s">
        <v>270</v>
      </c>
      <c r="AY101" s="398" t="s">
        <v>270</v>
      </c>
      <c r="AZ101" s="398" t="s">
        <v>3342</v>
      </c>
      <c r="BA101" s="398" t="s">
        <v>1733</v>
      </c>
      <c r="BB101" s="398" t="s">
        <v>270</v>
      </c>
      <c r="BC101" s="398" t="s">
        <v>3343</v>
      </c>
      <c r="BD101" s="398" t="s">
        <v>270</v>
      </c>
      <c r="BE101" s="398" t="s">
        <v>270</v>
      </c>
      <c r="BF101" s="398" t="s">
        <v>270</v>
      </c>
      <c r="BG101" s="398" t="s">
        <v>3344</v>
      </c>
      <c r="BH101" s="398" t="s">
        <v>270</v>
      </c>
      <c r="BI101" s="398" t="s">
        <v>270</v>
      </c>
      <c r="BJ101" s="398" t="s">
        <v>270</v>
      </c>
      <c r="BK101" s="398" t="s">
        <v>1733</v>
      </c>
      <c r="BL101" s="398" t="s">
        <v>270</v>
      </c>
      <c r="BM101" s="398" t="s">
        <v>270</v>
      </c>
      <c r="BN101" s="398" t="s">
        <v>270</v>
      </c>
      <c r="BO101" s="398" t="s">
        <v>270</v>
      </c>
      <c r="BP101" s="393" t="s">
        <v>270</v>
      </c>
      <c r="BQ101" s="429" t="s">
        <v>270</v>
      </c>
      <c r="BR101" s="393" t="s">
        <v>270</v>
      </c>
      <c r="BS101" s="428" t="s">
        <v>270</v>
      </c>
      <c r="BT101" s="427"/>
    </row>
    <row r="102" spans="1:72" s="5" customFormat="1" ht="15" customHeight="1">
      <c r="A102" s="583" t="s">
        <v>2328</v>
      </c>
      <c r="B102" s="583" t="s">
        <v>1033</v>
      </c>
      <c r="C102" s="581" t="s">
        <v>1037</v>
      </c>
      <c r="D102" s="523" t="s">
        <v>3345</v>
      </c>
      <c r="E102" s="523" t="s">
        <v>3346</v>
      </c>
      <c r="F102" s="11" t="s">
        <v>3347</v>
      </c>
      <c r="G102" s="524" t="s">
        <v>3348</v>
      </c>
      <c r="H102" s="521" t="s">
        <v>3349</v>
      </c>
      <c r="I102" s="521" t="s">
        <v>3350</v>
      </c>
      <c r="J102" s="396">
        <v>23</v>
      </c>
      <c r="K102" s="502">
        <f>J102+J103+J104</f>
        <v>57</v>
      </c>
      <c r="L102" s="398">
        <v>74</v>
      </c>
      <c r="M102" s="496">
        <f>(L102*J102+L103*J103+L104*J104)/K102</f>
        <v>74.385964912280699</v>
      </c>
      <c r="N102" s="202">
        <v>9</v>
      </c>
      <c r="O102" s="496">
        <v>28</v>
      </c>
      <c r="P102" s="211">
        <v>9</v>
      </c>
      <c r="Q102" s="398" t="s">
        <v>3351</v>
      </c>
      <c r="R102" s="398" t="s">
        <v>1733</v>
      </c>
      <c r="S102" s="398" t="s">
        <v>270</v>
      </c>
      <c r="T102" s="398" t="s">
        <v>3352</v>
      </c>
      <c r="U102" s="398" t="s">
        <v>270</v>
      </c>
      <c r="V102" s="398" t="s">
        <v>3353</v>
      </c>
      <c r="W102" s="398">
        <v>19</v>
      </c>
      <c r="X102" s="496">
        <f>W102+W103+W104</f>
        <v>47</v>
      </c>
      <c r="Y102" s="398"/>
      <c r="Z102" s="10" t="s">
        <v>3354</v>
      </c>
      <c r="AA102" s="10" t="s">
        <v>3355</v>
      </c>
      <c r="AB102" s="422">
        <f>4*30.4</f>
        <v>121.6</v>
      </c>
      <c r="AC102" s="396">
        <v>23</v>
      </c>
      <c r="AD102" s="396">
        <v>15.2</v>
      </c>
      <c r="AE102" s="9" t="s">
        <v>3356</v>
      </c>
      <c r="AF102" s="393" t="s">
        <v>270</v>
      </c>
      <c r="AG102" s="393" t="s">
        <v>270</v>
      </c>
      <c r="AH102" s="393" t="s">
        <v>270</v>
      </c>
      <c r="AI102" s="522" t="str">
        <f>"OS months: "&amp;AD102&amp;" vs "&amp;AD103&amp;" vs "&amp;AD104&amp;", HR= NR, HR CI= NR, p= NR"</f>
        <v>OS months: 15.2 vs 14.2 vs NR, HR= NR, HR CI= NR, p= NR</v>
      </c>
      <c r="AJ102" s="397">
        <v>23</v>
      </c>
      <c r="AK102" s="397" t="s">
        <v>3357</v>
      </c>
      <c r="AL102" s="397" t="s">
        <v>3358</v>
      </c>
      <c r="AM102" s="397"/>
      <c r="AN102" s="531" t="str">
        <f>"CR/CRi= "&amp;AK102&amp;" vs "&amp;AK103&amp;" vs "&amp;AK104</f>
        <v>CR/CRi= 8 (35%) / 6 (26%) vs 6 (27%) / 7 (32%) vs 0 (0%) / 8 (67%)</v>
      </c>
      <c r="AO102" s="398">
        <v>23</v>
      </c>
      <c r="AP102" s="398" t="s">
        <v>270</v>
      </c>
      <c r="AQ102" s="398">
        <f>1*30.4</f>
        <v>30.4</v>
      </c>
      <c r="AR102" s="398" t="s">
        <v>270</v>
      </c>
      <c r="AS102" s="502" t="str">
        <f>AQ102&amp;" vs "&amp;AQ103&amp;" vs "&amp;AQ104</f>
        <v>30.4 vs 36.48 vs 27.36</v>
      </c>
      <c r="AT102" s="393" t="s">
        <v>270</v>
      </c>
      <c r="AU102" s="393" t="s">
        <v>270</v>
      </c>
      <c r="AV102" s="516" t="s">
        <v>270</v>
      </c>
      <c r="AW102" s="393">
        <v>23</v>
      </c>
      <c r="AX102" s="398" t="s">
        <v>3359</v>
      </c>
      <c r="AY102" s="398" t="s">
        <v>3360</v>
      </c>
      <c r="AZ102" s="398" t="s">
        <v>3361</v>
      </c>
      <c r="BA102" s="399" t="s">
        <v>1733</v>
      </c>
      <c r="BB102" s="399" t="s">
        <v>1733</v>
      </c>
      <c r="BC102" s="398" t="s">
        <v>2980</v>
      </c>
      <c r="BD102" s="398" t="s">
        <v>3362</v>
      </c>
      <c r="BE102" s="398" t="s">
        <v>2980</v>
      </c>
      <c r="BF102" s="398" t="s">
        <v>270</v>
      </c>
      <c r="BG102" s="398" t="s">
        <v>270</v>
      </c>
      <c r="BH102" s="398" t="s">
        <v>270</v>
      </c>
      <c r="BI102" s="398" t="s">
        <v>270</v>
      </c>
      <c r="BJ102" s="398" t="s">
        <v>270</v>
      </c>
      <c r="BK102" s="398" t="s">
        <v>270</v>
      </c>
      <c r="BL102" s="398" t="s">
        <v>270</v>
      </c>
      <c r="BM102" s="398" t="s">
        <v>1733</v>
      </c>
      <c r="BN102" s="398" t="s">
        <v>270</v>
      </c>
      <c r="BO102" s="398" t="s">
        <v>270</v>
      </c>
      <c r="BP102" s="495" t="s">
        <v>270</v>
      </c>
      <c r="BQ102" s="590" t="s">
        <v>270</v>
      </c>
      <c r="BR102" s="482" t="s">
        <v>2237</v>
      </c>
      <c r="BS102" s="588" t="s">
        <v>3363</v>
      </c>
      <c r="BT102" s="587"/>
    </row>
    <row r="103" spans="1:72" s="5" customFormat="1" ht="15" customHeight="1">
      <c r="A103" s="583"/>
      <c r="B103" s="583"/>
      <c r="C103" s="582"/>
      <c r="D103" s="523"/>
      <c r="E103" s="523"/>
      <c r="F103" s="11" t="s">
        <v>3364</v>
      </c>
      <c r="G103" s="585"/>
      <c r="H103" s="521"/>
      <c r="I103" s="521"/>
      <c r="J103" s="396">
        <v>22</v>
      </c>
      <c r="K103" s="591"/>
      <c r="L103" s="398">
        <v>75</v>
      </c>
      <c r="M103" s="592"/>
      <c r="N103" s="202">
        <v>11</v>
      </c>
      <c r="O103" s="592"/>
      <c r="P103" s="211">
        <v>11</v>
      </c>
      <c r="Q103" s="398" t="s">
        <v>3365</v>
      </c>
      <c r="R103" s="398" t="s">
        <v>1733</v>
      </c>
      <c r="S103" s="398" t="s">
        <v>270</v>
      </c>
      <c r="T103" s="398" t="s">
        <v>3366</v>
      </c>
      <c r="U103" s="398" t="s">
        <v>270</v>
      </c>
      <c r="V103" s="398" t="s">
        <v>3367</v>
      </c>
      <c r="W103" s="398">
        <v>18</v>
      </c>
      <c r="X103" s="592"/>
      <c r="Y103" s="398"/>
      <c r="Z103" s="10" t="s">
        <v>3368</v>
      </c>
      <c r="AA103" s="10" t="s">
        <v>3369</v>
      </c>
      <c r="AB103" s="422">
        <f>4*30.4</f>
        <v>121.6</v>
      </c>
      <c r="AC103" s="396">
        <v>22</v>
      </c>
      <c r="AD103" s="396">
        <v>14.2</v>
      </c>
      <c r="AE103" s="9" t="s">
        <v>3370</v>
      </c>
      <c r="AF103" s="393" t="s">
        <v>270</v>
      </c>
      <c r="AG103" s="393" t="s">
        <v>270</v>
      </c>
      <c r="AH103" s="393" t="s">
        <v>270</v>
      </c>
      <c r="AI103" s="522"/>
      <c r="AJ103" s="397">
        <v>22</v>
      </c>
      <c r="AK103" s="397" t="s">
        <v>3371</v>
      </c>
      <c r="AL103" s="397" t="s">
        <v>3372</v>
      </c>
      <c r="AM103" s="397"/>
      <c r="AN103" s="531"/>
      <c r="AO103" s="398">
        <v>22</v>
      </c>
      <c r="AP103" s="398" t="s">
        <v>270</v>
      </c>
      <c r="AQ103" s="18">
        <f>1.2*30.4</f>
        <v>36.479999999999997</v>
      </c>
      <c r="AR103" s="398" t="s">
        <v>270</v>
      </c>
      <c r="AS103" s="591"/>
      <c r="AT103" s="393" t="s">
        <v>270</v>
      </c>
      <c r="AU103" s="393" t="s">
        <v>270</v>
      </c>
      <c r="AV103" s="516"/>
      <c r="AW103" s="393">
        <v>22</v>
      </c>
      <c r="AX103" s="398" t="s">
        <v>3344</v>
      </c>
      <c r="AY103" s="398" t="s">
        <v>3373</v>
      </c>
      <c r="AZ103" s="398" t="s">
        <v>3374</v>
      </c>
      <c r="BA103" s="399" t="s">
        <v>1733</v>
      </c>
      <c r="BB103" s="399" t="s">
        <v>1733</v>
      </c>
      <c r="BC103" s="398" t="s">
        <v>3344</v>
      </c>
      <c r="BD103" s="398" t="s">
        <v>3375</v>
      </c>
      <c r="BE103" s="399" t="s">
        <v>1733</v>
      </c>
      <c r="BF103" s="398" t="s">
        <v>270</v>
      </c>
      <c r="BG103" s="398" t="s">
        <v>270</v>
      </c>
      <c r="BH103" s="398" t="s">
        <v>270</v>
      </c>
      <c r="BI103" s="398" t="s">
        <v>270</v>
      </c>
      <c r="BJ103" s="398" t="s">
        <v>270</v>
      </c>
      <c r="BK103" s="398" t="s">
        <v>270</v>
      </c>
      <c r="BL103" s="398" t="s">
        <v>270</v>
      </c>
      <c r="BM103" s="398" t="s">
        <v>3344</v>
      </c>
      <c r="BN103" s="398" t="s">
        <v>270</v>
      </c>
      <c r="BO103" s="398" t="s">
        <v>270</v>
      </c>
      <c r="BP103" s="495"/>
      <c r="BQ103" s="590"/>
      <c r="BR103" s="541"/>
      <c r="BS103" s="589"/>
      <c r="BT103" s="587"/>
    </row>
    <row r="104" spans="1:72" s="5" customFormat="1" ht="15" customHeight="1">
      <c r="A104" s="579"/>
      <c r="B104" s="579"/>
      <c r="C104" s="582"/>
      <c r="D104" s="584"/>
      <c r="E104" s="584"/>
      <c r="F104" s="11" t="s">
        <v>3376</v>
      </c>
      <c r="G104" s="585"/>
      <c r="H104" s="586"/>
      <c r="I104" s="586"/>
      <c r="J104" s="413">
        <v>12</v>
      </c>
      <c r="K104" s="503"/>
      <c r="L104" s="399">
        <v>74</v>
      </c>
      <c r="M104" s="592"/>
      <c r="N104" s="208">
        <v>8</v>
      </c>
      <c r="O104" s="592"/>
      <c r="P104" s="217">
        <v>8</v>
      </c>
      <c r="Q104" s="398" t="s">
        <v>2748</v>
      </c>
      <c r="R104" s="398" t="s">
        <v>1733</v>
      </c>
      <c r="S104" s="398" t="s">
        <v>270</v>
      </c>
      <c r="T104" s="399" t="s">
        <v>3377</v>
      </c>
      <c r="U104" s="399" t="s">
        <v>270</v>
      </c>
      <c r="V104" s="399" t="s">
        <v>3378</v>
      </c>
      <c r="W104" s="399">
        <v>10</v>
      </c>
      <c r="X104" s="592"/>
      <c r="Y104" s="399"/>
      <c r="Z104" s="17" t="s">
        <v>3379</v>
      </c>
      <c r="AA104" s="17" t="s">
        <v>3380</v>
      </c>
      <c r="AB104" s="16">
        <f>2.3*30.4</f>
        <v>69.919999999999987</v>
      </c>
      <c r="AC104" s="413">
        <v>12</v>
      </c>
      <c r="AD104" s="413" t="s">
        <v>270</v>
      </c>
      <c r="AE104" s="416" t="s">
        <v>270</v>
      </c>
      <c r="AF104" s="15" t="s">
        <v>270</v>
      </c>
      <c r="AG104" s="15" t="s">
        <v>270</v>
      </c>
      <c r="AH104" s="15" t="s">
        <v>270</v>
      </c>
      <c r="AI104" s="539"/>
      <c r="AJ104" s="391">
        <v>12</v>
      </c>
      <c r="AK104" s="14" t="s">
        <v>3381</v>
      </c>
      <c r="AL104" s="14" t="s">
        <v>1733</v>
      </c>
      <c r="AM104" s="14"/>
      <c r="AN104" s="527"/>
      <c r="AO104" s="399">
        <v>12</v>
      </c>
      <c r="AP104" s="398" t="s">
        <v>270</v>
      </c>
      <c r="AQ104" s="13">
        <f>0.9*30.4</f>
        <v>27.36</v>
      </c>
      <c r="AR104" s="398" t="s">
        <v>270</v>
      </c>
      <c r="AS104" s="591"/>
      <c r="AT104" s="393" t="s">
        <v>270</v>
      </c>
      <c r="AU104" s="393" t="s">
        <v>270</v>
      </c>
      <c r="AV104" s="514"/>
      <c r="AW104" s="389">
        <v>12</v>
      </c>
      <c r="AX104" s="399" t="s">
        <v>3328</v>
      </c>
      <c r="AY104" s="399" t="s">
        <v>1733</v>
      </c>
      <c r="AZ104" s="399" t="s">
        <v>3328</v>
      </c>
      <c r="BA104" s="399" t="s">
        <v>1733</v>
      </c>
      <c r="BB104" s="399" t="s">
        <v>1733</v>
      </c>
      <c r="BC104" s="399" t="s">
        <v>1733</v>
      </c>
      <c r="BD104" s="399" t="s">
        <v>3379</v>
      </c>
      <c r="BE104" s="399" t="s">
        <v>1733</v>
      </c>
      <c r="BF104" s="399" t="s">
        <v>270</v>
      </c>
      <c r="BG104" s="399" t="s">
        <v>270</v>
      </c>
      <c r="BH104" s="399" t="s">
        <v>270</v>
      </c>
      <c r="BI104" s="399" t="s">
        <v>270</v>
      </c>
      <c r="BJ104" s="399" t="s">
        <v>270</v>
      </c>
      <c r="BK104" s="399" t="s">
        <v>270</v>
      </c>
      <c r="BL104" s="399" t="s">
        <v>270</v>
      </c>
      <c r="BM104" s="398" t="s">
        <v>1733</v>
      </c>
      <c r="BN104" s="399" t="s">
        <v>270</v>
      </c>
      <c r="BO104" s="399" t="s">
        <v>270</v>
      </c>
      <c r="BP104" s="482"/>
      <c r="BQ104" s="595"/>
      <c r="BR104" s="483"/>
      <c r="BS104" s="589"/>
      <c r="BT104" s="587"/>
    </row>
    <row r="105" spans="1:72" s="5" customFormat="1" ht="15" customHeight="1">
      <c r="A105" s="426" t="s">
        <v>2328</v>
      </c>
      <c r="B105" s="426" t="s">
        <v>1117</v>
      </c>
      <c r="C105" s="12" t="s">
        <v>1273</v>
      </c>
      <c r="D105" s="408" t="s">
        <v>3382</v>
      </c>
      <c r="E105" s="408" t="s">
        <v>3383</v>
      </c>
      <c r="F105" s="11" t="s">
        <v>3384</v>
      </c>
      <c r="G105" s="11" t="s">
        <v>3385</v>
      </c>
      <c r="H105" s="406" t="s">
        <v>3386</v>
      </c>
      <c r="I105" s="406" t="s">
        <v>3387</v>
      </c>
      <c r="J105" s="396">
        <v>18</v>
      </c>
      <c r="K105" s="398">
        <f>J105</f>
        <v>18</v>
      </c>
      <c r="L105" s="398">
        <v>74</v>
      </c>
      <c r="M105" s="398">
        <f>L105</f>
        <v>74</v>
      </c>
      <c r="N105" s="202">
        <v>12</v>
      </c>
      <c r="O105" s="219">
        <v>12</v>
      </c>
      <c r="P105" s="211">
        <v>12</v>
      </c>
      <c r="Q105" s="398" t="s">
        <v>2520</v>
      </c>
      <c r="R105" s="398" t="s">
        <v>3388</v>
      </c>
      <c r="S105" s="398" t="s">
        <v>270</v>
      </c>
      <c r="T105" s="398" t="s">
        <v>270</v>
      </c>
      <c r="U105" s="398" t="s">
        <v>270</v>
      </c>
      <c r="V105" s="398" t="s">
        <v>270</v>
      </c>
      <c r="W105" s="398" t="s">
        <v>270</v>
      </c>
      <c r="X105" s="219" t="str">
        <f>W105</f>
        <v>NR</v>
      </c>
      <c r="Y105" s="398"/>
      <c r="Z105" s="10" t="s">
        <v>270</v>
      </c>
      <c r="AA105" s="10" t="s">
        <v>270</v>
      </c>
      <c r="AB105" s="431">
        <v>127.5</v>
      </c>
      <c r="AC105" s="402" t="s">
        <v>270</v>
      </c>
      <c r="AD105" s="402" t="s">
        <v>270</v>
      </c>
      <c r="AE105" s="402" t="s">
        <v>270</v>
      </c>
      <c r="AF105" s="8" t="s">
        <v>270</v>
      </c>
      <c r="AG105" s="8" t="s">
        <v>270</v>
      </c>
      <c r="AH105" s="8" t="s">
        <v>270</v>
      </c>
      <c r="AI105" s="407" t="s">
        <v>270</v>
      </c>
      <c r="AJ105" s="397">
        <v>18</v>
      </c>
      <c r="AK105" s="397" t="s">
        <v>3389</v>
      </c>
      <c r="AL105" s="7" t="s">
        <v>3390</v>
      </c>
      <c r="AM105" s="7"/>
      <c r="AN105" s="397" t="s">
        <v>3389</v>
      </c>
      <c r="AO105" s="398" t="s">
        <v>270</v>
      </c>
      <c r="AP105" s="398" t="s">
        <v>270</v>
      </c>
      <c r="AQ105" s="398" t="s">
        <v>270</v>
      </c>
      <c r="AR105" s="398" t="s">
        <v>270</v>
      </c>
      <c r="AS105" s="398" t="s">
        <v>270</v>
      </c>
      <c r="AT105" s="393" t="s">
        <v>270</v>
      </c>
      <c r="AU105" s="393" t="s">
        <v>270</v>
      </c>
      <c r="AV105" s="405" t="s">
        <v>270</v>
      </c>
      <c r="AW105" s="393">
        <v>18</v>
      </c>
      <c r="AX105" s="398" t="s">
        <v>3391</v>
      </c>
      <c r="AY105" s="398" t="s">
        <v>3392</v>
      </c>
      <c r="AZ105" s="398" t="s">
        <v>270</v>
      </c>
      <c r="BA105" s="398" t="s">
        <v>2518</v>
      </c>
      <c r="BB105" s="398" t="s">
        <v>270</v>
      </c>
      <c r="BC105" s="6" t="s">
        <v>3393</v>
      </c>
      <c r="BD105" s="398" t="s">
        <v>3394</v>
      </c>
      <c r="BE105" s="6" t="s">
        <v>3392</v>
      </c>
      <c r="BF105" s="398" t="s">
        <v>270</v>
      </c>
      <c r="BG105" s="398" t="s">
        <v>270</v>
      </c>
      <c r="BH105" s="398" t="s">
        <v>270</v>
      </c>
      <c r="BI105" s="398" t="s">
        <v>270</v>
      </c>
      <c r="BJ105" s="398" t="s">
        <v>270</v>
      </c>
      <c r="BK105" s="398" t="s">
        <v>270</v>
      </c>
      <c r="BL105" s="398" t="s">
        <v>270</v>
      </c>
      <c r="BM105" s="398" t="s">
        <v>270</v>
      </c>
      <c r="BN105" s="398" t="s">
        <v>270</v>
      </c>
      <c r="BO105" s="398" t="s">
        <v>270</v>
      </c>
      <c r="BP105" s="393" t="s">
        <v>270</v>
      </c>
      <c r="BQ105" s="429" t="s">
        <v>270</v>
      </c>
      <c r="BR105" s="393" t="s">
        <v>270</v>
      </c>
      <c r="BS105" s="428" t="s">
        <v>270</v>
      </c>
      <c r="BT105" s="427"/>
    </row>
  </sheetData>
  <autoFilter ref="A1:BT1" xr:uid="{D0534B79-F90D-42BA-A4BF-8F5E036599AE}"/>
  <mergeCells count="966">
    <mergeCell ref="I4:I5"/>
    <mergeCell ref="K4:K5"/>
    <mergeCell ref="AS81:AS82"/>
    <mergeCell ref="BQ57:BQ58"/>
    <mergeCell ref="K53:K54"/>
    <mergeCell ref="M53:M54"/>
    <mergeCell ref="T53:T54"/>
    <mergeCell ref="AN65:AN66"/>
    <mergeCell ref="BP57:BP58"/>
    <mergeCell ref="M4:M5"/>
    <mergeCell ref="AI4:AI5"/>
    <mergeCell ref="AN4:AN5"/>
    <mergeCell ref="AS4:AS5"/>
    <mergeCell ref="AV4:AV5"/>
    <mergeCell ref="AV65:AV66"/>
    <mergeCell ref="BP4:BP5"/>
    <mergeCell ref="BQ4:BQ5"/>
    <mergeCell ref="AN57:AN58"/>
    <mergeCell ref="AI61:AI64"/>
    <mergeCell ref="AI77:AI78"/>
    <mergeCell ref="AI65:AI66"/>
    <mergeCell ref="AI69:AI70"/>
    <mergeCell ref="BQ73:BQ74"/>
    <mergeCell ref="AN73:AN74"/>
    <mergeCell ref="BS94:BS95"/>
    <mergeCell ref="AI102:AI104"/>
    <mergeCell ref="Q90:Q91"/>
    <mergeCell ref="BQ83:BQ84"/>
    <mergeCell ref="M81:M82"/>
    <mergeCell ref="AN79:AN80"/>
    <mergeCell ref="AS79:AS80"/>
    <mergeCell ref="BP79:BP80"/>
    <mergeCell ref="AN75:AN76"/>
    <mergeCell ref="BP77:BP78"/>
    <mergeCell ref="M79:M80"/>
    <mergeCell ref="S90:S91"/>
    <mergeCell ref="T90:T91"/>
    <mergeCell ref="U90:U91"/>
    <mergeCell ref="V90:V91"/>
    <mergeCell ref="AN92:AN93"/>
    <mergeCell ref="AV88:AV89"/>
    <mergeCell ref="M88:M89"/>
    <mergeCell ref="AN102:AN104"/>
    <mergeCell ref="AS102:AS104"/>
    <mergeCell ref="BS102:BS104"/>
    <mergeCell ref="AI88:AI89"/>
    <mergeCell ref="BP88:BP89"/>
    <mergeCell ref="AN88:AN89"/>
    <mergeCell ref="BT102:BT104"/>
    <mergeCell ref="AV94:AV95"/>
    <mergeCell ref="BP94:BP95"/>
    <mergeCell ref="BQ94:BQ95"/>
    <mergeCell ref="BT94:BT95"/>
    <mergeCell ref="H98:H99"/>
    <mergeCell ref="AI98:AI99"/>
    <mergeCell ref="H88:H89"/>
    <mergeCell ref="I88:I89"/>
    <mergeCell ref="H90:H91"/>
    <mergeCell ref="BP102:BP104"/>
    <mergeCell ref="BQ102:BQ104"/>
    <mergeCell ref="BQ88:BQ89"/>
    <mergeCell ref="AS88:AS89"/>
    <mergeCell ref="O94:O95"/>
    <mergeCell ref="O98:O99"/>
    <mergeCell ref="O102:O104"/>
    <mergeCell ref="O92:O93"/>
    <mergeCell ref="X94:X95"/>
    <mergeCell ref="X98:X99"/>
    <mergeCell ref="X102:X104"/>
    <mergeCell ref="BR102:BR104"/>
    <mergeCell ref="I94:I95"/>
    <mergeCell ref="K94:K95"/>
    <mergeCell ref="AN98:AN99"/>
    <mergeCell ref="AS98:AS99"/>
    <mergeCell ref="Z90:Z91"/>
    <mergeCell ref="K90:K91"/>
    <mergeCell ref="I102:I104"/>
    <mergeCell ref="K102:K104"/>
    <mergeCell ref="M102:M104"/>
    <mergeCell ref="AI92:AI93"/>
    <mergeCell ref="AV102:AV104"/>
    <mergeCell ref="M94:M95"/>
    <mergeCell ref="AS90:AS91"/>
    <mergeCell ref="AA90:AA91"/>
    <mergeCell ref="AI94:AI95"/>
    <mergeCell ref="AN94:AN95"/>
    <mergeCell ref="AS94:AS95"/>
    <mergeCell ref="AS92:AS93"/>
    <mergeCell ref="AN90:AN91"/>
    <mergeCell ref="R90:R91"/>
    <mergeCell ref="I92:I93"/>
    <mergeCell ref="K92:K93"/>
    <mergeCell ref="AI90:AI91"/>
    <mergeCell ref="C36:C37"/>
    <mergeCell ref="G88:G89"/>
    <mergeCell ref="I90:I91"/>
    <mergeCell ref="BT92:BT93"/>
    <mergeCell ref="G98:G99"/>
    <mergeCell ref="I98:I99"/>
    <mergeCell ref="K98:K99"/>
    <mergeCell ref="M98:M99"/>
    <mergeCell ref="BS98:BS99"/>
    <mergeCell ref="G92:G93"/>
    <mergeCell ref="M90:M91"/>
    <mergeCell ref="BS92:BS93"/>
    <mergeCell ref="BR90:BR91"/>
    <mergeCell ref="BS90:BS91"/>
    <mergeCell ref="BT98:BT99"/>
    <mergeCell ref="H94:H95"/>
    <mergeCell ref="AV92:AV93"/>
    <mergeCell ref="BP92:BP93"/>
    <mergeCell ref="BQ92:BQ93"/>
    <mergeCell ref="M92:M93"/>
    <mergeCell ref="AV98:AV99"/>
    <mergeCell ref="BP98:BP99"/>
    <mergeCell ref="BQ98:BQ99"/>
    <mergeCell ref="H79:H80"/>
    <mergeCell ref="C65:C66"/>
    <mergeCell ref="B42:B43"/>
    <mergeCell ref="E61:E64"/>
    <mergeCell ref="A59:A60"/>
    <mergeCell ref="C59:C60"/>
    <mergeCell ref="B2:B3"/>
    <mergeCell ref="B6:B7"/>
    <mergeCell ref="B8:B9"/>
    <mergeCell ref="B12:B13"/>
    <mergeCell ref="B14:B15"/>
    <mergeCell ref="B16:B17"/>
    <mergeCell ref="B18:B19"/>
    <mergeCell ref="B20:B21"/>
    <mergeCell ref="B22:B23"/>
    <mergeCell ref="D40:D41"/>
    <mergeCell ref="E40:E41"/>
    <mergeCell ref="D34:D35"/>
    <mergeCell ref="D36:D37"/>
    <mergeCell ref="A34:A35"/>
    <mergeCell ref="A4:A5"/>
    <mergeCell ref="B4:B5"/>
    <mergeCell ref="C4:C5"/>
    <mergeCell ref="D4:D5"/>
    <mergeCell ref="E4:E5"/>
    <mergeCell ref="H4:H5"/>
    <mergeCell ref="G16:G17"/>
    <mergeCell ref="A24:A25"/>
    <mergeCell ref="A61:A64"/>
    <mergeCell ref="C61:C64"/>
    <mergeCell ref="D61:D64"/>
    <mergeCell ref="A102:A104"/>
    <mergeCell ref="C102:C104"/>
    <mergeCell ref="D102:D104"/>
    <mergeCell ref="E102:E104"/>
    <mergeCell ref="G102:G104"/>
    <mergeCell ref="B102:B104"/>
    <mergeCell ref="H102:H104"/>
    <mergeCell ref="B65:B66"/>
    <mergeCell ref="B67:B68"/>
    <mergeCell ref="B69:B70"/>
    <mergeCell ref="B71:B72"/>
    <mergeCell ref="B73:B74"/>
    <mergeCell ref="C75:C76"/>
    <mergeCell ref="A83:A84"/>
    <mergeCell ref="D79:D80"/>
    <mergeCell ref="E79:E80"/>
    <mergeCell ref="A85:A87"/>
    <mergeCell ref="C85:C87"/>
    <mergeCell ref="A71:A72"/>
    <mergeCell ref="C71:C72"/>
    <mergeCell ref="A65:A66"/>
    <mergeCell ref="D65:D66"/>
    <mergeCell ref="C40:C41"/>
    <mergeCell ref="B57:B58"/>
    <mergeCell ref="B59:B60"/>
    <mergeCell ref="B61:B64"/>
    <mergeCell ref="H92:H93"/>
    <mergeCell ref="A42:A43"/>
    <mergeCell ref="C42:C43"/>
    <mergeCell ref="E59:E60"/>
    <mergeCell ref="A57:A58"/>
    <mergeCell ref="D42:D43"/>
    <mergeCell ref="B40:B41"/>
    <mergeCell ref="A40:A41"/>
    <mergeCell ref="D77:D78"/>
    <mergeCell ref="E77:E78"/>
    <mergeCell ref="C57:C58"/>
    <mergeCell ref="D57:D58"/>
    <mergeCell ref="B44:B45"/>
    <mergeCell ref="B46:B48"/>
    <mergeCell ref="B49:B50"/>
    <mergeCell ref="B51:B52"/>
    <mergeCell ref="A98:A99"/>
    <mergeCell ref="A94:A95"/>
    <mergeCell ref="D94:D95"/>
    <mergeCell ref="E94:E95"/>
    <mergeCell ref="G94:G95"/>
    <mergeCell ref="A92:A93"/>
    <mergeCell ref="B98:B99"/>
    <mergeCell ref="B94:B95"/>
    <mergeCell ref="C98:C99"/>
    <mergeCell ref="D98:D99"/>
    <mergeCell ref="E98:E99"/>
    <mergeCell ref="C94:C95"/>
    <mergeCell ref="C92:C93"/>
    <mergeCell ref="D92:D93"/>
    <mergeCell ref="E92:E93"/>
    <mergeCell ref="B92:B93"/>
    <mergeCell ref="G4:G5"/>
    <mergeCell ref="E36:E37"/>
    <mergeCell ref="E20:E21"/>
    <mergeCell ref="E8:E9"/>
    <mergeCell ref="D14:D15"/>
    <mergeCell ref="D12:D13"/>
    <mergeCell ref="E12:E13"/>
    <mergeCell ref="G14:G15"/>
    <mergeCell ref="G6:G7"/>
    <mergeCell ref="G8:G9"/>
    <mergeCell ref="D30:D31"/>
    <mergeCell ref="E34:E35"/>
    <mergeCell ref="G34:G35"/>
    <mergeCell ref="E26:E27"/>
    <mergeCell ref="E24:E25"/>
    <mergeCell ref="G22:G23"/>
    <mergeCell ref="G32:G33"/>
    <mergeCell ref="E30:E31"/>
    <mergeCell ref="E32:E33"/>
    <mergeCell ref="G18:G19"/>
    <mergeCell ref="G20:G21"/>
    <mergeCell ref="E18:E19"/>
    <mergeCell ref="D18:D19"/>
    <mergeCell ref="A16:A17"/>
    <mergeCell ref="D24:D25"/>
    <mergeCell ref="A22:A23"/>
    <mergeCell ref="A10:A11"/>
    <mergeCell ref="B10:B11"/>
    <mergeCell ref="C10:C11"/>
    <mergeCell ref="A38:A39"/>
    <mergeCell ref="C38:C39"/>
    <mergeCell ref="D38:D39"/>
    <mergeCell ref="A28:A29"/>
    <mergeCell ref="A30:A31"/>
    <mergeCell ref="A20:A21"/>
    <mergeCell ref="B24:B25"/>
    <mergeCell ref="B26:B27"/>
    <mergeCell ref="B28:B29"/>
    <mergeCell ref="B30:B31"/>
    <mergeCell ref="B32:B33"/>
    <mergeCell ref="B34:B35"/>
    <mergeCell ref="B36:B37"/>
    <mergeCell ref="B38:B39"/>
    <mergeCell ref="A32:A33"/>
    <mergeCell ref="A36:A37"/>
    <mergeCell ref="C20:C21"/>
    <mergeCell ref="D20:D21"/>
    <mergeCell ref="C34:C35"/>
    <mergeCell ref="A26:A27"/>
    <mergeCell ref="C24:C25"/>
    <mergeCell ref="I77:I78"/>
    <mergeCell ref="G75:G76"/>
    <mergeCell ref="H75:H76"/>
    <mergeCell ref="M57:M58"/>
    <mergeCell ref="AA61:AA64"/>
    <mergeCell ref="AB61:AB64"/>
    <mergeCell ref="I67:I68"/>
    <mergeCell ref="I73:I74"/>
    <mergeCell ref="K73:K74"/>
    <mergeCell ref="M73:M74"/>
    <mergeCell ref="G73:G74"/>
    <mergeCell ref="G77:G78"/>
    <mergeCell ref="G71:G72"/>
    <mergeCell ref="H77:H78"/>
    <mergeCell ref="I75:I76"/>
    <mergeCell ref="K75:K76"/>
    <mergeCell ref="G59:G60"/>
    <mergeCell ref="G61:G64"/>
    <mergeCell ref="G65:G66"/>
    <mergeCell ref="G67:G68"/>
    <mergeCell ref="C77:C78"/>
    <mergeCell ref="B53:B54"/>
    <mergeCell ref="B55:B56"/>
    <mergeCell ref="D59:D60"/>
    <mergeCell ref="G83:G84"/>
    <mergeCell ref="K88:K89"/>
    <mergeCell ref="O88:O89"/>
    <mergeCell ref="A55:A56"/>
    <mergeCell ref="A44:A45"/>
    <mergeCell ref="C44:C45"/>
    <mergeCell ref="D44:D45"/>
    <mergeCell ref="B81:B82"/>
    <mergeCell ref="E88:E89"/>
    <mergeCell ref="C83:C84"/>
    <mergeCell ref="D83:D84"/>
    <mergeCell ref="E83:E84"/>
    <mergeCell ref="D75:D76"/>
    <mergeCell ref="E75:E76"/>
    <mergeCell ref="A79:A80"/>
    <mergeCell ref="C79:C80"/>
    <mergeCell ref="B83:B84"/>
    <mergeCell ref="B85:B87"/>
    <mergeCell ref="A75:A76"/>
    <mergeCell ref="A81:A82"/>
    <mergeCell ref="C81:C82"/>
    <mergeCell ref="A77:A78"/>
    <mergeCell ref="M85:M87"/>
    <mergeCell ref="O90:O91"/>
    <mergeCell ref="B90:B91"/>
    <mergeCell ref="A90:A91"/>
    <mergeCell ref="C90:C91"/>
    <mergeCell ref="D90:D91"/>
    <mergeCell ref="E90:E91"/>
    <mergeCell ref="G90:G91"/>
    <mergeCell ref="C88:C89"/>
    <mergeCell ref="D88:D89"/>
    <mergeCell ref="B88:B89"/>
    <mergeCell ref="A88:A89"/>
    <mergeCell ref="I79:I80"/>
    <mergeCell ref="K79:K80"/>
    <mergeCell ref="I81:I82"/>
    <mergeCell ref="G81:G82"/>
    <mergeCell ref="G79:G80"/>
    <mergeCell ref="D85:D87"/>
    <mergeCell ref="E85:E87"/>
    <mergeCell ref="D81:D82"/>
    <mergeCell ref="E81:E82"/>
    <mergeCell ref="K81:K82"/>
    <mergeCell ref="BP85:BP87"/>
    <mergeCell ref="BQ85:BQ87"/>
    <mergeCell ref="G85:G87"/>
    <mergeCell ref="H85:H87"/>
    <mergeCell ref="I85:I87"/>
    <mergeCell ref="AV81:AV82"/>
    <mergeCell ref="BP81:BP82"/>
    <mergeCell ref="AS83:AS84"/>
    <mergeCell ref="AV83:AV84"/>
    <mergeCell ref="BP83:BP84"/>
    <mergeCell ref="AI85:AI87"/>
    <mergeCell ref="H83:H84"/>
    <mergeCell ref="I83:I84"/>
    <mergeCell ref="K83:K84"/>
    <mergeCell ref="M83:M84"/>
    <mergeCell ref="H81:H82"/>
    <mergeCell ref="AN85:AN87"/>
    <mergeCell ref="AS85:AS87"/>
    <mergeCell ref="AV85:AV87"/>
    <mergeCell ref="O83:O84"/>
    <mergeCell ref="O85:O87"/>
    <mergeCell ref="AI83:AI84"/>
    <mergeCell ref="AN83:AN84"/>
    <mergeCell ref="K85:K87"/>
    <mergeCell ref="M75:M76"/>
    <mergeCell ref="K77:K78"/>
    <mergeCell ref="M77:M78"/>
    <mergeCell ref="O73:O74"/>
    <mergeCell ref="O75:O76"/>
    <mergeCell ref="O77:O78"/>
    <mergeCell ref="O79:O80"/>
    <mergeCell ref="O81:O82"/>
    <mergeCell ref="BQ81:BQ82"/>
    <mergeCell ref="AI81:AI82"/>
    <mergeCell ref="AN81:AN82"/>
    <mergeCell ref="AS73:AS74"/>
    <mergeCell ref="AV73:AV74"/>
    <mergeCell ref="AI79:AI80"/>
    <mergeCell ref="BP71:BP72"/>
    <mergeCell ref="BQ71:BQ72"/>
    <mergeCell ref="A73:A74"/>
    <mergeCell ref="C73:C74"/>
    <mergeCell ref="D73:D74"/>
    <mergeCell ref="E73:E74"/>
    <mergeCell ref="H73:H74"/>
    <mergeCell ref="AI71:AI72"/>
    <mergeCell ref="AV79:AV80"/>
    <mergeCell ref="AN77:AN78"/>
    <mergeCell ref="BP73:BP74"/>
    <mergeCell ref="BQ77:BQ78"/>
    <mergeCell ref="AS77:AS78"/>
    <mergeCell ref="AI75:AI76"/>
    <mergeCell ref="AV77:AV78"/>
    <mergeCell ref="AV75:AV76"/>
    <mergeCell ref="BP75:BP76"/>
    <mergeCell ref="BQ75:BQ76"/>
    <mergeCell ref="BQ79:BQ80"/>
    <mergeCell ref="AI73:AI74"/>
    <mergeCell ref="AS75:AS76"/>
    <mergeCell ref="B75:B76"/>
    <mergeCell ref="B77:B78"/>
    <mergeCell ref="B79:B80"/>
    <mergeCell ref="AV71:AV72"/>
    <mergeCell ref="I71:I72"/>
    <mergeCell ref="K71:K72"/>
    <mergeCell ref="M71:M72"/>
    <mergeCell ref="D71:D72"/>
    <mergeCell ref="AN71:AN72"/>
    <mergeCell ref="AS71:AS72"/>
    <mergeCell ref="H71:H72"/>
    <mergeCell ref="E71:E72"/>
    <mergeCell ref="O71:O72"/>
    <mergeCell ref="BQ67:BQ68"/>
    <mergeCell ref="AN67:AN68"/>
    <mergeCell ref="AN61:AN64"/>
    <mergeCell ref="AS61:AS64"/>
    <mergeCell ref="AV61:AV64"/>
    <mergeCell ref="BP61:BP64"/>
    <mergeCell ref="BQ61:BQ64"/>
    <mergeCell ref="H67:H68"/>
    <mergeCell ref="AS67:AS68"/>
    <mergeCell ref="AV67:AV68"/>
    <mergeCell ref="BP67:BP68"/>
    <mergeCell ref="K67:K68"/>
    <mergeCell ref="I65:I66"/>
    <mergeCell ref="K65:K66"/>
    <mergeCell ref="BP65:BP66"/>
    <mergeCell ref="BQ65:BQ66"/>
    <mergeCell ref="AS65:AS66"/>
    <mergeCell ref="H65:H66"/>
    <mergeCell ref="M65:M66"/>
    <mergeCell ref="O61:O64"/>
    <mergeCell ref="O65:O66"/>
    <mergeCell ref="X61:X64"/>
    <mergeCell ref="X65:X66"/>
    <mergeCell ref="AS69:AS70"/>
    <mergeCell ref="M67:M68"/>
    <mergeCell ref="AI67:AI68"/>
    <mergeCell ref="A69:A70"/>
    <mergeCell ref="C69:C70"/>
    <mergeCell ref="D69:D70"/>
    <mergeCell ref="E69:E70"/>
    <mergeCell ref="H69:H70"/>
    <mergeCell ref="I69:I70"/>
    <mergeCell ref="K69:K70"/>
    <mergeCell ref="M69:M70"/>
    <mergeCell ref="AB69:AB70"/>
    <mergeCell ref="A67:A68"/>
    <mergeCell ref="C67:C68"/>
    <mergeCell ref="D67:D68"/>
    <mergeCell ref="E67:E68"/>
    <mergeCell ref="O67:O68"/>
    <mergeCell ref="O69:O70"/>
    <mergeCell ref="E65:E66"/>
    <mergeCell ref="BQ59:BQ60"/>
    <mergeCell ref="AN59:AN60"/>
    <mergeCell ref="AS55:AS56"/>
    <mergeCell ref="AI59:AI60"/>
    <mergeCell ref="V61:V64"/>
    <mergeCell ref="H57:H58"/>
    <mergeCell ref="I57:I58"/>
    <mergeCell ref="K57:K58"/>
    <mergeCell ref="AS59:AS60"/>
    <mergeCell ref="AI57:AI58"/>
    <mergeCell ref="AI55:AI56"/>
    <mergeCell ref="AN55:AN56"/>
    <mergeCell ref="H61:H64"/>
    <mergeCell ref="I61:I64"/>
    <mergeCell ref="K61:K64"/>
    <mergeCell ref="M61:M64"/>
    <mergeCell ref="AV59:AV60"/>
    <mergeCell ref="H59:H60"/>
    <mergeCell ref="I59:I60"/>
    <mergeCell ref="K59:K60"/>
    <mergeCell ref="M59:M60"/>
    <mergeCell ref="AS57:AS58"/>
    <mergeCell ref="AV57:AV58"/>
    <mergeCell ref="AV55:AV56"/>
    <mergeCell ref="BP55:BP56"/>
    <mergeCell ref="BP59:BP60"/>
    <mergeCell ref="BQ49:BQ50"/>
    <mergeCell ref="A51:A52"/>
    <mergeCell ref="C51:C52"/>
    <mergeCell ref="D51:D52"/>
    <mergeCell ref="E51:E52"/>
    <mergeCell ref="H51:H52"/>
    <mergeCell ref="I51:I52"/>
    <mergeCell ref="K51:K52"/>
    <mergeCell ref="E57:E58"/>
    <mergeCell ref="C55:C56"/>
    <mergeCell ref="D55:D56"/>
    <mergeCell ref="E55:E56"/>
    <mergeCell ref="I55:I56"/>
    <mergeCell ref="K55:K56"/>
    <mergeCell ref="M55:M56"/>
    <mergeCell ref="G55:G56"/>
    <mergeCell ref="BQ55:BQ56"/>
    <mergeCell ref="AI53:AI54"/>
    <mergeCell ref="G57:G58"/>
    <mergeCell ref="BP49:BP50"/>
    <mergeCell ref="AI51:AI52"/>
    <mergeCell ref="AS51:AS52"/>
    <mergeCell ref="A53:A54"/>
    <mergeCell ref="C53:C54"/>
    <mergeCell ref="D53:D54"/>
    <mergeCell ref="E53:E54"/>
    <mergeCell ref="H53:H54"/>
    <mergeCell ref="I53:I54"/>
    <mergeCell ref="C46:C48"/>
    <mergeCell ref="AI46:AI48"/>
    <mergeCell ref="A46:A48"/>
    <mergeCell ref="D46:D48"/>
    <mergeCell ref="E46:E48"/>
    <mergeCell ref="D49:D50"/>
    <mergeCell ref="E49:E50"/>
    <mergeCell ref="H49:H50"/>
    <mergeCell ref="I49:I50"/>
    <mergeCell ref="K49:K50"/>
    <mergeCell ref="O46:O48"/>
    <mergeCell ref="O49:O50"/>
    <mergeCell ref="AI49:AI50"/>
    <mergeCell ref="A49:A50"/>
    <mergeCell ref="C49:C50"/>
    <mergeCell ref="G51:G52"/>
    <mergeCell ref="G49:G50"/>
    <mergeCell ref="M46:M48"/>
    <mergeCell ref="AN44:AN45"/>
    <mergeCell ref="AS44:AS45"/>
    <mergeCell ref="AV44:AV45"/>
    <mergeCell ref="AV49:AV50"/>
    <mergeCell ref="M49:M50"/>
    <mergeCell ref="Q49:Q50"/>
    <mergeCell ref="R49:R50"/>
    <mergeCell ref="G46:G48"/>
    <mergeCell ref="AV46:AV48"/>
    <mergeCell ref="AN49:AN50"/>
    <mergeCell ref="AS49:AS50"/>
    <mergeCell ref="E44:E45"/>
    <mergeCell ref="H44:H45"/>
    <mergeCell ref="I44:I45"/>
    <mergeCell ref="H42:H43"/>
    <mergeCell ref="BP44:BP45"/>
    <mergeCell ref="AV42:AV43"/>
    <mergeCell ref="BP42:BP43"/>
    <mergeCell ref="BP38:BP39"/>
    <mergeCell ref="S44:S45"/>
    <mergeCell ref="AI44:AI45"/>
    <mergeCell ref="AI38:AI39"/>
    <mergeCell ref="E42:E43"/>
    <mergeCell ref="AS38:AS39"/>
    <mergeCell ref="O44:O45"/>
    <mergeCell ref="AN42:AN43"/>
    <mergeCell ref="O42:O43"/>
    <mergeCell ref="H36:H37"/>
    <mergeCell ref="I36:I37"/>
    <mergeCell ref="K36:K37"/>
    <mergeCell ref="H40:H41"/>
    <mergeCell ref="E38:E39"/>
    <mergeCell ref="H38:H39"/>
    <mergeCell ref="I38:I39"/>
    <mergeCell ref="K38:K39"/>
    <mergeCell ref="G36:G37"/>
    <mergeCell ref="C26:C27"/>
    <mergeCell ref="D26:D27"/>
    <mergeCell ref="S36:S37"/>
    <mergeCell ref="AI36:AI37"/>
    <mergeCell ref="AN34:AN35"/>
    <mergeCell ref="H34:H35"/>
    <mergeCell ref="I34:I35"/>
    <mergeCell ref="BQ46:BQ48"/>
    <mergeCell ref="AN36:AN37"/>
    <mergeCell ref="AS36:AS37"/>
    <mergeCell ref="AV36:AV37"/>
    <mergeCell ref="K42:K43"/>
    <mergeCell ref="M42:M43"/>
    <mergeCell ref="S42:S43"/>
    <mergeCell ref="M34:M35"/>
    <mergeCell ref="M38:M39"/>
    <mergeCell ref="S38:S39"/>
    <mergeCell ref="BQ44:BQ45"/>
    <mergeCell ref="AS42:AS43"/>
    <mergeCell ref="AI40:AI41"/>
    <mergeCell ref="AN40:AN41"/>
    <mergeCell ref="AN38:AN39"/>
    <mergeCell ref="BP46:BP48"/>
    <mergeCell ref="AS40:AS41"/>
    <mergeCell ref="C12:C13"/>
    <mergeCell ref="C14:C15"/>
    <mergeCell ref="D10:D11"/>
    <mergeCell ref="C22:C23"/>
    <mergeCell ref="D22:D23"/>
    <mergeCell ref="E22:E23"/>
    <mergeCell ref="Q22:Q23"/>
    <mergeCell ref="BQ42:BQ43"/>
    <mergeCell ref="AN46:AN48"/>
    <mergeCell ref="AS46:AS48"/>
    <mergeCell ref="BP36:BP37"/>
    <mergeCell ref="BQ36:BQ37"/>
    <mergeCell ref="D32:D33"/>
    <mergeCell ref="C32:C33"/>
    <mergeCell ref="I26:I27"/>
    <mergeCell ref="K26:K27"/>
    <mergeCell ref="M26:M27"/>
    <mergeCell ref="C28:C29"/>
    <mergeCell ref="D28:D29"/>
    <mergeCell ref="E28:E29"/>
    <mergeCell ref="C30:C31"/>
    <mergeCell ref="BQ26:BQ27"/>
    <mergeCell ref="AI26:AI27"/>
    <mergeCell ref="AN28:AN29"/>
    <mergeCell ref="I32:I33"/>
    <mergeCell ref="H32:H33"/>
    <mergeCell ref="X22:X23"/>
    <mergeCell ref="X24:X25"/>
    <mergeCell ref="X26:X27"/>
    <mergeCell ref="H22:H23"/>
    <mergeCell ref="I22:I23"/>
    <mergeCell ref="O22:O23"/>
    <mergeCell ref="O24:O25"/>
    <mergeCell ref="O26:O27"/>
    <mergeCell ref="O28:O29"/>
    <mergeCell ref="O30:O31"/>
    <mergeCell ref="O32:O33"/>
    <mergeCell ref="AN20:AN21"/>
    <mergeCell ref="AI34:AI35"/>
    <mergeCell ref="AI30:AI31"/>
    <mergeCell ref="R22:R23"/>
    <mergeCell ref="K22:K23"/>
    <mergeCell ref="M22:M23"/>
    <mergeCell ref="AN26:AN27"/>
    <mergeCell ref="X20:X21"/>
    <mergeCell ref="O20:O21"/>
    <mergeCell ref="K24:K25"/>
    <mergeCell ref="M24:M25"/>
    <mergeCell ref="K32:K33"/>
    <mergeCell ref="M32:M33"/>
    <mergeCell ref="AI24:AI25"/>
    <mergeCell ref="S26:S27"/>
    <mergeCell ref="K28:K29"/>
    <mergeCell ref="M28:M29"/>
    <mergeCell ref="S28:S29"/>
    <mergeCell ref="K34:K35"/>
    <mergeCell ref="S34:S35"/>
    <mergeCell ref="X28:X29"/>
    <mergeCell ref="O34:O35"/>
    <mergeCell ref="S32:S33"/>
    <mergeCell ref="A12:A13"/>
    <mergeCell ref="A6:A7"/>
    <mergeCell ref="C6:C7"/>
    <mergeCell ref="D6:D7"/>
    <mergeCell ref="E6:E7"/>
    <mergeCell ref="BQ8:BQ9"/>
    <mergeCell ref="AI14:AI15"/>
    <mergeCell ref="AN14:AN15"/>
    <mergeCell ref="AS14:AS15"/>
    <mergeCell ref="AV14:AV15"/>
    <mergeCell ref="BQ14:BQ15"/>
    <mergeCell ref="BP12:BP13"/>
    <mergeCell ref="BP6:BP7"/>
    <mergeCell ref="A8:A9"/>
    <mergeCell ref="C8:C9"/>
    <mergeCell ref="D8:D9"/>
    <mergeCell ref="AN6:AN7"/>
    <mergeCell ref="AS6:AS7"/>
    <mergeCell ref="AV6:AV7"/>
    <mergeCell ref="AV12:AV13"/>
    <mergeCell ref="AN8:AN9"/>
    <mergeCell ref="AS8:AS9"/>
    <mergeCell ref="A14:A15"/>
    <mergeCell ref="I8:I9"/>
    <mergeCell ref="H20:H21"/>
    <mergeCell ref="I6:I7"/>
    <mergeCell ref="K6:K7"/>
    <mergeCell ref="AI6:AI7"/>
    <mergeCell ref="I20:I21"/>
    <mergeCell ref="AI12:AI13"/>
    <mergeCell ref="M6:M7"/>
    <mergeCell ref="K44:K45"/>
    <mergeCell ref="M44:M45"/>
    <mergeCell ref="I42:I43"/>
    <mergeCell ref="K20:K21"/>
    <mergeCell ref="M20:M21"/>
    <mergeCell ref="K16:K17"/>
    <mergeCell ref="M16:M17"/>
    <mergeCell ref="H18:H19"/>
    <mergeCell ref="I18:I19"/>
    <mergeCell ref="AI42:AI43"/>
    <mergeCell ref="AI18:AI19"/>
    <mergeCell ref="AI20:AI21"/>
    <mergeCell ref="AI32:AI33"/>
    <mergeCell ref="AI22:AI23"/>
    <mergeCell ref="AB24:AB25"/>
    <mergeCell ref="AI28:AI29"/>
    <mergeCell ref="AI8:AI9"/>
    <mergeCell ref="H55:H56"/>
    <mergeCell ref="I46:I48"/>
    <mergeCell ref="K46:K48"/>
    <mergeCell ref="H24:H25"/>
    <mergeCell ref="H6:H7"/>
    <mergeCell ref="H8:H9"/>
    <mergeCell ref="K12:K13"/>
    <mergeCell ref="M12:M13"/>
    <mergeCell ref="H12:H13"/>
    <mergeCell ref="I12:I13"/>
    <mergeCell ref="I40:I41"/>
    <mergeCell ref="K40:K41"/>
    <mergeCell ref="M40:M41"/>
    <mergeCell ref="H14:H15"/>
    <mergeCell ref="H16:H17"/>
    <mergeCell ref="I16:I17"/>
    <mergeCell ref="I24:I25"/>
    <mergeCell ref="K30:K31"/>
    <mergeCell ref="M30:M31"/>
    <mergeCell ref="M36:M37"/>
    <mergeCell ref="K8:K9"/>
    <mergeCell ref="M8:M9"/>
    <mergeCell ref="K18:K19"/>
    <mergeCell ref="M18:M19"/>
    <mergeCell ref="AN2:AN3"/>
    <mergeCell ref="AS2:AS3"/>
    <mergeCell ref="AV2:AV3"/>
    <mergeCell ref="A2:A3"/>
    <mergeCell ref="C2:C3"/>
    <mergeCell ref="D2:D3"/>
    <mergeCell ref="E2:E3"/>
    <mergeCell ref="H2:H3"/>
    <mergeCell ref="I2:I3"/>
    <mergeCell ref="G2:G3"/>
    <mergeCell ref="K2:K3"/>
    <mergeCell ref="M2:M3"/>
    <mergeCell ref="AI2:AI3"/>
    <mergeCell ref="Y2:Y3"/>
    <mergeCell ref="G53:G54"/>
    <mergeCell ref="H26:H27"/>
    <mergeCell ref="G24:G25"/>
    <mergeCell ref="M10:M11"/>
    <mergeCell ref="AI10:AI11"/>
    <mergeCell ref="AN10:AN11"/>
    <mergeCell ref="H30:H31"/>
    <mergeCell ref="I30:I31"/>
    <mergeCell ref="S30:S31"/>
    <mergeCell ref="G30:G31"/>
    <mergeCell ref="H46:H48"/>
    <mergeCell ref="M51:M52"/>
    <mergeCell ref="AN12:AN13"/>
    <mergeCell ref="H28:H29"/>
    <mergeCell ref="I28:I29"/>
    <mergeCell ref="G38:G39"/>
    <mergeCell ref="G40:G41"/>
    <mergeCell ref="G42:G43"/>
    <mergeCell ref="G44:G45"/>
    <mergeCell ref="G12:G13"/>
    <mergeCell ref="S40:S41"/>
    <mergeCell ref="O36:O37"/>
    <mergeCell ref="O38:O39"/>
    <mergeCell ref="O40:O41"/>
    <mergeCell ref="BQ38:BQ39"/>
    <mergeCell ref="AN22:AN23"/>
    <mergeCell ref="AS22:AS23"/>
    <mergeCell ref="AV24:AV25"/>
    <mergeCell ref="BP24:BP25"/>
    <mergeCell ref="BQ22:BQ23"/>
    <mergeCell ref="AV40:AV41"/>
    <mergeCell ref="BP40:BP41"/>
    <mergeCell ref="BQ40:BQ41"/>
    <mergeCell ref="AV22:AV23"/>
    <mergeCell ref="AN32:AN33"/>
    <mergeCell ref="AS32:AS33"/>
    <mergeCell ref="AN24:AN25"/>
    <mergeCell ref="AS24:AS25"/>
    <mergeCell ref="BP32:BP33"/>
    <mergeCell ref="AN30:AN31"/>
    <mergeCell ref="BP22:BP23"/>
    <mergeCell ref="AV38:AV39"/>
    <mergeCell ref="AS34:AS35"/>
    <mergeCell ref="AV34:AV35"/>
    <mergeCell ref="BP34:BP35"/>
    <mergeCell ref="AV28:AV29"/>
    <mergeCell ref="BP30:BP31"/>
    <mergeCell ref="AV30:AV31"/>
    <mergeCell ref="H10:H11"/>
    <mergeCell ref="I10:I11"/>
    <mergeCell ref="K10:K11"/>
    <mergeCell ref="AI16:AI17"/>
    <mergeCell ref="AN18:AN19"/>
    <mergeCell ref="E14:E15"/>
    <mergeCell ref="AS18:AS19"/>
    <mergeCell ref="BP14:BP15"/>
    <mergeCell ref="BP18:BP19"/>
    <mergeCell ref="BP16:BP17"/>
    <mergeCell ref="AS10:AS11"/>
    <mergeCell ref="E10:E11"/>
    <mergeCell ref="G10:G11"/>
    <mergeCell ref="AN16:AN17"/>
    <mergeCell ref="AS16:AS17"/>
    <mergeCell ref="AS12:AS13"/>
    <mergeCell ref="I14:I15"/>
    <mergeCell ref="K14:K15"/>
    <mergeCell ref="M14:M15"/>
    <mergeCell ref="E16:E17"/>
    <mergeCell ref="AV16:AV17"/>
    <mergeCell ref="A18:A19"/>
    <mergeCell ref="C18:C19"/>
    <mergeCell ref="C16:C17"/>
    <mergeCell ref="D16:D17"/>
    <mergeCell ref="BR75:BR76"/>
    <mergeCell ref="BS85:BS87"/>
    <mergeCell ref="BS88:BS89"/>
    <mergeCell ref="BR79:BR80"/>
    <mergeCell ref="BR81:BR82"/>
    <mergeCell ref="BR83:BR84"/>
    <mergeCell ref="BR85:BR87"/>
    <mergeCell ref="BR88:BR89"/>
    <mergeCell ref="BR28:BR29"/>
    <mergeCell ref="BR30:BR31"/>
    <mergeCell ref="BR32:BR33"/>
    <mergeCell ref="BR34:BR35"/>
    <mergeCell ref="BR49:BR50"/>
    <mergeCell ref="BR51:BR52"/>
    <mergeCell ref="BR53:BR54"/>
    <mergeCell ref="BR55:BR56"/>
    <mergeCell ref="BR57:BR58"/>
    <mergeCell ref="BR59:BR60"/>
    <mergeCell ref="BS36:BS37"/>
    <mergeCell ref="BS38:BS39"/>
    <mergeCell ref="BR36:BR37"/>
    <mergeCell ref="BS77:BS78"/>
    <mergeCell ref="BS79:BS80"/>
    <mergeCell ref="BS81:BS82"/>
    <mergeCell ref="BS2:BS3"/>
    <mergeCell ref="BS6:BS7"/>
    <mergeCell ref="BS8:BS9"/>
    <mergeCell ref="BS12:BS13"/>
    <mergeCell ref="BS14:BS15"/>
    <mergeCell ref="BS16:BS17"/>
    <mergeCell ref="BS18:BS19"/>
    <mergeCell ref="BS20:BS21"/>
    <mergeCell ref="BS22:BS23"/>
    <mergeCell ref="BS10:BS11"/>
    <mergeCell ref="BS4:BS5"/>
    <mergeCell ref="BR2:BR3"/>
    <mergeCell ref="BR6:BR7"/>
    <mergeCell ref="BR8:BR9"/>
    <mergeCell ref="BR10:BR11"/>
    <mergeCell ref="BS24:BS25"/>
    <mergeCell ref="BS26:BS27"/>
    <mergeCell ref="BS28:BS29"/>
    <mergeCell ref="BS30:BS31"/>
    <mergeCell ref="BS32:BS33"/>
    <mergeCell ref="AV8:AV9"/>
    <mergeCell ref="BP28:BP29"/>
    <mergeCell ref="BQ24:BQ25"/>
    <mergeCell ref="AV10:AV11"/>
    <mergeCell ref="BP10:BP11"/>
    <mergeCell ref="BQ10:BQ11"/>
    <mergeCell ref="BQ18:BQ19"/>
    <mergeCell ref="AV18:AV19"/>
    <mergeCell ref="BQ16:BQ17"/>
    <mergeCell ref="BQ12:BQ13"/>
    <mergeCell ref="BP2:BP3"/>
    <mergeCell ref="BQ2:BQ3"/>
    <mergeCell ref="BP8:BP9"/>
    <mergeCell ref="BR4:BR5"/>
    <mergeCell ref="BR16:BR17"/>
    <mergeCell ref="BR18:BR19"/>
    <mergeCell ref="BR20:BR21"/>
    <mergeCell ref="BP20:BP21"/>
    <mergeCell ref="BQ20:BQ21"/>
    <mergeCell ref="BR12:BR13"/>
    <mergeCell ref="BR14:BR15"/>
    <mergeCell ref="BQ6:BQ7"/>
    <mergeCell ref="BS34:BS35"/>
    <mergeCell ref="BQ32:BQ33"/>
    <mergeCell ref="AS20:AS21"/>
    <mergeCell ref="AS28:AS29"/>
    <mergeCell ref="AS30:AS31"/>
    <mergeCell ref="BP26:BP27"/>
    <mergeCell ref="AS26:AS27"/>
    <mergeCell ref="AV26:AV27"/>
    <mergeCell ref="BR22:BR23"/>
    <mergeCell ref="BR24:BR25"/>
    <mergeCell ref="BR26:BR27"/>
    <mergeCell ref="BQ28:BQ29"/>
    <mergeCell ref="AV20:AV21"/>
    <mergeCell ref="BQ30:BQ31"/>
    <mergeCell ref="BQ34:BQ35"/>
    <mergeCell ref="AV32:AV33"/>
    <mergeCell ref="BS83:BS84"/>
    <mergeCell ref="BR38:BR39"/>
    <mergeCell ref="BS40:BS41"/>
    <mergeCell ref="BS42:BS43"/>
    <mergeCell ref="BS44:BS45"/>
    <mergeCell ref="BS46:BS48"/>
    <mergeCell ref="BS49:BS50"/>
    <mergeCell ref="BS61:BS64"/>
    <mergeCell ref="BS65:BS66"/>
    <mergeCell ref="BS67:BS68"/>
    <mergeCell ref="BS71:BS72"/>
    <mergeCell ref="BS73:BS74"/>
    <mergeCell ref="BS75:BS76"/>
    <mergeCell ref="BS69:BS70"/>
    <mergeCell ref="BR69:BR70"/>
    <mergeCell ref="BR77:BR78"/>
    <mergeCell ref="BR61:BR64"/>
    <mergeCell ref="BR65:BR66"/>
    <mergeCell ref="BR67:BR68"/>
    <mergeCell ref="BR71:BR72"/>
    <mergeCell ref="BR73:BR74"/>
    <mergeCell ref="BS51:BS52"/>
    <mergeCell ref="BS53:BS54"/>
    <mergeCell ref="BS55:BS56"/>
    <mergeCell ref="BS57:BS58"/>
    <mergeCell ref="BS59:BS60"/>
    <mergeCell ref="BR40:BR41"/>
    <mergeCell ref="BR42:BR43"/>
    <mergeCell ref="BR44:BR45"/>
    <mergeCell ref="BR46:BR48"/>
    <mergeCell ref="O2:O3"/>
    <mergeCell ref="O4:O5"/>
    <mergeCell ref="O6:O7"/>
    <mergeCell ref="O8:O9"/>
    <mergeCell ref="O10:O11"/>
    <mergeCell ref="O12:O13"/>
    <mergeCell ref="O14:O15"/>
    <mergeCell ref="O16:O17"/>
    <mergeCell ref="O18:O19"/>
    <mergeCell ref="O51:O52"/>
    <mergeCell ref="O53:O54"/>
    <mergeCell ref="O55:O56"/>
    <mergeCell ref="O57:O58"/>
    <mergeCell ref="O59:O60"/>
    <mergeCell ref="X12:X13"/>
    <mergeCell ref="X14:X15"/>
    <mergeCell ref="X16:X17"/>
    <mergeCell ref="X18:X19"/>
    <mergeCell ref="Y4:Y5"/>
    <mergeCell ref="Y6:Y7"/>
    <mergeCell ref="Y8:Y9"/>
    <mergeCell ref="X2:X3"/>
    <mergeCell ref="X4:X5"/>
    <mergeCell ref="X6:X7"/>
    <mergeCell ref="X8:X9"/>
    <mergeCell ref="X10:X11"/>
    <mergeCell ref="X92:X93"/>
    <mergeCell ref="X30:X31"/>
    <mergeCell ref="X32:X33"/>
    <mergeCell ref="X34:X35"/>
    <mergeCell ref="X36:X37"/>
    <mergeCell ref="X38:X39"/>
    <mergeCell ref="X40:X41"/>
    <mergeCell ref="X42:X43"/>
    <mergeCell ref="X44:X45"/>
    <mergeCell ref="X46:X48"/>
    <mergeCell ref="X49:X50"/>
    <mergeCell ref="X51:X52"/>
    <mergeCell ref="X53:X54"/>
    <mergeCell ref="X55:X56"/>
    <mergeCell ref="X57:X58"/>
    <mergeCell ref="X59:X60"/>
    <mergeCell ref="AN51:AN52"/>
    <mergeCell ref="BP69:BP70"/>
    <mergeCell ref="BQ69:BQ70"/>
    <mergeCell ref="BP90:BP91"/>
    <mergeCell ref="BQ90:BQ91"/>
    <mergeCell ref="X67:X68"/>
    <mergeCell ref="X69:X70"/>
    <mergeCell ref="X71:X72"/>
    <mergeCell ref="X73:X74"/>
    <mergeCell ref="X75:X76"/>
    <mergeCell ref="X77:X78"/>
    <mergeCell ref="X79:X80"/>
    <mergeCell ref="X81:X82"/>
    <mergeCell ref="X83:X84"/>
    <mergeCell ref="X85:X87"/>
    <mergeCell ref="X88:X89"/>
    <mergeCell ref="X90:X91"/>
    <mergeCell ref="BQ53:BQ54"/>
    <mergeCell ref="AN53:AN54"/>
    <mergeCell ref="AS53:AS54"/>
    <mergeCell ref="AV53:AV54"/>
    <mergeCell ref="BP53:BP54"/>
    <mergeCell ref="BP51:BP52"/>
    <mergeCell ref="BQ51:BQ52"/>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3B7383-C274-493E-A8BF-5E1CA37B20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4836C4D-2887-43C7-9321-0558944F3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502DB8-86F2-4199-9FAF-D4809876F2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Extraction</vt:lpstr>
      <vt:lpstr>TiAb Review</vt:lpstr>
      <vt:lpstr>RWE-Extraction</vt:lpstr>
      <vt:lpstr>Econ-Extraction</vt:lpstr>
      <vt:lpstr>QOL-Extraction</vt:lpstr>
      <vt:lpstr>CLIN-Extraction</vt:lpstr>
      <vt:lpstr>'Econ-Extraction'!ECON_Ex</vt:lpstr>
      <vt:lpstr>'RWE-Extraction'!ECON_Ex</vt:lpstr>
      <vt:lpstr>'Econ-Extraction'!QOL_Ex</vt:lpstr>
      <vt:lpstr>'QOL-Extraction'!QOL_Ex</vt:lpstr>
      <vt:lpstr>'RWE-Extraction'!QOL_Ex</vt:lpstr>
      <vt:lpstr>'CLIN-Extraction'!RCT_total</vt:lpstr>
      <vt:lpstr>'Econ-Extraction'!RCT_total</vt:lpstr>
      <vt:lpstr>'QOL-Extraction'!RCT_total</vt:lpstr>
      <vt:lpstr>'RWE-Extraction'!RCT_total</vt:lpstr>
      <vt:lpstr>'CLIN-Extraction'!RCT_total2</vt:lpstr>
      <vt:lpstr>'Econ-Extraction'!RCT_total2</vt:lpstr>
      <vt:lpstr>'QOL-Extraction'!RCT_total2</vt:lpstr>
      <vt:lpstr>'RWE-Extraction'!RCT_total2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Junhan Liu</cp:lastModifiedBy>
  <cp:revision/>
  <dcterms:created xsi:type="dcterms:W3CDTF">2019-11-06T17:23:54Z</dcterms:created>
  <dcterms:modified xsi:type="dcterms:W3CDTF">2021-10-08T21:29:51Z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