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omments5.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2.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charts/chart9.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codeName="ThisWorkbook" defaultThemeVersion="124226"/>
  <mc:AlternateContent xmlns:mc="http://schemas.openxmlformats.org/markup-compatibility/2006">
    <mc:Choice Requires="x15">
      <x15ac:absPath xmlns:x15ac="http://schemas.microsoft.com/office/spreadsheetml/2010/11/ac" url="D:\PycharmProjects\OPMTweets_SJ\"/>
    </mc:Choice>
  </mc:AlternateContent>
  <bookViews>
    <workbookView xWindow="0" yWindow="0" windowWidth="12288" windowHeight="7032"/>
  </bookViews>
  <sheets>
    <sheet name="Edges" sheetId="1" r:id="rId1"/>
    <sheet name="Vertices" sheetId="3" r:id="rId2"/>
    <sheet name="Do Not Delete" sheetId="4" state="hidden" r:id="rId3"/>
    <sheet name="Groups" sheetId="5" r:id="rId4"/>
    <sheet name="Group Vertices" sheetId="6" r:id="rId5"/>
    <sheet name="Overall Metrics" sheetId="7" r:id="rId6"/>
    <sheet name="Misc" sheetId="2" state="hidden" r:id="rId7"/>
  </sheets>
  <definedNames>
    <definedName name="BinDivisor">'Overall Metrics'!$X$2</definedName>
    <definedName name="DynamicFilterColumnName">'Overall Metrics'!#REF!</definedName>
    <definedName name="DynamicFilterForceCalculationRange">HistogramBins[[Dynamic Filter Bin]:[Dynamic Filter Frequency]]</definedName>
    <definedName name="DynamicFilterSourceColumnRange">'Overall Metrics'!$X$4</definedName>
    <definedName name="DynamicFilterTableName">'Overall Metrics'!#REF!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MetricMessage">'Overall Metrics'!$X$3</definedName>
    <definedName name="NotAvailable">'Overall Metrics'!$X$2</definedName>
    <definedName name="ValidBooleansDefaultFalse">Misc!$G$2:$G$5</definedName>
    <definedName name="ValidEdgeStyles">Misc!$B$2:$B$11</definedName>
    <definedName name="ValidEdgeVisibilities">Misc!$A$2:$A$7</definedName>
    <definedName name="ValidGroupShapes">Misc!$E$2:$E$19</definedName>
    <definedName name="ValidGroupVisibilities">Misc!$F$2:$F$7</definedName>
    <definedName name="ValidVertexLabelPositions">Misc!$H$2:$H$21</definedName>
    <definedName name="ValidVertexShapes">Misc!$D$2:$D$23</definedName>
    <definedName name="ValidVertexVisibilities">Misc!$C$2:$C$9</definedName>
  </definedNames>
  <calcPr calcId="171027"/>
</workbook>
</file>

<file path=xl/calcChain.xml><?xml version="1.0" encoding="utf-8"?>
<calcChain xmlns="http://schemas.openxmlformats.org/spreadsheetml/2006/main">
  <c r="AB3" i="3" l="1"/>
  <c r="AB4" i="3"/>
  <c r="AB5" i="3"/>
  <c r="AB6" i="3"/>
  <c r="AB7" i="3"/>
  <c r="AB8" i="3"/>
  <c r="AB9" i="3"/>
  <c r="AB10" i="3"/>
  <c r="AB11" i="3"/>
  <c r="AB12" i="3"/>
  <c r="AB13" i="3"/>
  <c r="AB14" i="3"/>
  <c r="AB15" i="3"/>
  <c r="AB16" i="3"/>
  <c r="AB17" i="3"/>
  <c r="AB18" i="3"/>
  <c r="AB19" i="3"/>
  <c r="AB20" i="3"/>
  <c r="AB21" i="3"/>
  <c r="AB22" i="3"/>
  <c r="AB23" i="3"/>
  <c r="AB24" i="3"/>
  <c r="AB25" i="3"/>
  <c r="AB26" i="3"/>
  <c r="AB27" i="3"/>
  <c r="AB28" i="3"/>
  <c r="AB29" i="3"/>
  <c r="AB30" i="3"/>
  <c r="AB31" i="3"/>
  <c r="AB32" i="3"/>
  <c r="AB33" i="3"/>
  <c r="AB34" i="3"/>
  <c r="AB35" i="3"/>
  <c r="AB36" i="3"/>
  <c r="AB37" i="3"/>
  <c r="AB38" i="3"/>
  <c r="AB39" i="3"/>
  <c r="AB40" i="3"/>
  <c r="AB41" i="3"/>
  <c r="AB42" i="3"/>
  <c r="AB43" i="3"/>
  <c r="AB44" i="3"/>
  <c r="AB45" i="3"/>
  <c r="AB46" i="3"/>
  <c r="AB47" i="3"/>
  <c r="AB48" i="3"/>
  <c r="AB49" i="3"/>
  <c r="AB50" i="3"/>
  <c r="AB51" i="3"/>
  <c r="AB52" i="3"/>
  <c r="AB53" i="3"/>
  <c r="AB54" i="3"/>
  <c r="AB55" i="3"/>
  <c r="AB56" i="3"/>
  <c r="AB57" i="3"/>
  <c r="AB58" i="3"/>
  <c r="AB59" i="3"/>
  <c r="AB60" i="3"/>
  <c r="AB61" i="3"/>
  <c r="AB62" i="3"/>
  <c r="AB63" i="3"/>
  <c r="AB64" i="3"/>
  <c r="AB65" i="3"/>
  <c r="AB66" i="3"/>
  <c r="AB67" i="3"/>
  <c r="AB68" i="3"/>
  <c r="AB69" i="3"/>
  <c r="AB70" i="3"/>
  <c r="AB71" i="3"/>
  <c r="AB72" i="3"/>
  <c r="AB73" i="3"/>
  <c r="AB74" i="3"/>
  <c r="AB75" i="3"/>
  <c r="AB76" i="3"/>
  <c r="AB77" i="3"/>
  <c r="AB78" i="3"/>
  <c r="AB79" i="3"/>
  <c r="AB80" i="3"/>
  <c r="AB81" i="3"/>
  <c r="AB82" i="3"/>
  <c r="AB83" i="3"/>
  <c r="AB84" i="3"/>
  <c r="AB85" i="3"/>
  <c r="AB86" i="3"/>
  <c r="AB87" i="3"/>
  <c r="AB88" i="3"/>
  <c r="AB89" i="3"/>
  <c r="AB90" i="3"/>
  <c r="AB91" i="3"/>
  <c r="AB92" i="3"/>
  <c r="AB93" i="3"/>
  <c r="AB94" i="3"/>
  <c r="AB95" i="3"/>
  <c r="AB96" i="3"/>
  <c r="AB97" i="3"/>
  <c r="AB98" i="3"/>
  <c r="AB99" i="3"/>
  <c r="AB100" i="3"/>
  <c r="AB101" i="3"/>
  <c r="AB102" i="3"/>
  <c r="AB103" i="3"/>
  <c r="AB104" i="3"/>
  <c r="AB105" i="3"/>
  <c r="AB106" i="3"/>
  <c r="AB107" i="3"/>
  <c r="AB108" i="3"/>
  <c r="AB109" i="3"/>
  <c r="AB110" i="3"/>
  <c r="AB111" i="3"/>
  <c r="AB112" i="3"/>
  <c r="AB113" i="3"/>
  <c r="AB114" i="3"/>
  <c r="AB115" i="3"/>
  <c r="AB116" i="3"/>
  <c r="AB117" i="3"/>
  <c r="AB118" i="3"/>
  <c r="AB119" i="3"/>
  <c r="AB120" i="3"/>
  <c r="AB121" i="3"/>
  <c r="AB122" i="3"/>
  <c r="AB123" i="3"/>
  <c r="AB124" i="3"/>
  <c r="AB125" i="3"/>
  <c r="AB126" i="3"/>
  <c r="AB127" i="3"/>
  <c r="AB128" i="3"/>
  <c r="AB129" i="3"/>
  <c r="AB130" i="3"/>
  <c r="AB131" i="3"/>
  <c r="AB132" i="3"/>
  <c r="AB133" i="3"/>
  <c r="AB134" i="3"/>
  <c r="AB135" i="3"/>
  <c r="AB136" i="3"/>
  <c r="AB137" i="3"/>
  <c r="AB138" i="3"/>
  <c r="AB139" i="3"/>
  <c r="AB140" i="3"/>
  <c r="AB141" i="3"/>
  <c r="AB142" i="3"/>
  <c r="AB143" i="3"/>
  <c r="AB144" i="3"/>
  <c r="AB145" i="3"/>
  <c r="AB146" i="3"/>
  <c r="AB147" i="3"/>
  <c r="AB148" i="3"/>
  <c r="AB149" i="3"/>
  <c r="AB150" i="3"/>
  <c r="AB151" i="3"/>
  <c r="AB152" i="3"/>
  <c r="AB153" i="3"/>
  <c r="AB154" i="3"/>
  <c r="AB155" i="3"/>
  <c r="AB156" i="3"/>
  <c r="AB157" i="3"/>
  <c r="AB158" i="3"/>
  <c r="AB159" i="3"/>
  <c r="AB160" i="3"/>
  <c r="AB161" i="3"/>
  <c r="AB162" i="3"/>
  <c r="AB163" i="3"/>
  <c r="AB164" i="3"/>
  <c r="AB165" i="3"/>
  <c r="AB166" i="3"/>
  <c r="AB167" i="3"/>
  <c r="AB168" i="3"/>
  <c r="AB169" i="3"/>
  <c r="AB170" i="3"/>
  <c r="AB171" i="3"/>
  <c r="AB172" i="3"/>
  <c r="AB173" i="3"/>
  <c r="AB174" i="3"/>
  <c r="AB175" i="3"/>
  <c r="AB176" i="3"/>
  <c r="AB177" i="3"/>
  <c r="AB178" i="3"/>
  <c r="AB179" i="3"/>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B128" i="7" l="1"/>
  <c r="B127" i="7"/>
  <c r="B130" i="7"/>
  <c r="B129" i="7"/>
  <c r="P45" i="7"/>
  <c r="Q45" i="7" s="1"/>
  <c r="P2" i="7"/>
  <c r="B142" i="7"/>
  <c r="B141" i="7"/>
  <c r="B144" i="7"/>
  <c r="B143" i="7"/>
  <c r="R45" i="7"/>
  <c r="S45" i="7" s="1"/>
  <c r="R2" i="7"/>
  <c r="B114" i="7"/>
  <c r="B113" i="7"/>
  <c r="B116" i="7"/>
  <c r="B115" i="7"/>
  <c r="N45" i="7"/>
  <c r="O45" i="7" s="1"/>
  <c r="N2" i="7"/>
  <c r="B100" i="7"/>
  <c r="B99" i="7"/>
  <c r="B86" i="7"/>
  <c r="B85" i="7"/>
  <c r="B102" i="7"/>
  <c r="B101" i="7"/>
  <c r="L45" i="7"/>
  <c r="M45" i="7" s="1"/>
  <c r="L2" i="7"/>
  <c r="B72" i="7"/>
  <c r="B71" i="7"/>
  <c r="B58" i="7"/>
  <c r="B57" i="7"/>
  <c r="B88" i="7"/>
  <c r="B87" i="7"/>
  <c r="J45" i="7"/>
  <c r="K45" i="7" s="1"/>
  <c r="J2" i="7"/>
  <c r="B74" i="7"/>
  <c r="B73" i="7"/>
  <c r="H45" i="7"/>
  <c r="I45" i="7" s="1"/>
  <c r="H2" i="7"/>
  <c r="B60" i="7"/>
  <c r="B59" i="7"/>
  <c r="F45" i="7"/>
  <c r="G45" i="7" s="1"/>
  <c r="F2" i="7"/>
  <c r="B44" i="7"/>
  <c r="B43" i="7"/>
  <c r="B46" i="7"/>
  <c r="B45" i="7"/>
  <c r="T45" i="7"/>
  <c r="T2" i="7"/>
  <c r="X2" i="7" l="1"/>
  <c r="P3" i="7" s="1"/>
  <c r="P4" i="7" s="1"/>
  <c r="P5" i="7" s="1"/>
  <c r="P6" i="7" s="1"/>
  <c r="P7" i="7" s="1"/>
  <c r="P8" i="7" s="1"/>
  <c r="P9" i="7" s="1"/>
  <c r="P10" i="7" s="1"/>
  <c r="P11" i="7" s="1"/>
  <c r="P12" i="7" s="1"/>
  <c r="P13" i="7" s="1"/>
  <c r="P14" i="7" s="1"/>
  <c r="P15" i="7" s="1"/>
  <c r="P16" i="7" s="1"/>
  <c r="P17" i="7" s="1"/>
  <c r="P18" i="7" s="1"/>
  <c r="P19" i="7" s="1"/>
  <c r="P20" i="7" s="1"/>
  <c r="P21" i="7" s="1"/>
  <c r="P22" i="7" s="1"/>
  <c r="P23" i="7" s="1"/>
  <c r="P24" i="7" s="1"/>
  <c r="P25" i="7" s="1"/>
  <c r="P26" i="7" s="1"/>
  <c r="P27" i="7" s="1"/>
  <c r="P28" i="7" s="1"/>
  <c r="P29" i="7" s="1"/>
  <c r="P30" i="7" s="1"/>
  <c r="P31" i="7" s="1"/>
  <c r="P32" i="7" s="1"/>
  <c r="P33" i="7" s="1"/>
  <c r="P34" i="7" s="1"/>
  <c r="P35" i="7" s="1"/>
  <c r="P36" i="7" s="1"/>
  <c r="P37" i="7" s="1"/>
  <c r="P38" i="7" s="1"/>
  <c r="P39" i="7" s="1"/>
  <c r="P40" i="7" s="1"/>
  <c r="P41" i="7" s="1"/>
  <c r="P42" i="7" s="1"/>
  <c r="P43" i="7" s="1"/>
  <c r="P44" i="7" s="1"/>
  <c r="D45" i="7"/>
  <c r="E45" i="7" s="1"/>
  <c r="D2" i="7"/>
  <c r="U45" i="7"/>
  <c r="Q3" i="7" l="1"/>
  <c r="Q2" i="7"/>
  <c r="R3" i="7"/>
  <c r="R4" i="7" s="1"/>
  <c r="S3" i="7" s="1"/>
  <c r="T3" i="7"/>
  <c r="L3" i="7"/>
  <c r="M2" i="7" s="1"/>
  <c r="N3" i="7"/>
  <c r="H3" i="7"/>
  <c r="J3" i="7"/>
  <c r="D3" i="7"/>
  <c r="D4" i="7" s="1"/>
  <c r="E3" i="7" s="1"/>
  <c r="F3" i="7"/>
  <c r="U2" i="7"/>
  <c r="Q5" i="7" l="1"/>
  <c r="Q4" i="7"/>
  <c r="S2" i="7"/>
  <c r="T4" i="7"/>
  <c r="R5" i="7"/>
  <c r="S4" i="7" s="1"/>
  <c r="N4" i="7"/>
  <c r="O2" i="7"/>
  <c r="L4" i="7"/>
  <c r="L5" i="7" s="1"/>
  <c r="L6" i="7" s="1"/>
  <c r="L7" i="7" s="1"/>
  <c r="L8" i="7" s="1"/>
  <c r="L9" i="7" s="1"/>
  <c r="L10" i="7" s="1"/>
  <c r="L11" i="7" s="1"/>
  <c r="L12" i="7" s="1"/>
  <c r="L13" i="7" s="1"/>
  <c r="L14" i="7" s="1"/>
  <c r="L15" i="7" s="1"/>
  <c r="L16" i="7" s="1"/>
  <c r="L17" i="7" s="1"/>
  <c r="L18" i="7" s="1"/>
  <c r="L19" i="7" s="1"/>
  <c r="L20" i="7" s="1"/>
  <c r="L21" i="7" s="1"/>
  <c r="L22" i="7" s="1"/>
  <c r="L23" i="7" s="1"/>
  <c r="L24" i="7" s="1"/>
  <c r="L25" i="7" s="1"/>
  <c r="L26" i="7" s="1"/>
  <c r="L27" i="7" s="1"/>
  <c r="L28" i="7" s="1"/>
  <c r="L29" i="7" s="1"/>
  <c r="L30" i="7" s="1"/>
  <c r="L31" i="7" s="1"/>
  <c r="L32" i="7" s="1"/>
  <c r="L33" i="7" s="1"/>
  <c r="L34" i="7" s="1"/>
  <c r="L35" i="7" s="1"/>
  <c r="L36" i="7" s="1"/>
  <c r="L37" i="7" s="1"/>
  <c r="L38" i="7" s="1"/>
  <c r="L39" i="7" s="1"/>
  <c r="L40" i="7" s="1"/>
  <c r="L41" i="7" s="1"/>
  <c r="L42" i="7" s="1"/>
  <c r="L43" i="7" s="1"/>
  <c r="L44" i="7" s="1"/>
  <c r="I2" i="7"/>
  <c r="J4" i="7"/>
  <c r="K2" i="7"/>
  <c r="H4" i="7"/>
  <c r="H5" i="7" s="1"/>
  <c r="E2" i="7"/>
  <c r="F4" i="7"/>
  <c r="G2" i="7"/>
  <c r="D5" i="7"/>
  <c r="E4" i="7" s="1"/>
  <c r="U3" i="7"/>
  <c r="Q6" i="7" l="1"/>
  <c r="T5" i="7"/>
  <c r="M3" i="7"/>
  <c r="R6" i="7"/>
  <c r="S5" i="7" s="1"/>
  <c r="I3" i="7"/>
  <c r="N5" i="7"/>
  <c r="O3" i="7"/>
  <c r="M4" i="7"/>
  <c r="M5" i="7"/>
  <c r="M6" i="7"/>
  <c r="J5" i="7"/>
  <c r="K3" i="7"/>
  <c r="H6" i="7"/>
  <c r="I5" i="7" s="1"/>
  <c r="I4" i="7"/>
  <c r="F5" i="7"/>
  <c r="G3" i="7"/>
  <c r="D6" i="7"/>
  <c r="E5" i="7" s="1"/>
  <c r="U4" i="7"/>
  <c r="Q7" i="7" l="1"/>
  <c r="T6" i="7"/>
  <c r="R7" i="7"/>
  <c r="S6" i="7" s="1"/>
  <c r="N6" i="7"/>
  <c r="O4" i="7"/>
  <c r="M7" i="7"/>
  <c r="J6" i="7"/>
  <c r="K4" i="7"/>
  <c r="H7" i="7"/>
  <c r="I6" i="7" s="1"/>
  <c r="F6" i="7"/>
  <c r="G4" i="7"/>
  <c r="D7" i="7"/>
  <c r="E6" i="7" s="1"/>
  <c r="U5" i="7"/>
  <c r="T7" i="7" l="1"/>
  <c r="R8" i="7"/>
  <c r="N7" i="7"/>
  <c r="O5" i="7"/>
  <c r="M8" i="7"/>
  <c r="J7" i="7"/>
  <c r="K6" i="7" s="1"/>
  <c r="K5" i="7"/>
  <c r="H8" i="7"/>
  <c r="F7" i="7"/>
  <c r="G6" i="7" s="1"/>
  <c r="G5" i="7"/>
  <c r="D8" i="7"/>
  <c r="E7" i="7" s="1"/>
  <c r="U6" i="7"/>
  <c r="Q9" i="7" l="1"/>
  <c r="Q8" i="7"/>
  <c r="T8" i="7"/>
  <c r="R9" i="7"/>
  <c r="S7" i="7"/>
  <c r="N8" i="7"/>
  <c r="O6" i="7"/>
  <c r="M9" i="7"/>
  <c r="J8" i="7"/>
  <c r="K7" i="7" s="1"/>
  <c r="H9" i="7"/>
  <c r="I8" i="7" s="1"/>
  <c r="I7" i="7"/>
  <c r="F8" i="7"/>
  <c r="D9" i="7"/>
  <c r="E8" i="7" s="1"/>
  <c r="U7" i="7"/>
  <c r="Q10" i="7" l="1"/>
  <c r="T9" i="7"/>
  <c r="R10" i="7"/>
  <c r="S9" i="7" s="1"/>
  <c r="S8" i="7"/>
  <c r="N9" i="7"/>
  <c r="O8" i="7" s="1"/>
  <c r="O7" i="7"/>
  <c r="M10" i="7"/>
  <c r="J9" i="7"/>
  <c r="K8" i="7" s="1"/>
  <c r="H10" i="7"/>
  <c r="I9" i="7" s="1"/>
  <c r="F9" i="7"/>
  <c r="G8" i="7" s="1"/>
  <c r="G7" i="7"/>
  <c r="D10" i="7"/>
  <c r="E9" i="7" s="1"/>
  <c r="U8" i="7"/>
  <c r="Q11" i="7" l="1"/>
  <c r="T10" i="7"/>
  <c r="R11" i="7"/>
  <c r="S10" i="7" s="1"/>
  <c r="N10" i="7"/>
  <c r="O9" i="7" s="1"/>
  <c r="M11" i="7"/>
  <c r="J10" i="7"/>
  <c r="K9" i="7" s="1"/>
  <c r="H11" i="7"/>
  <c r="I10" i="7" s="1"/>
  <c r="F10" i="7"/>
  <c r="G9" i="7" s="1"/>
  <c r="D11" i="7"/>
  <c r="E10" i="7" s="1"/>
  <c r="U9" i="7"/>
  <c r="Q12" i="7" l="1"/>
  <c r="T11" i="7"/>
  <c r="R12" i="7"/>
  <c r="S11" i="7" s="1"/>
  <c r="N11" i="7"/>
  <c r="O10" i="7" s="1"/>
  <c r="M12" i="7"/>
  <c r="J11" i="7"/>
  <c r="K10" i="7" s="1"/>
  <c r="H12" i="7"/>
  <c r="I11" i="7" s="1"/>
  <c r="F11" i="7"/>
  <c r="G10" i="7" s="1"/>
  <c r="D12" i="7"/>
  <c r="E11" i="7" s="1"/>
  <c r="U10" i="7"/>
  <c r="Q13" i="7" l="1"/>
  <c r="T12" i="7"/>
  <c r="R13" i="7"/>
  <c r="S12" i="7" s="1"/>
  <c r="N12" i="7"/>
  <c r="O11" i="7" s="1"/>
  <c r="M13" i="7"/>
  <c r="J12" i="7"/>
  <c r="K11" i="7" s="1"/>
  <c r="H13" i="7"/>
  <c r="I12" i="7" s="1"/>
  <c r="F12" i="7"/>
  <c r="G11" i="7" s="1"/>
  <c r="D13" i="7"/>
  <c r="E12" i="7" s="1"/>
  <c r="U11" i="7"/>
  <c r="Q14" i="7" l="1"/>
  <c r="T13" i="7"/>
  <c r="R14" i="7"/>
  <c r="S13" i="7" s="1"/>
  <c r="N13" i="7"/>
  <c r="O12" i="7" s="1"/>
  <c r="M14" i="7"/>
  <c r="J13" i="7"/>
  <c r="K12" i="7" s="1"/>
  <c r="H14" i="7"/>
  <c r="I13" i="7" s="1"/>
  <c r="F13" i="7"/>
  <c r="G12" i="7" s="1"/>
  <c r="D14" i="7"/>
  <c r="E13" i="7" s="1"/>
  <c r="U12" i="7"/>
  <c r="Q15" i="7" l="1"/>
  <c r="T14" i="7"/>
  <c r="R15" i="7"/>
  <c r="N14" i="7"/>
  <c r="O13" i="7" s="1"/>
  <c r="M15" i="7"/>
  <c r="J14" i="7"/>
  <c r="K13" i="7" s="1"/>
  <c r="H15" i="7"/>
  <c r="I14" i="7" s="1"/>
  <c r="F14" i="7"/>
  <c r="G13" i="7" s="1"/>
  <c r="D15" i="7"/>
  <c r="E14" i="7" s="1"/>
  <c r="U13" i="7"/>
  <c r="Q16" i="7" l="1"/>
  <c r="T15" i="7"/>
  <c r="R16" i="7"/>
  <c r="S15" i="7" s="1"/>
  <c r="S14" i="7"/>
  <c r="N15" i="7"/>
  <c r="O14" i="7" s="1"/>
  <c r="M16" i="7"/>
  <c r="J15" i="7"/>
  <c r="K14" i="7" s="1"/>
  <c r="H16" i="7"/>
  <c r="I15" i="7" s="1"/>
  <c r="F15" i="7"/>
  <c r="G14" i="7" s="1"/>
  <c r="D16" i="7"/>
  <c r="E15" i="7" s="1"/>
  <c r="U14" i="7"/>
  <c r="Q17" i="7" l="1"/>
  <c r="T16" i="7"/>
  <c r="R17" i="7"/>
  <c r="N16" i="7"/>
  <c r="O15" i="7" s="1"/>
  <c r="M17" i="7"/>
  <c r="J16" i="7"/>
  <c r="K15" i="7" s="1"/>
  <c r="H17" i="7"/>
  <c r="I16" i="7" s="1"/>
  <c r="F16" i="7"/>
  <c r="G15" i="7" s="1"/>
  <c r="D17" i="7"/>
  <c r="E16" i="7" s="1"/>
  <c r="U15" i="7"/>
  <c r="Q18" i="7" l="1"/>
  <c r="T17" i="7"/>
  <c r="R18" i="7"/>
  <c r="S16" i="7"/>
  <c r="N17" i="7"/>
  <c r="O16" i="7" s="1"/>
  <c r="M18" i="7"/>
  <c r="J17" i="7"/>
  <c r="K16" i="7" s="1"/>
  <c r="H18" i="7"/>
  <c r="I17" i="7" s="1"/>
  <c r="F17" i="7"/>
  <c r="G16" i="7" s="1"/>
  <c r="D18" i="7"/>
  <c r="E17" i="7" s="1"/>
  <c r="U16" i="7"/>
  <c r="Q19" i="7" l="1"/>
  <c r="T18" i="7"/>
  <c r="R19" i="7"/>
  <c r="S18" i="7" s="1"/>
  <c r="S17" i="7"/>
  <c r="N18" i="7"/>
  <c r="O17" i="7" s="1"/>
  <c r="M19" i="7"/>
  <c r="J18" i="7"/>
  <c r="K17" i="7" s="1"/>
  <c r="H19" i="7"/>
  <c r="I18" i="7" s="1"/>
  <c r="F18" i="7"/>
  <c r="G17" i="7" s="1"/>
  <c r="D19" i="7"/>
  <c r="E18" i="7" s="1"/>
  <c r="U17" i="7"/>
  <c r="Q20" i="7" l="1"/>
  <c r="T19" i="7"/>
  <c r="R20" i="7"/>
  <c r="S19" i="7" s="1"/>
  <c r="N19" i="7"/>
  <c r="O18" i="7" s="1"/>
  <c r="M20" i="7"/>
  <c r="J19" i="7"/>
  <c r="K18" i="7" s="1"/>
  <c r="H20" i="7"/>
  <c r="I19" i="7" s="1"/>
  <c r="F19" i="7"/>
  <c r="G18" i="7" s="1"/>
  <c r="D20" i="7"/>
  <c r="E19" i="7" s="1"/>
  <c r="U18" i="7"/>
  <c r="Q21" i="7" l="1"/>
  <c r="T20" i="7"/>
  <c r="R21" i="7"/>
  <c r="S20" i="7" s="1"/>
  <c r="N20" i="7"/>
  <c r="O19" i="7" s="1"/>
  <c r="M21" i="7"/>
  <c r="J20" i="7"/>
  <c r="K19" i="7" s="1"/>
  <c r="H21" i="7"/>
  <c r="I20" i="7" s="1"/>
  <c r="F20" i="7"/>
  <c r="G19" i="7" s="1"/>
  <c r="D21" i="7"/>
  <c r="E20" i="7" s="1"/>
  <c r="U19" i="7"/>
  <c r="T21" i="7" l="1"/>
  <c r="R22" i="7"/>
  <c r="S21" i="7" s="1"/>
  <c r="N21" i="7"/>
  <c r="O20" i="7" s="1"/>
  <c r="M22" i="7"/>
  <c r="J21" i="7"/>
  <c r="K20" i="7" s="1"/>
  <c r="H22" i="7"/>
  <c r="I21" i="7" s="1"/>
  <c r="F21" i="7"/>
  <c r="G20" i="7" s="1"/>
  <c r="D22" i="7"/>
  <c r="E21" i="7" s="1"/>
  <c r="U20" i="7"/>
  <c r="Q22" i="7" l="1"/>
  <c r="T22" i="7"/>
  <c r="R23" i="7"/>
  <c r="S22" i="7" s="1"/>
  <c r="N22" i="7"/>
  <c r="O21" i="7" s="1"/>
  <c r="M23" i="7"/>
  <c r="J22" i="7"/>
  <c r="K21" i="7" s="1"/>
  <c r="H23" i="7"/>
  <c r="I22" i="7" s="1"/>
  <c r="F22" i="7"/>
  <c r="G21" i="7" s="1"/>
  <c r="D23" i="7"/>
  <c r="E22" i="7" s="1"/>
  <c r="U21" i="7"/>
  <c r="Q23" i="7" l="1"/>
  <c r="T23" i="7"/>
  <c r="R24" i="7"/>
  <c r="S23" i="7" s="1"/>
  <c r="N23" i="7"/>
  <c r="O22" i="7" s="1"/>
  <c r="M24" i="7"/>
  <c r="J23" i="7"/>
  <c r="K22" i="7" s="1"/>
  <c r="H24" i="7"/>
  <c r="I23" i="7" s="1"/>
  <c r="F23" i="7"/>
  <c r="G22" i="7" s="1"/>
  <c r="D24" i="7"/>
  <c r="E23" i="7" s="1"/>
  <c r="U22" i="7"/>
  <c r="Q24" i="7" l="1"/>
  <c r="T24" i="7"/>
  <c r="R25" i="7"/>
  <c r="S24" i="7" s="1"/>
  <c r="N24" i="7"/>
  <c r="O23" i="7" s="1"/>
  <c r="M25" i="7"/>
  <c r="J24" i="7"/>
  <c r="K23" i="7" s="1"/>
  <c r="H25" i="7"/>
  <c r="I24" i="7" s="1"/>
  <c r="F24" i="7"/>
  <c r="G23" i="7" s="1"/>
  <c r="D25" i="7"/>
  <c r="E24" i="7" s="1"/>
  <c r="U23" i="7"/>
  <c r="Q25" i="7" l="1"/>
  <c r="T25" i="7"/>
  <c r="R26" i="7"/>
  <c r="S25" i="7" s="1"/>
  <c r="N25" i="7"/>
  <c r="O24" i="7" s="1"/>
  <c r="M26" i="7"/>
  <c r="J25" i="7"/>
  <c r="K24" i="7" s="1"/>
  <c r="H26" i="7"/>
  <c r="I25" i="7" s="1"/>
  <c r="F25" i="7"/>
  <c r="G24" i="7" s="1"/>
  <c r="D26" i="7"/>
  <c r="E25" i="7" s="1"/>
  <c r="U24" i="7"/>
  <c r="Q26" i="7" l="1"/>
  <c r="T26" i="7"/>
  <c r="R27" i="7"/>
  <c r="S26" i="7" s="1"/>
  <c r="N26" i="7"/>
  <c r="O25" i="7" s="1"/>
  <c r="M27" i="7"/>
  <c r="J26" i="7"/>
  <c r="K25" i="7" s="1"/>
  <c r="H27" i="7"/>
  <c r="I26" i="7" s="1"/>
  <c r="F26" i="7"/>
  <c r="G25" i="7" s="1"/>
  <c r="D27" i="7"/>
  <c r="E26" i="7" s="1"/>
  <c r="U25" i="7"/>
  <c r="Q27" i="7" l="1"/>
  <c r="T27" i="7"/>
  <c r="R28" i="7"/>
  <c r="S27" i="7" s="1"/>
  <c r="N27" i="7"/>
  <c r="O26" i="7" s="1"/>
  <c r="M28" i="7"/>
  <c r="J27" i="7"/>
  <c r="K26" i="7" s="1"/>
  <c r="H28" i="7"/>
  <c r="I27" i="7" s="1"/>
  <c r="F27" i="7"/>
  <c r="G26" i="7" s="1"/>
  <c r="D28" i="7"/>
  <c r="E27" i="7" s="1"/>
  <c r="U26" i="7"/>
  <c r="Q28" i="7" l="1"/>
  <c r="T28" i="7"/>
  <c r="R29" i="7"/>
  <c r="S28" i="7" s="1"/>
  <c r="N28" i="7"/>
  <c r="O27" i="7" s="1"/>
  <c r="M29" i="7"/>
  <c r="J28" i="7"/>
  <c r="K27" i="7" s="1"/>
  <c r="H29" i="7"/>
  <c r="I28" i="7" s="1"/>
  <c r="F28" i="7"/>
  <c r="G27" i="7" s="1"/>
  <c r="D29" i="7"/>
  <c r="E28" i="7" s="1"/>
  <c r="U27" i="7"/>
  <c r="Q29" i="7" l="1"/>
  <c r="T29" i="7"/>
  <c r="R30" i="7"/>
  <c r="N29" i="7"/>
  <c r="O28" i="7" s="1"/>
  <c r="M30" i="7"/>
  <c r="J29" i="7"/>
  <c r="K28" i="7" s="1"/>
  <c r="H30" i="7"/>
  <c r="I29" i="7" s="1"/>
  <c r="F29" i="7"/>
  <c r="G28" i="7" s="1"/>
  <c r="D30" i="7"/>
  <c r="E29" i="7" s="1"/>
  <c r="U28" i="7"/>
  <c r="Q30" i="7" l="1"/>
  <c r="T30" i="7"/>
  <c r="R31" i="7"/>
  <c r="S30" i="7" s="1"/>
  <c r="S29" i="7"/>
  <c r="N30" i="7"/>
  <c r="O29" i="7" s="1"/>
  <c r="M31" i="7"/>
  <c r="J30" i="7"/>
  <c r="K29" i="7" s="1"/>
  <c r="H31" i="7"/>
  <c r="I30" i="7" s="1"/>
  <c r="F30" i="7"/>
  <c r="G29" i="7" s="1"/>
  <c r="D31" i="7"/>
  <c r="E30" i="7" s="1"/>
  <c r="U29" i="7"/>
  <c r="Q31" i="7" l="1"/>
  <c r="T31" i="7"/>
  <c r="R32" i="7"/>
  <c r="S31" i="7" s="1"/>
  <c r="N31" i="7"/>
  <c r="O30" i="7" s="1"/>
  <c r="M32" i="7"/>
  <c r="J31" i="7"/>
  <c r="K30" i="7" s="1"/>
  <c r="H32" i="7"/>
  <c r="I31" i="7" s="1"/>
  <c r="F31" i="7"/>
  <c r="G30" i="7" s="1"/>
  <c r="D32" i="7"/>
  <c r="E31" i="7" s="1"/>
  <c r="U30" i="7"/>
  <c r="Q32" i="7" l="1"/>
  <c r="T32" i="7"/>
  <c r="R33" i="7"/>
  <c r="N32" i="7"/>
  <c r="O31" i="7" s="1"/>
  <c r="M33" i="7"/>
  <c r="J32" i="7"/>
  <c r="K31" i="7" s="1"/>
  <c r="H33" i="7"/>
  <c r="I32" i="7" s="1"/>
  <c r="F32" i="7"/>
  <c r="G31" i="7" s="1"/>
  <c r="D33" i="7"/>
  <c r="E32" i="7" s="1"/>
  <c r="U31" i="7"/>
  <c r="Q33" i="7" l="1"/>
  <c r="T33" i="7"/>
  <c r="R34" i="7"/>
  <c r="S33" i="7" s="1"/>
  <c r="S32" i="7"/>
  <c r="N33" i="7"/>
  <c r="O32" i="7" s="1"/>
  <c r="M34" i="7"/>
  <c r="J33" i="7"/>
  <c r="K32" i="7" s="1"/>
  <c r="H34" i="7"/>
  <c r="I33" i="7" s="1"/>
  <c r="F33" i="7"/>
  <c r="G32" i="7" s="1"/>
  <c r="D34" i="7"/>
  <c r="E33" i="7" s="1"/>
  <c r="U32" i="7"/>
  <c r="Q34" i="7" l="1"/>
  <c r="T34" i="7"/>
  <c r="R35" i="7"/>
  <c r="S34" i="7" s="1"/>
  <c r="N34" i="7"/>
  <c r="O33" i="7" s="1"/>
  <c r="M35" i="7"/>
  <c r="J34" i="7"/>
  <c r="K33" i="7" s="1"/>
  <c r="H35" i="7"/>
  <c r="I34" i="7" s="1"/>
  <c r="F34" i="7"/>
  <c r="G33" i="7" s="1"/>
  <c r="D35" i="7"/>
  <c r="E34" i="7" s="1"/>
  <c r="U33" i="7"/>
  <c r="Q35" i="7" l="1"/>
  <c r="T35" i="7"/>
  <c r="R36" i="7"/>
  <c r="S35" i="7" s="1"/>
  <c r="N35" i="7"/>
  <c r="O34" i="7" s="1"/>
  <c r="M36" i="7"/>
  <c r="J35" i="7"/>
  <c r="K34" i="7" s="1"/>
  <c r="H36" i="7"/>
  <c r="I35" i="7" s="1"/>
  <c r="F35" i="7"/>
  <c r="G34" i="7" s="1"/>
  <c r="D36" i="7"/>
  <c r="E35" i="7" s="1"/>
  <c r="U34" i="7"/>
  <c r="Q36" i="7" l="1"/>
  <c r="T36" i="7"/>
  <c r="R37" i="7"/>
  <c r="S36" i="7" s="1"/>
  <c r="N36" i="7"/>
  <c r="O35" i="7" s="1"/>
  <c r="M37" i="7"/>
  <c r="J36" i="7"/>
  <c r="K35" i="7" s="1"/>
  <c r="H37" i="7"/>
  <c r="I36" i="7" s="1"/>
  <c r="F36" i="7"/>
  <c r="G35" i="7" s="1"/>
  <c r="D37" i="7"/>
  <c r="E36" i="7" s="1"/>
  <c r="U35" i="7"/>
  <c r="Q37" i="7" l="1"/>
  <c r="T37" i="7"/>
  <c r="R38" i="7"/>
  <c r="S37" i="7" s="1"/>
  <c r="N37" i="7"/>
  <c r="O36" i="7" s="1"/>
  <c r="M38" i="7"/>
  <c r="J37" i="7"/>
  <c r="K36" i="7" s="1"/>
  <c r="H38" i="7"/>
  <c r="I37" i="7" s="1"/>
  <c r="F37" i="7"/>
  <c r="G36" i="7" s="1"/>
  <c r="D38" i="7"/>
  <c r="E37" i="7" s="1"/>
  <c r="U36" i="7"/>
  <c r="Q38" i="7" l="1"/>
  <c r="T38" i="7"/>
  <c r="R39" i="7"/>
  <c r="S38" i="7" s="1"/>
  <c r="N38" i="7"/>
  <c r="O37" i="7" s="1"/>
  <c r="M39" i="7"/>
  <c r="J38" i="7"/>
  <c r="K37" i="7" s="1"/>
  <c r="H39" i="7"/>
  <c r="I38" i="7" s="1"/>
  <c r="F38" i="7"/>
  <c r="G37" i="7" s="1"/>
  <c r="D39" i="7"/>
  <c r="E38" i="7" s="1"/>
  <c r="U37" i="7"/>
  <c r="Q39" i="7" l="1"/>
  <c r="T39" i="7"/>
  <c r="R40" i="7"/>
  <c r="S39" i="7" s="1"/>
  <c r="N39" i="7"/>
  <c r="O38" i="7" s="1"/>
  <c r="M40" i="7"/>
  <c r="J39" i="7"/>
  <c r="K38" i="7" s="1"/>
  <c r="H40" i="7"/>
  <c r="I39" i="7" s="1"/>
  <c r="F39" i="7"/>
  <c r="G38" i="7" s="1"/>
  <c r="D40" i="7"/>
  <c r="E39" i="7" s="1"/>
  <c r="U38" i="7"/>
  <c r="Q40" i="7" l="1"/>
  <c r="T40" i="7"/>
  <c r="R41" i="7"/>
  <c r="S40" i="7" s="1"/>
  <c r="N40" i="7"/>
  <c r="O39" i="7" s="1"/>
  <c r="M41" i="7"/>
  <c r="J40" i="7"/>
  <c r="K39" i="7" s="1"/>
  <c r="H41" i="7"/>
  <c r="I40" i="7" s="1"/>
  <c r="F40" i="7"/>
  <c r="G39" i="7" s="1"/>
  <c r="D41" i="7"/>
  <c r="E40" i="7" s="1"/>
  <c r="U39" i="7"/>
  <c r="Q41" i="7" l="1"/>
  <c r="T41" i="7"/>
  <c r="R42" i="7"/>
  <c r="S41" i="7" s="1"/>
  <c r="N41" i="7"/>
  <c r="O40" i="7" s="1"/>
  <c r="M42" i="7"/>
  <c r="J41" i="7"/>
  <c r="K40" i="7" s="1"/>
  <c r="H42" i="7"/>
  <c r="I41" i="7" s="1"/>
  <c r="F41" i="7"/>
  <c r="G40" i="7" s="1"/>
  <c r="D42" i="7"/>
  <c r="E41" i="7" s="1"/>
  <c r="U40" i="7"/>
  <c r="Q44" i="7" l="1"/>
  <c r="Q42" i="7"/>
  <c r="T42" i="7"/>
  <c r="R43" i="7"/>
  <c r="S42" i="7" s="1"/>
  <c r="N42" i="7"/>
  <c r="O41" i="7" s="1"/>
  <c r="M43" i="7"/>
  <c r="M44" i="7"/>
  <c r="J42" i="7"/>
  <c r="K41" i="7" s="1"/>
  <c r="H43" i="7"/>
  <c r="I42" i="7" s="1"/>
  <c r="F42" i="7"/>
  <c r="G41" i="7" s="1"/>
  <c r="D43" i="7"/>
  <c r="E42" i="7" s="1"/>
  <c r="U41" i="7"/>
  <c r="Q43" i="7" l="1"/>
  <c r="T43" i="7"/>
  <c r="R44" i="7"/>
  <c r="S44" i="7" s="1"/>
  <c r="N43" i="7"/>
  <c r="O42" i="7" s="1"/>
  <c r="J43" i="7"/>
  <c r="K42" i="7" s="1"/>
  <c r="H44" i="7"/>
  <c r="I44" i="7" s="1"/>
  <c r="F43" i="7"/>
  <c r="G42" i="7" s="1"/>
  <c r="D44" i="7"/>
  <c r="E44" i="7" s="1"/>
  <c r="U42" i="7"/>
  <c r="S43" i="7" l="1"/>
  <c r="T44" i="7"/>
  <c r="N44" i="7"/>
  <c r="O44" i="7" s="1"/>
  <c r="J44" i="7"/>
  <c r="K44" i="7" s="1"/>
  <c r="I43" i="7"/>
  <c r="F44" i="7"/>
  <c r="G44" i="7" s="1"/>
  <c r="E43" i="7"/>
  <c r="U44" i="7"/>
  <c r="O43" i="7" l="1"/>
  <c r="K43" i="7"/>
  <c r="G43" i="7"/>
  <c r="U43" i="7"/>
</calcChain>
</file>

<file path=xl/comments1.xml><?xml version="1.0" encoding="utf-8"?>
<comments xmlns="http://schemas.openxmlformats.org/spreadsheetml/2006/main">
  <authors>
    <author>TonyAdmin</author>
    <author>Tony</author>
    <author>Tony C.</author>
  </authors>
  <commentList>
    <comment ref="A2" authorId="0" shapeId="0">
      <text>
        <r>
          <rPr>
            <b/>
            <sz val="8"/>
            <color indexed="81"/>
            <rFont val="Tahoma"/>
            <family val="2"/>
          </rPr>
          <t xml:space="preserve">Vertex 1 Name
</t>
        </r>
        <r>
          <rPr>
            <sz val="8"/>
            <color indexed="81"/>
            <rFont val="Tahoma"/>
            <family val="2"/>
          </rPr>
          <t xml:space="preserve">
Enter the name of the edge's first vertex.
</t>
        </r>
        <r>
          <rPr>
            <u/>
            <sz val="8"/>
            <color indexed="81"/>
            <rFont val="Tahoma"/>
            <family val="2"/>
          </rPr>
          <t>Worksheet Overview</t>
        </r>
        <r>
          <rPr>
            <sz val="8"/>
            <color indexed="81"/>
            <rFont val="Tahoma"/>
            <family val="2"/>
          </rPr>
          <t xml:space="preserve">
To create a NodeXL graph in Excel 2007, enter the graph's edges on this worksheet, one row per edge.  The first two columns are required; the other columns can be used to customize the edge's appearance.
To customize the appearance of an individual vertex or add an isolated vertex not connected to an edge, click the "Vertices" tab near Excel's lower-left corner.
After you have entered the edges, click the "Show Graph" button in the NodeXL tab in Excel's Ribbon.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
</t>
        </r>
      </text>
    </comment>
    <comment ref="B2" authorId="0" shapeId="0">
      <text>
        <r>
          <rPr>
            <b/>
            <sz val="8"/>
            <color indexed="81"/>
            <rFont val="Tahoma"/>
            <family val="2"/>
          </rPr>
          <t xml:space="preserve">Vertex 2 Name
</t>
        </r>
        <r>
          <rPr>
            <sz val="8"/>
            <color indexed="81"/>
            <rFont val="Tahoma"/>
            <family val="2"/>
          </rPr>
          <t xml:space="preserve">
Enter the name of the edge's second vertex.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t>
        </r>
      </text>
    </comment>
    <comment ref="C2" authorId="0" shapeId="0">
      <text>
        <r>
          <rPr>
            <b/>
            <sz val="8"/>
            <color indexed="81"/>
            <rFont val="Tahoma"/>
            <family val="2"/>
          </rPr>
          <t xml:space="preserve">Edge Color
</t>
        </r>
        <r>
          <rPr>
            <sz val="8"/>
            <color indexed="81"/>
            <rFont val="Tahoma"/>
            <family val="2"/>
          </rPr>
          <t xml:space="preserve">
To select an optional edge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D2" authorId="0" shapeId="0">
      <text>
        <r>
          <rPr>
            <b/>
            <sz val="8"/>
            <color indexed="81"/>
            <rFont val="Tahoma"/>
            <family val="2"/>
          </rPr>
          <t xml:space="preserve">Edge Width
</t>
        </r>
        <r>
          <rPr>
            <sz val="8"/>
            <color indexed="81"/>
            <rFont val="Tahoma"/>
            <family val="2"/>
          </rPr>
          <t xml:space="preserve">
Enter an optional edge width between 1 and 10.</t>
        </r>
      </text>
    </comment>
    <comment ref="E2" authorId="1" shapeId="0">
      <text>
        <r>
          <rPr>
            <b/>
            <sz val="8"/>
            <color indexed="81"/>
            <rFont val="Tahoma"/>
            <family val="2"/>
          </rPr>
          <t>Edge Style</t>
        </r>
        <r>
          <rPr>
            <b/>
            <sz val="9"/>
            <color indexed="81"/>
            <rFont val="Tahoma"/>
            <charset val="1"/>
          </rPr>
          <t xml:space="preserve">
</t>
        </r>
        <r>
          <rPr>
            <sz val="8"/>
            <color indexed="81"/>
            <rFont val="Tahoma"/>
            <family val="2"/>
          </rPr>
          <t xml:space="preserve">Select an optional edge style.
</t>
        </r>
        <r>
          <rPr>
            <u/>
            <sz val="8"/>
            <color indexed="81"/>
            <rFont val="Tahoma"/>
            <family val="2"/>
          </rPr>
          <t>Formulas</t>
        </r>
        <r>
          <rPr>
            <sz val="8"/>
            <color indexed="81"/>
            <rFont val="Tahoma"/>
            <family val="2"/>
          </rPr>
          <t xml:space="preserve">
If you are using Excel formulas to compute the styles, you may find it helpful to use the numerical options instead of text:
1 = Solid
2 = Dash
3 = Dot
4 = Dash Dot
5 = Dash Dot Dot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r>
          <rPr>
            <b/>
            <sz val="8"/>
            <color indexed="81"/>
            <rFont val="Tahoma"/>
            <family val="2"/>
          </rPr>
          <t xml:space="preserve">
</t>
        </r>
        <r>
          <rPr>
            <sz val="8"/>
            <color indexed="81"/>
            <rFont val="Tahoma"/>
            <family val="2"/>
          </rPr>
          <t xml:space="preserve">
</t>
        </r>
      </text>
    </comment>
    <comment ref="F2" authorId="0" shapeId="0">
      <text>
        <r>
          <rPr>
            <b/>
            <sz val="8"/>
            <color indexed="81"/>
            <rFont val="Tahoma"/>
            <family val="2"/>
          </rPr>
          <t xml:space="preserve">Edge Opacity
</t>
        </r>
        <r>
          <rPr>
            <sz val="8"/>
            <color indexed="81"/>
            <rFont val="Tahoma"/>
            <family val="2"/>
          </rPr>
          <t xml:space="preserve">
Enter an optional edge opacity between 0 (transparent) and 100 (opaque).</t>
        </r>
      </text>
    </comment>
    <comment ref="G2" authorId="0" shapeId="0">
      <text>
        <r>
          <rPr>
            <b/>
            <sz val="8"/>
            <color indexed="81"/>
            <rFont val="Tahoma"/>
            <family val="2"/>
          </rPr>
          <t xml:space="preserve">Edge Visibility
</t>
        </r>
        <r>
          <rPr>
            <sz val="8"/>
            <color indexed="81"/>
            <rFont val="Tahoma"/>
            <family val="2"/>
          </rPr>
          <t xml:space="preserve">
Select an optional edge visibility.
</t>
        </r>
        <r>
          <rPr>
            <b/>
            <sz val="8"/>
            <color indexed="81"/>
            <rFont val="Tahoma"/>
            <family val="2"/>
          </rPr>
          <t>Show</t>
        </r>
        <r>
          <rPr>
            <sz val="8"/>
            <color indexed="81"/>
            <rFont val="Tahoma"/>
            <family val="2"/>
          </rPr>
          <t xml:space="preserve">
Show the edge when the graph is refreshed.  This is the default.
</t>
        </r>
        <r>
          <rPr>
            <b/>
            <sz val="8"/>
            <color indexed="81"/>
            <rFont val="Tahoma"/>
            <family val="2"/>
          </rPr>
          <t>Skip</t>
        </r>
        <r>
          <rPr>
            <sz val="8"/>
            <color indexed="81"/>
            <rFont val="Tahoma"/>
            <family val="2"/>
          </rPr>
          <t xml:space="preserve">
Skip the edge row.
</t>
        </r>
        <r>
          <rPr>
            <b/>
            <sz val="8"/>
            <color indexed="81"/>
            <rFont val="Tahoma"/>
            <family val="2"/>
          </rPr>
          <t>Hide</t>
        </r>
        <r>
          <rPr>
            <sz val="8"/>
            <color indexed="81"/>
            <rFont val="Tahoma"/>
            <family val="2"/>
          </rPr>
          <t xml:space="preserve">
Use the edge when laying out the graph but then hide it.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0 = Skip
2 = Hide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H2" authorId="2" shapeId="0">
      <text>
        <r>
          <rPr>
            <b/>
            <sz val="8"/>
            <color indexed="81"/>
            <rFont val="Tahoma"/>
            <family val="2"/>
          </rPr>
          <t xml:space="preserve">Edge Label
</t>
        </r>
        <r>
          <rPr>
            <sz val="8"/>
            <color indexed="81"/>
            <rFont val="Tahoma"/>
            <family val="2"/>
          </rPr>
          <t xml:space="preserve">Enter an optional edge label.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text>
    </comment>
    <comment ref="I2" authorId="1" shapeId="0">
      <text>
        <r>
          <rPr>
            <b/>
            <sz val="8"/>
            <color indexed="81"/>
            <rFont val="Tahoma"/>
            <family val="2"/>
          </rPr>
          <t xml:space="preserve">Edge Label Text Color
</t>
        </r>
        <r>
          <rPr>
            <sz val="8"/>
            <color indexed="81"/>
            <rFont val="Tahoma"/>
            <family val="2"/>
          </rPr>
          <t xml:space="preserve">
To select an optional label text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J2" authorId="1" shapeId="0">
      <text>
        <r>
          <rPr>
            <b/>
            <sz val="8"/>
            <color indexed="81"/>
            <rFont val="Tahoma"/>
            <family val="2"/>
          </rPr>
          <t xml:space="preserve">Edge Label Font Size
</t>
        </r>
        <r>
          <rPr>
            <sz val="8"/>
            <color indexed="81"/>
            <rFont val="Tahoma"/>
            <family val="2"/>
          </rPr>
          <t>Enter an optional label font size between 8 and 72.</t>
        </r>
        <r>
          <rPr>
            <b/>
            <sz val="8"/>
            <color indexed="81"/>
            <rFont val="Tahoma"/>
            <family val="2"/>
          </rPr>
          <t xml:space="preserve">
</t>
        </r>
      </text>
    </comment>
    <comment ref="K2" authorId="1" shapeId="0">
      <text>
        <r>
          <rPr>
            <b/>
            <sz val="8"/>
            <color indexed="81"/>
            <rFont val="Tahoma"/>
            <family val="2"/>
          </rPr>
          <t xml:space="preserve">Edge Reciprocated?
</t>
        </r>
        <r>
          <rPr>
            <sz val="8"/>
            <color indexed="81"/>
            <rFont val="Tahoma"/>
            <family val="2"/>
          </rPr>
          <t xml:space="preserve">
You can tell NodeXL to calculate this and other graph metrics by going to NodeXL, Analysis, Graph Metrics in the Ribbon.</t>
        </r>
        <r>
          <rPr>
            <sz val="9"/>
            <color indexed="81"/>
            <rFont val="Tahoma"/>
            <charset val="1"/>
          </rPr>
          <t xml:space="preserve">
</t>
        </r>
      </text>
    </comment>
    <comment ref="L2" authorId="0" shapeId="0">
      <text>
        <r>
          <rPr>
            <b/>
            <sz val="8"/>
            <color indexed="81"/>
            <rFont val="Tahoma"/>
            <family val="2"/>
          </rPr>
          <t xml:space="preserve">Edge ID
</t>
        </r>
        <r>
          <rPr>
            <sz val="8"/>
            <color indexed="81"/>
            <rFont val="Tahoma"/>
            <family val="2"/>
          </rPr>
          <t>This is a unique ID that gets filled in automatically.  Do not edit this column.</t>
        </r>
      </text>
    </comment>
    <comment ref="N2" authorId="0" shapeId="0">
      <text>
        <r>
          <rPr>
            <b/>
            <sz val="8"/>
            <color indexed="81"/>
            <rFont val="Tahoma"/>
            <family val="2"/>
          </rPr>
          <t xml:space="preserve">How to Add Your Own Columns
</t>
        </r>
        <r>
          <rPr>
            <sz val="8"/>
            <color indexed="81"/>
            <rFont val="Tahoma"/>
            <family val="2"/>
          </rPr>
          <t>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r>
        <r>
          <rPr>
            <b/>
            <sz val="8"/>
            <color indexed="81"/>
            <rFont val="Tahoma"/>
            <family val="2"/>
          </rPr>
          <t xml:space="preserve">
</t>
        </r>
        <r>
          <rPr>
            <sz val="8"/>
            <color indexed="81"/>
            <rFont val="Tahoma"/>
            <family val="2"/>
          </rPr>
          <t xml:space="preserve">
</t>
        </r>
      </text>
    </comment>
  </commentList>
</comments>
</file>

<file path=xl/comments2.xml><?xml version="1.0" encoding="utf-8"?>
<comments xmlns="http://schemas.openxmlformats.org/spreadsheetml/2006/main">
  <authors>
    <author>TonyAdmin</author>
    <author>Tony C.</author>
    <author>Tony</author>
  </authors>
  <commentList>
    <comment ref="A2" authorId="0" shapeId="0">
      <text>
        <r>
          <rPr>
            <b/>
            <sz val="8"/>
            <color indexed="81"/>
            <rFont val="Tahoma"/>
            <family val="2"/>
          </rPr>
          <t xml:space="preserve">Vertex Name
</t>
        </r>
        <r>
          <rPr>
            <sz val="8"/>
            <color indexed="81"/>
            <rFont val="Tahoma"/>
            <family val="2"/>
          </rPr>
          <t xml:space="preserve">
Enter the name of the vertex.
</t>
        </r>
        <r>
          <rPr>
            <u/>
            <sz val="8"/>
            <color indexed="81"/>
            <rFont val="Tahoma"/>
            <family val="2"/>
          </rPr>
          <t>Worksheet Overview</t>
        </r>
        <r>
          <rPr>
            <sz val="8"/>
            <color indexed="81"/>
            <rFont val="Tahoma"/>
            <family val="2"/>
          </rPr>
          <t xml:space="preserve">
Use this worksheet to customize the appearance of the graph's vertices and to add isolated vertices that are not connected to edges.  You do not have to enter anything on this worksheet if you don't need either of these features.
</t>
        </r>
        <r>
          <rPr>
            <u/>
            <sz val="8"/>
            <color indexed="81"/>
            <rFont val="Tahoma"/>
            <family val="2"/>
          </rPr>
          <t>Isolated Vertices</t>
        </r>
        <r>
          <rPr>
            <sz val="8"/>
            <color indexed="81"/>
            <rFont val="Tahoma"/>
            <family val="2"/>
          </rPr>
          <t xml:space="preserve">
To add an isolated vertex that is not connected to any edges, enter it on this worksheet and set its Visibility cell to "Show."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t>
        </r>
        <r>
          <rPr>
            <sz val="8"/>
            <color indexed="81"/>
            <rFont val="Tahoma"/>
            <family val="2"/>
          </rPr>
          <t xml:space="preserve">
The Vertex column is frozen, meaning that it remains visible even if you scroll the worksheet to the right.  To unfreeze it,  use View, Freeze Panes, Unfreeze Panes in the Excel Ribbon.</t>
        </r>
      </text>
    </comment>
    <comment ref="B2" authorId="0" shapeId="0">
      <text>
        <r>
          <rPr>
            <b/>
            <sz val="8"/>
            <color indexed="81"/>
            <rFont val="Tahoma"/>
            <family val="2"/>
          </rPr>
          <t xml:space="preserve">Vertex Color
</t>
        </r>
        <r>
          <rPr>
            <sz val="8"/>
            <color indexed="81"/>
            <rFont val="Tahoma"/>
            <family val="2"/>
          </rPr>
          <t xml:space="preserve">
To select an optional vertex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
</t>
        </r>
      </text>
    </comment>
    <comment ref="C2" authorId="0" shapeId="0">
      <text>
        <r>
          <rPr>
            <b/>
            <sz val="8"/>
            <color indexed="81"/>
            <rFont val="Tahoma"/>
            <family val="2"/>
          </rPr>
          <t xml:space="preserve">Vertex Shape
</t>
        </r>
        <r>
          <rPr>
            <sz val="8"/>
            <color indexed="81"/>
            <rFont val="Tahoma"/>
            <family val="2"/>
          </rPr>
          <t xml:space="preserve">
Select an optional vertex shape.
</t>
        </r>
        <r>
          <rPr>
            <u/>
            <sz val="8"/>
            <color indexed="81"/>
            <rFont val="Tahoma"/>
            <family val="2"/>
          </rPr>
          <t>Formulas</t>
        </r>
        <r>
          <rPr>
            <sz val="8"/>
            <color indexed="81"/>
            <rFont val="Tahoma"/>
            <family val="2"/>
          </rPr>
          <t xml:space="preserve">
If you are using Excel formulas to compute the shapes, you may find it helpful to use the numerical options instead of text:
1 = Circle
2 = Disk
3 = Sphere
4 = Square
5 = Solid Square
6 = Diamond
7 = Solid Diamond
8 = Triangle
9 = Solid Triangle
10 = Label
11 = Image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D2" authorId="0" shapeId="0">
      <text>
        <r>
          <rPr>
            <b/>
            <sz val="8"/>
            <color indexed="81"/>
            <rFont val="Tahoma"/>
            <family val="2"/>
          </rPr>
          <t xml:space="preserve">Vertex Size
</t>
        </r>
        <r>
          <rPr>
            <sz val="8"/>
            <color indexed="81"/>
            <rFont val="Tahoma"/>
            <family val="2"/>
          </rPr>
          <t xml:space="preserve">
Enter an optional vertex size between 1 and 1,000.</t>
        </r>
      </text>
    </comment>
    <comment ref="E2" authorId="0" shapeId="0">
      <text>
        <r>
          <rPr>
            <b/>
            <sz val="8"/>
            <color indexed="81"/>
            <rFont val="Tahoma"/>
            <family val="2"/>
          </rPr>
          <t xml:space="preserve">Vertex Opacity
</t>
        </r>
        <r>
          <rPr>
            <sz val="8"/>
            <color indexed="81"/>
            <rFont val="Tahoma"/>
            <family val="2"/>
          </rPr>
          <t xml:space="preserve">
Enter an optional vertex opacity between 0 (transparent) and 100 (opaque).</t>
        </r>
      </text>
    </comment>
    <comment ref="F2" authorId="0" shapeId="0">
      <text>
        <r>
          <rPr>
            <b/>
            <sz val="8"/>
            <color indexed="81"/>
            <rFont val="Tahoma"/>
            <family val="2"/>
          </rPr>
          <t>Vertex Image File</t>
        </r>
        <r>
          <rPr>
            <sz val="8"/>
            <color indexed="81"/>
            <rFont val="Tahoma"/>
            <family val="2"/>
          </rPr>
          <t xml:space="preserve">
To show a vertex as an image, set the Shape to Image and enter one of the following into the Image File column:
* The full path to an image file on your computer or local network.  Example: "C:\MyImages\Image.jpg".
* If the workbook has been saved, a path that is relative to the saved workbook file.  Example: "Images\Image.jpg"
* An URL to an image on the Internet.  Example: "http://www.somesite.com/Image.jpg".</t>
        </r>
      </text>
    </comment>
    <comment ref="G2" authorId="0" shapeId="0">
      <text>
        <r>
          <rPr>
            <b/>
            <sz val="8"/>
            <color indexed="81"/>
            <rFont val="Tahoma"/>
            <family val="2"/>
          </rPr>
          <t xml:space="preserve">Vertex Visibility
</t>
        </r>
        <r>
          <rPr>
            <sz val="8"/>
            <color indexed="81"/>
            <rFont val="Tahoma"/>
            <family val="2"/>
          </rPr>
          <t xml:space="preserve">
Select an optional vertex visibility
</t>
        </r>
        <r>
          <rPr>
            <b/>
            <sz val="8"/>
            <color indexed="81"/>
            <rFont val="Tahoma"/>
            <family val="2"/>
          </rPr>
          <t>Show if in an Edge</t>
        </r>
        <r>
          <rPr>
            <sz val="8"/>
            <color indexed="81"/>
            <rFont val="Tahoma"/>
            <family val="2"/>
          </rPr>
          <t xml:space="preserve">
Show the vertex when the graph is refreshed if it is part of an edge.  Otherwise, ignore the vertex row.  This is the default.
</t>
        </r>
        <r>
          <rPr>
            <b/>
            <sz val="8"/>
            <color indexed="81"/>
            <rFont val="Tahoma"/>
            <family val="2"/>
          </rPr>
          <t>Skip</t>
        </r>
        <r>
          <rPr>
            <sz val="8"/>
            <color indexed="81"/>
            <rFont val="Tahoma"/>
            <family val="2"/>
          </rPr>
          <t xml:space="preserve">
Skip the vertex row and any edge rows that use the vertex.
</t>
        </r>
        <r>
          <rPr>
            <b/>
            <sz val="8"/>
            <color indexed="81"/>
            <rFont val="Tahoma"/>
            <family val="2"/>
          </rPr>
          <t>Hide</t>
        </r>
        <r>
          <rPr>
            <sz val="8"/>
            <color indexed="81"/>
            <rFont val="Tahoma"/>
            <family val="2"/>
          </rPr>
          <t xml:space="preserve">
If the vertex is part of an edge, use it when laying out the graph but then hide it.  Otherwise, ignore the vertex row.
</t>
        </r>
        <r>
          <rPr>
            <b/>
            <sz val="8"/>
            <color indexed="81"/>
            <rFont val="Tahoma"/>
            <family val="2"/>
          </rPr>
          <t>Show</t>
        </r>
        <r>
          <rPr>
            <sz val="8"/>
            <color indexed="81"/>
            <rFont val="Tahoma"/>
            <family val="2"/>
          </rPr>
          <t xml:space="preserve">
Show the vertex regardless of whether it is part of an edge.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if in an Edge
0 = Skip
2 = Hide
4 = Show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H2" authorId="0" shapeId="0">
      <text>
        <r>
          <rPr>
            <b/>
            <sz val="8"/>
            <color indexed="81"/>
            <rFont val="Tahoma"/>
            <family val="2"/>
          </rPr>
          <t xml:space="preserve">Vertex Label
</t>
        </r>
        <r>
          <rPr>
            <sz val="8"/>
            <color indexed="81"/>
            <rFont val="Tahoma"/>
            <family val="2"/>
          </rPr>
          <t xml:space="preserve">
To show a vertex as a box containing text, set the Shape to Label and enter the text into the Label column.  To annotate another shape with text, set the Shape to something else and enter the annotation text into the Label column.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text>
    </comment>
    <comment ref="I2" authorId="0" shapeId="0">
      <text>
        <r>
          <rPr>
            <b/>
            <sz val="8"/>
            <color indexed="81"/>
            <rFont val="Tahoma"/>
            <family val="2"/>
          </rPr>
          <t xml:space="preserve">Vertex Label Fill Color
</t>
        </r>
        <r>
          <rPr>
            <sz val="8"/>
            <color indexed="81"/>
            <rFont val="Tahoma"/>
            <family val="2"/>
          </rPr>
          <t>To select an optional fill color for the Label shape,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J2" authorId="1" shapeId="0">
      <text>
        <r>
          <rPr>
            <b/>
            <sz val="8"/>
            <color indexed="81"/>
            <rFont val="Tahoma"/>
            <family val="2"/>
          </rPr>
          <t xml:space="preserve">Vertex Label Position
</t>
        </r>
        <r>
          <rPr>
            <sz val="8"/>
            <color indexed="81"/>
            <rFont val="Tahoma"/>
            <family val="2"/>
          </rPr>
          <t xml:space="preserve">Select an optional vertex label position.  This is used only when the label annotates the vertex, not when the vertex Shape is Label.  Hover the mouse over the Label column header for more details.
</t>
        </r>
        <r>
          <rPr>
            <u/>
            <sz val="8"/>
            <color indexed="81"/>
            <rFont val="Tahoma"/>
            <family val="2"/>
          </rPr>
          <t>Formulas</t>
        </r>
        <r>
          <rPr>
            <sz val="8"/>
            <color indexed="81"/>
            <rFont val="Tahoma"/>
            <family val="2"/>
          </rPr>
          <t xml:space="preserve">
If you are using Excel formulas to compute the positions, you may find it helpful to use the numerical options instead of text:
0 = Nowhere
1 = Top Left
2 = Top Center
3 = Top Right
4 = Middle Left
5 = Middle Center
6 = Middle Right
7 = Bottom Left
8 = Bottom Center
9 = Bottom Right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text>
    </comment>
    <comment ref="K2" authorId="0" shapeId="0">
      <text>
        <r>
          <rPr>
            <b/>
            <sz val="8"/>
            <color indexed="81"/>
            <rFont val="Tahoma"/>
            <family val="2"/>
          </rPr>
          <t xml:space="preserve">Vertex Tooltip
</t>
        </r>
        <r>
          <rPr>
            <sz val="8"/>
            <color indexed="81"/>
            <rFont val="Tahoma"/>
            <family val="2"/>
          </rPr>
          <t xml:space="preserve">
Enter optional text that will pop up when the mouse is hovered over the vertex in the graph pane.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text>
    </comment>
    <comment ref="L2" authorId="0" shapeId="0">
      <text>
        <r>
          <rPr>
            <b/>
            <sz val="8"/>
            <color indexed="81"/>
            <rFont val="Tahoma"/>
            <family val="2"/>
          </rPr>
          <t xml:space="preserve">Vertex Layout Order
</t>
        </r>
        <r>
          <rPr>
            <sz val="8"/>
            <color indexed="81"/>
            <rFont val="Tahoma"/>
            <family val="2"/>
          </rPr>
          <t xml:space="preserve">Enter an optional number to control the order in which the vertices are laid out in the graph when a geometric layout algorithm (Circle, Spiral and so on) is used.  This also controls the vertex stacking order when vertices overlap.  Vertices with larger numbers are stacked on top of vertices with smaller numbers.
</t>
        </r>
      </text>
    </comment>
    <comment ref="M2" authorId="0" shapeId="0">
      <text>
        <r>
          <rPr>
            <b/>
            <sz val="8"/>
            <color indexed="81"/>
            <rFont val="Tahoma"/>
            <family val="2"/>
          </rPr>
          <t xml:space="preserve">Vertex Location
</t>
        </r>
        <r>
          <rPr>
            <sz val="8"/>
            <color indexed="81"/>
            <rFont val="Tahoma"/>
            <family val="2"/>
          </rPr>
          <t xml:space="preserve">
Enter an optional vertex location.
X and Y values should be between 0 and 9,999.  If you enter X and Y values, you should set NodeXL, Graph, Layout to "None" to prevent NodeXL from overwriting your values when you show the graph.</t>
        </r>
      </text>
    </comment>
    <comment ref="N2" authorId="0" shapeId="0">
      <text>
        <r>
          <rPr>
            <b/>
            <sz val="8"/>
            <color indexed="81"/>
            <rFont val="Tahoma"/>
            <family val="2"/>
          </rPr>
          <t xml:space="preserve">Vertex Location
</t>
        </r>
        <r>
          <rPr>
            <sz val="8"/>
            <color indexed="81"/>
            <rFont val="Tahoma"/>
            <family val="2"/>
          </rPr>
          <t xml:space="preserve">
Enter an optional vertex location.
X and Y values should be between 0 and 9,999.  If you enter X and Y values, you should set NodeXL, Graph, Layout to "None" to prevent NodeXL from overwriting your values when you show the graph.</t>
        </r>
      </text>
    </comment>
    <comment ref="O2" authorId="0" shapeId="0">
      <text>
        <r>
          <rPr>
            <b/>
            <sz val="8"/>
            <color indexed="81"/>
            <rFont val="Tahoma"/>
            <family val="2"/>
          </rPr>
          <t xml:space="preserve">Vertex Locked?
</t>
        </r>
        <r>
          <rPr>
            <sz val="8"/>
            <color indexed="81"/>
            <rFont val="Tahoma"/>
            <family val="2"/>
          </rPr>
          <t xml:space="preserve">
Set to Yes to lock the vertex at its current location.
</t>
        </r>
        <r>
          <rPr>
            <u/>
            <sz val="8"/>
            <color indexed="81"/>
            <rFont val="Tahoma"/>
            <family val="2"/>
          </rPr>
          <t>Formulas</t>
        </r>
        <r>
          <rPr>
            <sz val="8"/>
            <color indexed="81"/>
            <rFont val="Tahoma"/>
            <family val="2"/>
          </rPr>
          <t xml:space="preserve">
If you are using Excel formulas to compute the locked values, you may find it helpful to use the numerical options instead of text:
0 = No
1 = Yes
</t>
        </r>
        <r>
          <rPr>
            <u/>
            <sz val="8"/>
            <color indexed="81"/>
            <rFont val="Tahoma"/>
            <family val="2"/>
          </rPr>
          <t xml:space="preserve">Pasting
</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P2" authorId="0" shapeId="0">
      <text>
        <r>
          <rPr>
            <b/>
            <sz val="8"/>
            <color indexed="81"/>
            <rFont val="Tahoma"/>
            <family val="2"/>
          </rPr>
          <t xml:space="preserve">Vertex Polar R
</t>
        </r>
        <r>
          <rPr>
            <sz val="8"/>
            <color indexed="81"/>
            <rFont val="Tahoma"/>
            <family val="2"/>
          </rPr>
          <t xml:space="preserve">
Enter an optional vertex polar radial coordinate.  This is used only when the Layout is set to Polar or Polar Absolute in the graph pane.
</t>
        </r>
        <r>
          <rPr>
            <u/>
            <sz val="8"/>
            <color indexed="81"/>
            <rFont val="Tahoma"/>
            <family val="2"/>
          </rPr>
          <t>For the Polar Layout</t>
        </r>
        <r>
          <rPr>
            <sz val="8"/>
            <color indexed="81"/>
            <rFont val="Tahoma"/>
            <family val="2"/>
          </rPr>
          <t xml:space="preserve">
0.0 represents the polar origin, which is the center of the graph pane, while 1.0 represents one-half the graph pane's width or height, whichever is smaller.
Polar R values less than 0.0 are allowed, but they have the same effect as the value 0.0.  Similarly, polar R values greater than 1.0 are allowed, but they have the same effect as the value 1.0.
Any vertex that is missing polar coordinates is placed at the polar origin.
</t>
        </r>
        <r>
          <rPr>
            <u/>
            <sz val="8"/>
            <color indexed="81"/>
            <rFont val="Tahoma"/>
            <family val="2"/>
          </rPr>
          <t>For the Polar Absolute Layout</t>
        </r>
        <r>
          <rPr>
            <sz val="8"/>
            <color indexed="81"/>
            <rFont val="Tahoma"/>
            <family val="2"/>
          </rPr>
          <t xml:space="preserve">
0.0 represents the polar origin, which is the center of the graph pane, while 1.0 represents an absolute distance of about 1/96 inch.
There are no limits on Polar R values when using the Polar Absolute layout.  Negative values have the effect of adding 180 degrees to the specified Polar Angle.
Any vertex that is missing polar coordinates is placed at the polar origin.
</t>
        </r>
      </text>
    </comment>
    <comment ref="Q2" authorId="0" shapeId="0">
      <text>
        <r>
          <rPr>
            <b/>
            <sz val="8"/>
            <color indexed="81"/>
            <rFont val="Tahoma"/>
            <family val="2"/>
          </rPr>
          <t xml:space="preserve">Vertex Polar Angle
</t>
        </r>
        <r>
          <rPr>
            <sz val="8"/>
            <color indexed="81"/>
            <rFont val="Tahoma"/>
            <family val="2"/>
          </rPr>
          <t>Enter an optional vertex polar angle coordinate, in degrees.  This is used only when the Layout is set to Polar or Polar Absolute in the graph pane.
0.0 degrees is to the right, 90.0 degrees is up, 180.0 degrees is to the left, and 270.0 degrees is down.  Angles less than 0 are allowed: -1.0 is the same as 359.0, for example.  Similarly, angles greater than 360.0 are allowed: 361.0 is the same as 1.0, for example.
Any vertex that is missing polar coordinates is placed at the polar origin.</t>
        </r>
        <r>
          <rPr>
            <b/>
            <sz val="8"/>
            <color indexed="81"/>
            <rFont val="Tahoma"/>
            <family val="2"/>
          </rPr>
          <t xml:space="preserve">
</t>
        </r>
      </text>
    </comment>
    <comment ref="R2" authorId="0" shapeId="0">
      <text>
        <r>
          <rPr>
            <b/>
            <sz val="8"/>
            <color indexed="81"/>
            <rFont val="Tahoma"/>
            <family val="2"/>
          </rPr>
          <t>Vertex Degree</t>
        </r>
        <r>
          <rPr>
            <sz val="8"/>
            <color indexed="81"/>
            <rFont val="Tahoma"/>
            <family val="2"/>
          </rPr>
          <t xml:space="preserve">
You can tell NodeXL to calculate this and other graph metrics by going to NodeXL, Analysis, Graph Metrics in the Ribbon.
</t>
        </r>
      </text>
    </comment>
    <comment ref="S2" authorId="0" shapeId="0">
      <text>
        <r>
          <rPr>
            <b/>
            <sz val="8"/>
            <color indexed="81"/>
            <rFont val="Tahoma"/>
            <family val="2"/>
          </rPr>
          <t xml:space="preserve">Vertex In-Degree
</t>
        </r>
        <r>
          <rPr>
            <sz val="8"/>
            <color indexed="81"/>
            <rFont val="Tahoma"/>
            <family val="2"/>
          </rPr>
          <t xml:space="preserve">You can tell NodeXL to calculate this and other graph metrics by going to NodeXL, Analysis, Graph Metrics in the Ribbon.
</t>
        </r>
      </text>
    </comment>
    <comment ref="T2" authorId="0" shapeId="0">
      <text>
        <r>
          <rPr>
            <b/>
            <sz val="8"/>
            <color indexed="81"/>
            <rFont val="Tahoma"/>
            <family val="2"/>
          </rPr>
          <t xml:space="preserve">Vertex Out-Degree
</t>
        </r>
        <r>
          <rPr>
            <sz val="8"/>
            <color indexed="81"/>
            <rFont val="Tahoma"/>
            <family val="2"/>
          </rPr>
          <t xml:space="preserve">You can tell NodeXL to calculate this and other graph metrics by going to NodeXL, Analysis, Graph Metrics in the Ribbon.
</t>
        </r>
      </text>
    </comment>
    <comment ref="U2" authorId="0" shapeId="0">
      <text>
        <r>
          <rPr>
            <b/>
            <sz val="8"/>
            <color indexed="81"/>
            <rFont val="Tahoma"/>
            <family val="2"/>
          </rPr>
          <t xml:space="preserve">Vertex Betweenness Centrality
</t>
        </r>
        <r>
          <rPr>
            <sz val="8"/>
            <color indexed="81"/>
            <rFont val="Tahoma"/>
            <family val="2"/>
          </rPr>
          <t xml:space="preserve">You can tell NodeXL to calculate this and other graph metrics by going to NodeXL, Analysis, Graph Metrics in the Ribbon.
</t>
        </r>
      </text>
    </comment>
    <comment ref="V2" authorId="0" shapeId="0">
      <text>
        <r>
          <rPr>
            <b/>
            <sz val="8"/>
            <color indexed="81"/>
            <rFont val="Tahoma"/>
            <family val="2"/>
          </rPr>
          <t xml:space="preserve">Vertex Closeness Centrality
</t>
        </r>
        <r>
          <rPr>
            <sz val="8"/>
            <color indexed="81"/>
            <rFont val="Tahoma"/>
            <family val="2"/>
          </rPr>
          <t xml:space="preserve">You can tell NodeXL to calculate this and other graph metrics by going to NodeXL, Analysis, Graph Metrics in the Ribbon.
</t>
        </r>
      </text>
    </comment>
    <comment ref="W2" authorId="0" shapeId="0">
      <text>
        <r>
          <rPr>
            <b/>
            <sz val="8"/>
            <color indexed="81"/>
            <rFont val="Tahoma"/>
            <family val="2"/>
          </rPr>
          <t xml:space="preserve">Vertex Eigenvector Centrality
</t>
        </r>
        <r>
          <rPr>
            <sz val="8"/>
            <color indexed="81"/>
            <rFont val="Tahoma"/>
            <family val="2"/>
          </rPr>
          <t xml:space="preserve">You can tell NodeXL to calculate this and other graph metrics by going to NodeXL, Analysis, Graph Metrics in the Ribbon.
</t>
        </r>
      </text>
    </comment>
    <comment ref="X2" authorId="2" shapeId="0">
      <text>
        <r>
          <rPr>
            <b/>
            <sz val="8"/>
            <color indexed="81"/>
            <rFont val="Tahoma"/>
            <family val="2"/>
          </rPr>
          <t xml:space="preserve">Vertex PageRank
</t>
        </r>
        <r>
          <rPr>
            <sz val="8"/>
            <color indexed="81"/>
            <rFont val="Tahoma"/>
            <family val="2"/>
          </rPr>
          <t>You can tell NodeXL to calculate this and other graph metrics by going to NodeXL, Analysis, Graph Metrics in the Ribbon.</t>
        </r>
      </text>
    </comment>
    <comment ref="Y2" authorId="0" shapeId="0">
      <text>
        <r>
          <rPr>
            <b/>
            <sz val="8"/>
            <color indexed="81"/>
            <rFont val="Tahoma"/>
            <family val="2"/>
          </rPr>
          <t xml:space="preserve">Vertex Clustering Coefficient
</t>
        </r>
        <r>
          <rPr>
            <sz val="8"/>
            <color indexed="81"/>
            <rFont val="Tahoma"/>
            <family val="2"/>
          </rPr>
          <t xml:space="preserve">You can tell NodeXL to calculate this and other graph metrics by going to NodeXL, Analysis, Graph Metrics in the Ribbon.
</t>
        </r>
      </text>
    </comment>
    <comment ref="Z2" authorId="2" shapeId="0">
      <text>
        <r>
          <rPr>
            <b/>
            <sz val="8"/>
            <color indexed="81"/>
            <rFont val="Tahoma"/>
            <family val="2"/>
          </rPr>
          <t>Vertex Reciprocated Pair Ratio</t>
        </r>
        <r>
          <rPr>
            <sz val="8"/>
            <color indexed="81"/>
            <rFont val="Tahoma"/>
            <family val="2"/>
          </rPr>
          <t xml:space="preserve">
You can tell NodeXL to calculate this and other graph metrics by going to NodeXL, Analysis, Graph Metrics in the Ribbon.</t>
        </r>
      </text>
    </comment>
    <comment ref="AA2" authorId="0" shapeId="0">
      <text>
        <r>
          <rPr>
            <b/>
            <sz val="8"/>
            <color indexed="81"/>
            <rFont val="Tahoma"/>
            <family val="2"/>
          </rPr>
          <t xml:space="preserve">Vertex ID
</t>
        </r>
        <r>
          <rPr>
            <sz val="8"/>
            <color indexed="81"/>
            <rFont val="Tahoma"/>
            <family val="2"/>
          </rPr>
          <t xml:space="preserve">
This is a unique ID that gets filled in automatically.  Do not edit this column.</t>
        </r>
      </text>
    </comment>
    <comment ref="AC2" authorId="0" shapeId="0">
      <text>
        <r>
          <rPr>
            <b/>
            <sz val="8"/>
            <color indexed="81"/>
            <rFont val="Tahoma"/>
            <family val="2"/>
          </rPr>
          <t>How to Add Your Own Columns</t>
        </r>
        <r>
          <rPr>
            <sz val="8"/>
            <color indexed="81"/>
            <rFont val="Tahoma"/>
            <family val="2"/>
          </rPr>
          <t xml:space="preserve">
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r>
        <r>
          <rPr>
            <b/>
            <sz val="8"/>
            <color indexed="81"/>
            <rFont val="Tahoma"/>
            <family val="2"/>
          </rPr>
          <t xml:space="preserve">
</t>
        </r>
      </text>
    </comment>
  </commentList>
</comments>
</file>

<file path=xl/comments3.xml><?xml version="1.0" encoding="utf-8"?>
<comments xmlns="http://schemas.openxmlformats.org/spreadsheetml/2006/main">
  <authors>
    <author>TonyAdmin</author>
    <author>Tony</author>
  </authors>
  <commentList>
    <comment ref="A2" authorId="0" shapeId="0">
      <text>
        <r>
          <rPr>
            <b/>
            <sz val="8"/>
            <color indexed="81"/>
            <rFont val="Tahoma"/>
            <family val="2"/>
          </rPr>
          <t>Group Name</t>
        </r>
        <r>
          <rPr>
            <sz val="8"/>
            <color indexed="81"/>
            <rFont val="Tahoma"/>
            <family val="2"/>
          </rPr>
          <t xml:space="preserve">
(In most cases, you should not edit this worksheet.  Instead, use the items on the NodeXL, Analysis, Groups menu to create and work with groups.)
Enter the name of the group.
</t>
        </r>
        <r>
          <rPr>
            <u/>
            <sz val="8"/>
            <color indexed="81"/>
            <rFont val="Tahoma"/>
            <family val="2"/>
          </rPr>
          <t xml:space="preserve">
Worksheet Overview</t>
        </r>
        <r>
          <rPr>
            <sz val="8"/>
            <color indexed="81"/>
            <rFont val="Tahoma"/>
            <family val="2"/>
          </rPr>
          <t xml:space="preserve">
A group is a set of related vertices.  Groups are usually indicated by vertex color and shape when the graph is refreshed.  All the vertices in one group might be blue disks, for example.
You can control how groups are shown using NodeXL, Analysis, Groups, Group Options.</t>
        </r>
        <r>
          <rPr>
            <b/>
            <sz val="8"/>
            <color indexed="81"/>
            <rFont val="Tahoma"/>
            <family val="2"/>
          </rPr>
          <t xml:space="preserve">
</t>
        </r>
      </text>
    </comment>
    <comment ref="B2" authorId="0" shapeId="0">
      <text>
        <r>
          <rPr>
            <b/>
            <sz val="8"/>
            <color indexed="81"/>
            <rFont val="Tahoma"/>
            <family val="2"/>
          </rPr>
          <t xml:space="preserve">Group Vertex Color
</t>
        </r>
        <r>
          <rPr>
            <sz val="8"/>
            <color indexed="81"/>
            <rFont val="Tahoma"/>
            <family val="2"/>
          </rPr>
          <t xml:space="preserve">
(In most cases, you should not edit this worksheet.  Instead, use the items on the NodeXL, Analysis, Groups menu to create and work with groups.)
To select a color to use for all vertices in the group,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C2" authorId="0" shapeId="0">
      <text>
        <r>
          <rPr>
            <b/>
            <sz val="8"/>
            <color indexed="81"/>
            <rFont val="Tahoma"/>
            <family val="2"/>
          </rPr>
          <t>Group Vertex Shape</t>
        </r>
        <r>
          <rPr>
            <sz val="8"/>
            <color indexed="81"/>
            <rFont val="Tahoma"/>
            <family val="2"/>
          </rPr>
          <t xml:space="preserve">
(In most cases, you should not edit this worksheet.  Instead, use the items on the NodeXL, Analysis, Groups menu to create and work with groups.)
Select a shape to use for all vertices in the group.
</t>
        </r>
        <r>
          <rPr>
            <u/>
            <sz val="8"/>
            <color indexed="81"/>
            <rFont val="Tahoma"/>
            <family val="2"/>
          </rPr>
          <t>Pasting</t>
        </r>
        <r>
          <rPr>
            <sz val="8"/>
            <color indexed="81"/>
            <rFont val="Tahoma"/>
            <family val="2"/>
          </rPr>
          <t xml:space="preserve">
If you want to paste shapes into this column, do not use the standard Paste command (Ctrl-V).  The standard Paste command removes the shape drop-downs from the column.  Instead, use Home, Paste, Paste Values in the Excel Ribbon.</t>
        </r>
      </text>
    </comment>
    <comment ref="D2" authorId="1" shapeId="0">
      <text>
        <r>
          <rPr>
            <b/>
            <sz val="8"/>
            <color indexed="81"/>
            <rFont val="Tahoma"/>
            <family val="2"/>
          </rPr>
          <t>Group Visibility</t>
        </r>
        <r>
          <rPr>
            <sz val="8"/>
            <color indexed="81"/>
            <rFont val="Tahoma"/>
            <family val="2"/>
          </rPr>
          <t xml:space="preserve">
Select an optional group visibility.
</t>
        </r>
        <r>
          <rPr>
            <b/>
            <sz val="8"/>
            <color indexed="81"/>
            <rFont val="Tahoma"/>
            <family val="2"/>
          </rPr>
          <t>Show</t>
        </r>
        <r>
          <rPr>
            <sz val="8"/>
            <color indexed="81"/>
            <rFont val="Tahoma"/>
            <family val="2"/>
          </rPr>
          <t xml:space="preserve">
Show the group's vertices and edges when the graph is refreshed.  This is the default.
</t>
        </r>
        <r>
          <rPr>
            <b/>
            <sz val="8"/>
            <color indexed="81"/>
            <rFont val="Tahoma"/>
            <family val="2"/>
          </rPr>
          <t>Skip</t>
        </r>
        <r>
          <rPr>
            <sz val="8"/>
            <color indexed="81"/>
            <rFont val="Tahoma"/>
            <family val="2"/>
          </rPr>
          <t xml:space="preserve">
Skip the group's vertices and edges.
</t>
        </r>
        <r>
          <rPr>
            <b/>
            <sz val="8"/>
            <color indexed="81"/>
            <rFont val="Tahoma"/>
            <family val="2"/>
          </rPr>
          <t>Hide</t>
        </r>
        <r>
          <rPr>
            <sz val="8"/>
            <color indexed="81"/>
            <rFont val="Tahoma"/>
            <family val="2"/>
          </rPr>
          <t xml:space="preserve">
Use the group's vertices and edges when laying out the graph, but then hide the group's vertices and edges.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0 = Skip
2 = Hide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E2" authorId="1" shapeId="0">
      <text>
        <r>
          <rPr>
            <b/>
            <sz val="8"/>
            <color indexed="81"/>
            <rFont val="Tahoma"/>
            <family val="2"/>
          </rPr>
          <t xml:space="preserve">Group Collapsed?
</t>
        </r>
        <r>
          <rPr>
            <sz val="8"/>
            <color indexed="81"/>
            <rFont val="Tahoma"/>
            <family val="2"/>
          </rPr>
          <t>(In most cases, you should not edit this worksheet.  Instead, use the items on the NodeXL, Analysis, Groups menu to create and work with groups.)</t>
        </r>
        <r>
          <rPr>
            <b/>
            <sz val="8"/>
            <color indexed="81"/>
            <rFont val="Tahoma"/>
            <family val="2"/>
          </rPr>
          <t xml:space="preserve">
</t>
        </r>
        <r>
          <rPr>
            <sz val="8"/>
            <color indexed="81"/>
            <rFont val="Tahoma"/>
            <family val="2"/>
          </rPr>
          <t xml:space="preserve">Set to Yes to collapse the group.
</t>
        </r>
        <r>
          <rPr>
            <u/>
            <sz val="8"/>
            <color indexed="81"/>
            <rFont val="Tahoma"/>
            <family val="2"/>
          </rPr>
          <t>Formulas</t>
        </r>
        <r>
          <rPr>
            <sz val="8"/>
            <color indexed="81"/>
            <rFont val="Tahoma"/>
            <family val="2"/>
          </rPr>
          <t xml:space="preserve">
If you are using Excel formulas to compute the collapsed values, you may find it helpful to use the numerical options instead of text:
0 = No
1 = Yes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r>
          <rPr>
            <sz val="9"/>
            <color indexed="81"/>
            <rFont val="Tahoma"/>
            <family val="2"/>
          </rPr>
          <t xml:space="preserve">
</t>
        </r>
      </text>
    </comment>
    <comment ref="F2" authorId="1" shapeId="0">
      <text>
        <r>
          <rPr>
            <b/>
            <sz val="8"/>
            <color indexed="81"/>
            <rFont val="Tahoma"/>
            <family val="2"/>
          </rPr>
          <t>Group Label</t>
        </r>
        <r>
          <rPr>
            <sz val="8"/>
            <color indexed="81"/>
            <rFont val="Tahoma"/>
            <family val="2"/>
          </rPr>
          <t xml:space="preserve">
Enter an optional group label.
Group labels are used when you choose to lay out each of the graph's groups in its own box (NodeXL, Graph, Layout, Layout Options), and when you collapse a group (NodeXL, Analysis, Groups, Collapse Selected Groups).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r>
          <rPr>
            <sz val="9"/>
            <color indexed="81"/>
            <rFont val="Tahoma"/>
            <charset val="1"/>
          </rPr>
          <t xml:space="preserve">
</t>
        </r>
      </text>
    </comment>
    <comment ref="G2" authorId="1" shapeId="0">
      <text>
        <r>
          <rPr>
            <b/>
            <sz val="8"/>
            <color indexed="81"/>
            <rFont val="Tahoma"/>
            <family val="2"/>
          </rPr>
          <t xml:space="preserve">Collapsed Location
</t>
        </r>
        <r>
          <rPr>
            <sz val="8"/>
            <color indexed="81"/>
            <rFont val="Tahoma"/>
            <family val="2"/>
          </rPr>
          <t xml:space="preserve">
(In most cases, you should not edit this worksheet.  Instead, use the items on the NodeXL, Analysis, Groups menu to create and work with groups.)</t>
        </r>
        <r>
          <rPr>
            <b/>
            <sz val="8"/>
            <color indexed="81"/>
            <rFont val="Tahoma"/>
            <family val="2"/>
          </rPr>
          <t xml:space="preserve">
</t>
        </r>
        <r>
          <rPr>
            <sz val="8"/>
            <color indexed="81"/>
            <rFont val="Tahoma"/>
            <family val="2"/>
          </rPr>
          <t>Enter an optional location for the group when it is collapsed.
Collapsed X and Collapsed Y values should be between 0 and 9,999.  If you enter Collapsed X and Collapsed Y values, you should set NodeXL, Graph, Layout to "None" to prevent NodeXL from overwriting your values when you show the graph.</t>
        </r>
      </text>
    </comment>
    <comment ref="H2" authorId="1" shapeId="0">
      <text>
        <r>
          <rPr>
            <b/>
            <sz val="8"/>
            <color indexed="81"/>
            <rFont val="Tahoma"/>
            <family val="2"/>
          </rPr>
          <t xml:space="preserve">Collapsed Location
</t>
        </r>
        <r>
          <rPr>
            <sz val="8"/>
            <color indexed="81"/>
            <rFont val="Tahoma"/>
            <family val="2"/>
          </rPr>
          <t>(In most cases, you should not edit this worksheet.  Instead, use the items on the NodeXL, Analysis, Groups menu to create and work with groups.)
Enter an optional location for the group when it is collapsed.
Collapsed X and Collapsed Y values should be between 0 and 9,999.  If you enter Collapsed X and Collapsed Y values, you should set NodeXL, Graph, Layout to "None" to prevent NodeXL from overwriting your values when you show the graph.</t>
        </r>
      </text>
    </comment>
    <comment ref="K2" authorId="1" shapeId="0">
      <text>
        <r>
          <rPr>
            <b/>
            <sz val="8"/>
            <color indexed="81"/>
            <rFont val="Tahoma"/>
            <family val="2"/>
          </rPr>
          <t xml:space="preserve">Group Vertices
</t>
        </r>
        <r>
          <rPr>
            <sz val="8"/>
            <color indexed="81"/>
            <rFont val="Tahoma"/>
            <family val="2"/>
          </rPr>
          <t xml:space="preserve">
You can tell NodeXL to calculate this and other graph metrics by going to NodeXL, Analysis, Graph Metrics in the Ribbon.</t>
        </r>
        <r>
          <rPr>
            <b/>
            <sz val="9"/>
            <color indexed="81"/>
            <rFont val="Tahoma"/>
            <charset val="1"/>
          </rPr>
          <t xml:space="preserve">
</t>
        </r>
        <r>
          <rPr>
            <sz val="9"/>
            <color indexed="81"/>
            <rFont val="Tahoma"/>
            <charset val="1"/>
          </rPr>
          <t xml:space="preserve">
</t>
        </r>
      </text>
    </comment>
    <comment ref="L2" authorId="1" shapeId="0">
      <text>
        <r>
          <rPr>
            <b/>
            <sz val="8"/>
            <color indexed="81"/>
            <rFont val="Tahoma"/>
            <family val="2"/>
          </rPr>
          <t>Group Unique Edges</t>
        </r>
        <r>
          <rPr>
            <sz val="8"/>
            <color indexed="81"/>
            <rFont val="Tahoma"/>
            <family val="2"/>
          </rPr>
          <t xml:space="preserve">
You can tell NodeXL to calculate this and other graph metrics by going to NodeXL, Analysis, Graph Metrics in the Ribbon.</t>
        </r>
      </text>
    </comment>
    <comment ref="M2" authorId="1" shapeId="0">
      <text>
        <r>
          <rPr>
            <b/>
            <sz val="8"/>
            <color indexed="81"/>
            <rFont val="Tahoma"/>
            <family val="2"/>
          </rPr>
          <t>Group Edges With Duplicates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N2" authorId="1" shapeId="0">
      <text>
        <r>
          <rPr>
            <b/>
            <sz val="8"/>
            <color indexed="81"/>
            <rFont val="Tahoma"/>
            <family val="2"/>
          </rPr>
          <t>Group Total Edges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O2" authorId="1" shapeId="0">
      <text>
        <r>
          <rPr>
            <b/>
            <sz val="8"/>
            <color indexed="81"/>
            <rFont val="Tahoma"/>
            <family val="2"/>
          </rPr>
          <t>Group Self-Loops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P2" authorId="1" shapeId="0">
      <text>
        <r>
          <rPr>
            <b/>
            <sz val="8"/>
            <color indexed="81"/>
            <rFont val="Tahoma"/>
            <family val="2"/>
          </rPr>
          <t xml:space="preserve">Group Reciprocated Vertex Pair Ratio
</t>
        </r>
        <r>
          <rPr>
            <sz val="8"/>
            <color indexed="81"/>
            <rFont val="Tahoma"/>
            <family val="2"/>
          </rPr>
          <t>You can tell NodeXL to calculate this and other graph metrics by going to NodeXL, Analysis, Graph Metrics in the Ribbon.</t>
        </r>
        <r>
          <rPr>
            <b/>
            <sz val="9"/>
            <color indexed="81"/>
            <rFont val="Tahoma"/>
            <family val="2"/>
          </rPr>
          <t xml:space="preserve">
</t>
        </r>
        <r>
          <rPr>
            <sz val="9"/>
            <color indexed="81"/>
            <rFont val="Tahoma"/>
            <family val="2"/>
          </rPr>
          <t xml:space="preserve">
</t>
        </r>
      </text>
    </comment>
    <comment ref="Q2" authorId="1" shapeId="0">
      <text>
        <r>
          <rPr>
            <b/>
            <sz val="8"/>
            <color indexed="81"/>
            <rFont val="Tahoma"/>
            <family val="2"/>
          </rPr>
          <t xml:space="preserve">Group Reciprocated Edge Ratio
</t>
        </r>
        <r>
          <rPr>
            <sz val="8"/>
            <color indexed="81"/>
            <rFont val="Tahoma"/>
            <family val="2"/>
          </rPr>
          <t>You can tell NodeXL to calculate this and other graph metrics by going to NodeXL, Analysis, Graph Metrics in the Ribbon.</t>
        </r>
      </text>
    </comment>
    <comment ref="R2" authorId="1" shapeId="0">
      <text>
        <r>
          <rPr>
            <b/>
            <sz val="8"/>
            <color indexed="81"/>
            <rFont val="Tahoma"/>
            <family val="2"/>
          </rPr>
          <t>Group Connected Components</t>
        </r>
        <r>
          <rPr>
            <sz val="8"/>
            <color indexed="81"/>
            <rFont val="Tahoma"/>
            <family val="2"/>
          </rPr>
          <t xml:space="preserve">
You can tell NodeXL to calculate this and other graph metrics by going to NodeXL, Analysis, Graph Metrics in the Ribbon.</t>
        </r>
        <r>
          <rPr>
            <b/>
            <sz val="8"/>
            <color indexed="81"/>
            <rFont val="Tahoma"/>
            <family val="2"/>
          </rPr>
          <t xml:space="preserve">
</t>
        </r>
      </text>
    </comment>
    <comment ref="S2" authorId="1" shapeId="0">
      <text>
        <r>
          <rPr>
            <b/>
            <sz val="8"/>
            <color indexed="81"/>
            <rFont val="Tahoma"/>
            <family val="2"/>
          </rPr>
          <t>Group Single-Vertex Connected Components</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r>
          <rPr>
            <sz val="9"/>
            <color indexed="81"/>
            <rFont val="Tahoma"/>
            <family val="2"/>
          </rPr>
          <t xml:space="preserve">
</t>
        </r>
      </text>
    </comment>
    <comment ref="T2" authorId="1" shapeId="0">
      <text>
        <r>
          <rPr>
            <b/>
            <sz val="8"/>
            <color indexed="81"/>
            <rFont val="Tahoma"/>
            <family val="2"/>
          </rPr>
          <t>Group Maximum Vertices in a Connected Component</t>
        </r>
        <r>
          <rPr>
            <sz val="8"/>
            <color indexed="81"/>
            <rFont val="Tahoma"/>
            <family val="2"/>
          </rPr>
          <t xml:space="preserve">
You can tell NodeXL to calculate this and other graph metrics by going to NodeXL, Analysis, Graph Metrics in the Ribbon.
</t>
        </r>
        <r>
          <rPr>
            <sz val="9"/>
            <color indexed="81"/>
            <rFont val="Tahoma"/>
            <family val="2"/>
          </rPr>
          <t xml:space="preserve">
</t>
        </r>
      </text>
    </comment>
    <comment ref="U2" authorId="1" shapeId="0">
      <text>
        <r>
          <rPr>
            <b/>
            <sz val="8"/>
            <color indexed="81"/>
            <rFont val="Tahoma"/>
            <family val="2"/>
          </rPr>
          <t>Group Maximum Edges in a Connected Component</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text>
    </comment>
    <comment ref="V2" authorId="1" shapeId="0">
      <text>
        <r>
          <rPr>
            <b/>
            <sz val="8"/>
            <color indexed="81"/>
            <rFont val="Tahoma"/>
            <family val="2"/>
          </rPr>
          <t>Group Maximum Geodesic Distance (Diameter)</t>
        </r>
        <r>
          <rPr>
            <sz val="8"/>
            <color indexed="81"/>
            <rFont val="Tahoma"/>
            <family val="2"/>
          </rPr>
          <t xml:space="preserve">
You can tell NodeXL to calculate this and other graph metrics by going to NodeXL, Analysis, Graph Metrics in the Ribbon.</t>
        </r>
      </text>
    </comment>
    <comment ref="W2" authorId="1" shapeId="0">
      <text>
        <r>
          <rPr>
            <b/>
            <sz val="8"/>
            <color indexed="81"/>
            <rFont val="Tahoma"/>
            <family val="2"/>
          </rPr>
          <t>Group Average Geodesic Distance</t>
        </r>
        <r>
          <rPr>
            <sz val="8"/>
            <color indexed="81"/>
            <rFont val="Tahoma"/>
            <family val="2"/>
          </rPr>
          <t xml:space="preserve">
You can tell NodeXL to calculate this and other graph metrics by going to NodeXL, Analysis, Graph Metrics in the Ribbon.</t>
        </r>
      </text>
    </comment>
    <comment ref="X2" authorId="1" shapeId="0">
      <text>
        <r>
          <rPr>
            <b/>
            <sz val="8"/>
            <color indexed="81"/>
            <rFont val="Tahoma"/>
            <family val="2"/>
          </rPr>
          <t>Group Graph Density</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text>
    </comment>
  </commentList>
</comments>
</file>

<file path=xl/comments4.xml><?xml version="1.0" encoding="utf-8"?>
<comments xmlns="http://schemas.openxmlformats.org/spreadsheetml/2006/main">
  <authors>
    <author>TonyAdmin</author>
    <author>Tony</author>
  </authors>
  <commentList>
    <comment ref="A1" authorId="0" shapeId="0">
      <text>
        <r>
          <rPr>
            <b/>
            <sz val="8"/>
            <color indexed="81"/>
            <rFont val="Tahoma"/>
            <family val="2"/>
          </rPr>
          <t>Group Name</t>
        </r>
        <r>
          <rPr>
            <sz val="8"/>
            <color indexed="81"/>
            <rFont val="Tahoma"/>
            <family val="2"/>
          </rPr>
          <t xml:space="preserve">
(In most cases, you should not edit this worksheet.  Instead, use the items on the NodeXL, Analysis, Groups menu to create and work with groups.)
Enter the name of the group.  The group name must also be entered on the Groups worksheet.
</t>
        </r>
        <r>
          <rPr>
            <u/>
            <sz val="8"/>
            <color indexed="81"/>
            <rFont val="Tahoma"/>
            <family val="2"/>
          </rPr>
          <t>Worksheet Overview</t>
        </r>
        <r>
          <rPr>
            <sz val="8"/>
            <color indexed="81"/>
            <rFont val="Tahoma"/>
            <family val="2"/>
          </rPr>
          <t xml:space="preserve">
A group is a set of related vertices.  Groups are usually indicated by vertex color and shape when the graph is refreshed.  All the vertices in one group might be blue disks, for example.
You can control how groups are shown using NodeXL, Analysis, Groups, Group Options.</t>
        </r>
        <r>
          <rPr>
            <b/>
            <sz val="8"/>
            <color indexed="81"/>
            <rFont val="Tahoma"/>
            <family val="2"/>
          </rPr>
          <t xml:space="preserve">
</t>
        </r>
      </text>
    </comment>
    <comment ref="B1" authorId="0" shapeId="0">
      <text>
        <r>
          <rPr>
            <b/>
            <sz val="8"/>
            <color indexed="81"/>
            <rFont val="Tahoma"/>
            <family val="2"/>
          </rPr>
          <t>Vertex Name</t>
        </r>
        <r>
          <rPr>
            <sz val="8"/>
            <color indexed="81"/>
            <rFont val="Tahoma"/>
            <family val="2"/>
          </rPr>
          <t xml:space="preserve">
(In most cases, you should not edit this worksheet.  Instead, use the items on the NodeXL, Analysis, Groups menu to create and work with groups.)
Enter the name of a vertex to include in this group.</t>
        </r>
      </text>
    </comment>
    <comment ref="C1" authorId="1" shapeId="0">
      <text>
        <r>
          <rPr>
            <b/>
            <sz val="8"/>
            <color indexed="81"/>
            <rFont val="Tahoma"/>
            <family val="2"/>
          </rPr>
          <t xml:space="preserve">Vertex ID
</t>
        </r>
        <r>
          <rPr>
            <sz val="8"/>
            <color indexed="81"/>
            <rFont val="Tahoma"/>
            <family val="2"/>
          </rPr>
          <t xml:space="preserve">
This gets filled in by the items on the NodeXL, Analysis, Groups menu.</t>
        </r>
        <r>
          <rPr>
            <b/>
            <sz val="9"/>
            <color indexed="81"/>
            <rFont val="Tahoma"/>
            <charset val="1"/>
          </rPr>
          <t xml:space="preserve">
</t>
        </r>
        <r>
          <rPr>
            <sz val="9"/>
            <color indexed="81"/>
            <rFont val="Tahoma"/>
            <charset val="1"/>
          </rPr>
          <t xml:space="preserve">
</t>
        </r>
      </text>
    </comment>
  </commentList>
</comments>
</file>

<file path=xl/comments5.xml><?xml version="1.0" encoding="utf-8"?>
<comments xmlns="http://schemas.openxmlformats.org/spreadsheetml/2006/main">
  <authors>
    <author>TonyAdmin</author>
  </authors>
  <commentList>
    <comment ref="A1" authorId="0" shapeId="0">
      <text>
        <r>
          <rPr>
            <b/>
            <sz val="8"/>
            <color indexed="81"/>
            <rFont val="Tahoma"/>
            <family val="2"/>
          </rPr>
          <t>Overall Metrics</t>
        </r>
        <r>
          <rPr>
            <sz val="8"/>
            <color indexed="81"/>
            <rFont val="Tahoma"/>
            <family val="2"/>
          </rPr>
          <t xml:space="preserve">
</t>
        </r>
        <r>
          <rPr>
            <u/>
            <sz val="8"/>
            <color indexed="81"/>
            <rFont val="Tahoma"/>
            <family val="2"/>
          </rPr>
          <t>Worksheet Overview</t>
        </r>
        <r>
          <rPr>
            <sz val="8"/>
            <color indexed="81"/>
            <rFont val="Tahoma"/>
            <family val="2"/>
          </rPr>
          <t xml:space="preserve">
This worksheet displays overall graph metrics, which can be calculated using NodeXL, Analysis, Graph Metrics in the Ribbon.  It also displays overall readability metrics, which can be calculated using NodeXL, Graph, Layout, Calculate Readability Metrics.</t>
        </r>
      </text>
    </comment>
  </commentList>
</comments>
</file>

<file path=xl/sharedStrings.xml><?xml version="1.0" encoding="utf-8"?>
<sst xmlns="http://schemas.openxmlformats.org/spreadsheetml/2006/main" count="482" uniqueCount="207">
  <si>
    <t>Vertex 1</t>
  </si>
  <si>
    <t>Vertex 2</t>
  </si>
  <si>
    <t>Color</t>
  </si>
  <si>
    <t>Width</t>
  </si>
  <si>
    <t>Opacity</t>
  </si>
  <si>
    <t>Vertex</t>
  </si>
  <si>
    <t>Valid Edge Visibilities</t>
  </si>
  <si>
    <t>Valid Vertex Visibilities</t>
  </si>
  <si>
    <t>Shape</t>
  </si>
  <si>
    <t>Valid Vertex Shapes</t>
  </si>
  <si>
    <t>Tooltip</t>
  </si>
  <si>
    <t>Visibility</t>
  </si>
  <si>
    <t>ID</t>
  </si>
  <si>
    <t>Locked?</t>
  </si>
  <si>
    <t>Valid Booleans Default False</t>
  </si>
  <si>
    <t>X</t>
  </si>
  <si>
    <t>Y</t>
  </si>
  <si>
    <t>Value</t>
  </si>
  <si>
    <t>Per-Workbook Setting</t>
  </si>
  <si>
    <t>Template Version</t>
  </si>
  <si>
    <t>Vertex Shape</t>
  </si>
  <si>
    <t>Vertex Color</t>
  </si>
  <si>
    <t>Table Name</t>
  </si>
  <si>
    <t>Column Name</t>
  </si>
  <si>
    <t>Selected Minimum</t>
  </si>
  <si>
    <t>Selected Maximum</t>
  </si>
  <si>
    <t>Add Your Own Columns Here</t>
  </si>
  <si>
    <t>Layout Order</t>
  </si>
  <si>
    <t>Polar R</t>
  </si>
  <si>
    <t>Polar Angle</t>
  </si>
  <si>
    <t>Graph Directedness</t>
  </si>
  <si>
    <t>Undirected</t>
  </si>
  <si>
    <t>Degree</t>
  </si>
  <si>
    <t>In-Degree</t>
  </si>
  <si>
    <t>Out-Degree</t>
  </si>
  <si>
    <t>Betweenness Centrality</t>
  </si>
  <si>
    <t>Closeness Centrality</t>
  </si>
  <si>
    <t>Eigenvector Centrality</t>
  </si>
  <si>
    <t>Clustering Coefficient</t>
  </si>
  <si>
    <t>Dynamic Filter</t>
  </si>
  <si>
    <t>Visual Properties</t>
  </si>
  <si>
    <t>Do Not Edit</t>
  </si>
  <si>
    <t>Other Columns</t>
  </si>
  <si>
    <t>Graph Metrics</t>
  </si>
  <si>
    <t>Labels</t>
  </si>
  <si>
    <t>Layout</t>
  </si>
  <si>
    <t>Size</t>
  </si>
  <si>
    <t>Label</t>
  </si>
  <si>
    <t>Label Fill Color</t>
  </si>
  <si>
    <t>Image File</t>
  </si>
  <si>
    <t>This worksheet is no longer used but is retained to allow older versions of NodeXL to open workbooks created with NodeXL version 1.0.1.96 or later.</t>
  </si>
  <si>
    <t>Do not delete this worksheet.</t>
  </si>
  <si>
    <t>Show</t>
  </si>
  <si>
    <t>Skip</t>
  </si>
  <si>
    <t>Hide</t>
  </si>
  <si>
    <t>Show if in an Edge</t>
  </si>
  <si>
    <t>Circle</t>
  </si>
  <si>
    <t>Disk</t>
  </si>
  <si>
    <t>Sphere</t>
  </si>
  <si>
    <t>Square</t>
  </si>
  <si>
    <t>Solid Square</t>
  </si>
  <si>
    <t>Diamond</t>
  </si>
  <si>
    <t>Solid Diamond</t>
  </si>
  <si>
    <t>Triangle</t>
  </si>
  <si>
    <t>Solid Triangle</t>
  </si>
  <si>
    <t>Image</t>
  </si>
  <si>
    <t>No</t>
  </si>
  <si>
    <t>Yes</t>
  </si>
  <si>
    <t>Valid Vertex Label Positions</t>
  </si>
  <si>
    <t>Top Left</t>
  </si>
  <si>
    <t>Top Center</t>
  </si>
  <si>
    <t>Top Right</t>
  </si>
  <si>
    <t>Middle Left</t>
  </si>
  <si>
    <t>Middle Center</t>
  </si>
  <si>
    <t>Middle Right</t>
  </si>
  <si>
    <t>Bottom Left</t>
  </si>
  <si>
    <t>Bottom Center</t>
  </si>
  <si>
    <t>Bottom Right</t>
  </si>
  <si>
    <t>Label Position</t>
  </si>
  <si>
    <t>Auto Layout on Open</t>
  </si>
  <si>
    <t>Degree Bin</t>
  </si>
  <si>
    <t>Degree Frequency</t>
  </si>
  <si>
    <t>Minimum Degree</t>
  </si>
  <si>
    <t>Maximum Degree</t>
  </si>
  <si>
    <t>Average Degree</t>
  </si>
  <si>
    <t>Median Degree</t>
  </si>
  <si>
    <t>Not Available</t>
  </si>
  <si>
    <t>In-Degree Bin</t>
  </si>
  <si>
    <t>In-Degree Frequency</t>
  </si>
  <si>
    <t>Minimum In-Degree</t>
  </si>
  <si>
    <t>Maximum In-Degree</t>
  </si>
  <si>
    <t>Average In-Degree</t>
  </si>
  <si>
    <t>Median In-Degree</t>
  </si>
  <si>
    <t>Out-Degree Bin</t>
  </si>
  <si>
    <t>Out-Degree Frequency</t>
  </si>
  <si>
    <t>Minimum Out-Degree</t>
  </si>
  <si>
    <t>Maximum Out-Degree</t>
  </si>
  <si>
    <t>Average Out-Degree</t>
  </si>
  <si>
    <t>Median Out-Degree</t>
  </si>
  <si>
    <t>Betweenness Centrality Bin</t>
  </si>
  <si>
    <t>Betweenness Centrality Frequency</t>
  </si>
  <si>
    <t>Minimum Betweenness Centrality</t>
  </si>
  <si>
    <t>Maximum Betweenness Centrality</t>
  </si>
  <si>
    <t>Average Betweenness Centrality</t>
  </si>
  <si>
    <t>Median Betweenness Centrality</t>
  </si>
  <si>
    <t>Closeness Centrality Bin</t>
  </si>
  <si>
    <t>Closeness Centrality Frequency</t>
  </si>
  <si>
    <t>Minimum Closeness Centrality</t>
  </si>
  <si>
    <t>Maximum Closeness Centrality</t>
  </si>
  <si>
    <t>Average Closeness Centrality</t>
  </si>
  <si>
    <t>Median Closeness Centrality</t>
  </si>
  <si>
    <t>Eigenvector Centrality Bin</t>
  </si>
  <si>
    <t>Eigenvector Centrality Frequency</t>
  </si>
  <si>
    <t>Minimum Eigenvector Centrality</t>
  </si>
  <si>
    <t>Maximum Eigenvector Centrality</t>
  </si>
  <si>
    <t>Average Eigenvector Centrality</t>
  </si>
  <si>
    <t>Median Eigenvector Centrality</t>
  </si>
  <si>
    <t>Clustering Coefficient Bin</t>
  </si>
  <si>
    <t>Clustering Coefficient Frequency</t>
  </si>
  <si>
    <t>Minimum Clustering Coefficient</t>
  </si>
  <si>
    <t>Maximum Clustering Coefficient</t>
  </si>
  <si>
    <t>Average Clustering Coefficient</t>
  </si>
  <si>
    <t>Median Clustering Coefficient</t>
  </si>
  <si>
    <t>Dynamic Filter Bin</t>
  </si>
  <si>
    <t>Dynamic Filter Frequency</t>
  </si>
  <si>
    <t>Bin Divisor</t>
  </si>
  <si>
    <t>No Metric Message</t>
  </si>
  <si>
    <t>Dynamic Filter Source Column Range</t>
  </si>
  <si>
    <t>Histogram Property</t>
  </si>
  <si>
    <t xml:space="preserve">The empty chart above is used to create histogram images for dynamic filters.  It is associated with two columns in the HistogramBins table on the Overall Metrics worksheet, and on the HistogramProperties table on that worksheet.  The chart is on this worksheet instead of the more logical Overall Metrics worksheet because the chart must be visible for a histogram image to be created.  If the chart where in Overall Metrics in a visible range the user would see it, whereas the user never sees this Misc worksheet because the entire worksheet is hidden. </t>
  </si>
  <si>
    <t>Style</t>
  </si>
  <si>
    <t>Valid Edge Styles</t>
  </si>
  <si>
    <t>Solid</t>
  </si>
  <si>
    <t>Dash</t>
  </si>
  <si>
    <t>Dot</t>
  </si>
  <si>
    <t>Dash Dot</t>
  </si>
  <si>
    <t>Dash Dot Dot</t>
  </si>
  <si>
    <t>PageRank</t>
  </si>
  <si>
    <t>PageRank Bin</t>
  </si>
  <si>
    <t>PageRank Frequency</t>
  </si>
  <si>
    <t>Minimum PageRank</t>
  </si>
  <si>
    <t>Maximum PageRank</t>
  </si>
  <si>
    <t>Average PageRank</t>
  </si>
  <si>
    <t>Median PageRank</t>
  </si>
  <si>
    <t>Group</t>
  </si>
  <si>
    <t>Collapsed?</t>
  </si>
  <si>
    <t>Vertices</t>
  </si>
  <si>
    <t>Vertex ID</t>
  </si>
  <si>
    <t>Unique Edges</t>
  </si>
  <si>
    <t>Edges With Duplicates</t>
  </si>
  <si>
    <t>Total Edges</t>
  </si>
  <si>
    <t>Self-Loops</t>
  </si>
  <si>
    <t>Connected Components</t>
  </si>
  <si>
    <t>Single-Vertex Connected Components</t>
  </si>
  <si>
    <t>Maximum Vertices in a Connected Component</t>
  </si>
  <si>
    <t>Maximum Edges in a Connected Component</t>
  </si>
  <si>
    <t>Maximum Geodesic Distance (Diameter)</t>
  </si>
  <si>
    <t>Average Geodesic Distance</t>
  </si>
  <si>
    <t>Graph Density</t>
  </si>
  <si>
    <t>Nowhere</t>
  </si>
  <si>
    <t>Label Text Color</t>
  </si>
  <si>
    <t>Label Font Size</t>
  </si>
  <si>
    <t>Graph Metric</t>
  </si>
  <si>
    <t>Readability Metric</t>
  </si>
  <si>
    <t>Valid Group Shapes</t>
  </si>
  <si>
    <t>Reciprocated?</t>
  </si>
  <si>
    <t>Collapsed Properties</t>
  </si>
  <si>
    <t>Collapsed X</t>
  </si>
  <si>
    <t>Collapsed Y</t>
  </si>
  <si>
    <t>Valid Group Visibilities</t>
  </si>
  <si>
    <t>Reciprocated Vertex Pair Ratio</t>
  </si>
  <si>
    <t>Reciprocated Edge Ratio</t>
  </si>
  <si>
    <t>Workbook Settings 1</t>
  </si>
  <si>
    <t>Workbook Settings Cell Count</t>
  </si>
  <si>
    <t>Graph History</t>
  </si>
  <si>
    <t>Victims</t>
  </si>
  <si>
    <t>Security</t>
  </si>
  <si>
    <t>Breach</t>
  </si>
  <si>
    <t>LayoutAlgorithm░The graph was laid out using the Fruchterman-Reingold layout algorithm.▓GraphDirectedness░The graph is undirected.</t>
  </si>
  <si>
    <t>Edges</t>
  </si>
  <si>
    <t>Vertices[Y]</t>
  </si>
  <si>
    <t>Opm</t>
  </si>
  <si>
    <t>Hack</t>
  </si>
  <si>
    <t>Hackers</t>
  </si>
  <si>
    <t>Workbook Settings 2</t>
  </si>
  <si>
    <t>Red</t>
  </si>
  <si>
    <t>Green</t>
  </si>
  <si>
    <t>Blue</t>
  </si>
  <si>
    <t>&lt;?xml version="1.0" encoding="utf-8"?&gt;_x000D_
&lt;configuration&gt;_x000D_
  &lt;configSections&gt;_x000D_
    &lt;sectionGroup name="userSettings" type="System.Configuration.UserSettingsGroup, System, Version=2.0.0.0, Culture=neutral, PublicKeyToken=b77a5c561934e089"&gt;_x000D_
      &lt;section name="AutoFillUserSettings3" type="System.Configuration.ClientSettingsSection, System, Version=2.0.0.0, Culture=neutral, PublicKeyToken=b77a5c561934e089" allowExeDefinition="MachineToLocalUser" requirePermission="false" /&gt;_x000D_
      &lt;section name="VertexGridSnapperUserSettings" type="System.Configuration.ClientSettingsSection, System, Version=2.0.0.0, Culture=neutral, PublicKeyToken=b77a5c561934e089" allowExeDefinition="MachineToLocalUser" requirePermission="false" /&gt;_x000D_
      &lt;section name="DynamicFiltersUserSettings" type="System.Configuration.ClientSettingsSection, System, Version=2.0.0.0, Culture=neutral, PublicKeyToken=b77a5c561934e089" allowExeDefinition="MachineToLocalUser" requirePermission="false" /&gt;_x000D_
      &lt;section name="GraphImageUserSettings2" type="System.Configuration.ClientSettingsSection, System, Version=2.0.0.0, Culture=neutral, PublicKeyToken=b77a5c561934e089" allowExeDefinition="MachineToLocalUser" requirePermission="false" /&gt;_x000D_
      &lt;section name="LayoutUserSettings" type="System.Configuration.ClientSettingsSection, System, Version=2.0.0.0, Culture=neutral, PublicKeyToken=b77a5c561934e089" allowExeDefinition="MachineToLocalUser" requirePermission="false" /&gt;_x000D_
      &lt;section name="GeneralUserSettings4" type="System.Configuration.ClientSettingsSection, System, Version=2.0.0.0, Culture=neutral, PublicKeyToken=b77a5c561934e089" allowExeDefinition="MachineToLocalUser" requirePermission="false" /&gt;_x000D_
      &lt;section name="GraphZoomAndScaleUserSettings" type="System.Configuration.ClientSettingsSection, System, Version=2.0.0.0, Culture=neutral, PublicKeyToken=b77a5c561934e089" allowExeDefinition="MachineToLocalUser" requirePermission="false" /&gt;_x000D_
    &lt;/sectionGroup&gt;_x000D_
  &lt;/configSections&gt;_x000D_
  &lt;userSettings&gt;_x000D_
    &lt;AutoFillUserSettings3&gt;_x000D_
      &lt;setting name="VertexLabelSourceColumnName" serializeAs="String"&gt;_x000D_
        &lt;value /&gt;_x000D_
      &lt;/setting&gt;_x000D_
      &lt;setting name="VertexPolarRSourceColumnName" serializeAs="String"&gt;_x000D_
        &lt;value /&gt;_x000D_
      &lt;/setting&gt;_x000D_
      &lt;setting name="VertexLabelPositionSourceColumnName" serializeAs="String"&gt;_x000D_
        &lt;value /&gt;_x000D_
      &lt;/setting&gt;_x000D_
      &lt;setting name="VertexShapeSourceColumnName" serializeAs="String"&gt;_x000D_
        &lt;value /&gt;_x000D_
      &lt;/setting&gt;_x000D_
      &lt;setting name="VertexXSourceColumnName" serializeAs="String"&gt;_x000D_
        &lt;value /&gt;_x000D_
      &lt;/setting&gt;_x000D_
      &lt;setting name="VertexColorSourceColumnName" serializeAs="String"&gt;_x000D_
        &lt;value /&gt;_x000D_
      &lt;/setting&gt;_x000D_
      &lt;setting name="EdgeColorSourceColumnName" serializeAs="String"&gt;_x000D_
        &lt;value /&gt;_x000D_
      &lt;/setting&gt;_x000D_
      &lt;setting name="VertexVisibilitySourceColumnName" serializeAs="String"&gt;_x000D_
        &lt;value /&gt;_x000D_
      &lt;/setting&gt;_x000D_
      &lt;setting name="EdgeWidthSourceColumnName" serializeAs="String"&gt;_x000D_
        &lt;value /&gt;_x000D_
      &lt;/setting&gt;_x000D_
      &lt;setting name="EdgeLabelSourceColumnName" serializeAs="String"&gt;_x000D_
        &lt;value /&gt;_x000D_
      &lt;/setting&gt;_x000D_
      &lt;setting name="GroupCollapsedSourceColumnName" serializeAs="String"&gt;_x000D_
        &lt;value /&gt;_x000D_
      &lt;/setting&gt;_x000D_
      &lt;setting name="VertexLayoutOrderSourceColumnName" serializeAs="String"&gt;_x000D_
        &lt;value /&gt;_x000D_
      &lt;/setting&gt;_x000D_
      &lt;setting name="EdgeVisibilitySourceColumnName" serializeAs="String"&gt;_x000D_
        &lt;value /&gt;_x000D_
      &lt;/setting&gt;_x000D_
      &lt;setting name="EdgeStyleSourceColumnName" serializeAs="String"&gt;_x000D_
        &lt;value /&gt;_x000D_
      &lt;/setting&gt;_x000D_
      &lt;setting name="VertexPolarAngleSourceColumnName" serializeAs="String"&gt;_x000D_
        &lt;value /&gt;_x000D_
      &lt;/setting&gt;_x000D_
      &lt;setting name="GroupLabelSourceColumnName" serializeAs="String"&gt;_x000D_
        &lt;value /&gt;_x000D_
      &lt;/setting&gt;_x000D_
      &lt;setting name="EdgeAlphaSourceColumnName" serializeAs="String"&gt;_x000D_
        &lt;value /&gt;_x000D_
      &lt;/setting&gt;_x000D_
      &lt;setting name="VertexAlphaSourceColumnName" serializeAs="String"&gt;_x000D_
        &lt;value /&gt;_x000D_
      &lt;/setting&gt;_x000D_
      &lt;setting name="VertexRadiusSourceColumnName" serializeAs="String"&gt;_x000D_
        &lt;value /&gt;_x000D_
      &lt;/setting&gt;_x000D_
      &lt;setting name="VertexToolTipSourceColumnName" serializeAs="String"&gt;_x000D_
        &lt;value /&gt;_x000D_
      &lt;/setting&gt;_x000D_
      &lt;setting name="VertexYSourceColumnName" serializeAs="String"&gt;_x000D_
        &lt;value /&gt;_x000D_
      &lt;/setting&gt;_x000D_
      &lt;setting name="VertexLabelFillColorSourceColumnName" serializeAs="String"&gt;_x000D_
        &lt;value /&gt;_x000D_
      &lt;/setting&gt;_x000D_
    &lt;/AutoFillUserSettings3&gt;_x000D_
    &lt;VertexGridSnapperUserSettings&gt;_x000D_
      &lt;setting name="GridSize" serializeAs="String"&gt;_x000D_
        &lt;value&gt;50&lt;/value&gt;_x000D_
      &lt;/setting&gt;_x000D_
    &lt;/VertexGridSnapperUserSettings&gt;_x000D_
    &lt;DynamicFiltersUserSettings&gt;_x000D_
      &lt;setting name="FilterNonNumericCells" serializeAs="String"&gt;_x000D_
        &lt;value&gt;False&lt;/value&gt;_x000D_
      &lt;/setting&gt;_x000D_
      &lt;setting name="FilteredAlpha" serializeAs="String"&gt;_x000D_
        &lt;value&gt;40&lt;/value&gt;_x000D_
      &lt;/setting&gt;_x000D_
    &lt;/DynamicFiltersUserSettings&gt;_x000D_
    &lt;GraphImageUserSettings2&gt;_x000D_
      &lt;setting name="UseControlSize" serializeAs="String"&gt;_x000D_
        &lt;value&gt;True&lt;/value&gt;_x000D_
      &lt;/setting&gt;_x000D_
      &lt;setting name="IncludeFooter" serializeAs="String"&gt;_x000D_
        &lt;value&gt;True&lt;/value&gt;_x000D_
      &lt;/setting&gt;_x000D_
      &lt;setting name="IncludeHeader" serializeAs="String"&gt;_x000D_
        &lt;value&gt;True&lt;/value&gt;_x000D_
      &lt;/setting&gt;_x000D_
      &lt;setting name="ImageSize" serializeAs="String"&gt;_x000D_
        &lt;value&gt;600, 400&lt;/value&gt;_x000D_
      &lt;/setting&gt;_x000D_
      &lt;setting name="HeaderText" serializeAs="String"&gt;_x000D_
        &lt;value&gt;Social media network connections&lt;/value&gt;_x000D_
      &lt;/setting&gt;_x000D_
      &lt;setting name="FooterText" serializeAs="String"&gt;_x000D_
        &lt;value&gt;Created with NodeXL Basic (http://nodexl.codeplex.com) from the Social Media Research Foundation (http://www.smrfoundation.org)&lt;/value&gt;_x000D_
      &lt;/setting&gt;_x000D_
      &lt;setting name="HeaderFooterFont" serializeAs="String"&gt;_x000D_
        &lt;value&gt;Microsoft Sans Serif, 8.25pt&lt;/value&gt;_x000D_
      &lt;/setting&gt;_x000D_
    &lt;/GraphImageUserSettings2&gt;_x000D_
    &lt;LayoutUserSettings&gt;_x000D_
      &lt;setting name="Layout" serializeAs=</t>
  </si>
  <si>
    <t>Big</t>
  </si>
  <si>
    <t>Tips</t>
  </si>
  <si>
    <t>Risk</t>
  </si>
  <si>
    <t>Chinese</t>
  </si>
  <si>
    <t>Attack</t>
  </si>
  <si>
    <t>Reading</t>
  </si>
  <si>
    <t>Great</t>
  </si>
  <si>
    <t>Management</t>
  </si>
  <si>
    <t>Usg</t>
  </si>
  <si>
    <t>Hearing</t>
  </si>
  <si>
    <t>Protect</t>
  </si>
  <si>
    <t>Cyber</t>
  </si>
  <si>
    <t>Credit</t>
  </si>
  <si>
    <t>House</t>
  </si>
  <si>
    <t>News</t>
  </si>
  <si>
    <t>Personnel</t>
  </si>
  <si>
    <t>Gov</t>
  </si>
  <si>
    <t>"String"&gt;_x000D_
        &lt;value&gt;FruchtermanReingold&lt;/value&gt;_x000D_
      &lt;/setting&gt;_x000D_
      &lt;setting name="Margin" serializeAs="String"&gt;_x000D_
        &lt;value&gt;6&lt;/value&gt;_x000D_
      &lt;/setting&gt;_x000D_
      &lt;setting name="FruchtermanReingoldIterations" serializeAs="String"&gt;_x000D_
        &lt;value&gt;10&lt;/value&gt;_x000D_
      &lt;/setting&gt;_x000D_
      &lt;setting name="BoxLayoutAlgorithm" serializeAs="String"&gt;_x000D_
        &lt;value&gt;Treemap&lt;/value&gt;_x000D_
      &lt;/setting&gt;_x000D_
      &lt;setting name="FruchtermanReingoldC" serializeAs="String"&gt;_x000D_
        &lt;value&gt;3&lt;/value&gt;_x000D_
      &lt;/setting&gt;_x000D_
      &lt;setting name="LayoutStyle" serializeAs="String"&gt;_x000D_
        &lt;value&gt;Normal&lt;/value&gt;_x000D_
      &lt;/setting&gt;_x000D_
      &lt;setting name="IntergroupEdgeStyle" serializeAs="String"&gt;_x000D_
        &lt;value&gt;Show&lt;/value&gt;_x000D_
      &lt;/setting&gt;_x000D_
    &lt;/LayoutUserSettings&gt;_x000D_
    &lt;GeneralUserSettings4&gt;_x000D_
      &lt;setting name="ShowGraphLegend" serializeAs="String"&gt;_x000D_
        &lt;value&gt;False&lt;/value&gt;_x000D_
      &lt;/setting&gt;_x000D_
      &lt;setting name="ReadVertexLabels" serializeAs="String"&gt;_x000D_
        &lt;value&gt;True&lt;/value&gt;_x000D_
      &lt;/setting&gt;_x000D_
      &lt;setting name="ReadEdgeLabels" serializeAs="String"&gt;_x000D_
        &lt;value&gt;True&lt;/value&gt;_x000D_
      &lt;/setting&gt;_x000D_
      &lt;setting name="ReadGroupLabels" serializeAs="String"&gt;_x000D_
        &lt;value&gt;True&lt;/value&gt;_x000D_
      &lt;/setting&gt;_x000D_
      &lt;setting name="ShowGraphAxes" serializeAs="String"&gt;_x000D_
        &lt;value&gt;False&lt;/value&gt;_x000D_
      &lt;/setting&gt;_x000D_
      &lt;setting name="VertexRadius" serializeAs="String"&gt;_x000D_
        &lt;value&gt;1.5&lt;/value&gt;_x000D_
      &lt;/setting&gt;_x000D_
      &lt;setting name="SelectedEdgeColor" serializeAs="String"&gt;_x000D_
        &lt;value&gt;Red&lt;/value&gt;_x000D_
      &lt;/setting&gt;_x000D_
      &lt;setting name="VertexRelativeOuterGlowSize" serializeAs="String"&gt;_x000D_
        &lt;value&gt;3&lt;/value&gt;_x000D_
      &lt;/setting&gt;_x000D_
      &lt;setting name="LabelUserSettings" serializeAs="String"&gt;_x000D_
        &lt;value&gt;Microsoft Sans Serif, 7.8pt	208, 208, 255	BottomCenter	2147483647	2147483647	Black	True	200	Black	86	MiddleCenter	Microsoft Sans Serif, 8.25pt	Microsoft Sans Serif, 14.25pt&lt;/value&gt;_x000D_
      &lt;/setting&gt;_x000D_
      &lt;setting name="VertexAlpha" serializeAs="String"&gt;_x000D_
        &lt;value&gt;100&lt;/value&gt;_x000D_
      &lt;/setting&gt;_x000D_
      &lt;setting name="RelativeArrowSize" serializeAs="String"&gt;_x000D_
        &lt;value&gt;3&lt;/value&gt;_x000D_
      &lt;/setting&gt;_x000D_
      &lt;setting name="VertexShape" serializeAs="String"&gt;_x000D_
        &lt;value&gt;Disk&lt;/value&gt;_x000D_
      &lt;/setting&gt;_x000D_
      &lt;setting name="EdgeWidth" serializeAs="String"&gt;_x000D_
        &lt;value&gt;1&lt;/value&gt;_x000D_
      &lt;/setting&gt;_x000D_
      &lt;setting name="VertexColor" serializeAs="String"&gt;_x000D_
        &lt;value&gt;255, 0, 128&lt;/value&gt;_x000D_
      &lt;/setting&gt;_x000D_
      &lt;setting name="EdgeAlpha" serializeAs="String"&gt;_x000D_
        &lt;value&gt;100&lt;/value&gt;_x000D_
      &lt;/setting&gt;_x000D_
      &lt;setting name="EdgeCurveStyle" serializeAs="String"&gt;_x000D_
        &lt;value&gt;Straight&lt;/value&gt;_x000D_
      &lt;/setting&gt;_x000D_
      &lt;setting name="BackColor" serializeAs="String"&gt;_x000D_
        &lt;value&gt;White&lt;/value&gt;_x000D_
      &lt;/setting&gt;_x000D_
      &lt;setting name="BackgroundImageUri" serializeAs="String"&gt;_x000D_
        &lt;value /&gt;_x000D_
      &lt;/setting&gt;_x000D_
      &lt;setting name="SelectedVertexColor" serializeAs="String"&gt;_x000D_
        &lt;value&gt;Red&lt;/value&gt;_x000D_
      &lt;/setting&gt;_x000D_
      &lt;setting name="EdgeBezierDisplacementFactor" serializeAs="String"&gt;_x000D_
        &lt;value&gt;0.2&lt;/value&gt;_x000D_
      &lt;/setting&gt;_x000D_
      &lt;setting name="AutoSelect" serializeAs="String"&gt;_x000D_
        &lt;value&gt;True&lt;/value&gt;_x000D_
      &lt;/setting&gt;_x000D_
      &lt;setting name="AutoReadWorkbook" serializeAs="String"&gt;_x000D_
        &lt;value&gt;True&lt;/value&gt;_x000D_
      &lt;/setting&gt;_x000D_
      &lt;setting name="VertexEffect" serializeAs="String"&gt;_x000D_
        &lt;value&gt;OuterGlow&lt;/value&gt;_x000D_
      &lt;/setting&gt;_x000D_
      &lt;setting name="VertexImageSize" serializeAs="String"&gt;_x000D_
        &lt;value&gt;100&lt;/value&gt;_x000D_
      &lt;/setting&gt;_x000D_
      &lt;setting name="AxisFont" serializeAs="String"&gt;_x000D_
        &lt;value&gt;Microsoft Sans Serif, 8.25pt&lt;/value&gt;_x000D_
      &lt;/setting&gt;_x000D_
      &lt;setting name="EdgeBundlerStraightening" serializeAs="String"&gt;_x000D_
        &lt;value&gt;0.6&lt;/value&gt;_x000D_
      &lt;/setting&gt;_x000D_
      &lt;setting name="EdgeColor" serializeAs="String"&gt;_x000D_
        &lt;value&gt;Gray&lt;/value&gt;_x000D_
      &lt;/setting&gt;_x000D_
      &lt;setting name="NewWorkbookGraphDirectedness" serializeAs="String"&gt;_x000D_
        &lt;value&gt;Undirected&lt;/value&gt;_x000D_
      &lt;/setting&gt;_x000D_
    &lt;/GeneralUserSettings4&gt;_x000D_
    &lt;GraphZoomAndScaleUserSettings&gt;_x000D_
      &lt;setting name="GraphScale" serializeAs="String"&gt;_x000D_
        &lt;value&gt;1&lt;/value&gt;_x000D_
      &lt;/setting&gt;_x000D_
    &lt;/GraphZoomAndScaleUserSettings&gt;_x000D_
  &lt;/userSettings&gt;_x000D_
&lt;/configuration&gt;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</si>
</sst>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
    <numFmt numFmtId="166" formatCode="#,##0.000"/>
    <numFmt numFmtId="167" formatCode="0.000"/>
  </numFmts>
  <fonts count="14" x14ac:knownFonts="1">
    <font>
      <sz val="11"/>
      <color theme="1"/>
      <name val="Calibri"/>
      <family val="2"/>
      <scheme val="minor"/>
    </font>
    <font>
      <b/>
      <sz val="11"/>
      <color theme="1"/>
      <name val="Calibri"/>
      <family val="2"/>
      <scheme val="minor"/>
    </font>
    <font>
      <b/>
      <sz val="8"/>
      <color indexed="81"/>
      <name val="Tahoma"/>
      <family val="2"/>
    </font>
    <font>
      <sz val="8"/>
      <color indexed="81"/>
      <name val="Tahoma"/>
      <family val="2"/>
    </font>
    <font>
      <u/>
      <sz val="8"/>
      <color indexed="81"/>
      <name val="Tahoma"/>
      <family val="2"/>
    </font>
    <font>
      <sz val="11"/>
      <color theme="1"/>
      <name val="Calibri"/>
      <family val="2"/>
      <scheme val="minor"/>
    </font>
    <font>
      <sz val="11"/>
      <color theme="0"/>
      <name val="Calibri"/>
      <family val="2"/>
      <scheme val="minor"/>
    </font>
    <font>
      <b/>
      <sz val="11"/>
      <color theme="0"/>
      <name val="Calibri"/>
      <family val="2"/>
      <scheme val="minor"/>
    </font>
    <font>
      <b/>
      <sz val="9"/>
      <color indexed="81"/>
      <name val="Tahoma"/>
      <charset val="1"/>
    </font>
    <font>
      <sz val="9"/>
      <color indexed="81"/>
      <name val="Tahoma"/>
      <family val="2"/>
    </font>
    <font>
      <sz val="9"/>
      <color indexed="81"/>
      <name val="Tahoma"/>
      <charset val="1"/>
    </font>
    <font>
      <sz val="11"/>
      <color theme="1"/>
      <name val="Calibri"/>
      <scheme val="minor"/>
    </font>
    <font>
      <b/>
      <sz val="9"/>
      <color indexed="81"/>
      <name val="Tahoma"/>
      <family val="2"/>
    </font>
    <font>
      <sz val="11"/>
      <color theme="5"/>
      <name val="Calibri"/>
      <family val="2"/>
      <scheme val="minor"/>
    </font>
  </fonts>
  <fills count="10">
    <fill>
      <patternFill patternType="none"/>
    </fill>
    <fill>
      <patternFill patternType="gray125"/>
    </fill>
    <fill>
      <patternFill patternType="solid">
        <fgColor theme="1" tint="0.49998474074526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tint="0.79998168889431442"/>
        <bgColor indexed="64"/>
      </patternFill>
    </fill>
    <fill>
      <patternFill patternType="solid">
        <fgColor theme="4" tint="-0.24994659260841701"/>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12">
    <border>
      <left/>
      <right/>
      <top/>
      <bottom/>
      <diagonal/>
    </border>
    <border>
      <left style="thin">
        <color theme="0"/>
      </left>
      <right style="thin">
        <color theme="0"/>
      </right>
      <top style="thin">
        <color theme="0"/>
      </top>
      <bottom style="thin">
        <color theme="0"/>
      </bottom>
      <diagonal/>
    </border>
    <border>
      <left style="thin">
        <color theme="0"/>
      </left>
      <right/>
      <top/>
      <bottom/>
      <diagonal/>
    </border>
    <border>
      <left/>
      <right style="thin">
        <color theme="0"/>
      </right>
      <top/>
      <bottom style="thick">
        <color theme="0"/>
      </bottom>
      <diagonal/>
    </border>
    <border>
      <left/>
      <right/>
      <top/>
      <bottom style="thick">
        <color theme="0"/>
      </bottom>
      <diagonal/>
    </border>
    <border>
      <left/>
      <right style="thin">
        <color theme="0"/>
      </right>
      <top/>
      <bottom style="thin">
        <color theme="0"/>
      </bottom>
      <diagonal/>
    </border>
    <border>
      <left/>
      <right/>
      <top/>
      <bottom style="thin">
        <color theme="0"/>
      </bottom>
      <diagonal/>
    </border>
    <border>
      <left/>
      <right style="thin">
        <color theme="0"/>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9">
    <xf numFmtId="0" fontId="0" fillId="0" borderId="0"/>
    <xf numFmtId="49" fontId="5" fillId="2" borderId="1" applyNumberFormat="0" applyFont="0" applyAlignment="0" applyProtection="0"/>
    <xf numFmtId="0" fontId="5" fillId="0" borderId="0" applyNumberFormat="0" applyFont="0" applyFill="0" applyBorder="0" applyAlignment="0" applyProtection="0"/>
    <xf numFmtId="0" fontId="5" fillId="0" borderId="0" applyNumberFormat="0" applyFont="0" applyBorder="0" applyAlignment="0" applyProtection="0"/>
    <xf numFmtId="49" fontId="5" fillId="5" borderId="1" applyNumberFormat="0" applyFont="0" applyAlignment="0" applyProtection="0"/>
    <xf numFmtId="49" fontId="5" fillId="4" borderId="1" applyNumberFormat="0" applyAlignment="0" applyProtection="0"/>
    <xf numFmtId="0" fontId="6" fillId="6" borderId="1" applyNumberFormat="0" applyAlignment="0" applyProtection="0"/>
    <xf numFmtId="164" fontId="5" fillId="3" borderId="1" applyNumberFormat="0" applyFont="0" applyAlignment="0" applyProtection="0"/>
    <xf numFmtId="49" fontId="5" fillId="5" borderId="1" applyNumberFormat="0" applyFont="0" applyAlignment="0" applyProtection="0"/>
  </cellStyleXfs>
  <cellXfs count="104">
    <xf numFmtId="0" fontId="0" fillId="0" borderId="0" xfId="0"/>
    <xf numFmtId="49" fontId="0" fillId="0" borderId="0" xfId="0" applyNumberFormat="1"/>
    <xf numFmtId="1" fontId="0" fillId="0" borderId="0" xfId="0" applyNumberFormat="1"/>
    <xf numFmtId="0" fontId="0" fillId="0" borderId="0" xfId="0" applyNumberFormat="1"/>
    <xf numFmtId="0" fontId="1" fillId="0" borderId="0" xfId="0" applyFont="1" applyAlignment="1">
      <alignment wrapText="1"/>
    </xf>
    <xf numFmtId="49" fontId="1" fillId="0" borderId="0" xfId="0" applyNumberFormat="1" applyFont="1" applyAlignment="1">
      <alignment wrapText="1"/>
    </xf>
    <xf numFmtId="164" fontId="0" fillId="0" borderId="0" xfId="0" applyNumberFormat="1"/>
    <xf numFmtId="0" fontId="0" fillId="0" borderId="0" xfId="0" applyAlignment="1">
      <alignment vertical="top" wrapText="1"/>
    </xf>
    <xf numFmtId="0" fontId="0" fillId="0" borderId="0" xfId="0" applyNumberFormat="1" applyAlignment="1">
      <alignment wrapText="1"/>
    </xf>
    <xf numFmtId="164" fontId="0" fillId="0" borderId="0" xfId="0" applyNumberFormat="1" applyAlignment="1">
      <alignment wrapText="1"/>
    </xf>
    <xf numFmtId="1" fontId="0" fillId="0" borderId="0" xfId="0" applyNumberFormat="1" applyAlignment="1">
      <alignment wrapText="1"/>
    </xf>
    <xf numFmtId="49" fontId="0" fillId="0" borderId="0" xfId="0" applyNumberFormat="1" applyAlignment="1">
      <alignment wrapText="1"/>
    </xf>
    <xf numFmtId="0" fontId="0" fillId="0" borderId="0" xfId="0" applyBorder="1"/>
    <xf numFmtId="0" fontId="0" fillId="0" borderId="0" xfId="0" applyAlignment="1">
      <alignment wrapText="1"/>
    </xf>
    <xf numFmtId="49" fontId="0" fillId="0" borderId="0" xfId="3" applyNumberFormat="1" applyFont="1"/>
    <xf numFmtId="0" fontId="0" fillId="5" borderId="1" xfId="4" applyNumberFormat="1" applyFont="1"/>
    <xf numFmtId="49" fontId="6" fillId="6" borderId="1" xfId="6" applyNumberFormat="1"/>
    <xf numFmtId="0" fontId="0" fillId="0" borderId="0" xfId="2" applyFont="1"/>
    <xf numFmtId="0" fontId="0" fillId="5" borderId="0" xfId="4" applyNumberFormat="1" applyFont="1" applyBorder="1"/>
    <xf numFmtId="1" fontId="0" fillId="5" borderId="0" xfId="4" applyNumberFormat="1" applyFont="1" applyBorder="1"/>
    <xf numFmtId="0" fontId="0" fillId="2" borderId="0" xfId="1" applyNumberFormat="1" applyFont="1" applyBorder="1"/>
    <xf numFmtId="0" fontId="5" fillId="4" borderId="0" xfId="5" applyNumberFormat="1" applyBorder="1"/>
    <xf numFmtId="164" fontId="5" fillId="4" borderId="0" xfId="5" applyNumberFormat="1" applyBorder="1"/>
    <xf numFmtId="1" fontId="5" fillId="4" borderId="0" xfId="5" applyNumberFormat="1" applyBorder="1"/>
    <xf numFmtId="0" fontId="5" fillId="4" borderId="2" xfId="5" applyNumberFormat="1" applyBorder="1"/>
    <xf numFmtId="0" fontId="0" fillId="5" borderId="2" xfId="4" applyNumberFormat="1" applyFont="1" applyBorder="1"/>
    <xf numFmtId="0" fontId="6" fillId="6" borderId="0" xfId="6" applyBorder="1"/>
    <xf numFmtId="0" fontId="6" fillId="6" borderId="2" xfId="6" applyBorder="1"/>
    <xf numFmtId="0" fontId="0" fillId="3" borderId="0" xfId="7" applyNumberFormat="1" applyFont="1" applyBorder="1"/>
    <xf numFmtId="0" fontId="0" fillId="3" borderId="2" xfId="7" applyNumberFormat="1" applyFont="1" applyBorder="1"/>
    <xf numFmtId="0" fontId="0" fillId="2" borderId="2" xfId="1" applyNumberFormat="1" applyFont="1" applyBorder="1"/>
    <xf numFmtId="0" fontId="0" fillId="0" borderId="2" xfId="2" applyFont="1" applyBorder="1"/>
    <xf numFmtId="0" fontId="1" fillId="0" borderId="0" xfId="0" applyNumberFormat="1" applyFont="1"/>
    <xf numFmtId="4" fontId="0" fillId="0" borderId="0" xfId="0" applyNumberFormat="1"/>
    <xf numFmtId="4" fontId="0" fillId="0" borderId="0" xfId="0" applyNumberFormat="1" applyBorder="1"/>
    <xf numFmtId="0" fontId="5" fillId="4" borderId="1" xfId="5" applyNumberFormat="1"/>
    <xf numFmtId="0" fontId="5" fillId="4" borderId="1" xfId="5" applyNumberFormat="1" applyAlignment="1"/>
    <xf numFmtId="0" fontId="7" fillId="7" borderId="3" xfId="0" applyFont="1" applyFill="1" applyBorder="1"/>
    <xf numFmtId="0" fontId="7" fillId="7" borderId="4" xfId="0" applyFont="1" applyFill="1" applyBorder="1"/>
    <xf numFmtId="4" fontId="0" fillId="8" borderId="5" xfId="0" applyNumberFormat="1" applyFont="1" applyFill="1" applyBorder="1"/>
    <xf numFmtId="0" fontId="0" fillId="8" borderId="6" xfId="0" applyNumberFormat="1" applyFont="1" applyFill="1" applyBorder="1"/>
    <xf numFmtId="4" fontId="0" fillId="9" borderId="5" xfId="0" applyNumberFormat="1" applyFont="1" applyFill="1" applyBorder="1"/>
    <xf numFmtId="0" fontId="0" fillId="9" borderId="6" xfId="0" applyNumberFormat="1" applyFont="1" applyFill="1" applyBorder="1"/>
    <xf numFmtId="4" fontId="0" fillId="9" borderId="7" xfId="0" applyNumberFormat="1" applyFont="1" applyFill="1" applyBorder="1"/>
    <xf numFmtId="0" fontId="0" fillId="9" borderId="0" xfId="0" applyNumberFormat="1" applyFont="1" applyFill="1"/>
    <xf numFmtId="0" fontId="0" fillId="8" borderId="5" xfId="0" applyNumberFormat="1" applyFont="1" applyFill="1" applyBorder="1"/>
    <xf numFmtId="0" fontId="0" fillId="9" borderId="5" xfId="0" applyNumberFormat="1" applyFont="1" applyFill="1" applyBorder="1"/>
    <xf numFmtId="0" fontId="0" fillId="9" borderId="7" xfId="0" applyNumberFormat="1" applyFont="1" applyFill="1" applyBorder="1"/>
    <xf numFmtId="1" fontId="5" fillId="4" borderId="1" xfId="5" applyNumberFormat="1"/>
    <xf numFmtId="167" fontId="5" fillId="4" borderId="1" xfId="5" applyNumberFormat="1"/>
    <xf numFmtId="1" fontId="5" fillId="4" borderId="1" xfId="5" applyNumberFormat="1" applyAlignment="1"/>
    <xf numFmtId="167" fontId="5" fillId="4" borderId="1" xfId="5" applyNumberFormat="1" applyAlignment="1"/>
    <xf numFmtId="167" fontId="11" fillId="4" borderId="1" xfId="5" applyNumberFormat="1" applyFont="1" applyAlignment="1"/>
    <xf numFmtId="0" fontId="0" fillId="5" borderId="1" xfId="4" applyNumberFormat="1" applyFont="1" applyAlignment="1">
      <alignment wrapText="1"/>
    </xf>
    <xf numFmtId="1" fontId="0" fillId="5" borderId="1" xfId="4" applyNumberFormat="1" applyFont="1" applyAlignment="1">
      <alignment wrapText="1"/>
    </xf>
    <xf numFmtId="0" fontId="6" fillId="6" borderId="1" xfId="6" applyNumberFormat="1" applyAlignment="1">
      <alignment wrapText="1"/>
    </xf>
    <xf numFmtId="49" fontId="6" fillId="6" borderId="1" xfId="6" applyNumberFormat="1" applyAlignment="1">
      <alignment wrapText="1"/>
    </xf>
    <xf numFmtId="0" fontId="0" fillId="3" borderId="1" xfId="7" applyNumberFormat="1" applyFont="1" applyAlignment="1">
      <alignment wrapText="1"/>
    </xf>
    <xf numFmtId="164" fontId="0" fillId="3" borderId="1" xfId="7" applyNumberFormat="1" applyFont="1" applyAlignment="1">
      <alignment wrapText="1"/>
    </xf>
    <xf numFmtId="165" fontId="0" fillId="3" borderId="1" xfId="7" applyNumberFormat="1" applyFont="1" applyAlignment="1">
      <alignment wrapText="1"/>
    </xf>
    <xf numFmtId="166" fontId="0" fillId="3" borderId="1" xfId="7" applyNumberFormat="1" applyFont="1" applyAlignment="1">
      <alignment wrapText="1"/>
    </xf>
    <xf numFmtId="0" fontId="0" fillId="2" borderId="1" xfId="1" applyNumberFormat="1" applyFont="1" applyAlignment="1">
      <alignment wrapText="1"/>
    </xf>
    <xf numFmtId="0" fontId="0" fillId="0" borderId="0" xfId="2" applyNumberFormat="1" applyFont="1" applyAlignment="1">
      <alignment wrapText="1"/>
    </xf>
    <xf numFmtId="0" fontId="5" fillId="2" borderId="1" xfId="1" applyNumberFormat="1"/>
    <xf numFmtId="0" fontId="6" fillId="6" borderId="1" xfId="6"/>
    <xf numFmtId="0" fontId="11" fillId="5" borderId="1" xfId="4" applyNumberFormat="1" applyFont="1" applyAlignment="1">
      <alignment wrapText="1"/>
    </xf>
    <xf numFmtId="0" fontId="6" fillId="6" borderId="1" xfId="6" applyNumberFormat="1"/>
    <xf numFmtId="0" fontId="5" fillId="4" borderId="1" xfId="5" applyNumberFormat="1" applyAlignment="1">
      <alignment wrapText="1"/>
    </xf>
    <xf numFmtId="0" fontId="0" fillId="5" borderId="8" xfId="4" applyNumberFormat="1" applyFont="1" applyBorder="1"/>
    <xf numFmtId="0" fontId="0" fillId="5" borderId="9" xfId="4" applyNumberFormat="1" applyFont="1" applyBorder="1"/>
    <xf numFmtId="0" fontId="0" fillId="5" borderId="10" xfId="4" applyNumberFormat="1" applyFont="1" applyBorder="1"/>
    <xf numFmtId="0" fontId="0" fillId="3" borderId="8" xfId="7" applyNumberFormat="1" applyFont="1" applyBorder="1"/>
    <xf numFmtId="0" fontId="6" fillId="3" borderId="10" xfId="7" applyNumberFormat="1" applyFont="1" applyBorder="1"/>
    <xf numFmtId="0" fontId="5" fillId="2" borderId="8" xfId="1" applyNumberFormat="1" applyBorder="1"/>
    <xf numFmtId="0" fontId="5" fillId="2" borderId="10" xfId="1" applyNumberFormat="1" applyBorder="1"/>
    <xf numFmtId="0" fontId="5" fillId="4" borderId="8" xfId="5" applyNumberFormat="1" applyBorder="1"/>
    <xf numFmtId="0" fontId="5" fillId="4" borderId="9" xfId="5" applyNumberFormat="1" applyBorder="1"/>
    <xf numFmtId="0" fontId="0" fillId="3" borderId="1" xfId="7" applyNumberFormat="1" applyFont="1"/>
    <xf numFmtId="1" fontId="0" fillId="5" borderId="1" xfId="4" applyNumberFormat="1" applyFont="1"/>
    <xf numFmtId="0" fontId="0" fillId="2" borderId="1" xfId="1" applyNumberFormat="1" applyFont="1"/>
    <xf numFmtId="0" fontId="11" fillId="2" borderId="1" xfId="1" applyNumberFormat="1" applyFont="1" applyAlignment="1">
      <alignment wrapText="1"/>
    </xf>
    <xf numFmtId="164" fontId="0" fillId="5" borderId="1" xfId="4" applyNumberFormat="1" applyFont="1"/>
    <xf numFmtId="164" fontId="0" fillId="3" borderId="1" xfId="7" applyNumberFormat="1" applyFont="1"/>
    <xf numFmtId="165" fontId="0" fillId="3" borderId="1" xfId="7" applyNumberFormat="1" applyFont="1"/>
    <xf numFmtId="166" fontId="0" fillId="3" borderId="1" xfId="7" applyNumberFormat="1" applyFont="1"/>
    <xf numFmtId="1" fontId="11" fillId="4" borderId="1" xfId="5" applyNumberFormat="1" applyFont="1" applyAlignment="1"/>
    <xf numFmtId="0" fontId="0" fillId="0" borderId="0" xfId="2" applyNumberFormat="1" applyFont="1"/>
    <xf numFmtId="49" fontId="0" fillId="0" borderId="0" xfId="3" applyNumberFormat="1" applyFont="1" applyBorder="1"/>
    <xf numFmtId="0" fontId="0" fillId="5" borderId="11" xfId="4" applyNumberFormat="1" applyFont="1" applyBorder="1"/>
    <xf numFmtId="164" fontId="0" fillId="5" borderId="11" xfId="4" applyNumberFormat="1" applyFont="1" applyBorder="1"/>
    <xf numFmtId="1" fontId="0" fillId="5" borderId="11" xfId="4" applyNumberFormat="1" applyFont="1" applyBorder="1"/>
    <xf numFmtId="49" fontId="6" fillId="6" borderId="11" xfId="6" applyNumberFormat="1" applyBorder="1"/>
    <xf numFmtId="0" fontId="6" fillId="6" borderId="11" xfId="6" applyNumberFormat="1" applyBorder="1"/>
    <xf numFmtId="164" fontId="0" fillId="3" borderId="11" xfId="7" applyNumberFormat="1" applyFont="1" applyBorder="1"/>
    <xf numFmtId="165" fontId="0" fillId="3" borderId="11" xfId="7" applyNumberFormat="1" applyFont="1" applyBorder="1"/>
    <xf numFmtId="0" fontId="0" fillId="3" borderId="11" xfId="7" applyNumberFormat="1" applyFont="1" applyBorder="1"/>
    <xf numFmtId="166" fontId="0" fillId="3" borderId="11" xfId="7" applyNumberFormat="1" applyFont="1" applyBorder="1"/>
    <xf numFmtId="1" fontId="11" fillId="4" borderId="11" xfId="5" applyNumberFormat="1" applyFont="1" applyBorder="1" applyAlignment="1"/>
    <xf numFmtId="167" fontId="11" fillId="4" borderId="11" xfId="5" applyNumberFormat="1" applyFont="1" applyBorder="1" applyAlignment="1"/>
    <xf numFmtId="167" fontId="5" fillId="4" borderId="11" xfId="5" applyNumberFormat="1" applyBorder="1" applyAlignment="1"/>
    <xf numFmtId="0" fontId="0" fillId="2" borderId="11" xfId="1" applyNumberFormat="1" applyFont="1" applyBorder="1"/>
    <xf numFmtId="0" fontId="0" fillId="0" borderId="0" xfId="2" applyNumberFormat="1" applyFont="1" applyBorder="1"/>
    <xf numFmtId="0" fontId="13" fillId="5" borderId="1" xfId="4" applyNumberFormat="1" applyFont="1" applyAlignment="1">
      <alignment wrapText="1"/>
    </xf>
    <xf numFmtId="164" fontId="0" fillId="5" borderId="1" xfId="4" applyNumberFormat="1" applyFont="1" applyAlignment="1">
      <alignment horizontal="center" wrapText="1"/>
    </xf>
  </cellXfs>
  <cellStyles count="9">
    <cellStyle name="NodeXL Do Not Edit" xfId="1"/>
    <cellStyle name="NodeXL Graph Metric" xfId="5"/>
    <cellStyle name="NodeXL Graph Metric Separator" xfId="8"/>
    <cellStyle name="NodeXL Label" xfId="6"/>
    <cellStyle name="NodeXL Layout" xfId="7"/>
    <cellStyle name="NodeXL Other Column" xfId="2"/>
    <cellStyle name="NodeXL Required" xfId="3"/>
    <cellStyle name="NodeXL Visual Property" xfId="4"/>
    <cellStyle name="Normal" xfId="0" builtinId="0"/>
  </cellStyles>
  <dxfs count="99">
    <dxf>
      <numFmt numFmtId="0" formatCode="General"/>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0" formatCode="General"/>
    </dxf>
    <dxf>
      <font>
        <b/>
        <i val="0"/>
        <strike val="0"/>
        <condense val="0"/>
        <extend val="0"/>
        <outline val="0"/>
        <shadow val="0"/>
        <u val="none"/>
        <vertAlign val="baseline"/>
        <sz val="11"/>
        <color theme="1"/>
        <name val="Calibri"/>
        <scheme val="minor"/>
      </font>
      <alignment horizontal="general" vertical="bottom" textRotation="0" wrapText="1" relative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relative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numFmt numFmtId="0" formatCode="General"/>
    </dxf>
    <dxf>
      <numFmt numFmtId="4" formatCode="#,##0.0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30" formatCode="@"/>
    </dxf>
    <dxf>
      <numFmt numFmtId="30" formatCode="@"/>
    </dxf>
    <dxf>
      <numFmt numFmtId="30" formatCode="@"/>
    </dxf>
    <dxf>
      <numFmt numFmtId="30" formatCode="@"/>
    </dxf>
    <dxf>
      <numFmt numFmtId="167" formatCode="0.000"/>
    </dxf>
    <dxf>
      <numFmt numFmtId="167" formatCode="0.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0" formatCode="General"/>
    </dxf>
    <dxf>
      <font>
        <b val="0"/>
        <i val="0"/>
        <strike val="0"/>
        <condense val="0"/>
        <extend val="0"/>
        <outline val="0"/>
        <shadow val="0"/>
        <u val="none"/>
        <vertAlign val="baseline"/>
        <sz val="11"/>
        <color theme="1"/>
        <name val="Calibri"/>
        <scheme val="minor"/>
      </font>
      <numFmt numFmtId="0" formatCode="General"/>
    </dxf>
    <dxf>
      <numFmt numFmtId="30" formatCode="@"/>
    </dxf>
    <dxf>
      <font>
        <b val="0"/>
        <i val="0"/>
        <strike val="0"/>
        <condense val="0"/>
        <extend val="0"/>
        <outline val="0"/>
        <shadow val="0"/>
        <u val="none"/>
        <vertAlign val="baseline"/>
        <sz val="11"/>
        <color theme="1"/>
        <name val="Calibri"/>
        <scheme val="minor"/>
      </font>
      <numFmt numFmtId="0" formatCode="General"/>
    </dxf>
    <dxf>
      <numFmt numFmtId="0" formatCode="General"/>
    </dxf>
    <dxf>
      <numFmt numFmtId="0" formatCode="General"/>
    </dxf>
    <dxf>
      <numFmt numFmtId="30" formatCode="@"/>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167" formatCode="0.00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relativeIndent="0" justifyLastLine="0" shrinkToFit="0" readingOrder="0"/>
    </dxf>
    <dxf>
      <numFmt numFmtId="166" formatCode="#,##0.000"/>
    </dxf>
    <dxf>
      <numFmt numFmtId="166" formatCode="#,##0.000"/>
    </dxf>
    <dxf>
      <numFmt numFmtId="0" formatCode="General"/>
    </dxf>
    <dxf>
      <numFmt numFmtId="165" formatCode="#,##0.0"/>
    </dxf>
    <dxf>
      <numFmt numFmtId="165" formatCode="#,##0.0"/>
    </dxf>
    <dxf>
      <numFmt numFmtId="164" formatCode="0.0"/>
    </dxf>
    <dxf>
      <numFmt numFmtId="30" formatCode="@"/>
    </dxf>
    <dxf>
      <numFmt numFmtId="0" formatCode="General"/>
    </dxf>
    <dxf>
      <numFmt numFmtId="0" formatCode="General"/>
    </dxf>
    <dxf>
      <numFmt numFmtId="30" formatCode="@"/>
    </dxf>
    <dxf>
      <numFmt numFmtId="0" formatCode="General"/>
    </dxf>
    <dxf>
      <numFmt numFmtId="0" formatCode="General"/>
    </dxf>
    <dxf>
      <numFmt numFmtId="1" formatCode="0"/>
    </dxf>
    <dxf>
      <numFmt numFmtId="0" formatCode="General"/>
    </dxf>
    <dxf>
      <numFmt numFmtId="0" formatCode="General"/>
    </dxf>
    <dxf>
      <numFmt numFmtId="30" formatCode="@"/>
    </dxf>
    <dxf>
      <numFmt numFmtId="30" formatCode="@"/>
    </dxf>
    <dxf>
      <numFmt numFmtId="30" formatCode="@"/>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relative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relativeIndent="0" justifyLastLine="0" shrinkToFit="0" readingOrder="0"/>
    </dxf>
    <dxf>
      <numFmt numFmtId="0" formatCode="General"/>
      <alignment horizontal="general" vertical="bottom" textRotation="0" wrapText="1" relative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1" formatCode="0"/>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color theme="0"/>
      </font>
      <fill>
        <patternFill>
          <bgColor theme="4"/>
        </patternFill>
      </fill>
      <border>
        <left style="thin">
          <color theme="0"/>
        </left>
        <right style="thin">
          <color theme="0"/>
        </right>
        <top style="thin">
          <color theme="0"/>
        </top>
        <bottom style="thin">
          <color theme="0"/>
        </bottom>
        <vertical style="thin">
          <color theme="0"/>
        </vertical>
        <horizontal style="thin">
          <color theme="0"/>
        </horizontal>
      </border>
    </dxf>
    <dxf>
      <font>
        <b/>
        <i val="0"/>
      </font>
      <fill>
        <patternFill>
          <bgColor rgb="FFD7D7D7"/>
        </patternFill>
      </fill>
    </dxf>
    <dxf>
      <font>
        <b val="0"/>
        <i val="0"/>
      </font>
      <fill>
        <patternFill patternType="none">
          <bgColor indexed="65"/>
        </patternFill>
      </fill>
    </dxf>
  </dxfs>
  <tableStyles count="2" defaultTableStyle="TableStyleMedium9" defaultPivotStyle="PivotStyleLight16">
    <tableStyle name="MySqlDefault" pivot="0" table="0" count="2">
      <tableStyleElement type="wholeTable" dxfId="98"/>
      <tableStyleElement type="headerRow" dxfId="97"/>
    </tableStyle>
    <tableStyle name="NodeXL Table" pivot="0" count="1">
      <tableStyleElement type="headerRow" dxfId="9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Metrics'!$E$2</c:f>
              <c:strCache>
                <c:ptCount val="1"/>
                <c:pt idx="0">
                  <c:v>0</c:v>
                </c:pt>
              </c:strCache>
            </c:strRef>
          </c:tx>
          <c:spPr>
            <a:solidFill>
              <a:schemeClr val="accent1"/>
            </a:solidFill>
          </c:spPr>
          <c:invertIfNegative val="0"/>
          <c:cat>
            <c:numRef>
              <c:f>'Overall Metrics'!$D$2:$D$45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Metrics'!$E$2:$E$45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F1D8-43DD-B9BD-BAB9F1309F46}"/>
            </c:ext>
          </c:extLst>
        </c:ser>
        <c:dLbls>
          <c:showLegendKey val="0"/>
          <c:showVal val="0"/>
          <c:showCatName val="0"/>
          <c:showSerName val="0"/>
          <c:showPercent val="0"/>
          <c:showBubbleSize val="0"/>
        </c:dLbls>
        <c:gapWidth val="0"/>
        <c:axId val="-1133292176"/>
        <c:axId val="-1133286192"/>
      </c:barChart>
      <c:catAx>
        <c:axId val="-1133292176"/>
        <c:scaling>
          <c:orientation val="minMax"/>
        </c:scaling>
        <c:delete val="1"/>
        <c:axPos val="b"/>
        <c:title>
          <c:tx>
            <c:rich>
              <a:bodyPr/>
              <a:lstStyle/>
              <a:p>
                <a:pPr>
                  <a:defRPr/>
                </a:pPr>
                <a:r>
                  <a:rPr lang="en-US"/>
                  <a:t>Degree</a:t>
                </a:r>
              </a:p>
            </c:rich>
          </c:tx>
          <c:layout>
            <c:manualLayout>
              <c:xMode val="edge"/>
              <c:yMode val="edge"/>
              <c:x val="0.44107564559545148"/>
              <c:y val="0.83479536025738765"/>
            </c:manualLayout>
          </c:layout>
          <c:overlay val="0"/>
        </c:title>
        <c:numFmt formatCode="#,##0.00" sourceLinked="1"/>
        <c:majorTickMark val="out"/>
        <c:minorTickMark val="none"/>
        <c:tickLblPos val="none"/>
        <c:crossAx val="-1133286192"/>
        <c:crosses val="autoZero"/>
        <c:auto val="1"/>
        <c:lblAlgn val="ctr"/>
        <c:lblOffset val="100"/>
        <c:noMultiLvlLbl val="0"/>
      </c:catAx>
      <c:valAx>
        <c:axId val="-1133286192"/>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92176"/>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Metrics'!$G$2</c:f>
              <c:strCache>
                <c:ptCount val="1"/>
                <c:pt idx="0">
                  <c:v>0</c:v>
                </c:pt>
              </c:strCache>
            </c:strRef>
          </c:tx>
          <c:spPr>
            <a:solidFill>
              <a:schemeClr val="accent1"/>
            </a:solidFill>
          </c:spPr>
          <c:invertIfNegative val="0"/>
          <c:cat>
            <c:numRef>
              <c:f>'Overall Metrics'!$F$2:$F$45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Metrics'!$G$2:$G$45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6EE9-4D43-8520-6A206FBCB00E}"/>
            </c:ext>
          </c:extLst>
        </c:ser>
        <c:dLbls>
          <c:showLegendKey val="0"/>
          <c:showVal val="0"/>
          <c:showCatName val="0"/>
          <c:showSerName val="0"/>
          <c:showPercent val="0"/>
          <c:showBubbleSize val="0"/>
        </c:dLbls>
        <c:gapWidth val="0"/>
        <c:axId val="-1133298704"/>
        <c:axId val="-1133276944"/>
      </c:barChart>
      <c:catAx>
        <c:axId val="-1133298704"/>
        <c:scaling>
          <c:orientation val="minMax"/>
        </c:scaling>
        <c:delete val="1"/>
        <c:axPos val="b"/>
        <c:title>
          <c:tx>
            <c:rich>
              <a:bodyPr/>
              <a:lstStyle/>
              <a:p>
                <a:pPr>
                  <a:defRPr/>
                </a:pPr>
                <a:r>
                  <a:rPr lang="en-US"/>
                  <a:t>In-Degree</a:t>
                </a:r>
              </a:p>
            </c:rich>
          </c:tx>
          <c:layout>
            <c:manualLayout>
              <c:xMode val="edge"/>
              <c:yMode val="edge"/>
              <c:x val="0.43425552624336278"/>
              <c:y val="0.81759105918211861"/>
            </c:manualLayout>
          </c:layout>
          <c:overlay val="0"/>
        </c:title>
        <c:numFmt formatCode="#,##0.00" sourceLinked="1"/>
        <c:majorTickMark val="out"/>
        <c:minorTickMark val="none"/>
        <c:tickLblPos val="none"/>
        <c:crossAx val="-1133276944"/>
        <c:crosses val="autoZero"/>
        <c:auto val="1"/>
        <c:lblAlgn val="ctr"/>
        <c:lblOffset val="100"/>
        <c:noMultiLvlLbl val="0"/>
      </c:catAx>
      <c:valAx>
        <c:axId val="-1133276944"/>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98704"/>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Metrics'!$I$2</c:f>
              <c:strCache>
                <c:ptCount val="1"/>
                <c:pt idx="0">
                  <c:v>0</c:v>
                </c:pt>
              </c:strCache>
            </c:strRef>
          </c:tx>
          <c:spPr>
            <a:solidFill>
              <a:schemeClr val="accent1"/>
            </a:solidFill>
          </c:spPr>
          <c:invertIfNegative val="0"/>
          <c:cat>
            <c:numRef>
              <c:f>'Overall Metrics'!$H$2:$H$45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Metrics'!$I$2:$I$45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04FF-45D4-B848-3CA51EBCD661}"/>
            </c:ext>
          </c:extLst>
        </c:ser>
        <c:dLbls>
          <c:showLegendKey val="0"/>
          <c:showVal val="0"/>
          <c:showCatName val="0"/>
          <c:showSerName val="0"/>
          <c:showPercent val="0"/>
          <c:showBubbleSize val="0"/>
        </c:dLbls>
        <c:gapWidth val="0"/>
        <c:axId val="-1133280752"/>
        <c:axId val="-1133280208"/>
      </c:barChart>
      <c:catAx>
        <c:axId val="-1133280752"/>
        <c:scaling>
          <c:orientation val="minMax"/>
        </c:scaling>
        <c:delete val="1"/>
        <c:axPos val="b"/>
        <c:title>
          <c:tx>
            <c:rich>
              <a:bodyPr/>
              <a:lstStyle/>
              <a:p>
                <a:pPr>
                  <a:defRPr/>
                </a:pPr>
                <a:r>
                  <a:rPr lang="en-US"/>
                  <a:t>Out-Degree</a:t>
                </a:r>
              </a:p>
            </c:rich>
          </c:tx>
          <c:layout>
            <c:manualLayout>
              <c:xMode val="edge"/>
              <c:yMode val="edge"/>
              <c:x val="0.41379516818709683"/>
              <c:y val="0.80898890864450268"/>
            </c:manualLayout>
          </c:layout>
          <c:overlay val="0"/>
        </c:title>
        <c:numFmt formatCode="#,##0.00" sourceLinked="1"/>
        <c:majorTickMark val="out"/>
        <c:minorTickMark val="none"/>
        <c:tickLblPos val="none"/>
        <c:crossAx val="-1133280208"/>
        <c:crosses val="autoZero"/>
        <c:auto val="1"/>
        <c:lblAlgn val="ctr"/>
        <c:lblOffset val="100"/>
        <c:noMultiLvlLbl val="0"/>
      </c:catAx>
      <c:valAx>
        <c:axId val="-1133280208"/>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80752"/>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Metrics'!$K$2</c:f>
              <c:strCache>
                <c:ptCount val="1"/>
                <c:pt idx="0">
                  <c:v>0</c:v>
                </c:pt>
              </c:strCache>
            </c:strRef>
          </c:tx>
          <c:spPr>
            <a:solidFill>
              <a:schemeClr val="accent1"/>
            </a:solidFill>
          </c:spPr>
          <c:invertIfNegative val="0"/>
          <c:cat>
            <c:numRef>
              <c:f>'Overall Metrics'!$J$2:$J$45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Metrics'!$K$2:$K$45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4891-4368-8677-845A004CDBCC}"/>
            </c:ext>
          </c:extLst>
        </c:ser>
        <c:dLbls>
          <c:showLegendKey val="0"/>
          <c:showVal val="0"/>
          <c:showCatName val="0"/>
          <c:showSerName val="0"/>
          <c:showPercent val="0"/>
          <c:showBubbleSize val="0"/>
        </c:dLbls>
        <c:gapWidth val="0"/>
        <c:axId val="-1133290544"/>
        <c:axId val="-1133274768"/>
      </c:barChart>
      <c:catAx>
        <c:axId val="-1133290544"/>
        <c:scaling>
          <c:orientation val="minMax"/>
        </c:scaling>
        <c:delete val="1"/>
        <c:axPos val="b"/>
        <c:title>
          <c:tx>
            <c:rich>
              <a:bodyPr/>
              <a:lstStyle/>
              <a:p>
                <a:pPr>
                  <a:defRPr/>
                </a:pPr>
                <a:r>
                  <a:rPr lang="en-US"/>
                  <a:t>Betweenness Centrality</a:t>
                </a:r>
              </a:p>
            </c:rich>
          </c:tx>
          <c:layout>
            <c:manualLayout>
              <c:xMode val="edge"/>
              <c:yMode val="edge"/>
              <c:x val="0.32728710116056114"/>
              <c:y val="0.82619320971975252"/>
            </c:manualLayout>
          </c:layout>
          <c:overlay val="0"/>
        </c:title>
        <c:numFmt formatCode="#,##0.00" sourceLinked="1"/>
        <c:majorTickMark val="out"/>
        <c:minorTickMark val="none"/>
        <c:tickLblPos val="none"/>
        <c:crossAx val="-1133274768"/>
        <c:crosses val="autoZero"/>
        <c:auto val="1"/>
        <c:lblAlgn val="ctr"/>
        <c:lblOffset val="100"/>
        <c:noMultiLvlLbl val="0"/>
      </c:catAx>
      <c:valAx>
        <c:axId val="-1133274768"/>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90544"/>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Metrics'!$M$2</c:f>
              <c:strCache>
                <c:ptCount val="1"/>
                <c:pt idx="0">
                  <c:v>0</c:v>
                </c:pt>
              </c:strCache>
            </c:strRef>
          </c:tx>
          <c:spPr>
            <a:solidFill>
              <a:schemeClr val="accent1"/>
            </a:solidFill>
          </c:spPr>
          <c:invertIfNegative val="0"/>
          <c:cat>
            <c:numRef>
              <c:f>'Overall Metrics'!$L$2:$L$45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Metrics'!$M$2:$M$45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6C2C-41A7-A75A-EC35FE5A94E0}"/>
            </c:ext>
          </c:extLst>
        </c:ser>
        <c:dLbls>
          <c:showLegendKey val="0"/>
          <c:showVal val="0"/>
          <c:showCatName val="0"/>
          <c:showSerName val="0"/>
          <c:showPercent val="0"/>
          <c:showBubbleSize val="0"/>
        </c:dLbls>
        <c:gapWidth val="0"/>
        <c:axId val="-1133285648"/>
        <c:axId val="-1133299248"/>
      </c:barChart>
      <c:catAx>
        <c:axId val="-1133285648"/>
        <c:scaling>
          <c:orientation val="minMax"/>
        </c:scaling>
        <c:delete val="1"/>
        <c:axPos val="b"/>
        <c:title>
          <c:tx>
            <c:rich>
              <a:bodyPr/>
              <a:lstStyle/>
              <a:p>
                <a:pPr>
                  <a:defRPr/>
                </a:pPr>
                <a:r>
                  <a:rPr lang="en-US"/>
                  <a:t>Closeness Centrality</a:t>
                </a:r>
              </a:p>
            </c:rich>
          </c:tx>
          <c:layout>
            <c:manualLayout>
              <c:xMode val="edge"/>
              <c:yMode val="edge"/>
              <c:x val="0.35406086287408578"/>
              <c:y val="0.82619320971975252"/>
            </c:manualLayout>
          </c:layout>
          <c:overlay val="0"/>
        </c:title>
        <c:numFmt formatCode="#,##0.00" sourceLinked="1"/>
        <c:majorTickMark val="out"/>
        <c:minorTickMark val="none"/>
        <c:tickLblPos val="none"/>
        <c:crossAx val="-1133299248"/>
        <c:crosses val="autoZero"/>
        <c:auto val="1"/>
        <c:lblAlgn val="ctr"/>
        <c:lblOffset val="100"/>
        <c:noMultiLvlLbl val="0"/>
      </c:catAx>
      <c:valAx>
        <c:axId val="-1133299248"/>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85648"/>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Metrics'!$O$2</c:f>
              <c:strCache>
                <c:ptCount val="1"/>
                <c:pt idx="0">
                  <c:v>0</c:v>
                </c:pt>
              </c:strCache>
            </c:strRef>
          </c:tx>
          <c:spPr>
            <a:solidFill>
              <a:schemeClr val="accent1"/>
            </a:solidFill>
          </c:spPr>
          <c:invertIfNegative val="0"/>
          <c:cat>
            <c:numRef>
              <c:f>'Overall Metrics'!$N$2:$N$45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Metrics'!$O$2:$O$45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9C2E-497F-B3C8-67FE990C673E}"/>
            </c:ext>
          </c:extLst>
        </c:ser>
        <c:dLbls>
          <c:showLegendKey val="0"/>
          <c:showVal val="0"/>
          <c:showCatName val="0"/>
          <c:showSerName val="0"/>
          <c:showPercent val="0"/>
          <c:showBubbleSize val="0"/>
        </c:dLbls>
        <c:gapWidth val="0"/>
        <c:axId val="-1133278576"/>
        <c:axId val="-1133288912"/>
      </c:barChart>
      <c:catAx>
        <c:axId val="-1133278576"/>
        <c:scaling>
          <c:orientation val="minMax"/>
        </c:scaling>
        <c:delete val="1"/>
        <c:axPos val="b"/>
        <c:title>
          <c:tx>
            <c:rich>
              <a:bodyPr/>
              <a:lstStyle/>
              <a:p>
                <a:pPr>
                  <a:defRPr/>
                </a:pPr>
                <a:r>
                  <a:rPr lang="en-US"/>
                  <a:t>Eigenvector</a:t>
                </a:r>
                <a:r>
                  <a:rPr lang="en-US" baseline="0"/>
                  <a:t> </a:t>
                </a:r>
                <a:r>
                  <a:rPr lang="en-US"/>
                  <a:t>Centrality</a:t>
                </a:r>
              </a:p>
            </c:rich>
          </c:tx>
          <c:layout>
            <c:manualLayout>
              <c:xMode val="edge"/>
              <c:yMode val="edge"/>
              <c:x val="0.33732726180313355"/>
              <c:y val="0.82619320971975252"/>
            </c:manualLayout>
          </c:layout>
          <c:overlay val="0"/>
        </c:title>
        <c:numFmt formatCode="#,##0.00" sourceLinked="1"/>
        <c:majorTickMark val="out"/>
        <c:minorTickMark val="none"/>
        <c:tickLblPos val="none"/>
        <c:crossAx val="-1133288912"/>
        <c:crosses val="autoZero"/>
        <c:auto val="1"/>
        <c:lblAlgn val="ctr"/>
        <c:lblOffset val="100"/>
        <c:noMultiLvlLbl val="0"/>
      </c:catAx>
      <c:valAx>
        <c:axId val="-1133288912"/>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78576"/>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Metrics'!$S$2</c:f>
              <c:strCache>
                <c:ptCount val="1"/>
                <c:pt idx="0">
                  <c:v>0</c:v>
                </c:pt>
              </c:strCache>
            </c:strRef>
          </c:tx>
          <c:spPr>
            <a:solidFill>
              <a:schemeClr val="accent1"/>
            </a:solidFill>
          </c:spPr>
          <c:invertIfNegative val="0"/>
          <c:cat>
            <c:numRef>
              <c:f>'Overall Metrics'!$R$2:$R$45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Metrics'!$S$2:$S$45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2B60-408F-93C6-902AA2ECF6B4}"/>
            </c:ext>
          </c:extLst>
        </c:ser>
        <c:dLbls>
          <c:showLegendKey val="0"/>
          <c:showVal val="0"/>
          <c:showCatName val="0"/>
          <c:showSerName val="0"/>
          <c:showPercent val="0"/>
          <c:showBubbleSize val="0"/>
        </c:dLbls>
        <c:gapWidth val="0"/>
        <c:axId val="-1133276400"/>
        <c:axId val="-1133297616"/>
      </c:barChart>
      <c:catAx>
        <c:axId val="-1133276400"/>
        <c:scaling>
          <c:orientation val="minMax"/>
        </c:scaling>
        <c:delete val="1"/>
        <c:axPos val="b"/>
        <c:title>
          <c:tx>
            <c:rich>
              <a:bodyPr/>
              <a:lstStyle/>
              <a:p>
                <a:pPr>
                  <a:defRPr/>
                </a:pPr>
                <a:r>
                  <a:rPr lang="en-US"/>
                  <a:t>Clustering Coefficient</a:t>
                </a:r>
              </a:p>
            </c:rich>
          </c:tx>
          <c:layout>
            <c:manualLayout>
              <c:xMode val="edge"/>
              <c:yMode val="edge"/>
              <c:x val="0.33732726180313377"/>
              <c:y val="0.82619320971975252"/>
            </c:manualLayout>
          </c:layout>
          <c:overlay val="0"/>
        </c:title>
        <c:numFmt formatCode="#,##0.00" sourceLinked="1"/>
        <c:majorTickMark val="out"/>
        <c:minorTickMark val="none"/>
        <c:tickLblPos val="none"/>
        <c:crossAx val="-1133297616"/>
        <c:crosses val="autoZero"/>
        <c:auto val="1"/>
        <c:lblAlgn val="ctr"/>
        <c:lblOffset val="100"/>
        <c:noMultiLvlLbl val="0"/>
      </c:catAx>
      <c:valAx>
        <c:axId val="-1133297616"/>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76400"/>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Metrics'!$Q$2</c:f>
              <c:strCache>
                <c:ptCount val="1"/>
                <c:pt idx="0">
                  <c:v>0</c:v>
                </c:pt>
              </c:strCache>
            </c:strRef>
          </c:tx>
          <c:spPr>
            <a:solidFill>
              <a:schemeClr val="accent1"/>
            </a:solidFill>
          </c:spPr>
          <c:invertIfNegative val="0"/>
          <c:cat>
            <c:numRef>
              <c:f>'Overall Metrics'!$R$2:$R$45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Metrics'!$Q$2:$Q$45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24CA-4343-9FF6-C7A921F6FDAE}"/>
            </c:ext>
          </c:extLst>
        </c:ser>
        <c:dLbls>
          <c:showLegendKey val="0"/>
          <c:showVal val="0"/>
          <c:showCatName val="0"/>
          <c:showSerName val="0"/>
          <c:showPercent val="0"/>
          <c:showBubbleSize val="0"/>
        </c:dLbls>
        <c:gapWidth val="0"/>
        <c:axId val="-1133274224"/>
        <c:axId val="-1133273680"/>
      </c:barChart>
      <c:catAx>
        <c:axId val="-1133274224"/>
        <c:scaling>
          <c:orientation val="minMax"/>
        </c:scaling>
        <c:delete val="1"/>
        <c:axPos val="b"/>
        <c:title>
          <c:tx>
            <c:rich>
              <a:bodyPr/>
              <a:lstStyle/>
              <a:p>
                <a:pPr>
                  <a:defRPr/>
                </a:pPr>
                <a:r>
                  <a:rPr lang="en-US"/>
                  <a:t>PageRank</a:t>
                </a:r>
              </a:p>
            </c:rich>
          </c:tx>
          <c:layout>
            <c:manualLayout>
              <c:xMode val="edge"/>
              <c:yMode val="edge"/>
              <c:x val="0.41764854694368031"/>
              <c:y val="0.82619320971975252"/>
            </c:manualLayout>
          </c:layout>
          <c:overlay val="0"/>
        </c:title>
        <c:numFmt formatCode="#,##0.00" sourceLinked="1"/>
        <c:majorTickMark val="out"/>
        <c:minorTickMark val="none"/>
        <c:tickLblPos val="none"/>
        <c:crossAx val="-1133273680"/>
        <c:crosses val="autoZero"/>
        <c:auto val="1"/>
        <c:lblAlgn val="ctr"/>
        <c:lblOffset val="100"/>
        <c:noMultiLvlLbl val="0"/>
      </c:catAx>
      <c:valAx>
        <c:axId val="-1133273680"/>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74224"/>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639579878386837E-3"/>
          <c:y val="8.0430855234004828E-3"/>
          <c:w val="0.99723592884220325"/>
          <c:h val="0.9839124654872371"/>
        </c:manualLayout>
      </c:layout>
      <c:barChart>
        <c:barDir val="col"/>
        <c:grouping val="clustered"/>
        <c:varyColors val="0"/>
        <c:ser>
          <c:idx val="1"/>
          <c:order val="0"/>
          <c:tx>
            <c:strRef>
              <c:f>'Overall Metrics'!$U$2</c:f>
              <c:strCache>
                <c:ptCount val="1"/>
                <c:pt idx="0">
                  <c:v>9</c:v>
                </c:pt>
              </c:strCache>
            </c:strRef>
          </c:tx>
          <c:spPr>
            <a:solidFill>
              <a:schemeClr val="accent1"/>
            </a:solidFill>
          </c:spPr>
          <c:invertIfNegative val="0"/>
          <c:cat>
            <c:numRef>
              <c:f>'Overall Metrics'!$T$2:$T$45</c:f>
              <c:numCache>
                <c:formatCode>#,##0.00</c:formatCode>
                <c:ptCount val="44"/>
                <c:pt idx="0">
                  <c:v>165.22090148925781</c:v>
                </c:pt>
                <c:pt idx="1">
                  <c:v>389.69904912904252</c:v>
                </c:pt>
                <c:pt idx="2">
                  <c:v>614.17719676882723</c:v>
                </c:pt>
                <c:pt idx="3">
                  <c:v>838.65534440861188</c:v>
                </c:pt>
                <c:pt idx="4">
                  <c:v>1063.1334920483966</c:v>
                </c:pt>
                <c:pt idx="5">
                  <c:v>1287.6116396881814</c:v>
                </c:pt>
                <c:pt idx="6">
                  <c:v>1512.0897873279662</c:v>
                </c:pt>
                <c:pt idx="7">
                  <c:v>1736.5679349677509</c:v>
                </c:pt>
                <c:pt idx="8">
                  <c:v>1961.0460826075357</c:v>
                </c:pt>
                <c:pt idx="9">
                  <c:v>2185.5242302473202</c:v>
                </c:pt>
                <c:pt idx="10">
                  <c:v>2410.002377887105</c:v>
                </c:pt>
                <c:pt idx="11">
                  <c:v>2634.4805255268898</c:v>
                </c:pt>
                <c:pt idx="12">
                  <c:v>2858.9586731666745</c:v>
                </c:pt>
                <c:pt idx="13">
                  <c:v>3083.4368208064593</c:v>
                </c:pt>
                <c:pt idx="14">
                  <c:v>3307.9149684462441</c:v>
                </c:pt>
                <c:pt idx="15">
                  <c:v>3532.3931160860288</c:v>
                </c:pt>
                <c:pt idx="16">
                  <c:v>3756.8712637258136</c:v>
                </c:pt>
                <c:pt idx="17">
                  <c:v>3981.3494113655984</c:v>
                </c:pt>
                <c:pt idx="18">
                  <c:v>4205.8275590053827</c:v>
                </c:pt>
                <c:pt idx="19">
                  <c:v>4430.3057066451674</c:v>
                </c:pt>
                <c:pt idx="20">
                  <c:v>4654.7838542849522</c:v>
                </c:pt>
                <c:pt idx="21">
                  <c:v>4879.262001924737</c:v>
                </c:pt>
                <c:pt idx="22">
                  <c:v>5103.7401495645217</c:v>
                </c:pt>
                <c:pt idx="23">
                  <c:v>5328.2182972043065</c:v>
                </c:pt>
                <c:pt idx="24">
                  <c:v>5552.6964448440913</c:v>
                </c:pt>
                <c:pt idx="25">
                  <c:v>5777.174592483876</c:v>
                </c:pt>
                <c:pt idx="26">
                  <c:v>6001.6527401236608</c:v>
                </c:pt>
                <c:pt idx="27">
                  <c:v>6226.1308877634456</c:v>
                </c:pt>
                <c:pt idx="28">
                  <c:v>6450.6090354032303</c:v>
                </c:pt>
                <c:pt idx="29">
                  <c:v>6675.0871830430151</c:v>
                </c:pt>
                <c:pt idx="30">
                  <c:v>6899.5653306827999</c:v>
                </c:pt>
                <c:pt idx="31">
                  <c:v>7124.0434783225846</c:v>
                </c:pt>
                <c:pt idx="32">
                  <c:v>7348.5216259623694</c:v>
                </c:pt>
                <c:pt idx="33">
                  <c:v>7572.9997736021542</c:v>
                </c:pt>
                <c:pt idx="34">
                  <c:v>7797.4779212419389</c:v>
                </c:pt>
                <c:pt idx="35">
                  <c:v>8021.9560688817237</c:v>
                </c:pt>
                <c:pt idx="36">
                  <c:v>8246.4342165215076</c:v>
                </c:pt>
                <c:pt idx="37">
                  <c:v>8470.9123641612914</c:v>
                </c:pt>
                <c:pt idx="38">
                  <c:v>8695.3905118010753</c:v>
                </c:pt>
                <c:pt idx="39">
                  <c:v>8919.8686594408591</c:v>
                </c:pt>
                <c:pt idx="40">
                  <c:v>9144.346807080643</c:v>
                </c:pt>
                <c:pt idx="41">
                  <c:v>9368.8249547204268</c:v>
                </c:pt>
                <c:pt idx="42">
                  <c:v>9593.3031023602107</c:v>
                </c:pt>
                <c:pt idx="43">
                  <c:v>9817.78125</c:v>
                </c:pt>
              </c:numCache>
            </c:numRef>
          </c:cat>
          <c:val>
            <c:numRef>
              <c:f>'Overall Metrics'!$U$2:$U$45</c:f>
              <c:numCache>
                <c:formatCode>General</c:formatCode>
                <c:ptCount val="44"/>
                <c:pt idx="0">
                  <c:v>9</c:v>
                </c:pt>
                <c:pt idx="1">
                  <c:v>1</c:v>
                </c:pt>
                <c:pt idx="2">
                  <c:v>3</c:v>
                </c:pt>
                <c:pt idx="3">
                  <c:v>6</c:v>
                </c:pt>
                <c:pt idx="4">
                  <c:v>5</c:v>
                </c:pt>
                <c:pt idx="5">
                  <c:v>2</c:v>
                </c:pt>
                <c:pt idx="6">
                  <c:v>5</c:v>
                </c:pt>
                <c:pt idx="7">
                  <c:v>1</c:v>
                </c:pt>
                <c:pt idx="8">
                  <c:v>4</c:v>
                </c:pt>
                <c:pt idx="9">
                  <c:v>3</c:v>
                </c:pt>
                <c:pt idx="10">
                  <c:v>3</c:v>
                </c:pt>
                <c:pt idx="11">
                  <c:v>3</c:v>
                </c:pt>
                <c:pt idx="12">
                  <c:v>3</c:v>
                </c:pt>
                <c:pt idx="13">
                  <c:v>5</c:v>
                </c:pt>
                <c:pt idx="14">
                  <c:v>4</c:v>
                </c:pt>
                <c:pt idx="15">
                  <c:v>4</c:v>
                </c:pt>
                <c:pt idx="16">
                  <c:v>4</c:v>
                </c:pt>
                <c:pt idx="17">
                  <c:v>4</c:v>
                </c:pt>
                <c:pt idx="18">
                  <c:v>7</c:v>
                </c:pt>
                <c:pt idx="19">
                  <c:v>8</c:v>
                </c:pt>
                <c:pt idx="20">
                  <c:v>5</c:v>
                </c:pt>
                <c:pt idx="21">
                  <c:v>1</c:v>
                </c:pt>
                <c:pt idx="22">
                  <c:v>2</c:v>
                </c:pt>
                <c:pt idx="23">
                  <c:v>5</c:v>
                </c:pt>
                <c:pt idx="24">
                  <c:v>5</c:v>
                </c:pt>
                <c:pt idx="25">
                  <c:v>5</c:v>
                </c:pt>
                <c:pt idx="26">
                  <c:v>4</c:v>
                </c:pt>
                <c:pt idx="27">
                  <c:v>4</c:v>
                </c:pt>
                <c:pt idx="28">
                  <c:v>2</c:v>
                </c:pt>
                <c:pt idx="29">
                  <c:v>5</c:v>
                </c:pt>
                <c:pt idx="30">
                  <c:v>7</c:v>
                </c:pt>
                <c:pt idx="31">
                  <c:v>1</c:v>
                </c:pt>
                <c:pt idx="32">
                  <c:v>7</c:v>
                </c:pt>
                <c:pt idx="33">
                  <c:v>1</c:v>
                </c:pt>
                <c:pt idx="34">
                  <c:v>4</c:v>
                </c:pt>
                <c:pt idx="35">
                  <c:v>3</c:v>
                </c:pt>
                <c:pt idx="36">
                  <c:v>4</c:v>
                </c:pt>
                <c:pt idx="37">
                  <c:v>2</c:v>
                </c:pt>
                <c:pt idx="38">
                  <c:v>7</c:v>
                </c:pt>
                <c:pt idx="39">
                  <c:v>8</c:v>
                </c:pt>
                <c:pt idx="40">
                  <c:v>3</c:v>
                </c:pt>
                <c:pt idx="41">
                  <c:v>0</c:v>
                </c:pt>
                <c:pt idx="42">
                  <c:v>4</c:v>
                </c:pt>
                <c:pt idx="43">
                  <c:v>4</c:v>
                </c:pt>
              </c:numCache>
            </c:numRef>
          </c:val>
          <c:extLst>
            <c:ext xmlns:c16="http://schemas.microsoft.com/office/drawing/2014/chart" uri="{C3380CC4-5D6E-409C-BE32-E72D297353CC}">
              <c16:uniqueId val="{00000000-9DD8-4E1C-8E0B-B5AF2E1B1121}"/>
            </c:ext>
          </c:extLst>
        </c:ser>
        <c:dLbls>
          <c:showLegendKey val="0"/>
          <c:showVal val="0"/>
          <c:showCatName val="0"/>
          <c:showSerName val="0"/>
          <c:showPercent val="0"/>
          <c:showBubbleSize val="0"/>
        </c:dLbls>
        <c:gapWidth val="0"/>
        <c:axId val="-1133294352"/>
        <c:axId val="-1133287824"/>
      </c:barChart>
      <c:catAx>
        <c:axId val="-1133294352"/>
        <c:scaling>
          <c:orientation val="minMax"/>
        </c:scaling>
        <c:delete val="1"/>
        <c:axPos val="b"/>
        <c:numFmt formatCode="#,##0.00" sourceLinked="1"/>
        <c:majorTickMark val="out"/>
        <c:minorTickMark val="none"/>
        <c:tickLblPos val="none"/>
        <c:crossAx val="-1133287824"/>
        <c:crosses val="autoZero"/>
        <c:auto val="1"/>
        <c:lblAlgn val="ctr"/>
        <c:lblOffset val="100"/>
        <c:noMultiLvlLbl val="0"/>
      </c:catAx>
      <c:valAx>
        <c:axId val="-1133287824"/>
        <c:scaling>
          <c:orientation val="minMax"/>
        </c:scaling>
        <c:delete val="1"/>
        <c:axPos val="l"/>
        <c:numFmt formatCode="General" sourceLinked="1"/>
        <c:majorTickMark val="out"/>
        <c:minorTickMark val="none"/>
        <c:tickLblPos val="none"/>
        <c:crossAx val="-1133294352"/>
        <c:crosses val="autoZero"/>
        <c:crossBetween val="between"/>
      </c:valAx>
      <c:spPr>
        <a:solidFill>
          <a:schemeClr val="bg1">
            <a:lumMod val="85000"/>
          </a:schemeClr>
        </a:solidFill>
        <a:ln>
          <a:noFill/>
        </a:ln>
      </c:spPr>
    </c:plotArea>
    <c:plotVisOnly val="0"/>
    <c:dispBlanksAs val="gap"/>
    <c:showDLblsOverMax val="0"/>
  </c:chart>
  <c:spPr>
    <a:noFill/>
    <a:ln>
      <a:noFill/>
    </a:ln>
  </c:spPr>
  <c:printSettings>
    <c:headerFooter/>
    <c:pageMargins b="0.75000000000001465" l="0.70000000000000062" r="0.70000000000000062" t="0.75000000000001465" header="0.30000000000000032" footer="0.30000000000000032"/>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xdr:colOff>
      <xdr:row>34</xdr:row>
      <xdr:rowOff>38100</xdr:rowOff>
    </xdr:from>
    <xdr:to>
      <xdr:col>1</xdr:col>
      <xdr:colOff>918209</xdr:colOff>
      <xdr:row>41</xdr:row>
      <xdr:rowOff>180975</xdr:rowOff>
    </xdr:to>
    <xdr:graphicFrame macro="">
      <xdr:nvGraphicFramePr>
        <xdr:cNvPr id="2" name="DegreeHistogram">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48</xdr:row>
      <xdr:rowOff>38100</xdr:rowOff>
    </xdr:from>
    <xdr:to>
      <xdr:col>1</xdr:col>
      <xdr:colOff>918209</xdr:colOff>
      <xdr:row>55</xdr:row>
      <xdr:rowOff>180975</xdr:rowOff>
    </xdr:to>
    <xdr:graphicFrame macro="">
      <xdr:nvGraphicFramePr>
        <xdr:cNvPr id="5" name="InDegreeHistogram">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62</xdr:row>
      <xdr:rowOff>28575</xdr:rowOff>
    </xdr:from>
    <xdr:to>
      <xdr:col>1</xdr:col>
      <xdr:colOff>918209</xdr:colOff>
      <xdr:row>69</xdr:row>
      <xdr:rowOff>171450</xdr:rowOff>
    </xdr:to>
    <xdr:graphicFrame macro="">
      <xdr:nvGraphicFramePr>
        <xdr:cNvPr id="4" name="OutDegreeHistogram">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76</xdr:row>
      <xdr:rowOff>9525</xdr:rowOff>
    </xdr:from>
    <xdr:to>
      <xdr:col>1</xdr:col>
      <xdr:colOff>918210</xdr:colOff>
      <xdr:row>83</xdr:row>
      <xdr:rowOff>152400</xdr:rowOff>
    </xdr:to>
    <xdr:graphicFrame macro="">
      <xdr:nvGraphicFramePr>
        <xdr:cNvPr id="6" name="BetweennessCentralityHistogram">
          <a:extLst>
            <a:ext uri="{FF2B5EF4-FFF2-40B4-BE49-F238E27FC236}">
              <a16:creationId xmlns:a16="http://schemas.microsoft.com/office/drawing/2014/main" id="{00000000-0008-0000-05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9525</xdr:colOff>
      <xdr:row>90</xdr:row>
      <xdr:rowOff>19050</xdr:rowOff>
    </xdr:from>
    <xdr:to>
      <xdr:col>2</xdr:col>
      <xdr:colOff>0</xdr:colOff>
      <xdr:row>97</xdr:row>
      <xdr:rowOff>161925</xdr:rowOff>
    </xdr:to>
    <xdr:graphicFrame macro="">
      <xdr:nvGraphicFramePr>
        <xdr:cNvPr id="7" name="ClosenessCentralityHistogram">
          <a:extLst>
            <a:ext uri="{FF2B5EF4-FFF2-40B4-BE49-F238E27FC236}">
              <a16:creationId xmlns:a16="http://schemas.microsoft.com/office/drawing/2014/main" id="{00000000-0008-0000-05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104</xdr:row>
      <xdr:rowOff>19050</xdr:rowOff>
    </xdr:from>
    <xdr:to>
      <xdr:col>1</xdr:col>
      <xdr:colOff>918210</xdr:colOff>
      <xdr:row>111</xdr:row>
      <xdr:rowOff>161925</xdr:rowOff>
    </xdr:to>
    <xdr:graphicFrame macro="">
      <xdr:nvGraphicFramePr>
        <xdr:cNvPr id="8" name="EigenvectorCentralityHistogram">
          <a:extLst>
            <a:ext uri="{FF2B5EF4-FFF2-40B4-BE49-F238E27FC236}">
              <a16:creationId xmlns:a16="http://schemas.microsoft.com/office/drawing/2014/main" id="{00000000-0008-0000-05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132</xdr:row>
      <xdr:rowOff>9525</xdr:rowOff>
    </xdr:from>
    <xdr:to>
      <xdr:col>1</xdr:col>
      <xdr:colOff>918210</xdr:colOff>
      <xdr:row>139</xdr:row>
      <xdr:rowOff>152400</xdr:rowOff>
    </xdr:to>
    <xdr:graphicFrame macro="">
      <xdr:nvGraphicFramePr>
        <xdr:cNvPr id="9" name="ClusteringCoefficientHistogram">
          <a:extLst>
            <a:ext uri="{FF2B5EF4-FFF2-40B4-BE49-F238E27FC236}">
              <a16:creationId xmlns:a16="http://schemas.microsoft.com/office/drawing/2014/main" id="{00000000-0008-0000-05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118</xdr:row>
      <xdr:rowOff>0</xdr:rowOff>
    </xdr:from>
    <xdr:to>
      <xdr:col>1</xdr:col>
      <xdr:colOff>918210</xdr:colOff>
      <xdr:row>125</xdr:row>
      <xdr:rowOff>142875</xdr:rowOff>
    </xdr:to>
    <xdr:graphicFrame macro="">
      <xdr:nvGraphicFramePr>
        <xdr:cNvPr id="10" name="ClusteringCoefficientHistogram">
          <a:extLst>
            <a:ext uri="{FF2B5EF4-FFF2-40B4-BE49-F238E27FC236}">
              <a16:creationId xmlns:a16="http://schemas.microsoft.com/office/drawing/2014/main" id="{00000000-0008-0000-05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0</xdr:colOff>
      <xdr:row>1</xdr:row>
      <xdr:rowOff>0</xdr:rowOff>
    </xdr:from>
    <xdr:to>
      <xdr:col>22</xdr:col>
      <xdr:colOff>381000</xdr:colOff>
      <xdr:row>4</xdr:row>
      <xdr:rowOff>28575</xdr:rowOff>
    </xdr:to>
    <xdr:graphicFrame macro="">
      <xdr:nvGraphicFramePr>
        <xdr:cNvPr id="2" name="DynamicFilterHistogram">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Edges" displayName="Edges" ref="A2:N183" totalsRowShown="0" headerRowDxfId="95" dataDxfId="94">
  <autoFilter ref="A2:N183"/>
  <sortState ref="A3:N183">
    <sortCondition descending="1" ref="D3"/>
  </sortState>
  <tableColumns count="14">
    <tableColumn id="1" name="Vertex 1" dataDxfId="1" dataCellStyle="NodeXL Required"/>
    <tableColumn id="2" name="Vertex 2" dataDxfId="93" dataCellStyle="NodeXL Required"/>
    <tableColumn id="3" name="Color" dataDxfId="92" dataCellStyle="NodeXL Visual Property"/>
    <tableColumn id="4" name="Width" dataDxfId="0" dataCellStyle="NodeXL Visual Property"/>
    <tableColumn id="11" name="Style" dataDxfId="91" dataCellStyle="NodeXL Visual Property"/>
    <tableColumn id="5" name="Opacity" dataDxfId="90" dataCellStyle="NodeXL Visual Property"/>
    <tableColumn id="6" name="Visibility" dataDxfId="89" dataCellStyle="NodeXL Visual Property"/>
    <tableColumn id="10" name="Label" dataDxfId="88" dataCellStyle="NodeXL Label"/>
    <tableColumn id="12" name="Label Text Color" dataDxfId="87" dataCellStyle="NodeXL Label"/>
    <tableColumn id="13" name="Label Font Size" dataDxfId="86" dataCellStyle="NodeXL Label"/>
    <tableColumn id="14" name="Reciprocated?" dataDxfId="85" dataCellStyle="NodeXL Graph Metric"/>
    <tableColumn id="7" name="ID" dataDxfId="84" dataCellStyle="NodeXL Do Not Edit"/>
    <tableColumn id="9" name="Dynamic Filter" dataDxfId="83" dataCellStyle="NodeXL Do Not Edit">
      <calculatedColumnFormula xml:space="preserve"> IF(AND(OR(NOT(ISNUMBER(Edges[Width])), Edges[Width] &gt;= Misc!$O$2), OR(NOT(ISNUMBER(Edges[Width])), Edges[Width] &lt;= Misc!$P$2),TRUE), TRUE, FALSE)</calculatedColumnFormula>
    </tableColumn>
    <tableColumn id="8" name="Add Your Own Columns Here" dataDxfId="82" dataCellStyle="NodeXL Other Column"/>
  </tableColumns>
  <tableStyleInfo name="NodeXL Table" showFirstColumn="0" showLastColumn="0" showRowStripes="0" showColumnStripes="0"/>
</table>
</file>

<file path=xl/tables/table2.xml><?xml version="1.0" encoding="utf-8"?>
<table xmlns="http://schemas.openxmlformats.org/spreadsheetml/2006/main" id="2" name="Vertices" displayName="Vertices" ref="A2:AC179" totalsRowShown="0" headerRowDxfId="81" dataDxfId="80">
  <autoFilter ref="A2:AC179"/>
  <tableColumns count="29">
    <tableColumn id="1" name="Vertex" dataDxfId="79" dataCellStyle="NodeXL Required"/>
    <tableColumn id="2" name="Color" dataDxfId="78" dataCellStyle="NodeXL Visual Property"/>
    <tableColumn id="5" name="Shape" dataDxfId="77" dataCellStyle="NodeXL Visual Property"/>
    <tableColumn id="6" name="Size" dataDxfId="2" dataCellStyle="NodeXL Visual Property"/>
    <tableColumn id="4" name="Opacity" dataDxfId="76" dataCellStyle="NodeXL Visual Property"/>
    <tableColumn id="7" name="Image File" dataDxfId="75" dataCellStyle="NodeXL Visual Property"/>
    <tableColumn id="3" name="Visibility" dataDxfId="74" dataCellStyle="NodeXL Visual Property"/>
    <tableColumn id="10" name="Label" dataDxfId="73" dataCellStyle="NodeXL Label"/>
    <tableColumn id="16" name="Label Fill Color" dataDxfId="72" dataCellStyle="NodeXL Label"/>
    <tableColumn id="9" name="Label Position" dataDxfId="71" dataCellStyle="NodeXL Label"/>
    <tableColumn id="8" name="Tooltip" dataDxfId="70" dataCellStyle="NodeXL Label"/>
    <tableColumn id="18" name="Layout Order" dataDxfId="69" dataCellStyle="NodeXL Layout"/>
    <tableColumn id="13" name="X" dataDxfId="68" dataCellStyle="NodeXL Layout"/>
    <tableColumn id="14" name="Y" dataDxfId="67" dataCellStyle="NodeXL Layout"/>
    <tableColumn id="12" name="Locked?" dataDxfId="66" dataCellStyle="NodeXL Layout"/>
    <tableColumn id="19" name="Polar R" dataDxfId="65" dataCellStyle="NodeXL Layout"/>
    <tableColumn id="20" name="Polar Angle" dataDxfId="64" dataCellStyle="NodeXL Layout"/>
    <tableColumn id="21" name="Degree" dataDxfId="63" dataCellStyle="NodeXL Graph Metric"/>
    <tableColumn id="22" name="In-Degree" dataDxfId="62" dataCellStyle="NodeXL Graph Metric"/>
    <tableColumn id="23" name="Out-Degree" dataDxfId="61" dataCellStyle="NodeXL Graph Metric"/>
    <tableColumn id="24" name="Betweenness Centrality" dataDxfId="60" dataCellStyle="NodeXL Graph Metric"/>
    <tableColumn id="25" name="Closeness Centrality" dataDxfId="59" dataCellStyle="NodeXL Graph Metric"/>
    <tableColumn id="26" name="Eigenvector Centrality" dataDxfId="58" dataCellStyle="NodeXL Graph Metric"/>
    <tableColumn id="15" name="PageRank" dataDxfId="57" dataCellStyle="NodeXL Graph Metric"/>
    <tableColumn id="27" name="Clustering Coefficient" dataDxfId="56" dataCellStyle="NodeXL Graph Metric"/>
    <tableColumn id="29" name="Reciprocated Vertex Pair Ratio" dataDxfId="55" dataCellStyle="NodeXL Graph Metric"/>
    <tableColumn id="11" name="ID" dataDxfId="54" dataCellStyle="NodeXL Do Not Edit"/>
    <tableColumn id="28" name="Dynamic Filter" dataDxfId="53" dataCellStyle="NodeXL Do Not Edit">
      <calculatedColumnFormula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calculatedColumnFormula>
    </tableColumn>
    <tableColumn id="17" name="Add Your Own Columns Here" dataDxfId="52" dataCellStyle="NodeXL Other Column"/>
  </tableColumns>
  <tableStyleInfo name="NodeXL Table" showFirstColumn="0" showLastColumn="0" showRowStripes="0" showColumnStripes="0"/>
</table>
</file>

<file path=xl/tables/table3.xml><?xml version="1.0" encoding="utf-8"?>
<table xmlns="http://schemas.openxmlformats.org/spreadsheetml/2006/main" id="4" name="Groups" displayName="Groups" ref="A2:X3" insertRow="1" totalsRowShown="0" headerRowDxfId="51">
  <autoFilter ref="A2:X3"/>
  <tableColumns count="24">
    <tableColumn id="1" name="Group" dataDxfId="50" dataCellStyle="NodeXL Required"/>
    <tableColumn id="2" name="Vertex Color" dataDxfId="49" dataCellStyle="NodeXL Visual Property"/>
    <tableColumn id="3" name="Vertex Shape" dataDxfId="48" dataCellStyle="NodeXL Visual Property"/>
    <tableColumn id="22" name="Visibility" dataDxfId="47" dataCellStyle="NodeXL Visual Property"/>
    <tableColumn id="4" name="Collapsed?" dataCellStyle="NodeXL Visual Property"/>
    <tableColumn id="18" name="Label" dataDxfId="46" dataCellStyle="NodeXL Label"/>
    <tableColumn id="20" name="Collapsed X" dataCellStyle="NodeXL Layout"/>
    <tableColumn id="21" name="Collapsed Y" dataCellStyle="NodeXL Layout"/>
    <tableColumn id="6" name="ID" dataDxfId="45" dataCellStyle="NodeXL Do Not Edit"/>
    <tableColumn id="19" name="Collapsed Properties" dataDxfId="44" dataCellStyle="NodeXL Do Not Edit"/>
    <tableColumn id="5" name="Vertices" dataDxfId="43" dataCellStyle="NodeXL Graph Metric"/>
    <tableColumn id="7" name="Unique Edges" dataDxfId="42" dataCellStyle="NodeXL Graph Metric"/>
    <tableColumn id="8" name="Edges With Duplicates" dataDxfId="41" dataCellStyle="NodeXL Graph Metric"/>
    <tableColumn id="9" name="Total Edges" dataDxfId="40" dataCellStyle="NodeXL Graph Metric"/>
    <tableColumn id="10" name="Self-Loops" dataDxfId="39" dataCellStyle="NodeXL Graph Metric"/>
    <tableColumn id="24" name="Reciprocated Vertex Pair Ratio" dataDxfId="38" dataCellStyle="NodeXL Graph Metric"/>
    <tableColumn id="25" name="Reciprocated Edge Ratio" dataDxfId="37" dataCellStyle="NodeXL Graph Metric"/>
    <tableColumn id="11" name="Connected Components" dataDxfId="36" dataCellStyle="NodeXL Graph Metric"/>
    <tableColumn id="12" name="Single-Vertex Connected Components" dataDxfId="35" dataCellStyle="NodeXL Graph Metric"/>
    <tableColumn id="13" name="Maximum Vertices in a Connected Component" dataDxfId="34" dataCellStyle="NodeXL Graph Metric"/>
    <tableColumn id="14" name="Maximum Edges in a Connected Component" dataDxfId="33" dataCellStyle="NodeXL Graph Metric"/>
    <tableColumn id="15" name="Maximum Geodesic Distance (Diameter)" dataDxfId="32" dataCellStyle="NodeXL Graph Metric"/>
    <tableColumn id="16" name="Average Geodesic Distance" dataDxfId="31" dataCellStyle="NodeXL Graph Metric"/>
    <tableColumn id="17" name="Graph Density" dataDxfId="30" dataCellStyle="NodeXL Graph Metric"/>
  </tableColumns>
  <tableStyleInfo name="NodeXL Table" showFirstColumn="0" showLastColumn="0" showRowStripes="1" showColumnStripes="0"/>
</table>
</file>

<file path=xl/tables/table4.xml><?xml version="1.0" encoding="utf-8"?>
<table xmlns="http://schemas.openxmlformats.org/spreadsheetml/2006/main" id="5" name="GroupVertices" displayName="GroupVertices" ref="A1:C2" totalsRowShown="0" headerRowDxfId="29" dataDxfId="28">
  <autoFilter ref="A1:C2"/>
  <tableColumns count="3">
    <tableColumn id="1" name="Group" dataDxfId="27"/>
    <tableColumn id="2" name="Vertex" dataDxfId="26"/>
    <tableColumn id="3" name="Vertex ID" dataDxfId="25"/>
  </tableColumns>
  <tableStyleInfo name="TableStyleMedium9" showFirstColumn="0" showLastColumn="0" showRowStripes="1" showColumnStripes="0"/>
</table>
</file>

<file path=xl/tables/table5.xml><?xml version="1.0" encoding="utf-8"?>
<table xmlns="http://schemas.openxmlformats.org/spreadsheetml/2006/main" id="6" name="OverallMetrics" displayName="OverallMetrics" ref="A1:B26" totalsRowShown="0" dataCellStyle="NodeXL Graph Metric">
  <autoFilter ref="A1:B26"/>
  <tableColumns count="2">
    <tableColumn id="1" name="Graph Metric" dataDxfId="24" dataCellStyle="NodeXL Graph Metric"/>
    <tableColumn id="2" name="Value" dataDxfId="23" dataCellStyle="NodeXL Graph Metric"/>
  </tableColumns>
  <tableStyleInfo name="TableStyleMedium9" showFirstColumn="0" showLastColumn="0" showRowStripes="1" showColumnStripes="0"/>
</table>
</file>

<file path=xl/tables/table6.xml><?xml version="1.0" encoding="utf-8"?>
<table xmlns="http://schemas.openxmlformats.org/spreadsheetml/2006/main" id="3" name="HistogramBins" displayName="HistogramBins" ref="D1:U45" totalsRowShown="0">
  <autoFilter ref="D1:U45"/>
  <tableColumns count="18">
    <tableColumn id="1" name="Degree Bin" dataDxfId="22"/>
    <tableColumn id="2" name="Degree Frequency" dataDxfId="21">
      <calculatedColumnFormula>COUNTIF(Vertices[Degree], "&gt;= " &amp; D2) - COUNTIF(Vertices[Degree], "&gt;=" &amp; D3)</calculatedColumnFormula>
    </tableColumn>
    <tableColumn id="3" name="In-Degree Bin" dataDxfId="20"/>
    <tableColumn id="4" name="In-Degree Frequency" dataDxfId="19">
      <calculatedColumnFormula>COUNTIF(Vertices[In-Degree], "&gt;= " &amp; F2) - COUNTIF(Vertices[In-Degree], "&gt;=" &amp; F3)</calculatedColumnFormula>
    </tableColumn>
    <tableColumn id="5" name="Out-Degree Bin" dataDxfId="18"/>
    <tableColumn id="6" name="Out-Degree Frequency" dataDxfId="17">
      <calculatedColumnFormula>COUNTIF(Vertices[Out-Degree], "&gt;= " &amp; H2) - COUNTIF(Vertices[Out-Degree], "&gt;=" &amp; H3)</calculatedColumnFormula>
    </tableColumn>
    <tableColumn id="7" name="Betweenness Centrality Bin" dataDxfId="16"/>
    <tableColumn id="8" name="Betweenness Centrality Frequency" dataDxfId="15">
      <calculatedColumnFormula>COUNTIF(Vertices[Betweenness Centrality], "&gt;= " &amp; J2) - COUNTIF(Vertices[Betweenness Centrality], "&gt;=" &amp; J3)</calculatedColumnFormula>
    </tableColumn>
    <tableColumn id="9" name="Closeness Centrality Bin" dataDxfId="14"/>
    <tableColumn id="10" name="Closeness Centrality Frequency" dataDxfId="13">
      <calculatedColumnFormula>COUNTIF(Vertices[Closeness Centrality], "&gt;= " &amp; L2) - COUNTIF(Vertices[Closeness Centrality], "&gt;=" &amp; L3)</calculatedColumnFormula>
    </tableColumn>
    <tableColumn id="11" name="Eigenvector Centrality Bin" dataDxfId="12"/>
    <tableColumn id="12" name="Eigenvector Centrality Frequency" dataDxfId="11">
      <calculatedColumnFormula>COUNTIF(Vertices[Eigenvector Centrality], "&gt;= " &amp; N2) - COUNTIF(Vertices[Eigenvector Centrality], "&gt;=" &amp; N3)</calculatedColumnFormula>
    </tableColumn>
    <tableColumn id="18" name="PageRank Bin" dataDxfId="10"/>
    <tableColumn id="17" name="PageRank Frequency" dataDxfId="9">
      <calculatedColumnFormula>COUNTIF(Vertices[Eigenvector Centrality], "&gt;= " &amp; P2) - COUNTIF(Vertices[Eigenvector Centrality], "&gt;=" &amp; P3)</calculatedColumnFormula>
    </tableColumn>
    <tableColumn id="13" name="Clustering Coefficient Bin" dataDxfId="8"/>
    <tableColumn id="14" name="Clustering Coefficient Frequency" dataDxfId="7">
      <calculatedColumnFormula>COUNTIF(Vertices[Clustering Coefficient], "&gt;= " &amp; R2) - COUNTIF(Vertices[Clustering Coefficient], "&gt;=" &amp; R3)</calculatedColumnFormula>
    </tableColumn>
    <tableColumn id="15" name="Dynamic Filter Bin" dataDxfId="6"/>
    <tableColumn id="16" name="Dynamic Filter Frequency" dataDxfId="5">
      <calculatedColumnFormula>COUNTIF(Vertices[Clustering Coefficient], "&gt;= " &amp; T2) - COUNTIF(Vertices[Clustering Coefficient], "&gt;=" &amp; T3)</calculatedColumnFormula>
    </tableColumn>
  </tableColumns>
  <tableStyleInfo name="TableStyleMedium9" showFirstColumn="0" showLastColumn="0" showRowStripes="1" showColumnStripes="0"/>
</table>
</file>

<file path=xl/tables/table7.xml><?xml version="1.0" encoding="utf-8"?>
<table xmlns="http://schemas.openxmlformats.org/spreadsheetml/2006/main" id="15" name="HistogramProperties" displayName="HistogramProperties" ref="W1:X4" totalsRowShown="0">
  <autoFilter ref="W1:X4"/>
  <tableColumns count="2">
    <tableColumn id="1" name="Histogram Property"/>
    <tableColumn id="2" name="Value"/>
  </tableColumns>
  <tableStyleInfo name="TableStyleMedium9" showFirstColumn="0" showLastColumn="0" showRowStripes="1" showColumnStripes="0"/>
</table>
</file>

<file path=xl/tables/table8.xml><?xml version="1.0" encoding="utf-8"?>
<table xmlns="http://schemas.openxmlformats.org/spreadsheetml/2006/main" id="9" name="OverallReadabilityMetrics" displayName="OverallReadabilityMetrics" ref="A29:B32" totalsRowShown="0" dataCellStyle="NodeXL Graph Metric">
  <autoFilter ref="A29:B32"/>
  <tableColumns count="2">
    <tableColumn id="1" name="Readability Metric" dataCellStyle="NodeXL Graph Metric"/>
    <tableColumn id="2" name="Value" dataCellStyle="NodeXL Graph Metric"/>
  </tableColumns>
  <tableStyleInfo name="TableStyleMedium9" showFirstColumn="0" showLastColumn="0" showRowStripes="1" showColumnStripes="0"/>
</table>
</file>

<file path=xl/tables/table9.xml><?xml version="1.0" encoding="utf-8"?>
<table xmlns="http://schemas.openxmlformats.org/spreadsheetml/2006/main" id="7" name="PerWorkbookSettings" displayName="PerWorkbookSettings" ref="J1:K8" totalsRowShown="0" headerRowDxfId="4">
  <autoFilter ref="J1:K8"/>
  <tableColumns count="2">
    <tableColumn id="1" name="Per-Workbook Setting"/>
    <tableColumn id="2" name="Value"/>
  </tableColumns>
  <tableStyleInfo name="TableStyleMedium9" showFirstColumn="0" showLastColumn="0" showRowStripes="1" showColumnStripes="0"/>
</table>
</file>

<file path=xl/tables/table10.xml><?xml version="1.0" encoding="utf-8"?>
<table xmlns="http://schemas.openxmlformats.org/spreadsheetml/2006/main" id="8" name="DynamicFilterSettings" displayName="DynamicFilterSettings" ref="M1:P5" totalsRowShown="0" headerRowDxfId="3">
  <autoFilter ref="M1:P5"/>
  <tableColumns count="4">
    <tableColumn id="1" name="Table Name"/>
    <tableColumn id="2" name="Column Name"/>
    <tableColumn id="3" name="Selected Minimum"/>
    <tableColumn id="4" name="Selected Maximum"/>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comments" Target="../comments5.xml"/><Relationship Id="rId3" Type="http://schemas.openxmlformats.org/officeDocument/2006/relationships/vmlDrawing" Target="../drawings/vmlDrawing5.vml"/><Relationship Id="rId7" Type="http://schemas.openxmlformats.org/officeDocument/2006/relationships/table" Target="../tables/table8.xml"/><Relationship Id="rId2" Type="http://schemas.openxmlformats.org/officeDocument/2006/relationships/drawing" Target="../drawings/drawing1.xml"/><Relationship Id="rId1" Type="http://schemas.openxmlformats.org/officeDocument/2006/relationships/printerSettings" Target="../printerSettings/printerSettings6.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2.xml"/><Relationship Id="rId1" Type="http://schemas.openxmlformats.org/officeDocument/2006/relationships/printerSettings" Target="../printerSettings/printerSettings7.bin"/><Relationship Id="rId4"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83"/>
  <sheetViews>
    <sheetView tabSelected="1" workbookViewId="0">
      <pane xSplit="2" ySplit="2" topLeftCell="C45" activePane="bottomRight" state="frozen"/>
      <selection pane="topRight" activeCell="C1" sqref="C1"/>
      <selection pane="bottomLeft" activeCell="A3" sqref="A3"/>
      <selection pane="bottomRight" activeCell="B68" sqref="B68"/>
    </sheetView>
  </sheetViews>
  <sheetFormatPr defaultRowHeight="14.4" x14ac:dyDescent="0.3"/>
  <cols>
    <col min="1" max="2" width="12.33203125" style="1" bestFit="1" customWidth="1"/>
    <col min="3" max="3" width="7.88671875" style="3" bestFit="1" customWidth="1"/>
    <col min="4" max="4" width="8.6640625" style="2" bestFit="1" customWidth="1"/>
    <col min="5" max="5" width="7.6640625" style="2" bestFit="1" customWidth="1"/>
    <col min="6" max="6" width="9.88671875" style="2" bestFit="1" customWidth="1"/>
    <col min="7" max="7" width="11" style="3" bestFit="1" customWidth="1"/>
    <col min="8" max="8" width="8" style="1" bestFit="1" customWidth="1"/>
    <col min="9" max="9" width="12.33203125" style="3" bestFit="1" customWidth="1"/>
    <col min="10" max="10" width="12.44140625" style="3" bestFit="1" customWidth="1"/>
    <col min="11" max="11" width="15.5546875" style="3" hidden="1" customWidth="1"/>
    <col min="12" max="12" width="11" hidden="1" customWidth="1"/>
    <col min="13" max="13" width="10.88671875" hidden="1" customWidth="1"/>
    <col min="14" max="14" width="16" bestFit="1" customWidth="1"/>
  </cols>
  <sheetData>
    <row r="1" spans="1:14" x14ac:dyDescent="0.3">
      <c r="C1" s="18" t="s">
        <v>40</v>
      </c>
      <c r="D1" s="19"/>
      <c r="E1" s="19"/>
      <c r="F1" s="19"/>
      <c r="G1" s="18"/>
      <c r="H1" s="16" t="s">
        <v>44</v>
      </c>
      <c r="I1" s="64"/>
      <c r="J1" s="64"/>
      <c r="K1" s="35" t="s">
        <v>43</v>
      </c>
      <c r="L1" s="20" t="s">
        <v>41</v>
      </c>
      <c r="M1" s="20"/>
      <c r="N1" s="17" t="s">
        <v>42</v>
      </c>
    </row>
    <row r="2" spans="1:14" ht="30" customHeight="1" x14ac:dyDescent="0.3">
      <c r="A2" s="11" t="s">
        <v>0</v>
      </c>
      <c r="B2" s="11" t="s">
        <v>1</v>
      </c>
      <c r="C2" s="13" t="s">
        <v>2</v>
      </c>
      <c r="D2" s="13" t="s">
        <v>3</v>
      </c>
      <c r="E2" s="13" t="s">
        <v>130</v>
      </c>
      <c r="F2" s="13" t="s">
        <v>4</v>
      </c>
      <c r="G2" s="13" t="s">
        <v>11</v>
      </c>
      <c r="H2" s="11" t="s">
        <v>47</v>
      </c>
      <c r="I2" s="13" t="s">
        <v>160</v>
      </c>
      <c r="J2" s="13" t="s">
        <v>161</v>
      </c>
      <c r="K2" s="13" t="s">
        <v>165</v>
      </c>
      <c r="L2" s="13" t="s">
        <v>12</v>
      </c>
      <c r="M2" s="13" t="s">
        <v>39</v>
      </c>
      <c r="N2" s="13" t="s">
        <v>26</v>
      </c>
    </row>
    <row r="3" spans="1:14" ht="15" customHeight="1" x14ac:dyDescent="0.3">
      <c r="A3" t="s">
        <v>183</v>
      </c>
      <c r="B3" t="s">
        <v>200</v>
      </c>
      <c r="C3" s="53" t="s">
        <v>185</v>
      </c>
      <c r="D3" s="103">
        <v>5.82</v>
      </c>
      <c r="E3" s="65"/>
      <c r="F3" s="54">
        <v>20</v>
      </c>
      <c r="G3" s="53"/>
      <c r="H3" s="56"/>
      <c r="I3" s="55"/>
      <c r="J3" s="55"/>
      <c r="K3" s="67"/>
      <c r="L3" s="80">
        <v>32</v>
      </c>
      <c r="M3" s="80" t="b">
        <f xml:space="preserve"> IF(AND(OR(NOT(ISNUMBER(Edges[Width])), Edges[Width] &gt;= Misc!$O$2), OR(NOT(ISNUMBER(Edges[Width])), Edges[Width] &lt;= Misc!$P$2),TRUE), TRUE, FALSE)</f>
        <v>1</v>
      </c>
      <c r="N3" s="62"/>
    </row>
    <row r="4" spans="1:14" ht="15" customHeight="1" x14ac:dyDescent="0.3">
      <c r="A4" t="s">
        <v>200</v>
      </c>
      <c r="B4" t="s">
        <v>190</v>
      </c>
      <c r="C4" s="53" t="s">
        <v>185</v>
      </c>
      <c r="D4" s="103">
        <v>5.82</v>
      </c>
      <c r="E4" s="65"/>
      <c r="F4" s="54">
        <v>20</v>
      </c>
      <c r="G4" s="53"/>
      <c r="H4" s="56"/>
      <c r="I4" s="55"/>
      <c r="J4" s="55"/>
      <c r="K4" s="67"/>
      <c r="L4" s="80">
        <v>47</v>
      </c>
      <c r="M4" s="80" t="b">
        <f xml:space="preserve"> IF(AND(OR(NOT(ISNUMBER(Edges[Width])), Edges[Width] &gt;= Misc!$O$2), OR(NOT(ISNUMBER(Edges[Width])), Edges[Width] &lt;= Misc!$P$2),TRUE), TRUE, FALSE)</f>
        <v>1</v>
      </c>
      <c r="N4" s="62"/>
    </row>
    <row r="5" spans="1:14" x14ac:dyDescent="0.3">
      <c r="A5" t="s">
        <v>199</v>
      </c>
      <c r="B5" t="s">
        <v>183</v>
      </c>
      <c r="C5" s="53" t="s">
        <v>185</v>
      </c>
      <c r="D5" s="103">
        <v>5.8</v>
      </c>
      <c r="E5" s="65"/>
      <c r="F5" s="54">
        <v>20</v>
      </c>
      <c r="G5" s="53"/>
      <c r="H5" s="56"/>
      <c r="I5" s="55"/>
      <c r="J5" s="55"/>
      <c r="K5" s="67"/>
      <c r="L5" s="80">
        <v>44</v>
      </c>
      <c r="M5" s="80" t="b">
        <f xml:space="preserve"> IF(AND(OR(NOT(ISNUMBER(Edges[Width])), Edges[Width] &gt;= Misc!$O$2), OR(NOT(ISNUMBER(Edges[Width])), Edges[Width] &lt;= Misc!$P$2),TRUE), TRUE, FALSE)</f>
        <v>1</v>
      </c>
      <c r="N5" s="62"/>
    </row>
    <row r="6" spans="1:14" x14ac:dyDescent="0.3">
      <c r="A6" t="s">
        <v>192</v>
      </c>
      <c r="B6" t="s">
        <v>183</v>
      </c>
      <c r="C6" s="53" t="s">
        <v>185</v>
      </c>
      <c r="D6" s="103">
        <v>5.5</v>
      </c>
      <c r="E6" s="65"/>
      <c r="F6" s="54">
        <v>20</v>
      </c>
      <c r="G6" s="53"/>
      <c r="H6" s="56"/>
      <c r="I6" s="55"/>
      <c r="J6" s="55"/>
      <c r="K6" s="67"/>
      <c r="L6" s="80">
        <v>16</v>
      </c>
      <c r="M6" s="80" t="b">
        <f xml:space="preserve"> IF(AND(OR(NOT(ISNUMBER(Edges[Width])), Edges[Width] &gt;= Misc!$O$2), OR(NOT(ISNUMBER(Edges[Width])), Edges[Width] &lt;= Misc!$P$2),TRUE), TRUE, FALSE)</f>
        <v>1</v>
      </c>
      <c r="N6" s="62"/>
    </row>
    <row r="7" spans="1:14" x14ac:dyDescent="0.3">
      <c r="A7" t="s">
        <v>200</v>
      </c>
      <c r="B7" t="s">
        <v>176</v>
      </c>
      <c r="C7" s="53" t="s">
        <v>185</v>
      </c>
      <c r="D7" s="103">
        <v>5.38</v>
      </c>
      <c r="E7" s="65"/>
      <c r="F7" s="54">
        <v>20</v>
      </c>
      <c r="G7" s="53"/>
      <c r="H7" s="56"/>
      <c r="I7" s="55"/>
      <c r="J7" s="55"/>
      <c r="K7" s="67"/>
      <c r="L7" s="80">
        <v>49</v>
      </c>
      <c r="M7" s="80" t="b">
        <f xml:space="preserve"> IF(AND(OR(NOT(ISNUMBER(Edges[Width])), Edges[Width] &gt;= Misc!$O$2), OR(NOT(ISNUMBER(Edges[Width])), Edges[Width] &lt;= Misc!$P$2),TRUE), TRUE, FALSE)</f>
        <v>1</v>
      </c>
      <c r="N7" s="62"/>
    </row>
    <row r="8" spans="1:14" x14ac:dyDescent="0.3">
      <c r="A8" t="s">
        <v>191</v>
      </c>
      <c r="B8" t="s">
        <v>196</v>
      </c>
      <c r="C8" s="53" t="s">
        <v>185</v>
      </c>
      <c r="D8" s="103">
        <v>4.8899999999999997</v>
      </c>
      <c r="E8" s="65"/>
      <c r="F8" s="54">
        <v>20</v>
      </c>
      <c r="G8" s="53"/>
      <c r="H8" s="56"/>
      <c r="I8" s="55"/>
      <c r="J8" s="55"/>
      <c r="K8" s="67"/>
      <c r="L8" s="80">
        <v>5</v>
      </c>
      <c r="M8" s="80" t="b">
        <f xml:space="preserve"> IF(AND(OR(NOT(ISNUMBER(Edges[Width])), Edges[Width] &gt;= Misc!$O$2), OR(NOT(ISNUMBER(Edges[Width])), Edges[Width] &lt;= Misc!$P$2),TRUE), TRUE, FALSE)</f>
        <v>1</v>
      </c>
      <c r="N8" s="62"/>
    </row>
    <row r="9" spans="1:14" x14ac:dyDescent="0.3">
      <c r="A9" t="s">
        <v>204</v>
      </c>
      <c r="B9" t="s">
        <v>196</v>
      </c>
      <c r="C9" s="53" t="s">
        <v>185</v>
      </c>
      <c r="D9" s="103">
        <v>4.83</v>
      </c>
      <c r="E9" s="65"/>
      <c r="F9" s="54">
        <v>20</v>
      </c>
      <c r="G9" s="53"/>
      <c r="H9" s="56"/>
      <c r="I9" s="55"/>
      <c r="J9" s="55"/>
      <c r="K9" s="67"/>
      <c r="L9" s="80">
        <v>59</v>
      </c>
      <c r="M9" s="80" t="b">
        <f xml:space="preserve"> IF(AND(OR(NOT(ISNUMBER(Edges[Width])), Edges[Width] &gt;= Misc!$O$2), OR(NOT(ISNUMBER(Edges[Width])), Edges[Width] &lt;= Misc!$P$2),TRUE), TRUE, FALSE)</f>
        <v>1</v>
      </c>
      <c r="N9" s="62"/>
    </row>
    <row r="10" spans="1:14" x14ac:dyDescent="0.3">
      <c r="A10" t="s">
        <v>181</v>
      </c>
      <c r="B10" t="s">
        <v>182</v>
      </c>
      <c r="C10" s="53" t="s">
        <v>185</v>
      </c>
      <c r="D10" s="103">
        <v>4.53</v>
      </c>
      <c r="E10" s="65"/>
      <c r="F10" s="54">
        <v>20</v>
      </c>
      <c r="G10" s="53"/>
      <c r="H10" s="56"/>
      <c r="I10" s="55"/>
      <c r="J10" s="55"/>
      <c r="K10" s="67"/>
      <c r="L10" s="80">
        <v>10</v>
      </c>
      <c r="M10" s="80" t="b">
        <f xml:space="preserve"> IF(AND(OR(NOT(ISNUMBER(Edges[Width])), Edges[Width] &gt;= Misc!$O$2), OR(NOT(ISNUMBER(Edges[Width])), Edges[Width] &lt;= Misc!$P$2),TRUE), TRUE, FALSE)</f>
        <v>1</v>
      </c>
      <c r="N10" s="62"/>
    </row>
    <row r="11" spans="1:14" x14ac:dyDescent="0.3">
      <c r="A11" t="s">
        <v>181</v>
      </c>
      <c r="B11" t="s">
        <v>200</v>
      </c>
      <c r="C11" s="53" t="s">
        <v>185</v>
      </c>
      <c r="D11" s="103">
        <v>4.5</v>
      </c>
      <c r="E11" s="65"/>
      <c r="F11" s="54">
        <v>20</v>
      </c>
      <c r="G11" s="53"/>
      <c r="H11" s="56"/>
      <c r="I11" s="55"/>
      <c r="J11" s="55"/>
      <c r="K11" s="67"/>
      <c r="L11" s="80">
        <v>6</v>
      </c>
      <c r="M11" s="80" t="b">
        <f xml:space="preserve"> IF(AND(OR(NOT(ISNUMBER(Edges[Width])), Edges[Width] &gt;= Misc!$O$2), OR(NOT(ISNUMBER(Edges[Width])), Edges[Width] &lt;= Misc!$P$2),TRUE), TRUE, FALSE)</f>
        <v>1</v>
      </c>
      <c r="N11" s="62"/>
    </row>
    <row r="12" spans="1:14" x14ac:dyDescent="0.3">
      <c r="A12" t="s">
        <v>181</v>
      </c>
      <c r="B12" t="s">
        <v>177</v>
      </c>
      <c r="C12" s="53" t="s">
        <v>185</v>
      </c>
      <c r="D12" s="103">
        <v>4.43</v>
      </c>
      <c r="E12" s="65"/>
      <c r="F12" s="54">
        <v>20</v>
      </c>
      <c r="G12" s="53"/>
      <c r="H12" s="56"/>
      <c r="I12" s="55"/>
      <c r="J12" s="55"/>
      <c r="K12" s="67"/>
      <c r="L12" s="80">
        <v>9</v>
      </c>
      <c r="M12" s="80" t="b">
        <f xml:space="preserve"> IF(AND(OR(NOT(ISNUMBER(Edges[Width])), Edges[Width] &gt;= Misc!$O$2), OR(NOT(ISNUMBER(Edges[Width])), Edges[Width] &lt;= Misc!$P$2),TRUE), TRUE, FALSE)</f>
        <v>1</v>
      </c>
      <c r="N12" s="62"/>
    </row>
    <row r="13" spans="1:14" x14ac:dyDescent="0.3">
      <c r="A13" t="s">
        <v>199</v>
      </c>
      <c r="B13" t="s">
        <v>175</v>
      </c>
      <c r="C13" s="53" t="s">
        <v>185</v>
      </c>
      <c r="D13" s="103">
        <v>4.18</v>
      </c>
      <c r="E13" s="65"/>
      <c r="F13" s="54">
        <v>20</v>
      </c>
      <c r="G13" s="53"/>
      <c r="H13" s="56"/>
      <c r="I13" s="55"/>
      <c r="J13" s="55"/>
      <c r="K13" s="67"/>
      <c r="L13" s="80">
        <v>42</v>
      </c>
      <c r="M13" s="80" t="b">
        <f xml:space="preserve"> IF(AND(OR(NOT(ISNUMBER(Edges[Width])), Edges[Width] &gt;= Misc!$O$2), OR(NOT(ISNUMBER(Edges[Width])), Edges[Width] &lt;= Misc!$P$2),TRUE), TRUE, FALSE)</f>
        <v>1</v>
      </c>
      <c r="N13" s="62"/>
    </row>
    <row r="14" spans="1:14" x14ac:dyDescent="0.3">
      <c r="A14" t="s">
        <v>200</v>
      </c>
      <c r="B14" t="s">
        <v>175</v>
      </c>
      <c r="C14" s="53" t="s">
        <v>185</v>
      </c>
      <c r="D14" s="103">
        <v>4.1399999999999997</v>
      </c>
      <c r="E14" s="65"/>
      <c r="F14" s="54">
        <v>20</v>
      </c>
      <c r="G14" s="53"/>
      <c r="H14" s="56"/>
      <c r="I14" s="55"/>
      <c r="J14" s="55"/>
      <c r="K14" s="67"/>
      <c r="L14" s="80">
        <v>52</v>
      </c>
      <c r="M14" s="80" t="b">
        <f xml:space="preserve"> IF(AND(OR(NOT(ISNUMBER(Edges[Width])), Edges[Width] &gt;= Misc!$O$2), OR(NOT(ISNUMBER(Edges[Width])), Edges[Width] &lt;= Misc!$P$2),TRUE), TRUE, FALSE)</f>
        <v>1</v>
      </c>
      <c r="N14" s="62"/>
    </row>
    <row r="15" spans="1:14" x14ac:dyDescent="0.3">
      <c r="A15" t="s">
        <v>200</v>
      </c>
      <c r="B15" t="s">
        <v>193</v>
      </c>
      <c r="C15" s="53" t="s">
        <v>185</v>
      </c>
      <c r="D15" s="103">
        <v>4</v>
      </c>
      <c r="E15" s="65"/>
      <c r="F15" s="54">
        <v>20</v>
      </c>
      <c r="G15" s="53"/>
      <c r="H15" s="56"/>
      <c r="I15" s="55"/>
      <c r="J15" s="55"/>
      <c r="K15" s="67"/>
      <c r="L15" s="80">
        <v>46</v>
      </c>
      <c r="M15" s="80" t="b">
        <f xml:space="preserve"> IF(AND(OR(NOT(ISNUMBER(Edges[Width])), Edges[Width] &gt;= Misc!$O$2), OR(NOT(ISNUMBER(Edges[Width])), Edges[Width] &lt;= Misc!$P$2),TRUE), TRUE, FALSE)</f>
        <v>1</v>
      </c>
      <c r="N15" s="62"/>
    </row>
    <row r="16" spans="1:14" x14ac:dyDescent="0.3">
      <c r="A16" t="s">
        <v>182</v>
      </c>
      <c r="B16" t="s">
        <v>175</v>
      </c>
      <c r="C16" s="53" t="s">
        <v>185</v>
      </c>
      <c r="D16" s="103">
        <v>3.71</v>
      </c>
      <c r="E16" s="65"/>
      <c r="F16" s="54">
        <v>20</v>
      </c>
      <c r="G16" s="53"/>
      <c r="H16" s="56"/>
      <c r="I16" s="55"/>
      <c r="J16" s="55"/>
      <c r="K16" s="67"/>
      <c r="L16" s="80">
        <v>13</v>
      </c>
      <c r="M16" s="80" t="b">
        <f xml:space="preserve"> IF(AND(OR(NOT(ISNUMBER(Edges[Width])), Edges[Width] &gt;= Misc!$O$2), OR(NOT(ISNUMBER(Edges[Width])), Edges[Width] &lt;= Misc!$P$2),TRUE), TRUE, FALSE)</f>
        <v>1</v>
      </c>
      <c r="N16" s="62"/>
    </row>
    <row r="17" spans="1:14" x14ac:dyDescent="0.3">
      <c r="A17" t="s">
        <v>194</v>
      </c>
      <c r="B17" t="s">
        <v>181</v>
      </c>
      <c r="C17" s="53" t="s">
        <v>185</v>
      </c>
      <c r="D17" s="103">
        <v>3.64</v>
      </c>
      <c r="E17" s="65"/>
      <c r="F17" s="54">
        <v>20</v>
      </c>
      <c r="G17" s="53"/>
      <c r="H17" s="56"/>
      <c r="I17" s="55"/>
      <c r="J17" s="55"/>
      <c r="K17" s="67"/>
      <c r="L17" s="80">
        <v>20</v>
      </c>
      <c r="M17" s="80" t="b">
        <f xml:space="preserve"> IF(AND(OR(NOT(ISNUMBER(Edges[Width])), Edges[Width] &gt;= Misc!$O$2), OR(NOT(ISNUMBER(Edges[Width])), Edges[Width] &lt;= Misc!$P$2),TRUE), TRUE, FALSE)</f>
        <v>1</v>
      </c>
      <c r="N17" s="62"/>
    </row>
    <row r="18" spans="1:14" x14ac:dyDescent="0.3">
      <c r="A18" t="s">
        <v>192</v>
      </c>
      <c r="B18" t="s">
        <v>182</v>
      </c>
      <c r="C18" s="53" t="s">
        <v>185</v>
      </c>
      <c r="D18" s="103">
        <v>3.48</v>
      </c>
      <c r="E18" s="65"/>
      <c r="F18" s="54">
        <v>20</v>
      </c>
      <c r="G18" s="53"/>
      <c r="H18" s="56"/>
      <c r="I18" s="55"/>
      <c r="J18" s="55"/>
      <c r="K18" s="67"/>
      <c r="L18" s="80">
        <v>17</v>
      </c>
      <c r="M18" s="80" t="b">
        <f xml:space="preserve"> IF(AND(OR(NOT(ISNUMBER(Edges[Width])), Edges[Width] &gt;= Misc!$O$2), OR(NOT(ISNUMBER(Edges[Width])), Edges[Width] &lt;= Misc!$P$2),TRUE), TRUE, FALSE)</f>
        <v>1</v>
      </c>
      <c r="N18" s="62"/>
    </row>
    <row r="19" spans="1:14" x14ac:dyDescent="0.3">
      <c r="A19" t="s">
        <v>202</v>
      </c>
      <c r="B19" t="s">
        <v>204</v>
      </c>
      <c r="C19" s="53" t="s">
        <v>185</v>
      </c>
      <c r="D19" s="103">
        <v>3.48</v>
      </c>
      <c r="E19" s="65"/>
      <c r="F19" s="54">
        <v>20</v>
      </c>
      <c r="G19" s="53"/>
      <c r="H19" s="56"/>
      <c r="I19" s="55"/>
      <c r="J19" s="55"/>
      <c r="K19" s="67"/>
      <c r="L19" s="80">
        <v>54</v>
      </c>
      <c r="M19" s="80" t="b">
        <f xml:space="preserve"> IF(AND(OR(NOT(ISNUMBER(Edges[Width])), Edges[Width] &gt;= Misc!$O$2), OR(NOT(ISNUMBER(Edges[Width])), Edges[Width] &lt;= Misc!$P$2),TRUE), TRUE, FALSE)</f>
        <v>1</v>
      </c>
      <c r="N19" s="62"/>
    </row>
    <row r="20" spans="1:14" x14ac:dyDescent="0.3">
      <c r="A20" t="s">
        <v>199</v>
      </c>
      <c r="B20" t="s">
        <v>181</v>
      </c>
      <c r="C20" s="53" t="s">
        <v>185</v>
      </c>
      <c r="D20" s="103">
        <v>3.4</v>
      </c>
      <c r="E20" s="65"/>
      <c r="F20" s="54">
        <v>20</v>
      </c>
      <c r="G20" s="53"/>
      <c r="H20" s="56"/>
      <c r="I20" s="55"/>
      <c r="J20" s="55"/>
      <c r="K20" s="67"/>
      <c r="L20" s="80">
        <v>41</v>
      </c>
      <c r="M20" s="80" t="b">
        <f xml:space="preserve"> IF(AND(OR(NOT(ISNUMBER(Edges[Width])), Edges[Width] &gt;= Misc!$O$2), OR(NOT(ISNUMBER(Edges[Width])), Edges[Width] &lt;= Misc!$P$2),TRUE), TRUE, FALSE)</f>
        <v>1</v>
      </c>
      <c r="N20" s="62"/>
    </row>
    <row r="21" spans="1:14" x14ac:dyDescent="0.3">
      <c r="A21" t="s">
        <v>203</v>
      </c>
      <c r="B21" t="s">
        <v>195</v>
      </c>
      <c r="C21" s="53" t="s">
        <v>186</v>
      </c>
      <c r="D21" s="103">
        <v>3.4</v>
      </c>
      <c r="E21" s="65"/>
      <c r="F21" s="54">
        <v>20</v>
      </c>
      <c r="G21" s="53"/>
      <c r="H21" s="56"/>
      <c r="I21" s="55"/>
      <c r="J21" s="55"/>
      <c r="K21" s="67"/>
      <c r="L21" s="80">
        <v>56</v>
      </c>
      <c r="M21" s="80" t="b">
        <f xml:space="preserve"> IF(AND(OR(NOT(ISNUMBER(Edges[Width])), Edges[Width] &gt;= Misc!$O$2), OR(NOT(ISNUMBER(Edges[Width])), Edges[Width] &lt;= Misc!$P$2),TRUE), TRUE, FALSE)</f>
        <v>1</v>
      </c>
      <c r="N21" s="62"/>
    </row>
    <row r="22" spans="1:14" x14ac:dyDescent="0.3">
      <c r="A22" t="s">
        <v>200</v>
      </c>
      <c r="B22" t="s">
        <v>177</v>
      </c>
      <c r="C22" s="53" t="s">
        <v>186</v>
      </c>
      <c r="D22" s="103">
        <v>3.2</v>
      </c>
      <c r="E22" s="65"/>
      <c r="F22" s="54">
        <v>20</v>
      </c>
      <c r="G22" s="53"/>
      <c r="H22" s="56"/>
      <c r="I22" s="55"/>
      <c r="J22" s="55"/>
      <c r="K22" s="67"/>
      <c r="L22" s="80">
        <v>50</v>
      </c>
      <c r="M22" s="80" t="b">
        <f xml:space="preserve"> IF(AND(OR(NOT(ISNUMBER(Edges[Width])), Edges[Width] &gt;= Misc!$O$2), OR(NOT(ISNUMBER(Edges[Width])), Edges[Width] &lt;= Misc!$P$2),TRUE), TRUE, FALSE)</f>
        <v>1</v>
      </c>
      <c r="N22" s="62"/>
    </row>
    <row r="23" spans="1:14" x14ac:dyDescent="0.3">
      <c r="A23" t="s">
        <v>183</v>
      </c>
      <c r="B23" t="s">
        <v>181</v>
      </c>
      <c r="C23" s="53" t="s">
        <v>186</v>
      </c>
      <c r="D23" s="103">
        <v>3.08</v>
      </c>
      <c r="E23" s="65"/>
      <c r="F23" s="54">
        <v>20</v>
      </c>
      <c r="G23" s="53"/>
      <c r="H23" s="56"/>
      <c r="I23" s="55"/>
      <c r="J23" s="55"/>
      <c r="K23" s="67"/>
      <c r="L23" s="80">
        <v>30</v>
      </c>
      <c r="M23" s="80" t="b">
        <f xml:space="preserve"> IF(AND(OR(NOT(ISNUMBER(Edges[Width])), Edges[Width] &gt;= Misc!$O$2), OR(NOT(ISNUMBER(Edges[Width])), Edges[Width] &lt;= Misc!$P$2),TRUE), TRUE, FALSE)</f>
        <v>1</v>
      </c>
      <c r="N23" s="62"/>
    </row>
    <row r="24" spans="1:14" x14ac:dyDescent="0.3">
      <c r="A24" t="s">
        <v>200</v>
      </c>
      <c r="B24" t="s">
        <v>191</v>
      </c>
      <c r="C24" s="53" t="s">
        <v>186</v>
      </c>
      <c r="D24" s="103">
        <v>3.08</v>
      </c>
      <c r="E24" s="65"/>
      <c r="F24" s="54">
        <v>20</v>
      </c>
      <c r="G24" s="53"/>
      <c r="H24" s="56"/>
      <c r="I24" s="55"/>
      <c r="J24" s="55"/>
      <c r="K24" s="67"/>
      <c r="L24" s="80">
        <v>48</v>
      </c>
      <c r="M24" s="80" t="b">
        <f xml:space="preserve"> IF(AND(OR(NOT(ISNUMBER(Edges[Width])), Edges[Width] &gt;= Misc!$O$2), OR(NOT(ISNUMBER(Edges[Width])), Edges[Width] &lt;= Misc!$P$2),TRUE), TRUE, FALSE)</f>
        <v>1</v>
      </c>
      <c r="N24" s="62"/>
    </row>
    <row r="25" spans="1:14" x14ac:dyDescent="0.3">
      <c r="A25" t="s">
        <v>175</v>
      </c>
      <c r="B25" t="s">
        <v>199</v>
      </c>
      <c r="C25" s="53" t="s">
        <v>186</v>
      </c>
      <c r="D25" s="103">
        <v>2.79</v>
      </c>
      <c r="E25" s="65"/>
      <c r="F25" s="54">
        <v>20</v>
      </c>
      <c r="G25" s="53"/>
      <c r="H25" s="56"/>
      <c r="I25" s="55"/>
      <c r="J25" s="55"/>
      <c r="K25" s="67"/>
      <c r="L25" s="80">
        <v>39</v>
      </c>
      <c r="M25" s="80" t="b">
        <f xml:space="preserve"> IF(AND(OR(NOT(ISNUMBER(Edges[Width])), Edges[Width] &gt;= Misc!$O$2), OR(NOT(ISNUMBER(Edges[Width])), Edges[Width] &lt;= Misc!$P$2),TRUE), TRUE, FALSE)</f>
        <v>1</v>
      </c>
      <c r="N25" s="62"/>
    </row>
    <row r="26" spans="1:14" x14ac:dyDescent="0.3">
      <c r="A26" t="s">
        <v>205</v>
      </c>
      <c r="B26" t="s">
        <v>176</v>
      </c>
      <c r="C26" s="53" t="s">
        <v>186</v>
      </c>
      <c r="D26" s="103">
        <v>2.79</v>
      </c>
      <c r="E26" s="65"/>
      <c r="F26" s="54">
        <v>20</v>
      </c>
      <c r="G26" s="53"/>
      <c r="H26" s="56"/>
      <c r="I26" s="55"/>
      <c r="J26" s="55"/>
      <c r="K26" s="67"/>
      <c r="L26" s="80">
        <v>62</v>
      </c>
      <c r="M26" s="80" t="b">
        <f xml:space="preserve"> IF(AND(OR(NOT(ISNUMBER(Edges[Width])), Edges[Width] &gt;= Misc!$O$2), OR(NOT(ISNUMBER(Edges[Width])), Edges[Width] &lt;= Misc!$P$2),TRUE), TRUE, FALSE)</f>
        <v>1</v>
      </c>
      <c r="N26" s="62"/>
    </row>
    <row r="27" spans="1:14" x14ac:dyDescent="0.3">
      <c r="A27" t="s">
        <v>181</v>
      </c>
      <c r="B27" t="s">
        <v>175</v>
      </c>
      <c r="C27" s="53" t="s">
        <v>186</v>
      </c>
      <c r="D27" s="103">
        <v>2.61</v>
      </c>
      <c r="E27" s="65"/>
      <c r="F27" s="54">
        <v>20</v>
      </c>
      <c r="G27" s="53"/>
      <c r="H27" s="56"/>
      <c r="I27" s="55"/>
      <c r="J27" s="55"/>
      <c r="K27" s="67"/>
      <c r="L27" s="80">
        <v>11</v>
      </c>
      <c r="M27" s="80" t="b">
        <f xml:space="preserve"> IF(AND(OR(NOT(ISNUMBER(Edges[Width])), Edges[Width] &gt;= Misc!$O$2), OR(NOT(ISNUMBER(Edges[Width])), Edges[Width] &lt;= Misc!$P$2),TRUE), TRUE, FALSE)</f>
        <v>1</v>
      </c>
      <c r="N27" s="62"/>
    </row>
    <row r="28" spans="1:14" x14ac:dyDescent="0.3">
      <c r="A28" t="s">
        <v>182</v>
      </c>
      <c r="B28" t="s">
        <v>193</v>
      </c>
      <c r="C28" s="53" t="s">
        <v>186</v>
      </c>
      <c r="D28" s="103">
        <v>2.61</v>
      </c>
      <c r="E28" s="65"/>
      <c r="F28" s="54">
        <v>20</v>
      </c>
      <c r="G28" s="53"/>
      <c r="H28" s="56"/>
      <c r="I28" s="55"/>
      <c r="J28" s="55"/>
      <c r="K28" s="67"/>
      <c r="L28" s="80">
        <v>12</v>
      </c>
      <c r="M28" s="80" t="b">
        <f xml:space="preserve"> IF(AND(OR(NOT(ISNUMBER(Edges[Width])), Edges[Width] &gt;= Misc!$O$2), OR(NOT(ISNUMBER(Edges[Width])), Edges[Width] &lt;= Misc!$P$2),TRUE), TRUE, FALSE)</f>
        <v>1</v>
      </c>
      <c r="N28" s="62"/>
    </row>
    <row r="29" spans="1:14" x14ac:dyDescent="0.3">
      <c r="A29" t="s">
        <v>197</v>
      </c>
      <c r="B29" t="s">
        <v>176</v>
      </c>
      <c r="C29" s="53" t="s">
        <v>186</v>
      </c>
      <c r="D29" s="103">
        <v>2.61</v>
      </c>
      <c r="E29" s="65"/>
      <c r="F29" s="54">
        <v>20</v>
      </c>
      <c r="G29" s="53"/>
      <c r="H29" s="56"/>
      <c r="I29" s="55"/>
      <c r="J29" s="55"/>
      <c r="K29" s="67"/>
      <c r="L29" s="80">
        <v>29</v>
      </c>
      <c r="M29" s="80" t="b">
        <f xml:space="preserve"> IF(AND(OR(NOT(ISNUMBER(Edges[Width])), Edges[Width] &gt;= Misc!$O$2), OR(NOT(ISNUMBER(Edges[Width])), Edges[Width] &lt;= Misc!$P$2),TRUE), TRUE, FALSE)</f>
        <v>1</v>
      </c>
      <c r="N29" s="62"/>
    </row>
    <row r="30" spans="1:14" x14ac:dyDescent="0.3">
      <c r="A30" t="s">
        <v>177</v>
      </c>
      <c r="B30" t="s">
        <v>203</v>
      </c>
      <c r="C30" s="53" t="s">
        <v>186</v>
      </c>
      <c r="D30" s="103">
        <v>2.61</v>
      </c>
      <c r="E30" s="65"/>
      <c r="F30" s="54">
        <v>20</v>
      </c>
      <c r="G30" s="53"/>
      <c r="H30" s="56"/>
      <c r="I30" s="55"/>
      <c r="J30" s="55"/>
      <c r="K30" s="67"/>
      <c r="L30" s="80">
        <v>34</v>
      </c>
      <c r="M30" s="80" t="b">
        <f xml:space="preserve"> IF(AND(OR(NOT(ISNUMBER(Edges[Width])), Edges[Width] &gt;= Misc!$O$2), OR(NOT(ISNUMBER(Edges[Width])), Edges[Width] &lt;= Misc!$P$2),TRUE), TRUE, FALSE)</f>
        <v>1</v>
      </c>
      <c r="N30" s="62"/>
    </row>
    <row r="31" spans="1:14" x14ac:dyDescent="0.3">
      <c r="A31" t="s">
        <v>189</v>
      </c>
      <c r="B31" t="s">
        <v>191</v>
      </c>
      <c r="C31" s="53" t="s">
        <v>186</v>
      </c>
      <c r="D31" s="103">
        <v>2.39</v>
      </c>
      <c r="E31" s="65"/>
      <c r="F31" s="54">
        <v>20</v>
      </c>
      <c r="G31" s="53"/>
      <c r="H31" s="56"/>
      <c r="I31" s="55"/>
      <c r="J31" s="55"/>
      <c r="K31" s="67"/>
      <c r="L31" s="80">
        <v>4</v>
      </c>
      <c r="M31" s="80" t="b">
        <f xml:space="preserve"> IF(AND(OR(NOT(ISNUMBER(Edges[Width])), Edges[Width] &gt;= Misc!$O$2), OR(NOT(ISNUMBER(Edges[Width])), Edges[Width] &lt;= Misc!$P$2),TRUE), TRUE, FALSE)</f>
        <v>1</v>
      </c>
      <c r="N31" s="62"/>
    </row>
    <row r="32" spans="1:14" x14ac:dyDescent="0.3">
      <c r="A32" t="s">
        <v>192</v>
      </c>
      <c r="B32" t="s">
        <v>205</v>
      </c>
      <c r="C32" s="53" t="s">
        <v>186</v>
      </c>
      <c r="D32" s="103">
        <v>2.39</v>
      </c>
      <c r="E32" s="65"/>
      <c r="F32" s="54">
        <v>20</v>
      </c>
      <c r="G32" s="53"/>
      <c r="H32" s="56"/>
      <c r="I32" s="55"/>
      <c r="J32" s="55"/>
      <c r="K32" s="67"/>
      <c r="L32" s="80">
        <v>18</v>
      </c>
      <c r="M32" s="80" t="b">
        <f xml:space="preserve"> IF(AND(OR(NOT(ISNUMBER(Edges[Width])), Edges[Width] &gt;= Misc!$O$2), OR(NOT(ISNUMBER(Edges[Width])), Edges[Width] &lt;= Misc!$P$2),TRUE), TRUE, FALSE)</f>
        <v>1</v>
      </c>
      <c r="N32" s="62"/>
    </row>
    <row r="33" spans="1:14" x14ac:dyDescent="0.3">
      <c r="A33" t="s">
        <v>177</v>
      </c>
      <c r="B33" t="s">
        <v>175</v>
      </c>
      <c r="C33" s="53" t="s">
        <v>186</v>
      </c>
      <c r="D33" s="103">
        <v>2.39</v>
      </c>
      <c r="E33" s="65"/>
      <c r="F33" s="54">
        <v>20</v>
      </c>
      <c r="G33" s="53"/>
      <c r="H33" s="56"/>
      <c r="I33" s="55"/>
      <c r="J33" s="55"/>
      <c r="K33" s="67"/>
      <c r="L33" s="80">
        <v>36</v>
      </c>
      <c r="M33" s="80" t="b">
        <f xml:space="preserve"> IF(AND(OR(NOT(ISNUMBER(Edges[Width])), Edges[Width] &gt;= Misc!$O$2), OR(NOT(ISNUMBER(Edges[Width])), Edges[Width] &lt;= Misc!$P$2),TRUE), TRUE, FALSE)</f>
        <v>1</v>
      </c>
      <c r="N33" s="62"/>
    </row>
    <row r="34" spans="1:14" x14ac:dyDescent="0.3">
      <c r="A34" t="s">
        <v>202</v>
      </c>
      <c r="B34" t="s">
        <v>198</v>
      </c>
      <c r="C34" s="53" t="s">
        <v>186</v>
      </c>
      <c r="D34" s="103">
        <v>2.39</v>
      </c>
      <c r="E34" s="65"/>
      <c r="F34" s="54">
        <v>20</v>
      </c>
      <c r="G34" s="53"/>
      <c r="H34" s="56"/>
      <c r="I34" s="55"/>
      <c r="J34" s="55"/>
      <c r="K34" s="67"/>
      <c r="L34" s="80">
        <v>53</v>
      </c>
      <c r="M34" s="80" t="b">
        <f xml:space="preserve"> IF(AND(OR(NOT(ISNUMBER(Edges[Width])), Edges[Width] &gt;= Misc!$O$2), OR(NOT(ISNUMBER(Edges[Width])), Edges[Width] &lt;= Misc!$P$2),TRUE), TRUE, FALSE)</f>
        <v>1</v>
      </c>
      <c r="N34" s="62"/>
    </row>
    <row r="35" spans="1:14" x14ac:dyDescent="0.3">
      <c r="A35" t="s">
        <v>181</v>
      </c>
      <c r="B35" t="s">
        <v>202</v>
      </c>
      <c r="C35" s="53" t="s">
        <v>186</v>
      </c>
      <c r="D35" s="103">
        <v>2.1</v>
      </c>
      <c r="E35" s="65"/>
      <c r="F35" s="54">
        <v>20</v>
      </c>
      <c r="G35" s="53"/>
      <c r="H35" s="56"/>
      <c r="I35" s="55"/>
      <c r="J35" s="55"/>
      <c r="K35" s="67"/>
      <c r="L35" s="80">
        <v>8</v>
      </c>
      <c r="M35" s="80" t="b">
        <f xml:space="preserve"> IF(AND(OR(NOT(ISNUMBER(Edges[Width])), Edges[Width] &gt;= Misc!$O$2), OR(NOT(ISNUMBER(Edges[Width])), Edges[Width] &lt;= Misc!$P$2),TRUE), TRUE, FALSE)</f>
        <v>1</v>
      </c>
      <c r="N35" s="62"/>
    </row>
    <row r="36" spans="1:14" x14ac:dyDescent="0.3">
      <c r="A36" t="s">
        <v>194</v>
      </c>
      <c r="B36" t="s">
        <v>175</v>
      </c>
      <c r="C36" s="53" t="s">
        <v>186</v>
      </c>
      <c r="D36" s="103">
        <v>2.1</v>
      </c>
      <c r="E36" s="65"/>
      <c r="F36" s="54">
        <v>20</v>
      </c>
      <c r="G36" s="53"/>
      <c r="H36" s="56"/>
      <c r="I36" s="55"/>
      <c r="J36" s="55"/>
      <c r="K36" s="67"/>
      <c r="L36" s="80">
        <v>21</v>
      </c>
      <c r="M36" s="80" t="b">
        <f xml:space="preserve"> IF(AND(OR(NOT(ISNUMBER(Edges[Width])), Edges[Width] &gt;= Misc!$O$2), OR(NOT(ISNUMBER(Edges[Width])), Edges[Width] &lt;= Misc!$P$2),TRUE), TRUE, FALSE)</f>
        <v>1</v>
      </c>
      <c r="N36" s="62"/>
    </row>
    <row r="37" spans="1:14" x14ac:dyDescent="0.3">
      <c r="A37" t="s">
        <v>198</v>
      </c>
      <c r="B37" t="s">
        <v>177</v>
      </c>
      <c r="C37" s="53" t="s">
        <v>186</v>
      </c>
      <c r="D37" s="103">
        <v>2.1</v>
      </c>
      <c r="E37" s="65"/>
      <c r="F37" s="54">
        <v>20</v>
      </c>
      <c r="G37" s="53"/>
      <c r="H37" s="56"/>
      <c r="I37" s="55"/>
      <c r="J37" s="55"/>
      <c r="K37" s="67"/>
      <c r="L37" s="80">
        <v>25</v>
      </c>
      <c r="M37" s="80" t="b">
        <f xml:space="preserve"> IF(AND(OR(NOT(ISNUMBER(Edges[Width])), Edges[Width] &gt;= Misc!$O$2), OR(NOT(ISNUMBER(Edges[Width])), Edges[Width] &lt;= Misc!$P$2),TRUE), TRUE, FALSE)</f>
        <v>1</v>
      </c>
      <c r="N37" s="62"/>
    </row>
    <row r="38" spans="1:14" x14ac:dyDescent="0.3">
      <c r="A38" t="s">
        <v>196</v>
      </c>
      <c r="B38" t="s">
        <v>183</v>
      </c>
      <c r="C38" s="53" t="s">
        <v>186</v>
      </c>
      <c r="D38" s="103">
        <v>2.1</v>
      </c>
      <c r="E38" s="65"/>
      <c r="F38" s="54">
        <v>20</v>
      </c>
      <c r="G38" s="53"/>
      <c r="H38" s="56"/>
      <c r="I38" s="55"/>
      <c r="J38" s="55"/>
      <c r="K38" s="67"/>
      <c r="L38" s="80">
        <v>27</v>
      </c>
      <c r="M38" s="80" t="b">
        <f xml:space="preserve"> IF(AND(OR(NOT(ISNUMBER(Edges[Width])), Edges[Width] &gt;= Misc!$O$2), OR(NOT(ISNUMBER(Edges[Width])), Edges[Width] &lt;= Misc!$P$2),TRUE), TRUE, FALSE)</f>
        <v>1</v>
      </c>
      <c r="N38" s="62"/>
    </row>
    <row r="39" spans="1:14" x14ac:dyDescent="0.3">
      <c r="A39" t="s">
        <v>177</v>
      </c>
      <c r="B39" t="s">
        <v>181</v>
      </c>
      <c r="C39" s="53" t="s">
        <v>186</v>
      </c>
      <c r="D39" s="103">
        <v>2.1</v>
      </c>
      <c r="E39" s="65"/>
      <c r="F39" s="54">
        <v>20</v>
      </c>
      <c r="G39" s="53"/>
      <c r="H39" s="56"/>
      <c r="I39" s="55"/>
      <c r="J39" s="55"/>
      <c r="K39" s="67"/>
      <c r="L39" s="80">
        <v>35</v>
      </c>
      <c r="M39" s="80" t="b">
        <f xml:space="preserve"> IF(AND(OR(NOT(ISNUMBER(Edges[Width])), Edges[Width] &gt;= Misc!$O$2), OR(NOT(ISNUMBER(Edges[Width])), Edges[Width] &lt;= Misc!$P$2),TRUE), TRUE, FALSE)</f>
        <v>1</v>
      </c>
      <c r="N39" s="62"/>
    </row>
    <row r="40" spans="1:14" x14ac:dyDescent="0.3">
      <c r="A40" t="s">
        <v>175</v>
      </c>
      <c r="B40" t="s">
        <v>192</v>
      </c>
      <c r="C40" s="53" t="s">
        <v>186</v>
      </c>
      <c r="D40" s="103">
        <v>2.1</v>
      </c>
      <c r="E40" s="65"/>
      <c r="F40" s="54">
        <v>20</v>
      </c>
      <c r="G40" s="53"/>
      <c r="H40" s="56"/>
      <c r="I40" s="55"/>
      <c r="J40" s="55"/>
      <c r="K40" s="67"/>
      <c r="L40" s="80">
        <v>40</v>
      </c>
      <c r="M40" s="80" t="b">
        <f xml:space="preserve"> IF(AND(OR(NOT(ISNUMBER(Edges[Width])), Edges[Width] &gt;= Misc!$O$2), OR(NOT(ISNUMBER(Edges[Width])), Edges[Width] &lt;= Misc!$P$2),TRUE), TRUE, FALSE)</f>
        <v>1</v>
      </c>
      <c r="N40" s="62"/>
    </row>
    <row r="41" spans="1:14" x14ac:dyDescent="0.3">
      <c r="A41" t="s">
        <v>205</v>
      </c>
      <c r="B41" t="s">
        <v>204</v>
      </c>
      <c r="C41" s="53" t="s">
        <v>187</v>
      </c>
      <c r="D41" s="103">
        <v>2.1</v>
      </c>
      <c r="E41" s="65"/>
      <c r="F41" s="54">
        <v>20</v>
      </c>
      <c r="G41" s="53"/>
      <c r="H41" s="56"/>
      <c r="I41" s="55"/>
      <c r="J41" s="55"/>
      <c r="K41" s="67"/>
      <c r="L41" s="80">
        <v>63</v>
      </c>
      <c r="M41" s="80" t="b">
        <f xml:space="preserve"> IF(AND(OR(NOT(ISNUMBER(Edges[Width])), Edges[Width] &gt;= Misc!$O$2), OR(NOT(ISNUMBER(Edges[Width])), Edges[Width] &lt;= Misc!$P$2),TRUE), TRUE, FALSE)</f>
        <v>1</v>
      </c>
      <c r="N41" s="62"/>
    </row>
    <row r="42" spans="1:14" x14ac:dyDescent="0.3">
      <c r="A42" t="s">
        <v>182</v>
      </c>
      <c r="B42" t="s">
        <v>205</v>
      </c>
      <c r="C42" s="53" t="s">
        <v>187</v>
      </c>
      <c r="D42" s="103">
        <v>1.69</v>
      </c>
      <c r="E42" s="65"/>
      <c r="F42" s="54">
        <v>20</v>
      </c>
      <c r="G42" s="53"/>
      <c r="H42" s="56"/>
      <c r="I42" s="55"/>
      <c r="J42" s="55"/>
      <c r="K42" s="67"/>
      <c r="L42" s="80">
        <v>14</v>
      </c>
      <c r="M42" s="80" t="b">
        <f xml:space="preserve"> IF(AND(OR(NOT(ISNUMBER(Edges[Width])), Edges[Width] &gt;= Misc!$O$2), OR(NOT(ISNUMBER(Edges[Width])), Edges[Width] &lt;= Misc!$P$2),TRUE), TRUE, FALSE)</f>
        <v>1</v>
      </c>
      <c r="N42" s="62"/>
    </row>
    <row r="43" spans="1:14" x14ac:dyDescent="0.3">
      <c r="A43" t="s">
        <v>192</v>
      </c>
      <c r="B43" t="s">
        <v>193</v>
      </c>
      <c r="C43" s="53" t="s">
        <v>187</v>
      </c>
      <c r="D43" s="103">
        <v>1.69</v>
      </c>
      <c r="E43" s="65"/>
      <c r="F43" s="54">
        <v>20</v>
      </c>
      <c r="G43" s="53"/>
      <c r="H43" s="56"/>
      <c r="I43" s="55"/>
      <c r="J43" s="55"/>
      <c r="K43" s="67"/>
      <c r="L43" s="80">
        <v>15</v>
      </c>
      <c r="M43" s="80" t="b">
        <f xml:space="preserve"> IF(AND(OR(NOT(ISNUMBER(Edges[Width])), Edges[Width] &gt;= Misc!$O$2), OR(NOT(ISNUMBER(Edges[Width])), Edges[Width] &lt;= Misc!$P$2),TRUE), TRUE, FALSE)</f>
        <v>1</v>
      </c>
      <c r="N43" s="62"/>
    </row>
    <row r="44" spans="1:14" x14ac:dyDescent="0.3">
      <c r="A44" t="s">
        <v>194</v>
      </c>
      <c r="B44" t="s">
        <v>201</v>
      </c>
      <c r="C44" s="53" t="s">
        <v>187</v>
      </c>
      <c r="D44" s="103">
        <v>1.69</v>
      </c>
      <c r="E44" s="65"/>
      <c r="F44" s="54">
        <v>20</v>
      </c>
      <c r="G44" s="53"/>
      <c r="H44" s="56"/>
      <c r="I44" s="55"/>
      <c r="J44" s="55"/>
      <c r="K44" s="67"/>
      <c r="L44" s="80">
        <v>22</v>
      </c>
      <c r="M44" s="80" t="b">
        <f xml:space="preserve"> IF(AND(OR(NOT(ISNUMBER(Edges[Width])), Edges[Width] &gt;= Misc!$O$2), OR(NOT(ISNUMBER(Edges[Width])), Edges[Width] &lt;= Misc!$P$2),TRUE), TRUE, FALSE)</f>
        <v>1</v>
      </c>
      <c r="N44" s="62"/>
    </row>
    <row r="45" spans="1:14" x14ac:dyDescent="0.3">
      <c r="A45" t="s">
        <v>176</v>
      </c>
      <c r="B45" t="s">
        <v>200</v>
      </c>
      <c r="C45" s="53" t="s">
        <v>187</v>
      </c>
      <c r="D45" s="103">
        <v>1.69</v>
      </c>
      <c r="E45" s="65"/>
      <c r="F45" s="54">
        <v>20</v>
      </c>
      <c r="G45" s="53"/>
      <c r="H45" s="56"/>
      <c r="I45" s="55"/>
      <c r="J45" s="55"/>
      <c r="K45" s="67"/>
      <c r="L45" s="80">
        <v>23</v>
      </c>
      <c r="M45" s="80" t="b">
        <f xml:space="preserve"> IF(AND(OR(NOT(ISNUMBER(Edges[Width])), Edges[Width] &gt;= Misc!$O$2), OR(NOT(ISNUMBER(Edges[Width])), Edges[Width] &lt;= Misc!$P$2),TRUE), TRUE, FALSE)</f>
        <v>1</v>
      </c>
      <c r="N45" s="62"/>
    </row>
    <row r="46" spans="1:14" x14ac:dyDescent="0.3">
      <c r="A46" t="s">
        <v>176</v>
      </c>
      <c r="B46" t="s">
        <v>195</v>
      </c>
      <c r="C46" s="53" t="s">
        <v>187</v>
      </c>
      <c r="D46" s="103">
        <v>1.69</v>
      </c>
      <c r="E46" s="65"/>
      <c r="F46" s="54">
        <v>20</v>
      </c>
      <c r="G46" s="53"/>
      <c r="H46" s="56"/>
      <c r="I46" s="55"/>
      <c r="J46" s="55"/>
      <c r="K46" s="67"/>
      <c r="L46" s="80">
        <v>24</v>
      </c>
      <c r="M46" s="80" t="b">
        <f xml:space="preserve"> IF(AND(OR(NOT(ISNUMBER(Edges[Width])), Edges[Width] &gt;= Misc!$O$2), OR(NOT(ISNUMBER(Edges[Width])), Edges[Width] &lt;= Misc!$P$2),TRUE), TRUE, FALSE)</f>
        <v>1</v>
      </c>
      <c r="N46" s="62"/>
    </row>
    <row r="47" spans="1:14" x14ac:dyDescent="0.3">
      <c r="A47" t="s">
        <v>199</v>
      </c>
      <c r="B47" t="s">
        <v>201</v>
      </c>
      <c r="C47" s="53" t="s">
        <v>187</v>
      </c>
      <c r="D47" s="103">
        <v>1.69</v>
      </c>
      <c r="E47" s="65"/>
      <c r="F47" s="54">
        <v>20</v>
      </c>
      <c r="G47" s="53"/>
      <c r="H47" s="56"/>
      <c r="I47" s="55"/>
      <c r="J47" s="55"/>
      <c r="K47" s="67"/>
      <c r="L47" s="80">
        <v>43</v>
      </c>
      <c r="M47" s="80" t="b">
        <f xml:space="preserve"> IF(AND(OR(NOT(ISNUMBER(Edges[Width])), Edges[Width] &gt;= Misc!$O$2), OR(NOT(ISNUMBER(Edges[Width])), Edges[Width] &lt;= Misc!$P$2),TRUE), TRUE, FALSE)</f>
        <v>1</v>
      </c>
      <c r="N47" s="62"/>
    </row>
    <row r="48" spans="1:14" x14ac:dyDescent="0.3">
      <c r="A48" t="s">
        <v>195</v>
      </c>
      <c r="B48" t="s">
        <v>192</v>
      </c>
      <c r="C48" s="53" t="s">
        <v>187</v>
      </c>
      <c r="D48" s="103">
        <v>1.69</v>
      </c>
      <c r="E48" s="65"/>
      <c r="F48" s="54">
        <v>20</v>
      </c>
      <c r="G48" s="53"/>
      <c r="H48" s="56"/>
      <c r="I48" s="55"/>
      <c r="J48" s="55"/>
      <c r="K48" s="67"/>
      <c r="L48" s="80">
        <v>58</v>
      </c>
      <c r="M48" s="80" t="b">
        <f xml:space="preserve"> IF(AND(OR(NOT(ISNUMBER(Edges[Width])), Edges[Width] &gt;= Misc!$O$2), OR(NOT(ISNUMBER(Edges[Width])), Edges[Width] &lt;= Misc!$P$2),TRUE), TRUE, FALSE)</f>
        <v>1</v>
      </c>
      <c r="N48" s="62"/>
    </row>
    <row r="49" spans="1:14" x14ac:dyDescent="0.3">
      <c r="A49" t="s">
        <v>205</v>
      </c>
      <c r="B49" t="s">
        <v>199</v>
      </c>
      <c r="C49" s="53" t="s">
        <v>187</v>
      </c>
      <c r="D49" s="103">
        <v>1.69</v>
      </c>
      <c r="E49" s="65"/>
      <c r="F49" s="54">
        <v>20</v>
      </c>
      <c r="G49" s="53"/>
      <c r="H49" s="56"/>
      <c r="I49" s="55"/>
      <c r="J49" s="55"/>
      <c r="K49" s="67"/>
      <c r="L49" s="61">
        <v>60</v>
      </c>
      <c r="M49" s="61" t="b">
        <f xml:space="preserve"> IF(AND(OR(NOT(ISNUMBER(Edges[Width])), Edges[Width] &gt;= Misc!$O$2), OR(NOT(ISNUMBER(Edges[Width])), Edges[Width] &lt;= Misc!$P$2),TRUE), TRUE, FALSE)</f>
        <v>1</v>
      </c>
      <c r="N49" s="62"/>
    </row>
    <row r="50" spans="1:14" x14ac:dyDescent="0.3">
      <c r="A50" t="s">
        <v>205</v>
      </c>
      <c r="B50" t="s">
        <v>182</v>
      </c>
      <c r="C50" s="53" t="s">
        <v>187</v>
      </c>
      <c r="D50" s="103">
        <v>1.69</v>
      </c>
      <c r="E50" s="65"/>
      <c r="F50" s="54">
        <v>20</v>
      </c>
      <c r="G50" s="53"/>
      <c r="H50" s="56"/>
      <c r="I50" s="55"/>
      <c r="J50" s="55"/>
      <c r="K50" s="67"/>
      <c r="L50" s="80">
        <v>61</v>
      </c>
      <c r="M50" s="80" t="b">
        <f xml:space="preserve"> IF(AND(OR(NOT(ISNUMBER(Edges[Width])), Edges[Width] &gt;= Misc!$O$2), OR(NOT(ISNUMBER(Edges[Width])), Edges[Width] &lt;= Misc!$P$2),TRUE), TRUE, FALSE)</f>
        <v>1</v>
      </c>
      <c r="N50" s="62"/>
    </row>
    <row r="51" spans="1:14" x14ac:dyDescent="0.3">
      <c r="A51" t="s">
        <v>189</v>
      </c>
      <c r="B51" t="s">
        <v>177</v>
      </c>
      <c r="C51" s="53" t="s">
        <v>187</v>
      </c>
      <c r="D51" s="103">
        <v>1</v>
      </c>
      <c r="E51" s="65"/>
      <c r="F51" s="54">
        <v>20</v>
      </c>
      <c r="G51" s="53"/>
      <c r="H51" s="56"/>
      <c r="I51" s="55"/>
      <c r="J51" s="55"/>
      <c r="K51" s="67"/>
      <c r="L51" s="80">
        <v>3</v>
      </c>
      <c r="M51" s="80" t="b">
        <f xml:space="preserve"> IF(AND(OR(NOT(ISNUMBER(Edges[Width])), Edges[Width] &gt;= Misc!$O$2), OR(NOT(ISNUMBER(Edges[Width])), Edges[Width] &lt;= Misc!$P$2),TRUE), TRUE, FALSE)</f>
        <v>1</v>
      </c>
      <c r="N51" s="62"/>
    </row>
    <row r="52" spans="1:14" x14ac:dyDescent="0.3">
      <c r="A52" t="s">
        <v>181</v>
      </c>
      <c r="B52" t="s">
        <v>183</v>
      </c>
      <c r="C52" s="53" t="s">
        <v>187</v>
      </c>
      <c r="D52" s="103">
        <v>1</v>
      </c>
      <c r="E52" s="65"/>
      <c r="F52" s="54">
        <v>20</v>
      </c>
      <c r="G52" s="53"/>
      <c r="H52" s="56"/>
      <c r="I52" s="55"/>
      <c r="J52" s="55"/>
      <c r="K52" s="67"/>
      <c r="L52" s="80">
        <v>7</v>
      </c>
      <c r="M52" s="80" t="b">
        <f xml:space="preserve"> IF(AND(OR(NOT(ISNUMBER(Edges[Width])), Edges[Width] &gt;= Misc!$O$2), OR(NOT(ISNUMBER(Edges[Width])), Edges[Width] &lt;= Misc!$P$2),TRUE), TRUE, FALSE)</f>
        <v>1</v>
      </c>
      <c r="N52" s="62"/>
    </row>
    <row r="53" spans="1:14" x14ac:dyDescent="0.3">
      <c r="A53" t="s">
        <v>192</v>
      </c>
      <c r="B53" t="s">
        <v>200</v>
      </c>
      <c r="C53" s="53" t="s">
        <v>187</v>
      </c>
      <c r="D53" s="103">
        <v>1</v>
      </c>
      <c r="E53" s="65"/>
      <c r="F53" s="54">
        <v>20</v>
      </c>
      <c r="G53" s="53"/>
      <c r="H53" s="56"/>
      <c r="I53" s="55"/>
      <c r="J53" s="55"/>
      <c r="K53" s="67"/>
      <c r="L53" s="80">
        <v>19</v>
      </c>
      <c r="M53" s="80" t="b">
        <f xml:space="preserve"> IF(AND(OR(NOT(ISNUMBER(Edges[Width])), Edges[Width] &gt;= Misc!$O$2), OR(NOT(ISNUMBER(Edges[Width])), Edges[Width] &lt;= Misc!$P$2),TRUE), TRUE, FALSE)</f>
        <v>1</v>
      </c>
      <c r="N53" s="62"/>
    </row>
    <row r="54" spans="1:14" x14ac:dyDescent="0.3">
      <c r="A54" t="s">
        <v>196</v>
      </c>
      <c r="B54" t="s">
        <v>181</v>
      </c>
      <c r="C54" s="53" t="s">
        <v>187</v>
      </c>
      <c r="D54" s="103">
        <v>1</v>
      </c>
      <c r="E54" s="65"/>
      <c r="F54" s="54">
        <v>20</v>
      </c>
      <c r="G54" s="53"/>
      <c r="H54" s="56"/>
      <c r="I54" s="55"/>
      <c r="J54" s="55"/>
      <c r="K54" s="67"/>
      <c r="L54" s="80">
        <v>26</v>
      </c>
      <c r="M54" s="80" t="b">
        <f xml:space="preserve"> IF(AND(OR(NOT(ISNUMBER(Edges[Width])), Edges[Width] &gt;= Misc!$O$2), OR(NOT(ISNUMBER(Edges[Width])), Edges[Width] &lt;= Misc!$P$2),TRUE), TRUE, FALSE)</f>
        <v>1</v>
      </c>
      <c r="N54" s="62"/>
    </row>
    <row r="55" spans="1:14" x14ac:dyDescent="0.3">
      <c r="A55" t="s">
        <v>196</v>
      </c>
      <c r="B55" t="s">
        <v>182</v>
      </c>
      <c r="C55" s="53" t="s">
        <v>187</v>
      </c>
      <c r="D55" s="103">
        <v>1</v>
      </c>
      <c r="E55" s="65"/>
      <c r="F55" s="54">
        <v>20</v>
      </c>
      <c r="G55" s="53"/>
      <c r="H55" s="56"/>
      <c r="I55" s="55"/>
      <c r="J55" s="55"/>
      <c r="K55" s="67"/>
      <c r="L55" s="80">
        <v>28</v>
      </c>
      <c r="M55" s="80" t="b">
        <f xml:space="preserve"> IF(AND(OR(NOT(ISNUMBER(Edges[Width])), Edges[Width] &gt;= Misc!$O$2), OR(NOT(ISNUMBER(Edges[Width])), Edges[Width] &lt;= Misc!$P$2),TRUE), TRUE, FALSE)</f>
        <v>1</v>
      </c>
      <c r="N55" s="62"/>
    </row>
    <row r="56" spans="1:14" x14ac:dyDescent="0.3">
      <c r="A56" t="s">
        <v>183</v>
      </c>
      <c r="B56" t="s">
        <v>198</v>
      </c>
      <c r="C56" s="53" t="s">
        <v>187</v>
      </c>
      <c r="D56" s="103">
        <v>1</v>
      </c>
      <c r="E56" s="65"/>
      <c r="F56" s="54">
        <v>20</v>
      </c>
      <c r="G56" s="53"/>
      <c r="H56" s="56"/>
      <c r="I56" s="55"/>
      <c r="J56" s="55"/>
      <c r="K56" s="67"/>
      <c r="L56" s="80">
        <v>31</v>
      </c>
      <c r="M56" s="80" t="b">
        <f xml:space="preserve"> IF(AND(OR(NOT(ISNUMBER(Edges[Width])), Edges[Width] &gt;= Misc!$O$2), OR(NOT(ISNUMBER(Edges[Width])), Edges[Width] &lt;= Misc!$P$2),TRUE), TRUE, FALSE)</f>
        <v>1</v>
      </c>
      <c r="N56" s="62"/>
    </row>
    <row r="57" spans="1:14" x14ac:dyDescent="0.3">
      <c r="A57" t="s">
        <v>177</v>
      </c>
      <c r="B57" t="s">
        <v>198</v>
      </c>
      <c r="C57" s="53" t="s">
        <v>187</v>
      </c>
      <c r="D57" s="103">
        <v>1</v>
      </c>
      <c r="E57" s="65"/>
      <c r="F57" s="54">
        <v>20</v>
      </c>
      <c r="G57" s="53"/>
      <c r="H57" s="56"/>
      <c r="I57" s="55"/>
      <c r="J57" s="55"/>
      <c r="K57" s="67"/>
      <c r="L57" s="80">
        <v>33</v>
      </c>
      <c r="M57" s="80" t="b">
        <f xml:space="preserve"> IF(AND(OR(NOT(ISNUMBER(Edges[Width])), Edges[Width] &gt;= Misc!$O$2), OR(NOT(ISNUMBER(Edges[Width])), Edges[Width] &lt;= Misc!$P$2),TRUE), TRUE, FALSE)</f>
        <v>1</v>
      </c>
      <c r="N57" s="62"/>
    </row>
    <row r="58" spans="1:14" x14ac:dyDescent="0.3">
      <c r="A58" t="s">
        <v>177</v>
      </c>
      <c r="B58" t="s">
        <v>204</v>
      </c>
      <c r="C58" s="53" t="s">
        <v>187</v>
      </c>
      <c r="D58" s="103">
        <v>1</v>
      </c>
      <c r="E58" s="65"/>
      <c r="F58" s="54">
        <v>20</v>
      </c>
      <c r="G58" s="53"/>
      <c r="H58" s="56"/>
      <c r="I58" s="55"/>
      <c r="J58" s="55"/>
      <c r="K58" s="67"/>
      <c r="L58" s="80">
        <v>37</v>
      </c>
      <c r="M58" s="80" t="b">
        <f xml:space="preserve"> IF(AND(OR(NOT(ISNUMBER(Edges[Width])), Edges[Width] &gt;= Misc!$O$2), OR(NOT(ISNUMBER(Edges[Width])), Edges[Width] &lt;= Misc!$P$2),TRUE), TRUE, FALSE)</f>
        <v>1</v>
      </c>
      <c r="N58" s="62"/>
    </row>
    <row r="59" spans="1:14" x14ac:dyDescent="0.3">
      <c r="A59" t="s">
        <v>177</v>
      </c>
      <c r="B59" t="s">
        <v>200</v>
      </c>
      <c r="C59" s="53" t="s">
        <v>187</v>
      </c>
      <c r="D59" s="103">
        <v>1</v>
      </c>
      <c r="E59" s="65"/>
      <c r="F59" s="54">
        <v>20</v>
      </c>
      <c r="G59" s="53"/>
      <c r="H59" s="56"/>
      <c r="I59" s="55"/>
      <c r="J59" s="55"/>
      <c r="K59" s="67"/>
      <c r="L59" s="80">
        <v>38</v>
      </c>
      <c r="M59" s="80" t="b">
        <f xml:space="preserve"> IF(AND(OR(NOT(ISNUMBER(Edges[Width])), Edges[Width] &gt;= Misc!$O$2), OR(NOT(ISNUMBER(Edges[Width])), Edges[Width] &lt;= Misc!$P$2),TRUE), TRUE, FALSE)</f>
        <v>1</v>
      </c>
      <c r="N59" s="62"/>
    </row>
    <row r="60" spans="1:14" x14ac:dyDescent="0.3">
      <c r="A60" t="s">
        <v>199</v>
      </c>
      <c r="B60" t="s">
        <v>200</v>
      </c>
      <c r="C60" s="53" t="s">
        <v>187</v>
      </c>
      <c r="D60" s="103">
        <v>1</v>
      </c>
      <c r="E60" s="65"/>
      <c r="F60" s="54">
        <v>20</v>
      </c>
      <c r="G60" s="53"/>
      <c r="H60" s="56"/>
      <c r="I60" s="55"/>
      <c r="J60" s="55"/>
      <c r="K60" s="67"/>
      <c r="L60" s="80">
        <v>45</v>
      </c>
      <c r="M60" s="80" t="b">
        <f xml:space="preserve"> IF(AND(OR(NOT(ISNUMBER(Edges[Width])), Edges[Width] &gt;= Misc!$O$2), OR(NOT(ISNUMBER(Edges[Width])), Edges[Width] &lt;= Misc!$P$2),TRUE), TRUE, FALSE)</f>
        <v>1</v>
      </c>
      <c r="N60" s="62"/>
    </row>
    <row r="61" spans="1:14" x14ac:dyDescent="0.3">
      <c r="A61" t="s">
        <v>200</v>
      </c>
      <c r="B61" t="s">
        <v>181</v>
      </c>
      <c r="C61" s="53" t="s">
        <v>187</v>
      </c>
      <c r="D61" s="103">
        <v>1</v>
      </c>
      <c r="E61" s="65"/>
      <c r="F61" s="54">
        <v>20</v>
      </c>
      <c r="G61" s="53"/>
      <c r="H61" s="56"/>
      <c r="I61" s="55"/>
      <c r="J61" s="55"/>
      <c r="K61" s="67"/>
      <c r="L61" s="80">
        <v>51</v>
      </c>
      <c r="M61" s="80" t="b">
        <f xml:space="preserve"> IF(AND(OR(NOT(ISNUMBER(Edges[Width])), Edges[Width] &gt;= Misc!$O$2), OR(NOT(ISNUMBER(Edges[Width])), Edges[Width] &lt;= Misc!$P$2),TRUE), TRUE, FALSE)</f>
        <v>1</v>
      </c>
      <c r="N61" s="62"/>
    </row>
    <row r="62" spans="1:14" x14ac:dyDescent="0.3">
      <c r="A62" t="s">
        <v>203</v>
      </c>
      <c r="B62" t="s">
        <v>192</v>
      </c>
      <c r="C62" s="53" t="s">
        <v>187</v>
      </c>
      <c r="D62" s="103">
        <v>1</v>
      </c>
      <c r="E62" s="65"/>
      <c r="F62" s="54">
        <v>20</v>
      </c>
      <c r="G62" s="53"/>
      <c r="H62" s="56"/>
      <c r="I62" s="55"/>
      <c r="J62" s="55"/>
      <c r="K62" s="67"/>
      <c r="L62" s="80">
        <v>55</v>
      </c>
      <c r="M62" s="80" t="b">
        <f xml:space="preserve"> IF(AND(OR(NOT(ISNUMBER(Edges[Width])), Edges[Width] &gt;= Misc!$O$2), OR(NOT(ISNUMBER(Edges[Width])), Edges[Width] &lt;= Misc!$P$2),TRUE), TRUE, FALSE)</f>
        <v>1</v>
      </c>
      <c r="N62" s="62"/>
    </row>
    <row r="63" spans="1:14" x14ac:dyDescent="0.3">
      <c r="A63" t="s">
        <v>195</v>
      </c>
      <c r="B63" t="s">
        <v>189</v>
      </c>
      <c r="C63" s="53" t="s">
        <v>187</v>
      </c>
      <c r="D63" s="103">
        <v>1</v>
      </c>
      <c r="E63" s="65"/>
      <c r="F63" s="54">
        <v>20</v>
      </c>
      <c r="G63" s="53"/>
      <c r="H63" s="56"/>
      <c r="I63" s="55"/>
      <c r="J63" s="55"/>
      <c r="K63" s="67"/>
      <c r="L63" s="80">
        <v>57</v>
      </c>
      <c r="M63" s="80" t="b">
        <f xml:space="preserve"> IF(AND(OR(NOT(ISNUMBER(Edges[Width])), Edges[Width] &gt;= Misc!$O$2), OR(NOT(ISNUMBER(Edges[Width])), Edges[Width] &lt;= Misc!$P$2),TRUE), TRUE, FALSE)</f>
        <v>1</v>
      </c>
      <c r="N63" s="62"/>
    </row>
    <row r="64" spans="1:14" x14ac:dyDescent="0.3">
      <c r="B64"/>
      <c r="C64" s="53"/>
      <c r="D64" s="103"/>
      <c r="E64" s="65"/>
      <c r="F64" s="54"/>
      <c r="G64" s="53"/>
      <c r="H64" s="56"/>
      <c r="I64" s="55"/>
      <c r="J64" s="55"/>
      <c r="K64" s="67"/>
      <c r="L64" s="80">
        <v>64</v>
      </c>
      <c r="M64" s="80" t="b">
        <f xml:space="preserve"> IF(AND(OR(NOT(ISNUMBER(Edges[Width])), Edges[Width] &gt;= Misc!$O$2), OR(NOT(ISNUMBER(Edges[Width])), Edges[Width] &lt;= Misc!$P$2),TRUE), TRUE, FALSE)</f>
        <v>1</v>
      </c>
      <c r="N64" s="62"/>
    </row>
    <row r="65" spans="2:14" x14ac:dyDescent="0.3">
      <c r="B65"/>
      <c r="C65" s="53"/>
      <c r="D65" s="103"/>
      <c r="E65" s="65"/>
      <c r="F65" s="54"/>
      <c r="G65" s="53"/>
      <c r="H65" s="56"/>
      <c r="I65" s="55"/>
      <c r="J65" s="55"/>
      <c r="K65" s="67"/>
      <c r="L65" s="80">
        <v>65</v>
      </c>
      <c r="M65" s="80" t="b">
        <f xml:space="preserve"> IF(AND(OR(NOT(ISNUMBER(Edges[Width])), Edges[Width] &gt;= Misc!$O$2), OR(NOT(ISNUMBER(Edges[Width])), Edges[Width] &lt;= Misc!$P$2),TRUE), TRUE, FALSE)</f>
        <v>1</v>
      </c>
      <c r="N65" s="62"/>
    </row>
    <row r="66" spans="2:14" x14ac:dyDescent="0.3">
      <c r="B66"/>
      <c r="C66" s="53"/>
      <c r="D66" s="103"/>
      <c r="E66" s="65"/>
      <c r="F66" s="54"/>
      <c r="G66" s="53"/>
      <c r="H66" s="56"/>
      <c r="I66" s="55"/>
      <c r="J66" s="55"/>
      <c r="K66" s="67"/>
      <c r="L66" s="80">
        <v>66</v>
      </c>
      <c r="M66" s="80" t="b">
        <f xml:space="preserve"> IF(AND(OR(NOT(ISNUMBER(Edges[Width])), Edges[Width] &gt;= Misc!$O$2), OR(NOT(ISNUMBER(Edges[Width])), Edges[Width] &lt;= Misc!$P$2),TRUE), TRUE, FALSE)</f>
        <v>1</v>
      </c>
      <c r="N66" s="62"/>
    </row>
    <row r="67" spans="2:14" x14ac:dyDescent="0.3">
      <c r="B67"/>
      <c r="C67" s="53"/>
      <c r="D67" s="103"/>
      <c r="E67" s="65"/>
      <c r="F67" s="54"/>
      <c r="G67" s="53"/>
      <c r="H67" s="56"/>
      <c r="I67" s="55"/>
      <c r="J67" s="55"/>
      <c r="K67" s="67"/>
      <c r="L67" s="80">
        <v>67</v>
      </c>
      <c r="M67" s="80" t="b">
        <f xml:space="preserve"> IF(AND(OR(NOT(ISNUMBER(Edges[Width])), Edges[Width] &gt;= Misc!$O$2), OR(NOT(ISNUMBER(Edges[Width])), Edges[Width] &lt;= Misc!$P$2),TRUE), TRUE, FALSE)</f>
        <v>1</v>
      </c>
      <c r="N67" s="62"/>
    </row>
    <row r="68" spans="2:14" x14ac:dyDescent="0.3">
      <c r="B68"/>
      <c r="C68" s="53"/>
      <c r="D68" s="103"/>
      <c r="E68" s="65"/>
      <c r="F68" s="54"/>
      <c r="G68" s="53"/>
      <c r="H68" s="56"/>
      <c r="I68" s="55"/>
      <c r="J68" s="55"/>
      <c r="K68" s="67"/>
      <c r="L68" s="80">
        <v>68</v>
      </c>
      <c r="M68" s="80" t="b">
        <f xml:space="preserve"> IF(AND(OR(NOT(ISNUMBER(Edges[Width])), Edges[Width] &gt;= Misc!$O$2), OR(NOT(ISNUMBER(Edges[Width])), Edges[Width] &lt;= Misc!$P$2),TRUE), TRUE, FALSE)</f>
        <v>1</v>
      </c>
      <c r="N68" s="62"/>
    </row>
    <row r="69" spans="2:14" x14ac:dyDescent="0.3">
      <c r="B69"/>
      <c r="C69" s="53"/>
      <c r="D69" s="103"/>
      <c r="E69" s="65"/>
      <c r="F69" s="54"/>
      <c r="G69" s="53"/>
      <c r="H69" s="56"/>
      <c r="I69" s="55"/>
      <c r="J69" s="55"/>
      <c r="K69" s="67"/>
      <c r="L69" s="80">
        <v>69</v>
      </c>
      <c r="M69" s="80" t="b">
        <f xml:space="preserve"> IF(AND(OR(NOT(ISNUMBER(Edges[Width])), Edges[Width] &gt;= Misc!$O$2), OR(NOT(ISNUMBER(Edges[Width])), Edges[Width] &lt;= Misc!$P$2),TRUE), TRUE, FALSE)</f>
        <v>1</v>
      </c>
      <c r="N69" s="62"/>
    </row>
    <row r="70" spans="2:14" x14ac:dyDescent="0.3">
      <c r="B70"/>
      <c r="C70" s="53"/>
      <c r="D70" s="103"/>
      <c r="E70" s="65"/>
      <c r="F70" s="54"/>
      <c r="G70" s="53"/>
      <c r="H70" s="56"/>
      <c r="I70" s="55"/>
      <c r="J70" s="55"/>
      <c r="K70" s="67"/>
      <c r="L70" s="80">
        <v>70</v>
      </c>
      <c r="M70" s="80" t="b">
        <f xml:space="preserve"> IF(AND(OR(NOT(ISNUMBER(Edges[Width])), Edges[Width] &gt;= Misc!$O$2), OR(NOT(ISNUMBER(Edges[Width])), Edges[Width] &lt;= Misc!$P$2),TRUE), TRUE, FALSE)</f>
        <v>1</v>
      </c>
      <c r="N70" s="62"/>
    </row>
    <row r="71" spans="2:14" x14ac:dyDescent="0.3">
      <c r="B71"/>
      <c r="C71" s="53"/>
      <c r="D71" s="103"/>
      <c r="E71" s="65"/>
      <c r="F71" s="54"/>
      <c r="G71" s="53"/>
      <c r="H71" s="56"/>
      <c r="I71" s="55"/>
      <c r="J71" s="55"/>
      <c r="K71" s="67"/>
      <c r="L71" s="80">
        <v>71</v>
      </c>
      <c r="M71" s="80" t="b">
        <f xml:space="preserve"> IF(AND(OR(NOT(ISNUMBER(Edges[Width])), Edges[Width] &gt;= Misc!$O$2), OR(NOT(ISNUMBER(Edges[Width])), Edges[Width] &lt;= Misc!$P$2),TRUE), TRUE, FALSE)</f>
        <v>1</v>
      </c>
      <c r="N71" s="62"/>
    </row>
    <row r="72" spans="2:14" x14ac:dyDescent="0.3">
      <c r="B72"/>
      <c r="C72" s="53"/>
      <c r="D72" s="103"/>
      <c r="E72" s="65"/>
      <c r="F72" s="54"/>
      <c r="G72" s="53"/>
      <c r="H72" s="56"/>
      <c r="I72" s="55"/>
      <c r="J72" s="55"/>
      <c r="K72" s="67"/>
      <c r="L72" s="80">
        <v>72</v>
      </c>
      <c r="M72" s="80" t="b">
        <f xml:space="preserve"> IF(AND(OR(NOT(ISNUMBER(Edges[Width])), Edges[Width] &gt;= Misc!$O$2), OR(NOT(ISNUMBER(Edges[Width])), Edges[Width] &lt;= Misc!$P$2),TRUE), TRUE, FALSE)</f>
        <v>1</v>
      </c>
      <c r="N72" s="62"/>
    </row>
    <row r="73" spans="2:14" x14ac:dyDescent="0.3">
      <c r="B73"/>
      <c r="C73" s="53"/>
      <c r="D73" s="103"/>
      <c r="E73" s="65"/>
      <c r="F73" s="54"/>
      <c r="G73" s="53"/>
      <c r="H73" s="56"/>
      <c r="I73" s="55"/>
      <c r="J73" s="55"/>
      <c r="K73" s="67"/>
      <c r="L73" s="80">
        <v>73</v>
      </c>
      <c r="M73" s="80" t="b">
        <f xml:space="preserve"> IF(AND(OR(NOT(ISNUMBER(Edges[Width])), Edges[Width] &gt;= Misc!$O$2), OR(NOT(ISNUMBER(Edges[Width])), Edges[Width] &lt;= Misc!$P$2),TRUE), TRUE, FALSE)</f>
        <v>1</v>
      </c>
      <c r="N73" s="62"/>
    </row>
    <row r="74" spans="2:14" x14ac:dyDescent="0.3">
      <c r="B74"/>
      <c r="C74" s="53"/>
      <c r="D74" s="103"/>
      <c r="E74" s="65"/>
      <c r="F74" s="54"/>
      <c r="G74" s="53"/>
      <c r="H74" s="56"/>
      <c r="I74" s="55"/>
      <c r="J74" s="55"/>
      <c r="K74" s="67"/>
      <c r="L74" s="80">
        <v>74</v>
      </c>
      <c r="M74" s="80" t="b">
        <f xml:space="preserve"> IF(AND(OR(NOT(ISNUMBER(Edges[Width])), Edges[Width] &gt;= Misc!$O$2), OR(NOT(ISNUMBER(Edges[Width])), Edges[Width] &lt;= Misc!$P$2),TRUE), TRUE, FALSE)</f>
        <v>1</v>
      </c>
      <c r="N74" s="62"/>
    </row>
    <row r="75" spans="2:14" x14ac:dyDescent="0.3">
      <c r="B75"/>
      <c r="C75" s="53"/>
      <c r="D75" s="103"/>
      <c r="E75" s="65"/>
      <c r="F75" s="54"/>
      <c r="G75" s="53"/>
      <c r="H75" s="56"/>
      <c r="I75" s="55"/>
      <c r="J75" s="55"/>
      <c r="K75" s="67"/>
      <c r="L75" s="80">
        <v>75</v>
      </c>
      <c r="M75" s="80" t="b">
        <f xml:space="preserve"> IF(AND(OR(NOT(ISNUMBER(Edges[Width])), Edges[Width] &gt;= Misc!$O$2), OR(NOT(ISNUMBER(Edges[Width])), Edges[Width] &lt;= Misc!$P$2),TRUE), TRUE, FALSE)</f>
        <v>1</v>
      </c>
      <c r="N75" s="62"/>
    </row>
    <row r="76" spans="2:14" x14ac:dyDescent="0.3">
      <c r="B76"/>
      <c r="C76" s="53"/>
      <c r="D76" s="103"/>
      <c r="E76" s="65"/>
      <c r="F76" s="54"/>
      <c r="G76" s="53"/>
      <c r="H76" s="56"/>
      <c r="I76" s="55"/>
      <c r="J76" s="55"/>
      <c r="K76" s="67"/>
      <c r="L76" s="80">
        <v>76</v>
      </c>
      <c r="M76" s="80" t="b">
        <f xml:space="preserve"> IF(AND(OR(NOT(ISNUMBER(Edges[Width])), Edges[Width] &gt;= Misc!$O$2), OR(NOT(ISNUMBER(Edges[Width])), Edges[Width] &lt;= Misc!$P$2),TRUE), TRUE, FALSE)</f>
        <v>1</v>
      </c>
      <c r="N76" s="62"/>
    </row>
    <row r="77" spans="2:14" x14ac:dyDescent="0.3">
      <c r="B77"/>
      <c r="C77" s="53"/>
      <c r="D77" s="103"/>
      <c r="E77" s="65"/>
      <c r="F77" s="54"/>
      <c r="G77" s="53"/>
      <c r="H77" s="56"/>
      <c r="I77" s="55"/>
      <c r="J77" s="55"/>
      <c r="K77" s="67"/>
      <c r="L77" s="80">
        <v>77</v>
      </c>
      <c r="M77" s="80" t="b">
        <f xml:space="preserve"> IF(AND(OR(NOT(ISNUMBER(Edges[Width])), Edges[Width] &gt;= Misc!$O$2), OR(NOT(ISNUMBER(Edges[Width])), Edges[Width] &lt;= Misc!$P$2),TRUE), TRUE, FALSE)</f>
        <v>1</v>
      </c>
      <c r="N77" s="62"/>
    </row>
    <row r="78" spans="2:14" x14ac:dyDescent="0.3">
      <c r="B78"/>
      <c r="C78" s="53"/>
      <c r="D78" s="103"/>
      <c r="E78" s="65"/>
      <c r="F78" s="54"/>
      <c r="G78" s="53"/>
      <c r="H78" s="56"/>
      <c r="I78" s="55"/>
      <c r="J78" s="55"/>
      <c r="K78" s="67"/>
      <c r="L78" s="80">
        <v>78</v>
      </c>
      <c r="M78" s="80" t="b">
        <f xml:space="preserve"> IF(AND(OR(NOT(ISNUMBER(Edges[Width])), Edges[Width] &gt;= Misc!$O$2), OR(NOT(ISNUMBER(Edges[Width])), Edges[Width] &lt;= Misc!$P$2),TRUE), TRUE, FALSE)</f>
        <v>1</v>
      </c>
      <c r="N78" s="62"/>
    </row>
    <row r="79" spans="2:14" x14ac:dyDescent="0.3">
      <c r="B79"/>
      <c r="C79" s="53"/>
      <c r="D79" s="103"/>
      <c r="E79" s="65"/>
      <c r="F79" s="54"/>
      <c r="G79" s="53"/>
      <c r="H79" s="56"/>
      <c r="I79" s="55"/>
      <c r="J79" s="55"/>
      <c r="K79" s="67"/>
      <c r="L79" s="80">
        <v>79</v>
      </c>
      <c r="M79" s="80" t="b">
        <f xml:space="preserve"> IF(AND(OR(NOT(ISNUMBER(Edges[Width])), Edges[Width] &gt;= Misc!$O$2), OR(NOT(ISNUMBER(Edges[Width])), Edges[Width] &lt;= Misc!$P$2),TRUE), TRUE, FALSE)</f>
        <v>1</v>
      </c>
      <c r="N79" s="62"/>
    </row>
    <row r="80" spans="2:14" x14ac:dyDescent="0.3">
      <c r="B80"/>
      <c r="C80" s="53"/>
      <c r="D80" s="103"/>
      <c r="E80" s="65"/>
      <c r="F80" s="54"/>
      <c r="G80" s="53"/>
      <c r="H80" s="56"/>
      <c r="I80" s="55"/>
      <c r="J80" s="55"/>
      <c r="K80" s="67"/>
      <c r="L80" s="80">
        <v>80</v>
      </c>
      <c r="M80" s="80" t="b">
        <f xml:space="preserve"> IF(AND(OR(NOT(ISNUMBER(Edges[Width])), Edges[Width] &gt;= Misc!$O$2), OR(NOT(ISNUMBER(Edges[Width])), Edges[Width] &lt;= Misc!$P$2),TRUE), TRUE, FALSE)</f>
        <v>1</v>
      </c>
      <c r="N80" s="62"/>
    </row>
    <row r="81" spans="2:14" x14ac:dyDescent="0.3">
      <c r="B81"/>
      <c r="C81" s="53"/>
      <c r="D81" s="103"/>
      <c r="E81" s="65"/>
      <c r="F81" s="54"/>
      <c r="G81" s="53"/>
      <c r="H81" s="56"/>
      <c r="I81" s="55"/>
      <c r="J81" s="55"/>
      <c r="K81" s="67"/>
      <c r="L81" s="80">
        <v>81</v>
      </c>
      <c r="M81" s="80" t="b">
        <f xml:space="preserve"> IF(AND(OR(NOT(ISNUMBER(Edges[Width])), Edges[Width] &gt;= Misc!$O$2), OR(NOT(ISNUMBER(Edges[Width])), Edges[Width] &lt;= Misc!$P$2),TRUE), TRUE, FALSE)</f>
        <v>1</v>
      </c>
      <c r="N81" s="62"/>
    </row>
    <row r="82" spans="2:14" x14ac:dyDescent="0.3">
      <c r="B82"/>
      <c r="C82" s="53"/>
      <c r="D82" s="103"/>
      <c r="E82" s="65"/>
      <c r="F82" s="54"/>
      <c r="G82" s="53"/>
      <c r="H82" s="56"/>
      <c r="I82" s="55"/>
      <c r="J82" s="55"/>
      <c r="K82" s="67"/>
      <c r="L82" s="80">
        <v>82</v>
      </c>
      <c r="M82" s="80" t="b">
        <f xml:space="preserve"> IF(AND(OR(NOT(ISNUMBER(Edges[Width])), Edges[Width] &gt;= Misc!$O$2), OR(NOT(ISNUMBER(Edges[Width])), Edges[Width] &lt;= Misc!$P$2),TRUE), TRUE, FALSE)</f>
        <v>1</v>
      </c>
      <c r="N82" s="62"/>
    </row>
    <row r="83" spans="2:14" x14ac:dyDescent="0.3">
      <c r="B83"/>
      <c r="C83" s="53"/>
      <c r="D83" s="103"/>
      <c r="E83" s="65"/>
      <c r="F83" s="54"/>
      <c r="G83" s="53"/>
      <c r="H83" s="56"/>
      <c r="I83" s="55"/>
      <c r="J83" s="55"/>
      <c r="K83" s="67"/>
      <c r="L83" s="80">
        <v>83</v>
      </c>
      <c r="M83" s="80" t="b">
        <f xml:space="preserve"> IF(AND(OR(NOT(ISNUMBER(Edges[Width])), Edges[Width] &gt;= Misc!$O$2), OR(NOT(ISNUMBER(Edges[Width])), Edges[Width] &lt;= Misc!$P$2),TRUE), TRUE, FALSE)</f>
        <v>1</v>
      </c>
      <c r="N83" s="62"/>
    </row>
    <row r="84" spans="2:14" x14ac:dyDescent="0.3">
      <c r="B84"/>
      <c r="C84" s="53"/>
      <c r="D84" s="103"/>
      <c r="E84" s="65"/>
      <c r="F84" s="54"/>
      <c r="G84" s="53"/>
      <c r="H84" s="56"/>
      <c r="I84" s="55"/>
      <c r="J84" s="55"/>
      <c r="K84" s="67"/>
      <c r="L84" s="80">
        <v>84</v>
      </c>
      <c r="M84" s="80" t="b">
        <f xml:space="preserve"> IF(AND(OR(NOT(ISNUMBER(Edges[Width])), Edges[Width] &gt;= Misc!$O$2), OR(NOT(ISNUMBER(Edges[Width])), Edges[Width] &lt;= Misc!$P$2),TRUE), TRUE, FALSE)</f>
        <v>1</v>
      </c>
      <c r="N84" s="62"/>
    </row>
    <row r="85" spans="2:14" x14ac:dyDescent="0.3">
      <c r="B85"/>
      <c r="C85" s="53"/>
      <c r="D85" s="103"/>
      <c r="E85" s="65"/>
      <c r="F85" s="54"/>
      <c r="G85" s="53"/>
      <c r="H85" s="56"/>
      <c r="I85" s="55"/>
      <c r="J85" s="55"/>
      <c r="K85" s="67"/>
      <c r="L85" s="80">
        <v>85</v>
      </c>
      <c r="M85" s="80" t="b">
        <f xml:space="preserve"> IF(AND(OR(NOT(ISNUMBER(Edges[Width])), Edges[Width] &gt;= Misc!$O$2), OR(NOT(ISNUMBER(Edges[Width])), Edges[Width] &lt;= Misc!$P$2),TRUE), TRUE, FALSE)</f>
        <v>1</v>
      </c>
      <c r="N85" s="62"/>
    </row>
    <row r="86" spans="2:14" x14ac:dyDescent="0.3">
      <c r="B86"/>
      <c r="C86" s="53"/>
      <c r="D86" s="103"/>
      <c r="E86" s="65"/>
      <c r="F86" s="54"/>
      <c r="G86" s="53"/>
      <c r="H86" s="56"/>
      <c r="I86" s="55"/>
      <c r="J86" s="55"/>
      <c r="K86" s="67"/>
      <c r="L86" s="80">
        <v>86</v>
      </c>
      <c r="M86" s="80" t="b">
        <f xml:space="preserve"> IF(AND(OR(NOT(ISNUMBER(Edges[Width])), Edges[Width] &gt;= Misc!$O$2), OR(NOT(ISNUMBER(Edges[Width])), Edges[Width] &lt;= Misc!$P$2),TRUE), TRUE, FALSE)</f>
        <v>1</v>
      </c>
      <c r="N86" s="62"/>
    </row>
    <row r="87" spans="2:14" x14ac:dyDescent="0.3">
      <c r="B87"/>
      <c r="C87" s="53"/>
      <c r="D87" s="103"/>
      <c r="E87" s="65"/>
      <c r="F87" s="54"/>
      <c r="G87" s="53"/>
      <c r="H87" s="56"/>
      <c r="I87" s="55"/>
      <c r="J87" s="55"/>
      <c r="K87" s="67"/>
      <c r="L87" s="80">
        <v>87</v>
      </c>
      <c r="M87" s="80" t="b">
        <f xml:space="preserve"> IF(AND(OR(NOT(ISNUMBER(Edges[Width])), Edges[Width] &gt;= Misc!$O$2), OR(NOT(ISNUMBER(Edges[Width])), Edges[Width] &lt;= Misc!$P$2),TRUE), TRUE, FALSE)</f>
        <v>1</v>
      </c>
      <c r="N87" s="62"/>
    </row>
    <row r="88" spans="2:14" x14ac:dyDescent="0.3">
      <c r="B88"/>
      <c r="C88" s="53"/>
      <c r="D88" s="103"/>
      <c r="E88" s="65"/>
      <c r="F88" s="54"/>
      <c r="G88" s="53"/>
      <c r="H88" s="56"/>
      <c r="I88" s="55"/>
      <c r="J88" s="55"/>
      <c r="K88" s="67"/>
      <c r="L88" s="80">
        <v>88</v>
      </c>
      <c r="M88" s="80" t="b">
        <f xml:space="preserve"> IF(AND(OR(NOT(ISNUMBER(Edges[Width])), Edges[Width] &gt;= Misc!$O$2), OR(NOT(ISNUMBER(Edges[Width])), Edges[Width] &lt;= Misc!$P$2),TRUE), TRUE, FALSE)</f>
        <v>1</v>
      </c>
      <c r="N88" s="62"/>
    </row>
    <row r="89" spans="2:14" x14ac:dyDescent="0.3">
      <c r="B89"/>
      <c r="C89" s="53"/>
      <c r="D89" s="103"/>
      <c r="E89" s="65"/>
      <c r="F89" s="54"/>
      <c r="G89" s="53"/>
      <c r="H89" s="56"/>
      <c r="I89" s="55"/>
      <c r="J89" s="55"/>
      <c r="K89" s="67"/>
      <c r="L89" s="80">
        <v>89</v>
      </c>
      <c r="M89" s="80" t="b">
        <f xml:space="preserve"> IF(AND(OR(NOT(ISNUMBER(Edges[Width])), Edges[Width] &gt;= Misc!$O$2), OR(NOT(ISNUMBER(Edges[Width])), Edges[Width] &lt;= Misc!$P$2),TRUE), TRUE, FALSE)</f>
        <v>1</v>
      </c>
      <c r="N89" s="62"/>
    </row>
    <row r="90" spans="2:14" x14ac:dyDescent="0.3">
      <c r="B90"/>
      <c r="C90" s="53"/>
      <c r="D90" s="103"/>
      <c r="E90" s="65"/>
      <c r="F90" s="54"/>
      <c r="G90" s="53"/>
      <c r="H90" s="56"/>
      <c r="I90" s="55"/>
      <c r="J90" s="55"/>
      <c r="K90" s="67"/>
      <c r="L90" s="80">
        <v>90</v>
      </c>
      <c r="M90" s="80" t="b">
        <f xml:space="preserve"> IF(AND(OR(NOT(ISNUMBER(Edges[Width])), Edges[Width] &gt;= Misc!$O$2), OR(NOT(ISNUMBER(Edges[Width])), Edges[Width] &lt;= Misc!$P$2),TRUE), TRUE, FALSE)</f>
        <v>1</v>
      </c>
      <c r="N90" s="62"/>
    </row>
    <row r="91" spans="2:14" x14ac:dyDescent="0.3">
      <c r="B91"/>
      <c r="C91" s="53"/>
      <c r="D91" s="103"/>
      <c r="E91" s="65"/>
      <c r="F91" s="54"/>
      <c r="G91" s="53"/>
      <c r="H91" s="56"/>
      <c r="I91" s="55"/>
      <c r="J91" s="55"/>
      <c r="K91" s="67"/>
      <c r="L91" s="80">
        <v>91</v>
      </c>
      <c r="M91" s="80" t="b">
        <f xml:space="preserve"> IF(AND(OR(NOT(ISNUMBER(Edges[Width])), Edges[Width] &gt;= Misc!$O$2), OR(NOT(ISNUMBER(Edges[Width])), Edges[Width] &lt;= Misc!$P$2),TRUE), TRUE, FALSE)</f>
        <v>1</v>
      </c>
      <c r="N91" s="62"/>
    </row>
    <row r="92" spans="2:14" x14ac:dyDescent="0.3">
      <c r="B92"/>
      <c r="C92" s="53"/>
      <c r="D92" s="103"/>
      <c r="E92" s="65"/>
      <c r="F92" s="54"/>
      <c r="G92" s="53"/>
      <c r="H92" s="56"/>
      <c r="I92" s="55"/>
      <c r="J92" s="55"/>
      <c r="K92" s="67"/>
      <c r="L92" s="80">
        <v>92</v>
      </c>
      <c r="M92" s="80" t="b">
        <f xml:space="preserve"> IF(AND(OR(NOT(ISNUMBER(Edges[Width])), Edges[Width] &gt;= Misc!$O$2), OR(NOT(ISNUMBER(Edges[Width])), Edges[Width] &lt;= Misc!$P$2),TRUE), TRUE, FALSE)</f>
        <v>1</v>
      </c>
      <c r="N92" s="62"/>
    </row>
    <row r="93" spans="2:14" x14ac:dyDescent="0.3">
      <c r="B93"/>
      <c r="C93" s="53"/>
      <c r="D93" s="103"/>
      <c r="E93" s="65"/>
      <c r="F93" s="54"/>
      <c r="G93" s="53"/>
      <c r="H93" s="56"/>
      <c r="I93" s="55"/>
      <c r="J93" s="55"/>
      <c r="K93" s="67"/>
      <c r="L93" s="80">
        <v>93</v>
      </c>
      <c r="M93" s="80" t="b">
        <f xml:space="preserve"> IF(AND(OR(NOT(ISNUMBER(Edges[Width])), Edges[Width] &gt;= Misc!$O$2), OR(NOT(ISNUMBER(Edges[Width])), Edges[Width] &lt;= Misc!$P$2),TRUE), TRUE, FALSE)</f>
        <v>1</v>
      </c>
      <c r="N93" s="62"/>
    </row>
    <row r="94" spans="2:14" x14ac:dyDescent="0.3">
      <c r="B94"/>
      <c r="C94" s="53"/>
      <c r="D94" s="103"/>
      <c r="E94" s="65"/>
      <c r="F94" s="54"/>
      <c r="G94" s="53"/>
      <c r="H94" s="56"/>
      <c r="I94" s="55"/>
      <c r="J94" s="55"/>
      <c r="K94" s="67"/>
      <c r="L94" s="80">
        <v>94</v>
      </c>
      <c r="M94" s="80" t="b">
        <f xml:space="preserve"> IF(AND(OR(NOT(ISNUMBER(Edges[Width])), Edges[Width] &gt;= Misc!$O$2), OR(NOT(ISNUMBER(Edges[Width])), Edges[Width] &lt;= Misc!$P$2),TRUE), TRUE, FALSE)</f>
        <v>1</v>
      </c>
      <c r="N94" s="62"/>
    </row>
    <row r="95" spans="2:14" x14ac:dyDescent="0.3">
      <c r="B95"/>
      <c r="C95" s="53"/>
      <c r="D95" s="103"/>
      <c r="E95" s="65"/>
      <c r="F95" s="54"/>
      <c r="G95" s="53"/>
      <c r="H95" s="56"/>
      <c r="I95" s="55"/>
      <c r="J95" s="55"/>
      <c r="K95" s="67"/>
      <c r="L95" s="80">
        <v>95</v>
      </c>
      <c r="M95" s="80" t="b">
        <f xml:space="preserve"> IF(AND(OR(NOT(ISNUMBER(Edges[Width])), Edges[Width] &gt;= Misc!$O$2), OR(NOT(ISNUMBER(Edges[Width])), Edges[Width] &lt;= Misc!$P$2),TRUE), TRUE, FALSE)</f>
        <v>1</v>
      </c>
      <c r="N95" s="62"/>
    </row>
    <row r="96" spans="2:14" x14ac:dyDescent="0.3">
      <c r="B96"/>
      <c r="C96" s="53"/>
      <c r="D96" s="103"/>
      <c r="E96" s="65"/>
      <c r="F96" s="54"/>
      <c r="G96" s="53"/>
      <c r="H96" s="56"/>
      <c r="I96" s="55"/>
      <c r="J96" s="55"/>
      <c r="K96" s="67"/>
      <c r="L96" s="80">
        <v>96</v>
      </c>
      <c r="M96" s="80" t="b">
        <f xml:space="preserve"> IF(AND(OR(NOT(ISNUMBER(Edges[Width])), Edges[Width] &gt;= Misc!$O$2), OR(NOT(ISNUMBER(Edges[Width])), Edges[Width] &lt;= Misc!$P$2),TRUE), TRUE, FALSE)</f>
        <v>1</v>
      </c>
      <c r="N96" s="62"/>
    </row>
    <row r="97" spans="2:14" x14ac:dyDescent="0.3">
      <c r="B97"/>
      <c r="C97" s="53"/>
      <c r="D97" s="103"/>
      <c r="E97" s="65"/>
      <c r="F97" s="54"/>
      <c r="G97" s="53"/>
      <c r="H97" s="56"/>
      <c r="I97" s="55"/>
      <c r="J97" s="55"/>
      <c r="K97" s="67"/>
      <c r="L97" s="80">
        <v>97</v>
      </c>
      <c r="M97" s="80" t="b">
        <f xml:space="preserve"> IF(AND(OR(NOT(ISNUMBER(Edges[Width])), Edges[Width] &gt;= Misc!$O$2), OR(NOT(ISNUMBER(Edges[Width])), Edges[Width] &lt;= Misc!$P$2),TRUE), TRUE, FALSE)</f>
        <v>1</v>
      </c>
      <c r="N97" s="62"/>
    </row>
    <row r="98" spans="2:14" x14ac:dyDescent="0.3">
      <c r="B98"/>
      <c r="C98" s="53"/>
      <c r="D98" s="103"/>
      <c r="E98" s="65"/>
      <c r="F98" s="54"/>
      <c r="G98" s="53"/>
      <c r="H98" s="56"/>
      <c r="I98" s="55"/>
      <c r="J98" s="55"/>
      <c r="K98" s="67"/>
      <c r="L98" s="80">
        <v>98</v>
      </c>
      <c r="M98" s="80" t="b">
        <f xml:space="preserve"> IF(AND(OR(NOT(ISNUMBER(Edges[Width])), Edges[Width] &gt;= Misc!$O$2), OR(NOT(ISNUMBER(Edges[Width])), Edges[Width] &lt;= Misc!$P$2),TRUE), TRUE, FALSE)</f>
        <v>1</v>
      </c>
      <c r="N98" s="62"/>
    </row>
    <row r="99" spans="2:14" x14ac:dyDescent="0.3">
      <c r="B99"/>
      <c r="C99" s="53"/>
      <c r="D99" s="103"/>
      <c r="E99" s="65"/>
      <c r="F99" s="54"/>
      <c r="G99" s="53"/>
      <c r="H99" s="56"/>
      <c r="I99" s="55"/>
      <c r="J99" s="55"/>
      <c r="K99" s="67"/>
      <c r="L99" s="80">
        <v>99</v>
      </c>
      <c r="M99" s="80" t="b">
        <f xml:space="preserve"> IF(AND(OR(NOT(ISNUMBER(Edges[Width])), Edges[Width] &gt;= Misc!$O$2), OR(NOT(ISNUMBER(Edges[Width])), Edges[Width] &lt;= Misc!$P$2),TRUE), TRUE, FALSE)</f>
        <v>1</v>
      </c>
      <c r="N99" s="62"/>
    </row>
    <row r="100" spans="2:14" x14ac:dyDescent="0.3">
      <c r="B100"/>
      <c r="C100" s="53"/>
      <c r="D100" s="103"/>
      <c r="E100" s="65"/>
      <c r="F100" s="54"/>
      <c r="G100" s="53"/>
      <c r="H100" s="56"/>
      <c r="I100" s="55"/>
      <c r="J100" s="55"/>
      <c r="K100" s="67"/>
      <c r="L100" s="80">
        <v>100</v>
      </c>
      <c r="M100" s="80" t="b">
        <f xml:space="preserve"> IF(AND(OR(NOT(ISNUMBER(Edges[Width])), Edges[Width] &gt;= Misc!$O$2), OR(NOT(ISNUMBER(Edges[Width])), Edges[Width] &lt;= Misc!$P$2),TRUE), TRUE, FALSE)</f>
        <v>1</v>
      </c>
      <c r="N100" s="62"/>
    </row>
    <row r="101" spans="2:14" x14ac:dyDescent="0.3">
      <c r="B101"/>
      <c r="C101" s="53"/>
      <c r="D101" s="103"/>
      <c r="E101" s="65"/>
      <c r="F101" s="54"/>
      <c r="G101" s="53"/>
      <c r="H101" s="56"/>
      <c r="I101" s="55"/>
      <c r="J101" s="55"/>
      <c r="K101" s="67"/>
      <c r="L101" s="80">
        <v>101</v>
      </c>
      <c r="M101" s="80" t="b">
        <f xml:space="preserve"> IF(AND(OR(NOT(ISNUMBER(Edges[Width])), Edges[Width] &gt;= Misc!$O$2), OR(NOT(ISNUMBER(Edges[Width])), Edges[Width] &lt;= Misc!$P$2),TRUE), TRUE, FALSE)</f>
        <v>1</v>
      </c>
      <c r="N101" s="62"/>
    </row>
    <row r="102" spans="2:14" x14ac:dyDescent="0.3">
      <c r="B102"/>
      <c r="C102" s="53"/>
      <c r="D102" s="103"/>
      <c r="E102" s="65"/>
      <c r="F102" s="54"/>
      <c r="G102" s="53"/>
      <c r="H102" s="56"/>
      <c r="I102" s="55"/>
      <c r="J102" s="55"/>
      <c r="K102" s="67"/>
      <c r="L102" s="80">
        <v>102</v>
      </c>
      <c r="M102" s="80" t="b">
        <f xml:space="preserve"> IF(AND(OR(NOT(ISNUMBER(Edges[Width])), Edges[Width] &gt;= Misc!$O$2), OR(NOT(ISNUMBER(Edges[Width])), Edges[Width] &lt;= Misc!$P$2),TRUE), TRUE, FALSE)</f>
        <v>1</v>
      </c>
      <c r="N102" s="62"/>
    </row>
    <row r="103" spans="2:14" x14ac:dyDescent="0.3">
      <c r="B103"/>
      <c r="C103" s="53"/>
      <c r="D103" s="103"/>
      <c r="E103" s="65"/>
      <c r="F103" s="54"/>
      <c r="G103" s="53"/>
      <c r="H103" s="56"/>
      <c r="I103" s="55"/>
      <c r="J103" s="55"/>
      <c r="K103" s="67"/>
      <c r="L103" s="80">
        <v>103</v>
      </c>
      <c r="M103" s="80" t="b">
        <f xml:space="preserve"> IF(AND(OR(NOT(ISNUMBER(Edges[Width])), Edges[Width] &gt;= Misc!$O$2), OR(NOT(ISNUMBER(Edges[Width])), Edges[Width] &lt;= Misc!$P$2),TRUE), TRUE, FALSE)</f>
        <v>1</v>
      </c>
      <c r="N103" s="62"/>
    </row>
    <row r="104" spans="2:14" x14ac:dyDescent="0.3">
      <c r="B104"/>
      <c r="C104" s="53"/>
      <c r="D104" s="103"/>
      <c r="E104" s="65"/>
      <c r="F104" s="54"/>
      <c r="G104" s="53"/>
      <c r="H104" s="56"/>
      <c r="I104" s="55"/>
      <c r="J104" s="55"/>
      <c r="K104" s="67"/>
      <c r="L104" s="80">
        <v>104</v>
      </c>
      <c r="M104" s="80" t="b">
        <f xml:space="preserve"> IF(AND(OR(NOT(ISNUMBER(Edges[Width])), Edges[Width] &gt;= Misc!$O$2), OR(NOT(ISNUMBER(Edges[Width])), Edges[Width] &lt;= Misc!$P$2),TRUE), TRUE, FALSE)</f>
        <v>1</v>
      </c>
      <c r="N104" s="62"/>
    </row>
    <row r="105" spans="2:14" x14ac:dyDescent="0.3">
      <c r="B105"/>
      <c r="C105" s="53"/>
      <c r="D105" s="103"/>
      <c r="E105" s="65"/>
      <c r="F105" s="54"/>
      <c r="G105" s="53"/>
      <c r="H105" s="56"/>
      <c r="I105" s="55"/>
      <c r="J105" s="55"/>
      <c r="K105" s="67"/>
      <c r="L105" s="80">
        <v>105</v>
      </c>
      <c r="M105" s="80" t="b">
        <f xml:space="preserve"> IF(AND(OR(NOT(ISNUMBER(Edges[Width])), Edges[Width] &gt;= Misc!$O$2), OR(NOT(ISNUMBER(Edges[Width])), Edges[Width] &lt;= Misc!$P$2),TRUE), TRUE, FALSE)</f>
        <v>1</v>
      </c>
      <c r="N105" s="62"/>
    </row>
    <row r="106" spans="2:14" x14ac:dyDescent="0.3">
      <c r="B106"/>
      <c r="C106" s="53"/>
      <c r="D106" s="103"/>
      <c r="E106" s="65"/>
      <c r="F106" s="54"/>
      <c r="G106" s="53"/>
      <c r="H106" s="56"/>
      <c r="I106" s="55"/>
      <c r="J106" s="55"/>
      <c r="K106" s="67"/>
      <c r="L106" s="80">
        <v>106</v>
      </c>
      <c r="M106" s="80" t="b">
        <f xml:space="preserve"> IF(AND(OR(NOT(ISNUMBER(Edges[Width])), Edges[Width] &gt;= Misc!$O$2), OR(NOT(ISNUMBER(Edges[Width])), Edges[Width] &lt;= Misc!$P$2),TRUE), TRUE, FALSE)</f>
        <v>1</v>
      </c>
      <c r="N106" s="62"/>
    </row>
    <row r="107" spans="2:14" x14ac:dyDescent="0.3">
      <c r="B107"/>
      <c r="C107" s="53"/>
      <c r="D107" s="103"/>
      <c r="E107" s="65"/>
      <c r="F107" s="54"/>
      <c r="G107" s="53"/>
      <c r="H107" s="56"/>
      <c r="I107" s="55"/>
      <c r="J107" s="55"/>
      <c r="K107" s="67"/>
      <c r="L107" s="80">
        <v>107</v>
      </c>
      <c r="M107" s="80" t="b">
        <f xml:space="preserve"> IF(AND(OR(NOT(ISNUMBER(Edges[Width])), Edges[Width] &gt;= Misc!$O$2), OR(NOT(ISNUMBER(Edges[Width])), Edges[Width] &lt;= Misc!$P$2),TRUE), TRUE, FALSE)</f>
        <v>1</v>
      </c>
      <c r="N107" s="62"/>
    </row>
    <row r="108" spans="2:14" x14ac:dyDescent="0.3">
      <c r="B108"/>
      <c r="C108" s="53"/>
      <c r="D108" s="103"/>
      <c r="E108" s="65"/>
      <c r="F108" s="54"/>
      <c r="G108" s="53"/>
      <c r="H108" s="56"/>
      <c r="I108" s="55"/>
      <c r="J108" s="55"/>
      <c r="K108" s="67"/>
      <c r="L108" s="80">
        <v>108</v>
      </c>
      <c r="M108" s="80" t="b">
        <f xml:space="preserve"> IF(AND(OR(NOT(ISNUMBER(Edges[Width])), Edges[Width] &gt;= Misc!$O$2), OR(NOT(ISNUMBER(Edges[Width])), Edges[Width] &lt;= Misc!$P$2),TRUE), TRUE, FALSE)</f>
        <v>1</v>
      </c>
      <c r="N108" s="62"/>
    </row>
    <row r="109" spans="2:14" x14ac:dyDescent="0.3">
      <c r="B109"/>
      <c r="C109" s="53"/>
      <c r="D109" s="103"/>
      <c r="E109" s="65"/>
      <c r="F109" s="54"/>
      <c r="G109" s="53"/>
      <c r="H109" s="56"/>
      <c r="I109" s="55"/>
      <c r="J109" s="55"/>
      <c r="K109" s="67"/>
      <c r="L109" s="80">
        <v>109</v>
      </c>
      <c r="M109" s="80" t="b">
        <f xml:space="preserve"> IF(AND(OR(NOT(ISNUMBER(Edges[Width])), Edges[Width] &gt;= Misc!$O$2), OR(NOT(ISNUMBER(Edges[Width])), Edges[Width] &lt;= Misc!$P$2),TRUE), TRUE, FALSE)</f>
        <v>1</v>
      </c>
      <c r="N109" s="62"/>
    </row>
    <row r="110" spans="2:14" x14ac:dyDescent="0.3">
      <c r="B110"/>
      <c r="C110" s="53"/>
      <c r="D110" s="103"/>
      <c r="E110" s="65"/>
      <c r="F110" s="54"/>
      <c r="G110" s="53"/>
      <c r="H110" s="56"/>
      <c r="I110" s="55"/>
      <c r="J110" s="55"/>
      <c r="K110" s="67"/>
      <c r="L110" s="80">
        <v>110</v>
      </c>
      <c r="M110" s="80" t="b">
        <f xml:space="preserve"> IF(AND(OR(NOT(ISNUMBER(Edges[Width])), Edges[Width] &gt;= Misc!$O$2), OR(NOT(ISNUMBER(Edges[Width])), Edges[Width] &lt;= Misc!$P$2),TRUE), TRUE, FALSE)</f>
        <v>1</v>
      </c>
      <c r="N110" s="62"/>
    </row>
    <row r="111" spans="2:14" x14ac:dyDescent="0.3">
      <c r="B111"/>
      <c r="C111" s="53"/>
      <c r="D111" s="103"/>
      <c r="E111" s="65"/>
      <c r="F111" s="54"/>
      <c r="G111" s="53"/>
      <c r="H111" s="56"/>
      <c r="I111" s="55"/>
      <c r="J111" s="55"/>
      <c r="K111" s="67"/>
      <c r="L111" s="80">
        <v>111</v>
      </c>
      <c r="M111" s="80" t="b">
        <f xml:space="preserve"> IF(AND(OR(NOT(ISNUMBER(Edges[Width])), Edges[Width] &gt;= Misc!$O$2), OR(NOT(ISNUMBER(Edges[Width])), Edges[Width] &lt;= Misc!$P$2),TRUE), TRUE, FALSE)</f>
        <v>1</v>
      </c>
      <c r="N111" s="62"/>
    </row>
    <row r="112" spans="2:14" x14ac:dyDescent="0.3">
      <c r="B112"/>
      <c r="C112" s="53"/>
      <c r="D112" s="103"/>
      <c r="E112" s="65"/>
      <c r="F112" s="54"/>
      <c r="G112" s="53"/>
      <c r="H112" s="56"/>
      <c r="I112" s="55"/>
      <c r="J112" s="55"/>
      <c r="K112" s="67"/>
      <c r="L112" s="80">
        <v>112</v>
      </c>
      <c r="M112" s="80" t="b">
        <f xml:space="preserve"> IF(AND(OR(NOT(ISNUMBER(Edges[Width])), Edges[Width] &gt;= Misc!$O$2), OR(NOT(ISNUMBER(Edges[Width])), Edges[Width] &lt;= Misc!$P$2),TRUE), TRUE, FALSE)</f>
        <v>1</v>
      </c>
      <c r="N112" s="62"/>
    </row>
    <row r="113" spans="2:14" x14ac:dyDescent="0.3">
      <c r="B113"/>
      <c r="C113" s="53"/>
      <c r="D113" s="103"/>
      <c r="E113" s="65"/>
      <c r="F113" s="54"/>
      <c r="G113" s="53"/>
      <c r="H113" s="56"/>
      <c r="I113" s="55"/>
      <c r="J113" s="55"/>
      <c r="K113" s="67"/>
      <c r="L113" s="80">
        <v>113</v>
      </c>
      <c r="M113" s="80" t="b">
        <f xml:space="preserve"> IF(AND(OR(NOT(ISNUMBER(Edges[Width])), Edges[Width] &gt;= Misc!$O$2), OR(NOT(ISNUMBER(Edges[Width])), Edges[Width] &lt;= Misc!$P$2),TRUE), TRUE, FALSE)</f>
        <v>1</v>
      </c>
      <c r="N113" s="62"/>
    </row>
    <row r="114" spans="2:14" x14ac:dyDescent="0.3">
      <c r="B114"/>
      <c r="C114" s="53"/>
      <c r="D114" s="103"/>
      <c r="E114" s="65"/>
      <c r="F114" s="54"/>
      <c r="G114" s="53"/>
      <c r="H114" s="56"/>
      <c r="I114" s="55"/>
      <c r="J114" s="55"/>
      <c r="K114" s="67"/>
      <c r="L114" s="80">
        <v>114</v>
      </c>
      <c r="M114" s="80" t="b">
        <f xml:space="preserve"> IF(AND(OR(NOT(ISNUMBER(Edges[Width])), Edges[Width] &gt;= Misc!$O$2), OR(NOT(ISNUMBER(Edges[Width])), Edges[Width] &lt;= Misc!$P$2),TRUE), TRUE, FALSE)</f>
        <v>1</v>
      </c>
      <c r="N114" s="62"/>
    </row>
    <row r="115" spans="2:14" x14ac:dyDescent="0.3">
      <c r="B115"/>
      <c r="C115" s="53"/>
      <c r="D115" s="103"/>
      <c r="E115" s="65"/>
      <c r="F115" s="54"/>
      <c r="G115" s="53"/>
      <c r="H115" s="56"/>
      <c r="I115" s="55"/>
      <c r="J115" s="55"/>
      <c r="K115" s="67"/>
      <c r="L115" s="80">
        <v>115</v>
      </c>
      <c r="M115" s="80" t="b">
        <f xml:space="preserve"> IF(AND(OR(NOT(ISNUMBER(Edges[Width])), Edges[Width] &gt;= Misc!$O$2), OR(NOT(ISNUMBER(Edges[Width])), Edges[Width] &lt;= Misc!$P$2),TRUE), TRUE, FALSE)</f>
        <v>1</v>
      </c>
      <c r="N115" s="62"/>
    </row>
    <row r="116" spans="2:14" x14ac:dyDescent="0.3">
      <c r="B116"/>
      <c r="C116" s="53"/>
      <c r="D116" s="103"/>
      <c r="E116" s="65"/>
      <c r="F116" s="54"/>
      <c r="G116" s="53"/>
      <c r="H116" s="56"/>
      <c r="I116" s="55"/>
      <c r="J116" s="55"/>
      <c r="K116" s="67"/>
      <c r="L116" s="80">
        <v>116</v>
      </c>
      <c r="M116" s="80" t="b">
        <f xml:space="preserve"> IF(AND(OR(NOT(ISNUMBER(Edges[Width])), Edges[Width] &gt;= Misc!$O$2), OR(NOT(ISNUMBER(Edges[Width])), Edges[Width] &lt;= Misc!$P$2),TRUE), TRUE, FALSE)</f>
        <v>1</v>
      </c>
      <c r="N116" s="62"/>
    </row>
    <row r="117" spans="2:14" x14ac:dyDescent="0.3">
      <c r="B117"/>
      <c r="C117" s="53"/>
      <c r="D117" s="103"/>
      <c r="E117" s="65"/>
      <c r="F117" s="54"/>
      <c r="G117" s="53"/>
      <c r="H117" s="56"/>
      <c r="I117" s="55"/>
      <c r="J117" s="55"/>
      <c r="K117" s="67"/>
      <c r="L117" s="80">
        <v>117</v>
      </c>
      <c r="M117" s="80" t="b">
        <f xml:space="preserve"> IF(AND(OR(NOT(ISNUMBER(Edges[Width])), Edges[Width] &gt;= Misc!$O$2), OR(NOT(ISNUMBER(Edges[Width])), Edges[Width] &lt;= Misc!$P$2),TRUE), TRUE, FALSE)</f>
        <v>1</v>
      </c>
      <c r="N117" s="62"/>
    </row>
    <row r="118" spans="2:14" x14ac:dyDescent="0.3">
      <c r="B118"/>
      <c r="C118" s="53"/>
      <c r="D118" s="103"/>
      <c r="E118" s="65"/>
      <c r="F118" s="54"/>
      <c r="G118" s="53"/>
      <c r="H118" s="56"/>
      <c r="I118" s="55"/>
      <c r="J118" s="55"/>
      <c r="K118" s="67"/>
      <c r="L118" s="80">
        <v>118</v>
      </c>
      <c r="M118" s="80" t="b">
        <f xml:space="preserve"> IF(AND(OR(NOT(ISNUMBER(Edges[Width])), Edges[Width] &gt;= Misc!$O$2), OR(NOT(ISNUMBER(Edges[Width])), Edges[Width] &lt;= Misc!$P$2),TRUE), TRUE, FALSE)</f>
        <v>1</v>
      </c>
      <c r="N118" s="62"/>
    </row>
    <row r="119" spans="2:14" x14ac:dyDescent="0.3">
      <c r="B119"/>
      <c r="C119" s="53"/>
      <c r="D119" s="103"/>
      <c r="E119" s="65"/>
      <c r="F119" s="54"/>
      <c r="G119" s="53"/>
      <c r="H119" s="56"/>
      <c r="I119" s="55"/>
      <c r="J119" s="55"/>
      <c r="K119" s="67"/>
      <c r="L119" s="80">
        <v>119</v>
      </c>
      <c r="M119" s="80" t="b">
        <f xml:space="preserve"> IF(AND(OR(NOT(ISNUMBER(Edges[Width])), Edges[Width] &gt;= Misc!$O$2), OR(NOT(ISNUMBER(Edges[Width])), Edges[Width] &lt;= Misc!$P$2),TRUE), TRUE, FALSE)</f>
        <v>1</v>
      </c>
      <c r="N119" s="62"/>
    </row>
    <row r="120" spans="2:14" x14ac:dyDescent="0.3">
      <c r="B120"/>
      <c r="C120" s="53"/>
      <c r="D120" s="103"/>
      <c r="E120" s="65"/>
      <c r="F120" s="54"/>
      <c r="G120" s="53"/>
      <c r="H120" s="56"/>
      <c r="I120" s="55"/>
      <c r="J120" s="55"/>
      <c r="K120" s="67"/>
      <c r="L120" s="80">
        <v>120</v>
      </c>
      <c r="M120" s="80" t="b">
        <f xml:space="preserve"> IF(AND(OR(NOT(ISNUMBER(Edges[Width])), Edges[Width] &gt;= Misc!$O$2), OR(NOT(ISNUMBER(Edges[Width])), Edges[Width] &lt;= Misc!$P$2),TRUE), TRUE, FALSE)</f>
        <v>1</v>
      </c>
      <c r="N120" s="62"/>
    </row>
    <row r="121" spans="2:14" x14ac:dyDescent="0.3">
      <c r="B121"/>
      <c r="C121" s="53"/>
      <c r="D121" s="103"/>
      <c r="E121" s="65"/>
      <c r="F121" s="54"/>
      <c r="G121" s="53"/>
      <c r="H121" s="56"/>
      <c r="I121" s="55"/>
      <c r="J121" s="55"/>
      <c r="K121" s="67"/>
      <c r="L121" s="80">
        <v>121</v>
      </c>
      <c r="M121" s="80" t="b">
        <f xml:space="preserve"> IF(AND(OR(NOT(ISNUMBER(Edges[Width])), Edges[Width] &gt;= Misc!$O$2), OR(NOT(ISNUMBER(Edges[Width])), Edges[Width] &lt;= Misc!$P$2),TRUE), TRUE, FALSE)</f>
        <v>1</v>
      </c>
      <c r="N121" s="62"/>
    </row>
    <row r="122" spans="2:14" x14ac:dyDescent="0.3">
      <c r="B122"/>
      <c r="C122" s="53"/>
      <c r="D122" s="103"/>
      <c r="E122" s="65"/>
      <c r="F122" s="54"/>
      <c r="G122" s="53"/>
      <c r="H122" s="56"/>
      <c r="I122" s="55"/>
      <c r="J122" s="55"/>
      <c r="K122" s="67"/>
      <c r="L122" s="80">
        <v>122</v>
      </c>
      <c r="M122" s="80" t="b">
        <f xml:space="preserve"> IF(AND(OR(NOT(ISNUMBER(Edges[Width])), Edges[Width] &gt;= Misc!$O$2), OR(NOT(ISNUMBER(Edges[Width])), Edges[Width] &lt;= Misc!$P$2),TRUE), TRUE, FALSE)</f>
        <v>1</v>
      </c>
      <c r="N122" s="62"/>
    </row>
    <row r="123" spans="2:14" x14ac:dyDescent="0.3">
      <c r="B123"/>
      <c r="C123" s="53"/>
      <c r="D123" s="103"/>
      <c r="E123" s="65"/>
      <c r="F123" s="54"/>
      <c r="G123" s="53"/>
      <c r="H123" s="56"/>
      <c r="I123" s="55"/>
      <c r="J123" s="55"/>
      <c r="K123" s="67"/>
      <c r="L123" s="80">
        <v>123</v>
      </c>
      <c r="M123" s="80" t="b">
        <f xml:space="preserve"> IF(AND(OR(NOT(ISNUMBER(Edges[Width])), Edges[Width] &gt;= Misc!$O$2), OR(NOT(ISNUMBER(Edges[Width])), Edges[Width] &lt;= Misc!$P$2),TRUE), TRUE, FALSE)</f>
        <v>1</v>
      </c>
      <c r="N123" s="62"/>
    </row>
    <row r="124" spans="2:14" x14ac:dyDescent="0.3">
      <c r="B124"/>
      <c r="C124" s="53"/>
      <c r="D124" s="103"/>
      <c r="E124" s="65"/>
      <c r="F124" s="54"/>
      <c r="G124" s="53"/>
      <c r="H124" s="56"/>
      <c r="I124" s="55"/>
      <c r="J124" s="55"/>
      <c r="K124" s="67"/>
      <c r="L124" s="80">
        <v>124</v>
      </c>
      <c r="M124" s="80" t="b">
        <f xml:space="preserve"> IF(AND(OR(NOT(ISNUMBER(Edges[Width])), Edges[Width] &gt;= Misc!$O$2), OR(NOT(ISNUMBER(Edges[Width])), Edges[Width] &lt;= Misc!$P$2),TRUE), TRUE, FALSE)</f>
        <v>1</v>
      </c>
      <c r="N124" s="62"/>
    </row>
    <row r="125" spans="2:14" x14ac:dyDescent="0.3">
      <c r="B125"/>
      <c r="C125" s="53"/>
      <c r="D125" s="103"/>
      <c r="E125" s="65"/>
      <c r="F125" s="54"/>
      <c r="G125" s="53"/>
      <c r="H125" s="56"/>
      <c r="I125" s="55"/>
      <c r="J125" s="55"/>
      <c r="K125" s="67"/>
      <c r="L125" s="80">
        <v>125</v>
      </c>
      <c r="M125" s="80" t="b">
        <f xml:space="preserve"> IF(AND(OR(NOT(ISNUMBER(Edges[Width])), Edges[Width] &gt;= Misc!$O$2), OR(NOT(ISNUMBER(Edges[Width])), Edges[Width] &lt;= Misc!$P$2),TRUE), TRUE, FALSE)</f>
        <v>1</v>
      </c>
      <c r="N125" s="62"/>
    </row>
    <row r="126" spans="2:14" x14ac:dyDescent="0.3">
      <c r="B126"/>
      <c r="C126" s="53"/>
      <c r="D126" s="103"/>
      <c r="E126" s="65"/>
      <c r="F126" s="54"/>
      <c r="G126" s="53"/>
      <c r="H126" s="56"/>
      <c r="I126" s="55"/>
      <c r="J126" s="55"/>
      <c r="K126" s="67"/>
      <c r="L126" s="80">
        <v>126</v>
      </c>
      <c r="M126" s="80" t="b">
        <f xml:space="preserve"> IF(AND(OR(NOT(ISNUMBER(Edges[Width])), Edges[Width] &gt;= Misc!$O$2), OR(NOT(ISNUMBER(Edges[Width])), Edges[Width] &lt;= Misc!$P$2),TRUE), TRUE, FALSE)</f>
        <v>1</v>
      </c>
      <c r="N126" s="62"/>
    </row>
    <row r="127" spans="2:14" x14ac:dyDescent="0.3">
      <c r="B127"/>
      <c r="C127" s="53"/>
      <c r="D127" s="103"/>
      <c r="E127" s="65"/>
      <c r="F127" s="54"/>
      <c r="G127" s="53"/>
      <c r="H127" s="56"/>
      <c r="I127" s="55"/>
      <c r="J127" s="55"/>
      <c r="K127" s="67"/>
      <c r="L127" s="80">
        <v>127</v>
      </c>
      <c r="M127" s="80" t="b">
        <f xml:space="preserve"> IF(AND(OR(NOT(ISNUMBER(Edges[Width])), Edges[Width] &gt;= Misc!$O$2), OR(NOT(ISNUMBER(Edges[Width])), Edges[Width] &lt;= Misc!$P$2),TRUE), TRUE, FALSE)</f>
        <v>1</v>
      </c>
      <c r="N127" s="62"/>
    </row>
    <row r="128" spans="2:14" x14ac:dyDescent="0.3">
      <c r="B128"/>
      <c r="C128" s="53"/>
      <c r="D128" s="103"/>
      <c r="E128" s="65"/>
      <c r="F128" s="54"/>
      <c r="G128" s="53"/>
      <c r="H128" s="56"/>
      <c r="I128" s="55"/>
      <c r="J128" s="55"/>
      <c r="K128" s="67"/>
      <c r="L128" s="80">
        <v>128</v>
      </c>
      <c r="M128" s="80" t="b">
        <f xml:space="preserve"> IF(AND(OR(NOT(ISNUMBER(Edges[Width])), Edges[Width] &gt;= Misc!$O$2), OR(NOT(ISNUMBER(Edges[Width])), Edges[Width] &lt;= Misc!$P$2),TRUE), TRUE, FALSE)</f>
        <v>1</v>
      </c>
      <c r="N128" s="62"/>
    </row>
    <row r="129" spans="2:14" x14ac:dyDescent="0.3">
      <c r="B129"/>
      <c r="C129" s="53"/>
      <c r="D129" s="103"/>
      <c r="E129" s="65"/>
      <c r="F129" s="54"/>
      <c r="G129" s="53"/>
      <c r="H129" s="56"/>
      <c r="I129" s="55"/>
      <c r="J129" s="55"/>
      <c r="K129" s="67"/>
      <c r="L129" s="80">
        <v>129</v>
      </c>
      <c r="M129" s="80" t="b">
        <f xml:space="preserve"> IF(AND(OR(NOT(ISNUMBER(Edges[Width])), Edges[Width] &gt;= Misc!$O$2), OR(NOT(ISNUMBER(Edges[Width])), Edges[Width] &lt;= Misc!$P$2),TRUE), TRUE, FALSE)</f>
        <v>1</v>
      </c>
      <c r="N129" s="62"/>
    </row>
    <row r="130" spans="2:14" x14ac:dyDescent="0.3">
      <c r="B130"/>
      <c r="C130" s="53"/>
      <c r="D130" s="103"/>
      <c r="E130" s="65"/>
      <c r="F130" s="54"/>
      <c r="G130" s="53"/>
      <c r="H130" s="56"/>
      <c r="I130" s="55"/>
      <c r="J130" s="55"/>
      <c r="K130" s="67"/>
      <c r="L130" s="80">
        <v>130</v>
      </c>
      <c r="M130" s="80" t="b">
        <f xml:space="preserve"> IF(AND(OR(NOT(ISNUMBER(Edges[Width])), Edges[Width] &gt;= Misc!$O$2), OR(NOT(ISNUMBER(Edges[Width])), Edges[Width] &lt;= Misc!$P$2),TRUE), TRUE, FALSE)</f>
        <v>1</v>
      </c>
      <c r="N130" s="62"/>
    </row>
    <row r="131" spans="2:14" x14ac:dyDescent="0.3">
      <c r="B131"/>
      <c r="C131" s="53"/>
      <c r="D131" s="103"/>
      <c r="E131" s="65"/>
      <c r="F131" s="54"/>
      <c r="G131" s="53"/>
      <c r="H131" s="56"/>
      <c r="I131" s="55"/>
      <c r="J131" s="55"/>
      <c r="K131" s="67"/>
      <c r="L131" s="80">
        <v>131</v>
      </c>
      <c r="M131" s="80" t="b">
        <f xml:space="preserve"> IF(AND(OR(NOT(ISNUMBER(Edges[Width])), Edges[Width] &gt;= Misc!$O$2), OR(NOT(ISNUMBER(Edges[Width])), Edges[Width] &lt;= Misc!$P$2),TRUE), TRUE, FALSE)</f>
        <v>1</v>
      </c>
      <c r="N131" s="62"/>
    </row>
    <row r="132" spans="2:14" x14ac:dyDescent="0.3">
      <c r="B132"/>
      <c r="C132" s="53"/>
      <c r="D132" s="103"/>
      <c r="E132" s="65"/>
      <c r="F132" s="54"/>
      <c r="G132" s="53"/>
      <c r="H132" s="56"/>
      <c r="I132" s="55"/>
      <c r="J132" s="55"/>
      <c r="K132" s="67"/>
      <c r="L132" s="80">
        <v>132</v>
      </c>
      <c r="M132" s="80" t="b">
        <f xml:space="preserve"> IF(AND(OR(NOT(ISNUMBER(Edges[Width])), Edges[Width] &gt;= Misc!$O$2), OR(NOT(ISNUMBER(Edges[Width])), Edges[Width] &lt;= Misc!$P$2),TRUE), TRUE, FALSE)</f>
        <v>1</v>
      </c>
      <c r="N132" s="62"/>
    </row>
    <row r="133" spans="2:14" x14ac:dyDescent="0.3">
      <c r="B133"/>
      <c r="C133" s="53"/>
      <c r="D133" s="103"/>
      <c r="E133" s="65"/>
      <c r="F133" s="54"/>
      <c r="G133" s="53"/>
      <c r="H133" s="56"/>
      <c r="I133" s="55"/>
      <c r="J133" s="55"/>
      <c r="K133" s="67"/>
      <c r="L133" s="80">
        <v>133</v>
      </c>
      <c r="M133" s="80" t="b">
        <f xml:space="preserve"> IF(AND(OR(NOT(ISNUMBER(Edges[Width])), Edges[Width] &gt;= Misc!$O$2), OR(NOT(ISNUMBER(Edges[Width])), Edges[Width] &lt;= Misc!$P$2),TRUE), TRUE, FALSE)</f>
        <v>1</v>
      </c>
      <c r="N133" s="62"/>
    </row>
    <row r="134" spans="2:14" x14ac:dyDescent="0.3">
      <c r="B134"/>
      <c r="C134" s="53"/>
      <c r="D134" s="103"/>
      <c r="E134" s="65"/>
      <c r="F134" s="54"/>
      <c r="G134" s="53"/>
      <c r="H134" s="56"/>
      <c r="I134" s="55"/>
      <c r="J134" s="55"/>
      <c r="K134" s="67"/>
      <c r="L134" s="80">
        <v>134</v>
      </c>
      <c r="M134" s="80" t="b">
        <f xml:space="preserve"> IF(AND(OR(NOT(ISNUMBER(Edges[Width])), Edges[Width] &gt;= Misc!$O$2), OR(NOT(ISNUMBER(Edges[Width])), Edges[Width] &lt;= Misc!$P$2),TRUE), TRUE, FALSE)</f>
        <v>1</v>
      </c>
      <c r="N134" s="62"/>
    </row>
    <row r="135" spans="2:14" x14ac:dyDescent="0.3">
      <c r="B135"/>
      <c r="C135" s="53"/>
      <c r="D135" s="103"/>
      <c r="E135" s="65"/>
      <c r="F135" s="54"/>
      <c r="G135" s="53"/>
      <c r="H135" s="56"/>
      <c r="I135" s="55"/>
      <c r="J135" s="55"/>
      <c r="K135" s="67"/>
      <c r="L135" s="80">
        <v>135</v>
      </c>
      <c r="M135" s="80" t="b">
        <f xml:space="preserve"> IF(AND(OR(NOT(ISNUMBER(Edges[Width])), Edges[Width] &gt;= Misc!$O$2), OR(NOT(ISNUMBER(Edges[Width])), Edges[Width] &lt;= Misc!$P$2),TRUE), TRUE, FALSE)</f>
        <v>1</v>
      </c>
      <c r="N135" s="62"/>
    </row>
    <row r="136" spans="2:14" x14ac:dyDescent="0.3">
      <c r="B136"/>
      <c r="C136" s="53"/>
      <c r="D136" s="103"/>
      <c r="E136" s="65"/>
      <c r="F136" s="54"/>
      <c r="G136" s="53"/>
      <c r="H136" s="56"/>
      <c r="I136" s="55"/>
      <c r="J136" s="55"/>
      <c r="K136" s="67"/>
      <c r="L136" s="80">
        <v>136</v>
      </c>
      <c r="M136" s="80" t="b">
        <f xml:space="preserve"> IF(AND(OR(NOT(ISNUMBER(Edges[Width])), Edges[Width] &gt;= Misc!$O$2), OR(NOT(ISNUMBER(Edges[Width])), Edges[Width] &lt;= Misc!$P$2),TRUE), TRUE, FALSE)</f>
        <v>1</v>
      </c>
      <c r="N136" s="62"/>
    </row>
    <row r="137" spans="2:14" x14ac:dyDescent="0.3">
      <c r="B137"/>
      <c r="C137" s="53"/>
      <c r="D137" s="103"/>
      <c r="E137" s="65"/>
      <c r="F137" s="54"/>
      <c r="G137" s="53"/>
      <c r="H137" s="56"/>
      <c r="I137" s="55"/>
      <c r="J137" s="55"/>
      <c r="K137" s="67"/>
      <c r="L137" s="80">
        <v>137</v>
      </c>
      <c r="M137" s="80" t="b">
        <f xml:space="preserve"> IF(AND(OR(NOT(ISNUMBER(Edges[Width])), Edges[Width] &gt;= Misc!$O$2), OR(NOT(ISNUMBER(Edges[Width])), Edges[Width] &lt;= Misc!$P$2),TRUE), TRUE, FALSE)</f>
        <v>1</v>
      </c>
      <c r="N137" s="62"/>
    </row>
    <row r="138" spans="2:14" x14ac:dyDescent="0.3">
      <c r="B138"/>
      <c r="C138" s="53"/>
      <c r="D138" s="103"/>
      <c r="E138" s="65"/>
      <c r="F138" s="54"/>
      <c r="G138" s="53"/>
      <c r="H138" s="56"/>
      <c r="I138" s="55"/>
      <c r="J138" s="55"/>
      <c r="K138" s="67"/>
      <c r="L138" s="80">
        <v>138</v>
      </c>
      <c r="M138" s="80" t="b">
        <f xml:space="preserve"> IF(AND(OR(NOT(ISNUMBER(Edges[Width])), Edges[Width] &gt;= Misc!$O$2), OR(NOT(ISNUMBER(Edges[Width])), Edges[Width] &lt;= Misc!$P$2),TRUE), TRUE, FALSE)</f>
        <v>1</v>
      </c>
      <c r="N138" s="62"/>
    </row>
    <row r="139" spans="2:14" x14ac:dyDescent="0.3">
      <c r="B139"/>
      <c r="C139" s="53"/>
      <c r="D139" s="103"/>
      <c r="E139" s="65"/>
      <c r="F139" s="54"/>
      <c r="G139" s="53"/>
      <c r="H139" s="56"/>
      <c r="I139" s="55"/>
      <c r="J139" s="55"/>
      <c r="K139" s="67"/>
      <c r="L139" s="80">
        <v>139</v>
      </c>
      <c r="M139" s="80" t="b">
        <f xml:space="preserve"> IF(AND(OR(NOT(ISNUMBER(Edges[Width])), Edges[Width] &gt;= Misc!$O$2), OR(NOT(ISNUMBER(Edges[Width])), Edges[Width] &lt;= Misc!$P$2),TRUE), TRUE, FALSE)</f>
        <v>1</v>
      </c>
      <c r="N139" s="62"/>
    </row>
    <row r="140" spans="2:14" x14ac:dyDescent="0.3">
      <c r="B140"/>
      <c r="C140" s="53"/>
      <c r="D140" s="103"/>
      <c r="E140" s="65"/>
      <c r="F140" s="54"/>
      <c r="G140" s="53"/>
      <c r="H140" s="56"/>
      <c r="I140" s="55"/>
      <c r="J140" s="55"/>
      <c r="K140" s="67"/>
      <c r="L140" s="80">
        <v>140</v>
      </c>
      <c r="M140" s="80" t="b">
        <f xml:space="preserve"> IF(AND(OR(NOT(ISNUMBER(Edges[Width])), Edges[Width] &gt;= Misc!$O$2), OR(NOT(ISNUMBER(Edges[Width])), Edges[Width] &lt;= Misc!$P$2),TRUE), TRUE, FALSE)</f>
        <v>1</v>
      </c>
      <c r="N140" s="62"/>
    </row>
    <row r="141" spans="2:14" x14ac:dyDescent="0.3">
      <c r="B141"/>
      <c r="C141" s="53"/>
      <c r="D141" s="103"/>
      <c r="E141" s="65"/>
      <c r="F141" s="54"/>
      <c r="G141" s="53"/>
      <c r="H141" s="56"/>
      <c r="I141" s="55"/>
      <c r="J141" s="55"/>
      <c r="K141" s="67"/>
      <c r="L141" s="80">
        <v>141</v>
      </c>
      <c r="M141" s="80" t="b">
        <f xml:space="preserve"> IF(AND(OR(NOT(ISNUMBER(Edges[Width])), Edges[Width] &gt;= Misc!$O$2), OR(NOT(ISNUMBER(Edges[Width])), Edges[Width] &lt;= Misc!$P$2),TRUE), TRUE, FALSE)</f>
        <v>1</v>
      </c>
      <c r="N141" s="62"/>
    </row>
    <row r="142" spans="2:14" x14ac:dyDescent="0.3">
      <c r="B142"/>
      <c r="C142" s="53"/>
      <c r="D142" s="103"/>
      <c r="E142" s="65"/>
      <c r="F142" s="54"/>
      <c r="G142" s="53"/>
      <c r="H142" s="56"/>
      <c r="I142" s="55"/>
      <c r="J142" s="55"/>
      <c r="K142" s="67"/>
      <c r="L142" s="80">
        <v>142</v>
      </c>
      <c r="M142" s="80" t="b">
        <f xml:space="preserve"> IF(AND(OR(NOT(ISNUMBER(Edges[Width])), Edges[Width] &gt;= Misc!$O$2), OR(NOT(ISNUMBER(Edges[Width])), Edges[Width] &lt;= Misc!$P$2),TRUE), TRUE, FALSE)</f>
        <v>1</v>
      </c>
      <c r="N142" s="62"/>
    </row>
    <row r="143" spans="2:14" x14ac:dyDescent="0.3">
      <c r="B143"/>
      <c r="C143" s="53"/>
      <c r="D143" s="103"/>
      <c r="E143" s="65"/>
      <c r="F143" s="54"/>
      <c r="G143" s="53"/>
      <c r="H143" s="56"/>
      <c r="I143" s="55"/>
      <c r="J143" s="55"/>
      <c r="K143" s="67"/>
      <c r="L143" s="80">
        <v>143</v>
      </c>
      <c r="M143" s="80" t="b">
        <f xml:space="preserve"> IF(AND(OR(NOT(ISNUMBER(Edges[Width])), Edges[Width] &gt;= Misc!$O$2), OR(NOT(ISNUMBER(Edges[Width])), Edges[Width] &lt;= Misc!$P$2),TRUE), TRUE, FALSE)</f>
        <v>1</v>
      </c>
      <c r="N143" s="62"/>
    </row>
    <row r="144" spans="2:14" x14ac:dyDescent="0.3">
      <c r="B144"/>
      <c r="C144" s="53"/>
      <c r="D144" s="103"/>
      <c r="E144" s="65"/>
      <c r="F144" s="54"/>
      <c r="G144" s="53"/>
      <c r="H144" s="56"/>
      <c r="I144" s="55"/>
      <c r="J144" s="55"/>
      <c r="K144" s="67"/>
      <c r="L144" s="80">
        <v>144</v>
      </c>
      <c r="M144" s="80" t="b">
        <f xml:space="preserve"> IF(AND(OR(NOT(ISNUMBER(Edges[Width])), Edges[Width] &gt;= Misc!$O$2), OR(NOT(ISNUMBER(Edges[Width])), Edges[Width] &lt;= Misc!$P$2),TRUE), TRUE, FALSE)</f>
        <v>1</v>
      </c>
      <c r="N144" s="62"/>
    </row>
    <row r="145" spans="2:14" x14ac:dyDescent="0.3">
      <c r="B145"/>
      <c r="C145" s="53"/>
      <c r="D145" s="103"/>
      <c r="E145" s="65"/>
      <c r="F145" s="54"/>
      <c r="G145" s="53"/>
      <c r="H145" s="56"/>
      <c r="I145" s="55"/>
      <c r="J145" s="55"/>
      <c r="K145" s="67"/>
      <c r="L145" s="80">
        <v>145</v>
      </c>
      <c r="M145" s="80" t="b">
        <f xml:space="preserve"> IF(AND(OR(NOT(ISNUMBER(Edges[Width])), Edges[Width] &gt;= Misc!$O$2), OR(NOT(ISNUMBER(Edges[Width])), Edges[Width] &lt;= Misc!$P$2),TRUE), TRUE, FALSE)</f>
        <v>1</v>
      </c>
      <c r="N145" s="62"/>
    </row>
    <row r="146" spans="2:14" x14ac:dyDescent="0.3">
      <c r="B146"/>
      <c r="C146" s="53"/>
      <c r="D146" s="103"/>
      <c r="E146" s="65"/>
      <c r="F146" s="54"/>
      <c r="G146" s="53"/>
      <c r="H146" s="56"/>
      <c r="I146" s="55"/>
      <c r="J146" s="55"/>
      <c r="K146" s="67"/>
      <c r="L146" s="80">
        <v>146</v>
      </c>
      <c r="M146" s="80" t="b">
        <f xml:space="preserve"> IF(AND(OR(NOT(ISNUMBER(Edges[Width])), Edges[Width] &gt;= Misc!$O$2), OR(NOT(ISNUMBER(Edges[Width])), Edges[Width] &lt;= Misc!$P$2),TRUE), TRUE, FALSE)</f>
        <v>1</v>
      </c>
      <c r="N146" s="62"/>
    </row>
    <row r="147" spans="2:14" x14ac:dyDescent="0.3">
      <c r="B147"/>
      <c r="C147" s="53"/>
      <c r="D147" s="103"/>
      <c r="E147" s="65"/>
      <c r="F147" s="54"/>
      <c r="G147" s="53"/>
      <c r="H147" s="56"/>
      <c r="I147" s="55"/>
      <c r="J147" s="55"/>
      <c r="K147" s="67"/>
      <c r="L147" s="80">
        <v>147</v>
      </c>
      <c r="M147" s="80" t="b">
        <f xml:space="preserve"> IF(AND(OR(NOT(ISNUMBER(Edges[Width])), Edges[Width] &gt;= Misc!$O$2), OR(NOT(ISNUMBER(Edges[Width])), Edges[Width] &lt;= Misc!$P$2),TRUE), TRUE, FALSE)</f>
        <v>1</v>
      </c>
      <c r="N147" s="62"/>
    </row>
    <row r="148" spans="2:14" x14ac:dyDescent="0.3">
      <c r="B148"/>
      <c r="C148" s="53"/>
      <c r="D148" s="103"/>
      <c r="E148" s="65"/>
      <c r="F148" s="54"/>
      <c r="G148" s="53"/>
      <c r="H148" s="56"/>
      <c r="I148" s="55"/>
      <c r="J148" s="55"/>
      <c r="K148" s="67"/>
      <c r="L148" s="80">
        <v>148</v>
      </c>
      <c r="M148" s="80" t="b">
        <f xml:space="preserve"> IF(AND(OR(NOT(ISNUMBER(Edges[Width])), Edges[Width] &gt;= Misc!$O$2), OR(NOT(ISNUMBER(Edges[Width])), Edges[Width] &lt;= Misc!$P$2),TRUE), TRUE, FALSE)</f>
        <v>1</v>
      </c>
      <c r="N148" s="62"/>
    </row>
    <row r="149" spans="2:14" x14ac:dyDescent="0.3">
      <c r="B149"/>
      <c r="C149" s="53"/>
      <c r="D149" s="103"/>
      <c r="E149" s="65"/>
      <c r="F149" s="54"/>
      <c r="G149" s="53"/>
      <c r="H149" s="56"/>
      <c r="I149" s="55"/>
      <c r="J149" s="55"/>
      <c r="K149" s="67"/>
      <c r="L149" s="80">
        <v>149</v>
      </c>
      <c r="M149" s="80" t="b">
        <f xml:space="preserve"> IF(AND(OR(NOT(ISNUMBER(Edges[Width])), Edges[Width] &gt;= Misc!$O$2), OR(NOT(ISNUMBER(Edges[Width])), Edges[Width] &lt;= Misc!$P$2),TRUE), TRUE, FALSE)</f>
        <v>1</v>
      </c>
      <c r="N149" s="62"/>
    </row>
    <row r="150" spans="2:14" x14ac:dyDescent="0.3">
      <c r="B150"/>
      <c r="C150" s="53"/>
      <c r="D150" s="103"/>
      <c r="E150" s="65"/>
      <c r="F150" s="54"/>
      <c r="G150" s="53"/>
      <c r="H150" s="56"/>
      <c r="I150" s="55"/>
      <c r="J150" s="55"/>
      <c r="K150" s="67"/>
      <c r="L150" s="80">
        <v>150</v>
      </c>
      <c r="M150" s="80" t="b">
        <f xml:space="preserve"> IF(AND(OR(NOT(ISNUMBER(Edges[Width])), Edges[Width] &gt;= Misc!$O$2), OR(NOT(ISNUMBER(Edges[Width])), Edges[Width] &lt;= Misc!$P$2),TRUE), TRUE, FALSE)</f>
        <v>1</v>
      </c>
      <c r="N150" s="62"/>
    </row>
    <row r="151" spans="2:14" x14ac:dyDescent="0.3">
      <c r="B151"/>
      <c r="C151" s="53"/>
      <c r="D151" s="103"/>
      <c r="E151" s="65"/>
      <c r="F151" s="54"/>
      <c r="G151" s="53"/>
      <c r="H151" s="56"/>
      <c r="I151" s="55"/>
      <c r="J151" s="55"/>
      <c r="K151" s="67"/>
      <c r="L151" s="80">
        <v>151</v>
      </c>
      <c r="M151" s="80" t="b">
        <f xml:space="preserve"> IF(AND(OR(NOT(ISNUMBER(Edges[Width])), Edges[Width] &gt;= Misc!$O$2), OR(NOT(ISNUMBER(Edges[Width])), Edges[Width] &lt;= Misc!$P$2),TRUE), TRUE, FALSE)</f>
        <v>1</v>
      </c>
      <c r="N151" s="62"/>
    </row>
    <row r="152" spans="2:14" x14ac:dyDescent="0.3">
      <c r="B152"/>
      <c r="C152" s="53"/>
      <c r="D152" s="103"/>
      <c r="E152" s="65"/>
      <c r="F152" s="54"/>
      <c r="G152" s="53"/>
      <c r="H152" s="56"/>
      <c r="I152" s="55"/>
      <c r="J152" s="55"/>
      <c r="K152" s="67"/>
      <c r="L152" s="80">
        <v>152</v>
      </c>
      <c r="M152" s="80" t="b">
        <f xml:space="preserve"> IF(AND(OR(NOT(ISNUMBER(Edges[Width])), Edges[Width] &gt;= Misc!$O$2), OR(NOT(ISNUMBER(Edges[Width])), Edges[Width] &lt;= Misc!$P$2),TRUE), TRUE, FALSE)</f>
        <v>1</v>
      </c>
      <c r="N152" s="62"/>
    </row>
    <row r="153" spans="2:14" x14ac:dyDescent="0.3">
      <c r="B153"/>
      <c r="C153" s="53"/>
      <c r="D153" s="103"/>
      <c r="E153" s="65"/>
      <c r="F153" s="54"/>
      <c r="G153" s="53"/>
      <c r="H153" s="56"/>
      <c r="I153" s="55"/>
      <c r="J153" s="55"/>
      <c r="K153" s="67"/>
      <c r="L153" s="80">
        <v>153</v>
      </c>
      <c r="M153" s="80" t="b">
        <f xml:space="preserve"> IF(AND(OR(NOT(ISNUMBER(Edges[Width])), Edges[Width] &gt;= Misc!$O$2), OR(NOT(ISNUMBER(Edges[Width])), Edges[Width] &lt;= Misc!$P$2),TRUE), TRUE, FALSE)</f>
        <v>1</v>
      </c>
      <c r="N153" s="62"/>
    </row>
    <row r="154" spans="2:14" x14ac:dyDescent="0.3">
      <c r="B154"/>
      <c r="C154" s="53"/>
      <c r="D154" s="103"/>
      <c r="E154" s="65"/>
      <c r="F154" s="54"/>
      <c r="G154" s="53"/>
      <c r="H154" s="56"/>
      <c r="I154" s="55"/>
      <c r="J154" s="55"/>
      <c r="K154" s="67"/>
      <c r="L154" s="80">
        <v>154</v>
      </c>
      <c r="M154" s="80" t="b">
        <f xml:space="preserve"> IF(AND(OR(NOT(ISNUMBER(Edges[Width])), Edges[Width] &gt;= Misc!$O$2), OR(NOT(ISNUMBER(Edges[Width])), Edges[Width] &lt;= Misc!$P$2),TRUE), TRUE, FALSE)</f>
        <v>1</v>
      </c>
      <c r="N154" s="62"/>
    </row>
    <row r="155" spans="2:14" x14ac:dyDescent="0.3">
      <c r="B155"/>
      <c r="C155" s="53"/>
      <c r="D155" s="103"/>
      <c r="E155" s="65"/>
      <c r="F155" s="54"/>
      <c r="G155" s="53"/>
      <c r="H155" s="56"/>
      <c r="I155" s="55"/>
      <c r="J155" s="55"/>
      <c r="K155" s="67"/>
      <c r="L155" s="80">
        <v>155</v>
      </c>
      <c r="M155" s="80" t="b">
        <f xml:space="preserve"> IF(AND(OR(NOT(ISNUMBER(Edges[Width])), Edges[Width] &gt;= Misc!$O$2), OR(NOT(ISNUMBER(Edges[Width])), Edges[Width] &lt;= Misc!$P$2),TRUE), TRUE, FALSE)</f>
        <v>1</v>
      </c>
      <c r="N155" s="62"/>
    </row>
    <row r="156" spans="2:14" x14ac:dyDescent="0.3">
      <c r="B156"/>
      <c r="C156" s="53"/>
      <c r="D156" s="103"/>
      <c r="E156" s="65"/>
      <c r="F156" s="54"/>
      <c r="G156" s="53"/>
      <c r="H156" s="56"/>
      <c r="I156" s="55"/>
      <c r="J156" s="55"/>
      <c r="K156" s="67"/>
      <c r="L156" s="80">
        <v>156</v>
      </c>
      <c r="M156" s="80" t="b">
        <f xml:space="preserve"> IF(AND(OR(NOT(ISNUMBER(Edges[Width])), Edges[Width] &gt;= Misc!$O$2), OR(NOT(ISNUMBER(Edges[Width])), Edges[Width] &lt;= Misc!$P$2),TRUE), TRUE, FALSE)</f>
        <v>1</v>
      </c>
      <c r="N156" s="62"/>
    </row>
    <row r="157" spans="2:14" x14ac:dyDescent="0.3">
      <c r="B157"/>
      <c r="C157" s="53"/>
      <c r="D157" s="103"/>
      <c r="E157" s="65"/>
      <c r="F157" s="54"/>
      <c r="G157" s="53"/>
      <c r="H157" s="56"/>
      <c r="I157" s="55"/>
      <c r="J157" s="55"/>
      <c r="K157" s="67"/>
      <c r="L157" s="80">
        <v>157</v>
      </c>
      <c r="M157" s="80" t="b">
        <f xml:space="preserve"> IF(AND(OR(NOT(ISNUMBER(Edges[Width])), Edges[Width] &gt;= Misc!$O$2), OR(NOT(ISNUMBER(Edges[Width])), Edges[Width] &lt;= Misc!$P$2),TRUE), TRUE, FALSE)</f>
        <v>1</v>
      </c>
      <c r="N157" s="62"/>
    </row>
    <row r="158" spans="2:14" x14ac:dyDescent="0.3">
      <c r="B158"/>
      <c r="C158" s="53"/>
      <c r="D158" s="103"/>
      <c r="E158" s="65"/>
      <c r="F158" s="54"/>
      <c r="G158" s="53"/>
      <c r="H158" s="56"/>
      <c r="I158" s="55"/>
      <c r="J158" s="55"/>
      <c r="K158" s="67"/>
      <c r="L158" s="80">
        <v>158</v>
      </c>
      <c r="M158" s="80" t="b">
        <f xml:space="preserve"> IF(AND(OR(NOT(ISNUMBER(Edges[Width])), Edges[Width] &gt;= Misc!$O$2), OR(NOT(ISNUMBER(Edges[Width])), Edges[Width] &lt;= Misc!$P$2),TRUE), TRUE, FALSE)</f>
        <v>1</v>
      </c>
      <c r="N158" s="62"/>
    </row>
    <row r="159" spans="2:14" x14ac:dyDescent="0.3">
      <c r="B159"/>
      <c r="C159" s="53"/>
      <c r="D159" s="103"/>
      <c r="E159" s="65"/>
      <c r="F159" s="54"/>
      <c r="G159" s="53"/>
      <c r="H159" s="56"/>
      <c r="I159" s="55"/>
      <c r="J159" s="55"/>
      <c r="K159" s="67"/>
      <c r="L159" s="80">
        <v>159</v>
      </c>
      <c r="M159" s="80" t="b">
        <f xml:space="preserve"> IF(AND(OR(NOT(ISNUMBER(Edges[Width])), Edges[Width] &gt;= Misc!$O$2), OR(NOT(ISNUMBER(Edges[Width])), Edges[Width] &lt;= Misc!$P$2),TRUE), TRUE, FALSE)</f>
        <v>1</v>
      </c>
      <c r="N159" s="62"/>
    </row>
    <row r="160" spans="2:14" x14ac:dyDescent="0.3">
      <c r="B160"/>
      <c r="C160" s="53"/>
      <c r="D160" s="103"/>
      <c r="E160" s="65"/>
      <c r="F160" s="54"/>
      <c r="G160" s="53"/>
      <c r="H160" s="56"/>
      <c r="I160" s="55"/>
      <c r="J160" s="55"/>
      <c r="K160" s="67"/>
      <c r="L160" s="80">
        <v>160</v>
      </c>
      <c r="M160" s="80" t="b">
        <f xml:space="preserve"> IF(AND(OR(NOT(ISNUMBER(Edges[Width])), Edges[Width] &gt;= Misc!$O$2), OR(NOT(ISNUMBER(Edges[Width])), Edges[Width] &lt;= Misc!$P$2),TRUE), TRUE, FALSE)</f>
        <v>1</v>
      </c>
      <c r="N160" s="62"/>
    </row>
    <row r="161" spans="2:14" x14ac:dyDescent="0.3">
      <c r="B161"/>
      <c r="C161" s="53"/>
      <c r="D161" s="103"/>
      <c r="E161" s="65"/>
      <c r="F161" s="54"/>
      <c r="G161" s="53"/>
      <c r="H161" s="56"/>
      <c r="I161" s="55"/>
      <c r="J161" s="55"/>
      <c r="K161" s="67"/>
      <c r="L161" s="80">
        <v>161</v>
      </c>
      <c r="M161" s="80" t="b">
        <f xml:space="preserve"> IF(AND(OR(NOT(ISNUMBER(Edges[Width])), Edges[Width] &gt;= Misc!$O$2), OR(NOT(ISNUMBER(Edges[Width])), Edges[Width] &lt;= Misc!$P$2),TRUE), TRUE, FALSE)</f>
        <v>1</v>
      </c>
      <c r="N161" s="62"/>
    </row>
    <row r="162" spans="2:14" x14ac:dyDescent="0.3">
      <c r="B162"/>
      <c r="C162" s="53"/>
      <c r="D162" s="103"/>
      <c r="E162" s="65"/>
      <c r="F162" s="54"/>
      <c r="G162" s="53"/>
      <c r="H162" s="56"/>
      <c r="I162" s="55"/>
      <c r="J162" s="55"/>
      <c r="K162" s="67"/>
      <c r="L162" s="80">
        <v>162</v>
      </c>
      <c r="M162" s="80" t="b">
        <f xml:space="preserve"> IF(AND(OR(NOT(ISNUMBER(Edges[Width])), Edges[Width] &gt;= Misc!$O$2), OR(NOT(ISNUMBER(Edges[Width])), Edges[Width] &lt;= Misc!$P$2),TRUE), TRUE, FALSE)</f>
        <v>1</v>
      </c>
      <c r="N162" s="62"/>
    </row>
    <row r="163" spans="2:14" x14ac:dyDescent="0.3">
      <c r="B163"/>
      <c r="C163" s="53"/>
      <c r="D163" s="103"/>
      <c r="E163" s="65"/>
      <c r="F163" s="54"/>
      <c r="G163" s="53"/>
      <c r="H163" s="56"/>
      <c r="I163" s="55"/>
      <c r="J163" s="55"/>
      <c r="K163" s="67"/>
      <c r="L163" s="80">
        <v>163</v>
      </c>
      <c r="M163" s="80" t="b">
        <f xml:space="preserve"> IF(AND(OR(NOT(ISNUMBER(Edges[Width])), Edges[Width] &gt;= Misc!$O$2), OR(NOT(ISNUMBER(Edges[Width])), Edges[Width] &lt;= Misc!$P$2),TRUE), TRUE, FALSE)</f>
        <v>1</v>
      </c>
      <c r="N163" s="62"/>
    </row>
    <row r="164" spans="2:14" x14ac:dyDescent="0.3">
      <c r="B164"/>
      <c r="C164" s="53"/>
      <c r="D164" s="103"/>
      <c r="E164" s="65"/>
      <c r="F164" s="54"/>
      <c r="G164" s="53"/>
      <c r="H164" s="56"/>
      <c r="I164" s="55"/>
      <c r="J164" s="55"/>
      <c r="K164" s="67"/>
      <c r="L164" s="80">
        <v>164</v>
      </c>
      <c r="M164" s="80" t="b">
        <f xml:space="preserve"> IF(AND(OR(NOT(ISNUMBER(Edges[Width])), Edges[Width] &gt;= Misc!$O$2), OR(NOT(ISNUMBER(Edges[Width])), Edges[Width] &lt;= Misc!$P$2),TRUE), TRUE, FALSE)</f>
        <v>1</v>
      </c>
      <c r="N164" s="62"/>
    </row>
    <row r="165" spans="2:14" x14ac:dyDescent="0.3">
      <c r="B165"/>
      <c r="C165" s="53"/>
      <c r="D165" s="103"/>
      <c r="E165" s="65"/>
      <c r="F165" s="54"/>
      <c r="G165" s="53"/>
      <c r="H165" s="56"/>
      <c r="I165" s="55"/>
      <c r="J165" s="55"/>
      <c r="K165" s="67"/>
      <c r="L165" s="80">
        <v>165</v>
      </c>
      <c r="M165" s="80" t="b">
        <f xml:space="preserve"> IF(AND(OR(NOT(ISNUMBER(Edges[Width])), Edges[Width] &gt;= Misc!$O$2), OR(NOT(ISNUMBER(Edges[Width])), Edges[Width] &lt;= Misc!$P$2),TRUE), TRUE, FALSE)</f>
        <v>1</v>
      </c>
      <c r="N165" s="62"/>
    </row>
    <row r="166" spans="2:14" x14ac:dyDescent="0.3">
      <c r="B166"/>
      <c r="C166" s="53"/>
      <c r="D166" s="103"/>
      <c r="E166" s="65"/>
      <c r="F166" s="54"/>
      <c r="G166" s="53"/>
      <c r="H166" s="56"/>
      <c r="I166" s="55"/>
      <c r="J166" s="55"/>
      <c r="K166" s="67"/>
      <c r="L166" s="80">
        <v>166</v>
      </c>
      <c r="M166" s="80" t="b">
        <f xml:space="preserve"> IF(AND(OR(NOT(ISNUMBER(Edges[Width])), Edges[Width] &gt;= Misc!$O$2), OR(NOT(ISNUMBER(Edges[Width])), Edges[Width] &lt;= Misc!$P$2),TRUE), TRUE, FALSE)</f>
        <v>1</v>
      </c>
      <c r="N166" s="62"/>
    </row>
    <row r="167" spans="2:14" x14ac:dyDescent="0.3">
      <c r="B167"/>
      <c r="C167" s="53"/>
      <c r="D167" s="103"/>
      <c r="E167" s="65"/>
      <c r="F167" s="54"/>
      <c r="G167" s="53"/>
      <c r="H167" s="56"/>
      <c r="I167" s="55"/>
      <c r="J167" s="55"/>
      <c r="K167" s="67"/>
      <c r="L167" s="80">
        <v>167</v>
      </c>
      <c r="M167" s="80" t="b">
        <f xml:space="preserve"> IF(AND(OR(NOT(ISNUMBER(Edges[Width])), Edges[Width] &gt;= Misc!$O$2), OR(NOT(ISNUMBER(Edges[Width])), Edges[Width] &lt;= Misc!$P$2),TRUE), TRUE, FALSE)</f>
        <v>1</v>
      </c>
      <c r="N167" s="62"/>
    </row>
    <row r="168" spans="2:14" x14ac:dyDescent="0.3">
      <c r="B168"/>
      <c r="C168" s="53"/>
      <c r="D168" s="103"/>
      <c r="E168" s="65"/>
      <c r="F168" s="54"/>
      <c r="G168" s="53"/>
      <c r="H168" s="56"/>
      <c r="I168" s="55"/>
      <c r="J168" s="55"/>
      <c r="K168" s="67"/>
      <c r="L168" s="80">
        <v>168</v>
      </c>
      <c r="M168" s="80" t="b">
        <f xml:space="preserve"> IF(AND(OR(NOT(ISNUMBER(Edges[Width])), Edges[Width] &gt;= Misc!$O$2), OR(NOT(ISNUMBER(Edges[Width])), Edges[Width] &lt;= Misc!$P$2),TRUE), TRUE, FALSE)</f>
        <v>1</v>
      </c>
      <c r="N168" s="62"/>
    </row>
    <row r="169" spans="2:14" x14ac:dyDescent="0.3">
      <c r="B169"/>
      <c r="C169" s="53"/>
      <c r="D169" s="103"/>
      <c r="E169" s="65"/>
      <c r="F169" s="54"/>
      <c r="G169" s="53"/>
      <c r="H169" s="56"/>
      <c r="I169" s="55"/>
      <c r="J169" s="55"/>
      <c r="K169" s="67"/>
      <c r="L169" s="80">
        <v>169</v>
      </c>
      <c r="M169" s="80" t="b">
        <f xml:space="preserve"> IF(AND(OR(NOT(ISNUMBER(Edges[Width])), Edges[Width] &gt;= Misc!$O$2), OR(NOT(ISNUMBER(Edges[Width])), Edges[Width] &lt;= Misc!$P$2),TRUE), TRUE, FALSE)</f>
        <v>1</v>
      </c>
      <c r="N169" s="62"/>
    </row>
    <row r="170" spans="2:14" x14ac:dyDescent="0.3">
      <c r="B170"/>
      <c r="C170" s="53"/>
      <c r="D170" s="103"/>
      <c r="E170" s="65"/>
      <c r="F170" s="54"/>
      <c r="G170" s="53"/>
      <c r="H170" s="56"/>
      <c r="I170" s="55"/>
      <c r="J170" s="55"/>
      <c r="K170" s="67"/>
      <c r="L170" s="80">
        <v>170</v>
      </c>
      <c r="M170" s="80" t="b">
        <f xml:space="preserve"> IF(AND(OR(NOT(ISNUMBER(Edges[Width])), Edges[Width] &gt;= Misc!$O$2), OR(NOT(ISNUMBER(Edges[Width])), Edges[Width] &lt;= Misc!$P$2),TRUE), TRUE, FALSE)</f>
        <v>1</v>
      </c>
      <c r="N170" s="62"/>
    </row>
    <row r="171" spans="2:14" x14ac:dyDescent="0.3">
      <c r="B171"/>
      <c r="C171" s="53"/>
      <c r="D171" s="103"/>
      <c r="E171" s="65"/>
      <c r="F171" s="54"/>
      <c r="G171" s="53"/>
      <c r="H171" s="56"/>
      <c r="I171" s="55"/>
      <c r="J171" s="55"/>
      <c r="K171" s="67"/>
      <c r="L171" s="80">
        <v>171</v>
      </c>
      <c r="M171" s="80" t="b">
        <f xml:space="preserve"> IF(AND(OR(NOT(ISNUMBER(Edges[Width])), Edges[Width] &gt;= Misc!$O$2), OR(NOT(ISNUMBER(Edges[Width])), Edges[Width] &lt;= Misc!$P$2),TRUE), TRUE, FALSE)</f>
        <v>1</v>
      </c>
      <c r="N171" s="62"/>
    </row>
    <row r="172" spans="2:14" x14ac:dyDescent="0.3">
      <c r="B172"/>
      <c r="C172" s="53"/>
      <c r="D172" s="103"/>
      <c r="E172" s="65"/>
      <c r="F172" s="54"/>
      <c r="G172" s="53"/>
      <c r="H172" s="56"/>
      <c r="I172" s="55"/>
      <c r="J172" s="55"/>
      <c r="K172" s="67"/>
      <c r="L172" s="80">
        <v>172</v>
      </c>
      <c r="M172" s="80" t="b">
        <f xml:space="preserve"> IF(AND(OR(NOT(ISNUMBER(Edges[Width])), Edges[Width] &gt;= Misc!$O$2), OR(NOT(ISNUMBER(Edges[Width])), Edges[Width] &lt;= Misc!$P$2),TRUE), TRUE, FALSE)</f>
        <v>1</v>
      </c>
      <c r="N172" s="62"/>
    </row>
    <row r="173" spans="2:14" x14ac:dyDescent="0.3">
      <c r="B173"/>
      <c r="C173" s="53"/>
      <c r="D173" s="103"/>
      <c r="E173" s="65"/>
      <c r="F173" s="54"/>
      <c r="G173" s="53"/>
      <c r="H173" s="56"/>
      <c r="I173" s="55"/>
      <c r="J173" s="55"/>
      <c r="K173" s="67"/>
      <c r="L173" s="80">
        <v>173</v>
      </c>
      <c r="M173" s="80" t="b">
        <f xml:space="preserve"> IF(AND(OR(NOT(ISNUMBER(Edges[Width])), Edges[Width] &gt;= Misc!$O$2), OR(NOT(ISNUMBER(Edges[Width])), Edges[Width] &lt;= Misc!$P$2),TRUE), TRUE, FALSE)</f>
        <v>1</v>
      </c>
      <c r="N173" s="62"/>
    </row>
    <row r="174" spans="2:14" x14ac:dyDescent="0.3">
      <c r="B174"/>
      <c r="C174" s="53"/>
      <c r="D174" s="103"/>
      <c r="E174" s="65"/>
      <c r="F174" s="54"/>
      <c r="G174" s="53"/>
      <c r="H174" s="56"/>
      <c r="I174" s="55"/>
      <c r="J174" s="55"/>
      <c r="K174" s="67"/>
      <c r="L174" s="80">
        <v>174</v>
      </c>
      <c r="M174" s="80" t="b">
        <f xml:space="preserve"> IF(AND(OR(NOT(ISNUMBER(Edges[Width])), Edges[Width] &gt;= Misc!$O$2), OR(NOT(ISNUMBER(Edges[Width])), Edges[Width] &lt;= Misc!$P$2),TRUE), TRUE, FALSE)</f>
        <v>1</v>
      </c>
      <c r="N174" s="62"/>
    </row>
    <row r="175" spans="2:14" x14ac:dyDescent="0.3">
      <c r="B175"/>
      <c r="C175" s="53"/>
      <c r="D175" s="103"/>
      <c r="E175" s="65"/>
      <c r="F175" s="54"/>
      <c r="G175" s="53"/>
      <c r="H175" s="56"/>
      <c r="I175" s="55"/>
      <c r="J175" s="55"/>
      <c r="K175" s="67"/>
      <c r="L175" s="80">
        <v>175</v>
      </c>
      <c r="M175" s="80" t="b">
        <f xml:space="preserve"> IF(AND(OR(NOT(ISNUMBER(Edges[Width])), Edges[Width] &gt;= Misc!$O$2), OR(NOT(ISNUMBER(Edges[Width])), Edges[Width] &lt;= Misc!$P$2),TRUE), TRUE, FALSE)</f>
        <v>1</v>
      </c>
      <c r="N175" s="62"/>
    </row>
    <row r="176" spans="2:14" x14ac:dyDescent="0.3">
      <c r="B176"/>
      <c r="C176" s="53"/>
      <c r="D176" s="103"/>
      <c r="E176" s="65"/>
      <c r="F176" s="54"/>
      <c r="G176" s="53"/>
      <c r="H176" s="56"/>
      <c r="I176" s="55"/>
      <c r="J176" s="55"/>
      <c r="K176" s="67"/>
      <c r="L176" s="80">
        <v>176</v>
      </c>
      <c r="M176" s="80" t="b">
        <f xml:space="preserve"> IF(AND(OR(NOT(ISNUMBER(Edges[Width])), Edges[Width] &gt;= Misc!$O$2), OR(NOT(ISNUMBER(Edges[Width])), Edges[Width] &lt;= Misc!$P$2),TRUE), TRUE, FALSE)</f>
        <v>1</v>
      </c>
      <c r="N176" s="62"/>
    </row>
    <row r="177" spans="2:14" x14ac:dyDescent="0.3">
      <c r="B177"/>
      <c r="C177" s="53"/>
      <c r="D177" s="103"/>
      <c r="E177" s="65"/>
      <c r="F177" s="54"/>
      <c r="G177" s="53"/>
      <c r="H177" s="56"/>
      <c r="I177" s="55"/>
      <c r="J177" s="55"/>
      <c r="K177" s="67"/>
      <c r="L177" s="80">
        <v>177</v>
      </c>
      <c r="M177" s="80" t="b">
        <f xml:space="preserve"> IF(AND(OR(NOT(ISNUMBER(Edges[Width])), Edges[Width] &gt;= Misc!$O$2), OR(NOT(ISNUMBER(Edges[Width])), Edges[Width] &lt;= Misc!$P$2),TRUE), TRUE, FALSE)</f>
        <v>1</v>
      </c>
      <c r="N177" s="62"/>
    </row>
    <row r="178" spans="2:14" x14ac:dyDescent="0.3">
      <c r="B178"/>
      <c r="C178" s="53"/>
      <c r="D178" s="103"/>
      <c r="E178" s="65"/>
      <c r="F178" s="54"/>
      <c r="G178" s="53"/>
      <c r="H178" s="56"/>
      <c r="I178" s="55"/>
      <c r="J178" s="55"/>
      <c r="K178" s="67"/>
      <c r="L178" s="80">
        <v>178</v>
      </c>
      <c r="M178" s="80" t="b">
        <f xml:space="preserve"> IF(AND(OR(NOT(ISNUMBER(Edges[Width])), Edges[Width] &gt;= Misc!$O$2), OR(NOT(ISNUMBER(Edges[Width])), Edges[Width] &lt;= Misc!$P$2),TRUE), TRUE, FALSE)</f>
        <v>1</v>
      </c>
      <c r="N178" s="62"/>
    </row>
    <row r="179" spans="2:14" x14ac:dyDescent="0.3">
      <c r="B179"/>
      <c r="C179" s="53"/>
      <c r="D179" s="103"/>
      <c r="E179" s="65"/>
      <c r="F179" s="54"/>
      <c r="G179" s="53"/>
      <c r="H179" s="56"/>
      <c r="I179" s="55"/>
      <c r="J179" s="55"/>
      <c r="K179" s="67"/>
      <c r="L179" s="80">
        <v>179</v>
      </c>
      <c r="M179" s="80" t="b">
        <f xml:space="preserve"> IF(AND(OR(NOT(ISNUMBER(Edges[Width])), Edges[Width] &gt;= Misc!$O$2), OR(NOT(ISNUMBER(Edges[Width])), Edges[Width] &lt;= Misc!$P$2),TRUE), TRUE, FALSE)</f>
        <v>1</v>
      </c>
      <c r="N179" s="62"/>
    </row>
    <row r="180" spans="2:14" x14ac:dyDescent="0.3">
      <c r="B180"/>
      <c r="C180" s="53"/>
      <c r="D180" s="103"/>
      <c r="E180" s="65"/>
      <c r="F180" s="54"/>
      <c r="G180" s="53"/>
      <c r="H180" s="56"/>
      <c r="I180" s="55"/>
      <c r="J180" s="55"/>
      <c r="K180" s="67"/>
      <c r="L180" s="80">
        <v>180</v>
      </c>
      <c r="M180" s="80" t="b">
        <f xml:space="preserve"> IF(AND(OR(NOT(ISNUMBER(Edges[Width])), Edges[Width] &gt;= Misc!$O$2), OR(NOT(ISNUMBER(Edges[Width])), Edges[Width] &lt;= Misc!$P$2),TRUE), TRUE, FALSE)</f>
        <v>1</v>
      </c>
      <c r="N180" s="62"/>
    </row>
    <row r="181" spans="2:14" x14ac:dyDescent="0.3">
      <c r="B181"/>
      <c r="C181" s="53"/>
      <c r="D181" s="103"/>
      <c r="E181" s="65"/>
      <c r="F181" s="54"/>
      <c r="G181" s="53"/>
      <c r="H181" s="56"/>
      <c r="I181" s="55"/>
      <c r="J181" s="55"/>
      <c r="K181" s="67"/>
      <c r="L181" s="80">
        <v>181</v>
      </c>
      <c r="M181" s="80" t="b">
        <f xml:space="preserve"> IF(AND(OR(NOT(ISNUMBER(Edges[Width])), Edges[Width] &gt;= Misc!$O$2), OR(NOT(ISNUMBER(Edges[Width])), Edges[Width] &lt;= Misc!$P$2),TRUE), TRUE, FALSE)</f>
        <v>1</v>
      </c>
      <c r="N181" s="62"/>
    </row>
    <row r="182" spans="2:14" x14ac:dyDescent="0.3">
      <c r="B182"/>
      <c r="C182" s="53"/>
      <c r="D182" s="103"/>
      <c r="E182" s="65"/>
      <c r="F182" s="54"/>
      <c r="G182" s="53"/>
      <c r="H182" s="56"/>
      <c r="I182" s="55"/>
      <c r="J182" s="55"/>
      <c r="K182" s="67"/>
      <c r="L182" s="80">
        <v>182</v>
      </c>
      <c r="M182" s="80" t="b">
        <f xml:space="preserve"> IF(AND(OR(NOT(ISNUMBER(Edges[Width])), Edges[Width] &gt;= Misc!$O$2), OR(NOT(ISNUMBER(Edges[Width])), Edges[Width] &lt;= Misc!$P$2),TRUE), TRUE, FALSE)</f>
        <v>1</v>
      </c>
      <c r="N182" s="62"/>
    </row>
    <row r="183" spans="2:14" x14ac:dyDescent="0.3">
      <c r="B183"/>
      <c r="C183" s="53"/>
      <c r="D183" s="103"/>
      <c r="E183" s="65"/>
      <c r="F183" s="54"/>
      <c r="G183" s="53"/>
      <c r="H183" s="56"/>
      <c r="I183" s="55"/>
      <c r="J183" s="55"/>
      <c r="K183" s="67"/>
      <c r="L183" s="80">
        <v>183</v>
      </c>
      <c r="M183" s="80" t="b">
        <f xml:space="preserve"> IF(AND(OR(NOT(ISNUMBER(Edges[Width])), Edges[Width] &gt;= Misc!$O$2), OR(NOT(ISNUMBER(Edges[Width])), Edges[Width] &lt;= Misc!$P$2),TRUE), TRUE, FALSE)</f>
        <v>1</v>
      </c>
      <c r="N183" s="62"/>
    </row>
  </sheetData>
  <dataConsolidate/>
  <conditionalFormatting sqref="B3:N183">
    <cfRule type="colorScale" priority="1">
      <colorScale>
        <cfvo type="min"/>
        <cfvo type="percentile" val="50"/>
        <cfvo type="max"/>
        <color rgb="FFF8696B"/>
        <color rgb="FFFCFCFF"/>
        <color rgb="FF63BE7B"/>
      </colorScale>
    </cfRule>
  </conditionalFormatting>
  <dataValidations xWindow="484" yWindow="382" count="14">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L3:L183"/>
    <dataValidation allowBlank="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M3:M183"/>
    <dataValidation allowBlank="1" showErrorMessage="1" sqref="N2:N183"/>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Text Color" prompt="To select an optional label text color, right-click and select Select Color on the right-click menu." sqref="I3:I183"/>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Font Size" prompt="Enter an optional label font size between 8 and 72." sqref="J3:J183"/>
    <dataValidation allowBlank="1" showInputMessage="1" promptTitle="Edge Color" prompt="To select an optional edge color, right-click and select Select Color on the right-click menu." sqref="C3:C183"/>
    <dataValidation allowBlank="1" showInputMessage="1" errorTitle="Invalid Edge Width" error="The optional edge width must be a whole number between 1 and 10." promptTitle="Edge Width" prompt="Enter an optional edge width between 1 and 10." sqref="D3:D183"/>
    <dataValidation allowBlank="1" showInputMessage="1" errorTitle="Invalid Edge Opacity" error="The optional edge opacity must be a whole number between 0 and 10." promptTitle="Edge Opacity" prompt="Enter an optional edge opacity between 0 (transparent) and 100 (opaque)." sqref="F3:F183"/>
    <dataValidation type="list" allowBlank="1" showInputMessage="1" showErrorMessage="1" errorTitle="Invalid Edge Visibility" error="You have entered an invalid edge visibility.  Try selecting from the drop-down list instead." promptTitle="Edge Visibility" prompt="Select an optional edge visibility.  Edges are shown by default." sqref="G3:G183">
      <formula1>ValidEdgeVisibilities</formula1>
    </dataValidation>
    <dataValidation allowBlank="1" showInputMessage="1" showErrorMessage="1" promptTitle="Vertex 1 Name" prompt="Enter the name of the edge's first vertex." sqref="A3:A183"/>
    <dataValidation allowBlank="1" showInputMessage="1" showErrorMessage="1" promptTitle="Vertex 2 Name" prompt="Enter the name of the edge's second vertex." sqref="B3:B183"/>
    <dataValidation allowBlank="1" showInputMessage="1" showErrorMessage="1" errorTitle="Invalid Edge Visibility" error="You have entered an unrecognized edge visibility.  Try selecting from the drop-down list instead." promptTitle="Edge Label" prompt="Enter an optional edge label." sqref="H3:H183"/>
    <dataValidation type="list" allowBlank="1" showInputMessage="1" showErrorMessage="1" errorTitle="Invalid Edge Style" error="You have entered an invalid edge style.  Try selecting from the drop-down list instead." promptTitle="Edge Style" prompt="Select an optional edge style.  Edges are Solid by default." sqref="E3:E183">
      <formula1>ValidEdgeStyles</formula1>
    </dataValidation>
    <dataValidation allowBlank="1" errorTitle="Invalid Edge Visibility" error="The optional edge visibility must be Yes, Y, True, T, Always, 1, or empty to make the edge visible; or No, N, False, F, Never, or 0 to hide the edge.  Try selecting from the drop-down list instead." sqref="K3:K183"/>
  </dataValidations>
  <pageMargins left="0.7" right="0.7" top="0.75" bottom="0.75" header="0.3" footer="0.3"/>
  <pageSetup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AH179"/>
  <sheetViews>
    <sheetView workbookViewId="0">
      <pane xSplit="1" ySplit="2" topLeftCell="B3" activePane="bottomRight" state="frozen"/>
      <selection pane="topRight" activeCell="B1" sqref="B1"/>
      <selection pane="bottomLeft" activeCell="A3" sqref="A3"/>
      <selection pane="bottomRight" activeCell="A6" sqref="A6:AC6"/>
    </sheetView>
  </sheetViews>
  <sheetFormatPr defaultRowHeight="14.4" x14ac:dyDescent="0.3"/>
  <cols>
    <col min="1" max="1" width="12.109375" style="1" bestFit="1" customWidth="1"/>
    <col min="2" max="2" width="7.88671875" customWidth="1"/>
    <col min="3" max="3" width="8.5546875" customWidth="1"/>
    <col min="4" max="4" width="6.6640625" customWidth="1"/>
    <col min="5" max="5" width="9.88671875" customWidth="1"/>
    <col min="6" max="6" width="7.6640625" customWidth="1"/>
    <col min="7" max="7" width="11" customWidth="1"/>
    <col min="8" max="8" width="12.109375" bestFit="1" customWidth="1"/>
    <col min="9" max="9" width="9.6640625" customWidth="1"/>
    <col min="10" max="10" width="10.5546875" style="3" customWidth="1"/>
    <col min="11" max="11" width="9.109375" customWidth="1"/>
    <col min="12" max="12" width="9.109375" hidden="1" customWidth="1"/>
    <col min="13" max="14" width="4.33203125" hidden="1" customWidth="1"/>
    <col min="15" max="15" width="10.33203125" hidden="1" customWidth="1"/>
    <col min="16" max="16" width="6.44140625" hidden="1" customWidth="1"/>
    <col min="17" max="17" width="8.33203125" hidden="1" customWidth="1"/>
    <col min="18" max="18" width="9.5546875" hidden="1" customWidth="1"/>
    <col min="19" max="19" width="9.33203125" hidden="1" customWidth="1"/>
    <col min="20" max="20" width="9.5546875" hidden="1" customWidth="1"/>
    <col min="21" max="23" width="14.33203125" hidden="1" customWidth="1"/>
    <col min="24" max="24" width="11.88671875" hidden="1" customWidth="1"/>
    <col min="25" max="25" width="14.44140625" hidden="1" customWidth="1"/>
    <col min="26" max="26" width="18.33203125" hidden="1" customWidth="1"/>
    <col min="27" max="27" width="5" style="3" hidden="1" customWidth="1"/>
    <col min="28" max="28" width="16" style="3" hidden="1" customWidth="1"/>
    <col min="29" max="29" width="16" style="6" bestFit="1" customWidth="1"/>
    <col min="30" max="30" width="14.33203125" style="2" customWidth="1"/>
    <col min="31" max="32" width="14.33203125" style="3" customWidth="1"/>
    <col min="33" max="33" width="11.88671875" style="3" customWidth="1"/>
    <col min="34" max="34" width="14.44140625" style="3" customWidth="1"/>
    <col min="35" max="35" width="5" customWidth="1"/>
    <col min="36" max="36" width="16" customWidth="1"/>
    <col min="37" max="37" width="16" bestFit="1" customWidth="1"/>
    <col min="38" max="39" width="9.109375" customWidth="1"/>
  </cols>
  <sheetData>
    <row r="1" spans="1:34" x14ac:dyDescent="0.3">
      <c r="B1" s="25" t="s">
        <v>40</v>
      </c>
      <c r="C1" s="18"/>
      <c r="D1" s="18"/>
      <c r="E1" s="18"/>
      <c r="F1" s="18"/>
      <c r="G1" s="18"/>
      <c r="H1" s="27" t="s">
        <v>44</v>
      </c>
      <c r="I1" s="26"/>
      <c r="J1" s="26"/>
      <c r="K1" s="26"/>
      <c r="L1" s="29" t="s">
        <v>45</v>
      </c>
      <c r="M1" s="28"/>
      <c r="N1" s="28"/>
      <c r="O1" s="28"/>
      <c r="P1" s="28"/>
      <c r="Q1" s="28"/>
      <c r="R1" s="24" t="s">
        <v>43</v>
      </c>
      <c r="S1" s="21"/>
      <c r="T1" s="22"/>
      <c r="U1" s="23"/>
      <c r="V1" s="21"/>
      <c r="W1" s="21"/>
      <c r="X1" s="21"/>
      <c r="Y1" s="21"/>
      <c r="Z1" s="21"/>
      <c r="AA1" s="30" t="s">
        <v>41</v>
      </c>
      <c r="AB1" s="20"/>
      <c r="AC1" s="31" t="s">
        <v>42</v>
      </c>
      <c r="AD1"/>
      <c r="AE1"/>
      <c r="AF1"/>
      <c r="AG1"/>
      <c r="AH1"/>
    </row>
    <row r="2" spans="1:34" ht="30" customHeight="1" x14ac:dyDescent="0.3">
      <c r="A2" s="11" t="s">
        <v>5</v>
      </c>
      <c r="B2" s="8" t="s">
        <v>2</v>
      </c>
      <c r="C2" s="8" t="s">
        <v>8</v>
      </c>
      <c r="D2" s="9" t="s">
        <v>46</v>
      </c>
      <c r="E2" s="10" t="s">
        <v>4</v>
      </c>
      <c r="F2" s="8" t="s">
        <v>49</v>
      </c>
      <c r="G2" s="8" t="s">
        <v>11</v>
      </c>
      <c r="H2" s="8" t="s">
        <v>47</v>
      </c>
      <c r="I2" s="8" t="s">
        <v>48</v>
      </c>
      <c r="J2" s="8" t="s">
        <v>78</v>
      </c>
      <c r="K2" s="8" t="s">
        <v>10</v>
      </c>
      <c r="L2" s="8" t="s">
        <v>27</v>
      </c>
      <c r="M2" s="8" t="s">
        <v>15</v>
      </c>
      <c r="N2" s="8" t="s">
        <v>16</v>
      </c>
      <c r="O2" s="8" t="s">
        <v>13</v>
      </c>
      <c r="P2" s="8" t="s">
        <v>28</v>
      </c>
      <c r="Q2" s="8" t="s">
        <v>29</v>
      </c>
      <c r="R2" s="13" t="s">
        <v>32</v>
      </c>
      <c r="S2" s="13" t="s">
        <v>33</v>
      </c>
      <c r="T2" s="13" t="s">
        <v>34</v>
      </c>
      <c r="U2" s="13" t="s">
        <v>35</v>
      </c>
      <c r="V2" s="13" t="s">
        <v>36</v>
      </c>
      <c r="W2" s="13" t="s">
        <v>37</v>
      </c>
      <c r="X2" s="13" t="s">
        <v>137</v>
      </c>
      <c r="Y2" s="13" t="s">
        <v>38</v>
      </c>
      <c r="Z2" s="13" t="s">
        <v>170</v>
      </c>
      <c r="AA2" s="11" t="s">
        <v>12</v>
      </c>
      <c r="AB2" s="11" t="s">
        <v>39</v>
      </c>
      <c r="AC2" s="8" t="s">
        <v>26</v>
      </c>
      <c r="AD2" s="3"/>
      <c r="AF2"/>
      <c r="AG2"/>
      <c r="AH2"/>
    </row>
    <row r="3" spans="1:34" ht="15" customHeight="1" x14ac:dyDescent="0.3">
      <c r="A3" t="s">
        <v>189</v>
      </c>
      <c r="B3" s="102"/>
      <c r="C3" s="53" t="s">
        <v>47</v>
      </c>
      <c r="D3">
        <v>13</v>
      </c>
      <c r="E3" s="54"/>
      <c r="F3" s="53"/>
      <c r="G3" s="53"/>
      <c r="H3" s="16" t="s">
        <v>189</v>
      </c>
      <c r="I3" s="55"/>
      <c r="J3" s="55"/>
      <c r="K3" s="56"/>
      <c r="L3" s="58"/>
      <c r="M3" s="59">
        <v>1479.6807861328125</v>
      </c>
      <c r="N3" s="59">
        <v>7489.3525390625</v>
      </c>
      <c r="O3" s="57"/>
      <c r="P3" s="60"/>
      <c r="Q3" s="60"/>
      <c r="R3" s="50"/>
      <c r="S3" s="50"/>
      <c r="T3" s="50"/>
      <c r="U3" s="50"/>
      <c r="V3" s="51"/>
      <c r="W3" s="51"/>
      <c r="X3" s="52"/>
      <c r="Y3" s="51"/>
      <c r="Z3" s="51"/>
      <c r="AA3" s="61">
        <v>3</v>
      </c>
      <c r="AB3" s="61"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3" s="62"/>
      <c r="AD3" s="3"/>
      <c r="AF3"/>
      <c r="AG3"/>
      <c r="AH3"/>
    </row>
    <row r="4" spans="1:34" x14ac:dyDescent="0.3">
      <c r="A4" t="s">
        <v>190</v>
      </c>
      <c r="B4" s="15"/>
      <c r="C4" s="53" t="s">
        <v>47</v>
      </c>
      <c r="D4">
        <v>12.600000000000001</v>
      </c>
      <c r="E4" s="78"/>
      <c r="F4" s="15"/>
      <c r="G4" s="15"/>
      <c r="H4" s="16" t="s">
        <v>190</v>
      </c>
      <c r="I4" s="66"/>
      <c r="J4" s="66"/>
      <c r="K4" s="16"/>
      <c r="L4" s="82"/>
      <c r="M4" s="83">
        <v>1748.7103271484375</v>
      </c>
      <c r="N4" s="83">
        <v>3269.519775390625</v>
      </c>
      <c r="O4" s="77"/>
      <c r="P4" s="84"/>
      <c r="Q4" s="84"/>
      <c r="R4" s="85"/>
      <c r="S4" s="85"/>
      <c r="T4" s="85"/>
      <c r="U4" s="85"/>
      <c r="V4" s="52"/>
      <c r="W4" s="52"/>
      <c r="X4" s="52"/>
      <c r="Y4" s="52"/>
      <c r="Z4" s="51"/>
      <c r="AA4" s="79">
        <v>4</v>
      </c>
      <c r="AB4"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4" s="86"/>
    </row>
    <row r="5" spans="1:34" x14ac:dyDescent="0.3">
      <c r="A5" t="s">
        <v>183</v>
      </c>
      <c r="B5" s="15"/>
      <c r="C5" s="53" t="s">
        <v>47</v>
      </c>
      <c r="D5">
        <v>30.8</v>
      </c>
      <c r="E5" s="78"/>
      <c r="F5" s="15"/>
      <c r="G5" s="15"/>
      <c r="H5" s="16" t="s">
        <v>183</v>
      </c>
      <c r="I5" s="66"/>
      <c r="J5" s="66"/>
      <c r="K5" s="16"/>
      <c r="L5" s="82"/>
      <c r="M5" s="83">
        <v>4059.723388671875</v>
      </c>
      <c r="N5" s="83">
        <v>3276.665771484375</v>
      </c>
      <c r="O5" s="77"/>
      <c r="P5" s="84"/>
      <c r="Q5" s="84"/>
      <c r="R5" s="85"/>
      <c r="S5" s="85"/>
      <c r="T5" s="85"/>
      <c r="U5" s="85"/>
      <c r="V5" s="52"/>
      <c r="W5" s="52"/>
      <c r="X5" s="52"/>
      <c r="Y5" s="52"/>
      <c r="Z5" s="51"/>
      <c r="AA5" s="79">
        <v>5</v>
      </c>
      <c r="AB5"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5" s="86"/>
    </row>
    <row r="6" spans="1:34" x14ac:dyDescent="0.3">
      <c r="A6" t="s">
        <v>181</v>
      </c>
      <c r="B6" s="15"/>
      <c r="C6" s="53" t="s">
        <v>47</v>
      </c>
      <c r="D6">
        <v>35.300000000000004</v>
      </c>
      <c r="E6" s="78"/>
      <c r="F6" s="15"/>
      <c r="G6" s="15"/>
      <c r="H6" s="16" t="s">
        <v>181</v>
      </c>
      <c r="I6" s="66"/>
      <c r="J6" s="66"/>
      <c r="K6" s="16"/>
      <c r="L6" s="82"/>
      <c r="M6" s="83">
        <v>5944.55224609375</v>
      </c>
      <c r="N6" s="83">
        <v>3277.61474609375</v>
      </c>
      <c r="O6" s="77"/>
      <c r="P6" s="84"/>
      <c r="Q6" s="84"/>
      <c r="R6" s="85"/>
      <c r="S6" s="85"/>
      <c r="T6" s="85"/>
      <c r="U6" s="85"/>
      <c r="V6" s="52"/>
      <c r="W6" s="52"/>
      <c r="X6" s="52"/>
      <c r="Y6" s="52"/>
      <c r="Z6" s="51"/>
      <c r="AA6" s="79">
        <v>6</v>
      </c>
      <c r="AB6"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6" s="86"/>
    </row>
    <row r="7" spans="1:34" x14ac:dyDescent="0.3">
      <c r="A7" t="s">
        <v>191</v>
      </c>
      <c r="B7" s="15"/>
      <c r="C7" s="53" t="s">
        <v>47</v>
      </c>
      <c r="D7">
        <v>15.100000000000001</v>
      </c>
      <c r="E7" s="78"/>
      <c r="F7" s="15"/>
      <c r="G7" s="15"/>
      <c r="H7" s="16" t="s">
        <v>191</v>
      </c>
      <c r="I7" s="66"/>
      <c r="J7" s="66"/>
      <c r="K7" s="16"/>
      <c r="L7" s="82"/>
      <c r="M7" s="83">
        <v>1705.034912109375</v>
      </c>
      <c r="N7" s="83">
        <v>4748.65234375</v>
      </c>
      <c r="O7" s="77"/>
      <c r="P7" s="84"/>
      <c r="Q7" s="84"/>
      <c r="R7" s="85"/>
      <c r="S7" s="85"/>
      <c r="T7" s="85"/>
      <c r="U7" s="85"/>
      <c r="V7" s="52"/>
      <c r="W7" s="52"/>
      <c r="X7" s="52"/>
      <c r="Y7" s="52"/>
      <c r="Z7" s="51"/>
      <c r="AA7" s="79">
        <v>7</v>
      </c>
      <c r="AB7"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7" s="86"/>
    </row>
    <row r="8" spans="1:34" x14ac:dyDescent="0.3">
      <c r="A8" t="s">
        <v>182</v>
      </c>
      <c r="B8" s="15"/>
      <c r="C8" s="53" t="s">
        <v>47</v>
      </c>
      <c r="D8">
        <v>12.9</v>
      </c>
      <c r="E8" s="78"/>
      <c r="F8" s="15"/>
      <c r="G8" s="15"/>
      <c r="H8" s="16" t="s">
        <v>182</v>
      </c>
      <c r="I8" s="66"/>
      <c r="J8" s="66"/>
      <c r="K8" s="16"/>
      <c r="L8" s="82"/>
      <c r="M8" s="83">
        <v>4419.5615234375</v>
      </c>
      <c r="N8" s="83">
        <v>4488.494140625</v>
      </c>
      <c r="O8" s="77"/>
      <c r="P8" s="84"/>
      <c r="Q8" s="84"/>
      <c r="R8" s="85"/>
      <c r="S8" s="85"/>
      <c r="T8" s="85"/>
      <c r="U8" s="85"/>
      <c r="V8" s="52"/>
      <c r="W8" s="52"/>
      <c r="X8" s="52"/>
      <c r="Y8" s="52"/>
      <c r="Z8" s="51"/>
      <c r="AA8" s="79">
        <v>8</v>
      </c>
      <c r="AB8"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8" s="86"/>
    </row>
    <row r="9" spans="1:34" x14ac:dyDescent="0.3">
      <c r="A9" t="s">
        <v>192</v>
      </c>
      <c r="B9" s="15"/>
      <c r="C9" s="53" t="s">
        <v>47</v>
      </c>
      <c r="D9">
        <v>21.900000000000002</v>
      </c>
      <c r="E9" s="78"/>
      <c r="F9" s="15"/>
      <c r="G9" s="15"/>
      <c r="H9" s="16" t="s">
        <v>192</v>
      </c>
      <c r="I9" s="66"/>
      <c r="J9" s="66"/>
      <c r="K9" s="16"/>
      <c r="L9" s="82"/>
      <c r="M9" s="83">
        <v>5567.2744140625</v>
      </c>
      <c r="N9" s="83">
        <v>6962.634765625</v>
      </c>
      <c r="O9" s="77"/>
      <c r="P9" s="84"/>
      <c r="Q9" s="84"/>
      <c r="R9" s="85"/>
      <c r="S9" s="85"/>
      <c r="T9" s="85"/>
      <c r="U9" s="85"/>
      <c r="V9" s="52"/>
      <c r="W9" s="52"/>
      <c r="X9" s="52"/>
      <c r="Y9" s="52"/>
      <c r="Z9" s="51"/>
      <c r="AA9" s="79">
        <v>9</v>
      </c>
      <c r="AB9"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9" s="86"/>
    </row>
    <row r="10" spans="1:34" x14ac:dyDescent="0.3">
      <c r="A10" t="s">
        <v>193</v>
      </c>
      <c r="B10" s="15"/>
      <c r="C10" s="53" t="s">
        <v>47</v>
      </c>
      <c r="D10">
        <v>10.100000000000001</v>
      </c>
      <c r="E10" s="78"/>
      <c r="F10" s="15"/>
      <c r="G10" s="15"/>
      <c r="H10" s="16" t="s">
        <v>193</v>
      </c>
      <c r="I10" s="66"/>
      <c r="J10" s="66"/>
      <c r="K10" s="16"/>
      <c r="L10" s="82"/>
      <c r="M10" s="83">
        <v>7854.0078125</v>
      </c>
      <c r="N10" s="83">
        <v>7061.0673828125</v>
      </c>
      <c r="O10" s="77"/>
      <c r="P10" s="84"/>
      <c r="Q10" s="84"/>
      <c r="R10" s="85"/>
      <c r="S10" s="85"/>
      <c r="T10" s="85"/>
      <c r="U10" s="85"/>
      <c r="V10" s="52"/>
      <c r="W10" s="52"/>
      <c r="X10" s="52"/>
      <c r="Y10" s="52"/>
      <c r="Z10" s="51"/>
      <c r="AA10" s="79">
        <v>10</v>
      </c>
      <c r="AB10"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0" s="86"/>
    </row>
    <row r="11" spans="1:34" x14ac:dyDescent="0.3">
      <c r="A11" t="s">
        <v>194</v>
      </c>
      <c r="B11" s="15"/>
      <c r="C11" s="53" t="s">
        <v>47</v>
      </c>
      <c r="D11">
        <v>11.100000000000001</v>
      </c>
      <c r="E11" s="78"/>
      <c r="F11" s="15"/>
      <c r="G11" s="15"/>
      <c r="H11" s="16" t="s">
        <v>194</v>
      </c>
      <c r="I11" s="66"/>
      <c r="J11" s="66"/>
      <c r="K11" s="16"/>
      <c r="L11" s="82"/>
      <c r="M11" s="83">
        <v>8371.0927734375</v>
      </c>
      <c r="N11" s="83">
        <v>5925.15576171875</v>
      </c>
      <c r="O11" s="77"/>
      <c r="P11" s="84"/>
      <c r="Q11" s="84"/>
      <c r="R11" s="85"/>
      <c r="S11" s="85"/>
      <c r="T11" s="85"/>
      <c r="U11" s="85"/>
      <c r="V11" s="52"/>
      <c r="W11" s="52"/>
      <c r="X11" s="52"/>
      <c r="Y11" s="52"/>
      <c r="Z11" s="51"/>
      <c r="AA11" s="79">
        <v>11</v>
      </c>
      <c r="AB11"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1" s="86"/>
    </row>
    <row r="12" spans="1:34" x14ac:dyDescent="0.3">
      <c r="A12" t="s">
        <v>176</v>
      </c>
      <c r="B12" s="15"/>
      <c r="C12" s="53" t="s">
        <v>47</v>
      </c>
      <c r="D12">
        <v>20.3</v>
      </c>
      <c r="E12" s="78"/>
      <c r="F12" s="15"/>
      <c r="G12" s="15"/>
      <c r="H12" s="16" t="s">
        <v>176</v>
      </c>
      <c r="I12" s="66"/>
      <c r="J12" s="66"/>
      <c r="K12" s="16"/>
      <c r="L12" s="82"/>
      <c r="M12" s="83">
        <v>2788.537841796875</v>
      </c>
      <c r="N12" s="83">
        <v>7936.232421875</v>
      </c>
      <c r="O12" s="77"/>
      <c r="P12" s="84"/>
      <c r="Q12" s="84"/>
      <c r="R12" s="85"/>
      <c r="S12" s="85"/>
      <c r="T12" s="85"/>
      <c r="U12" s="85"/>
      <c r="V12" s="52"/>
      <c r="W12" s="52"/>
      <c r="X12" s="52"/>
      <c r="Y12" s="52"/>
      <c r="Z12" s="51"/>
      <c r="AA12" s="79">
        <v>12</v>
      </c>
      <c r="AB12"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2" s="86"/>
    </row>
    <row r="13" spans="1:34" x14ac:dyDescent="0.3">
      <c r="A13" t="s">
        <v>195</v>
      </c>
      <c r="B13" s="15"/>
      <c r="C13" s="53" t="s">
        <v>47</v>
      </c>
      <c r="D13">
        <v>10.600000000000001</v>
      </c>
      <c r="E13" s="78"/>
      <c r="F13" s="15"/>
      <c r="G13" s="15"/>
      <c r="H13" s="16" t="s">
        <v>195</v>
      </c>
      <c r="I13" s="66"/>
      <c r="J13" s="66"/>
      <c r="K13" s="16"/>
      <c r="L13" s="82"/>
      <c r="M13" s="83">
        <v>4775.98876953125</v>
      </c>
      <c r="N13" s="83">
        <v>8674.21484375</v>
      </c>
      <c r="O13" s="77"/>
      <c r="P13" s="84"/>
      <c r="Q13" s="84"/>
      <c r="R13" s="85"/>
      <c r="S13" s="85"/>
      <c r="T13" s="85"/>
      <c r="U13" s="85"/>
      <c r="V13" s="52"/>
      <c r="W13" s="52"/>
      <c r="X13" s="52"/>
      <c r="Y13" s="52"/>
      <c r="Z13" s="51"/>
      <c r="AA13" s="79">
        <v>13</v>
      </c>
      <c r="AB13"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3" s="86"/>
    </row>
    <row r="14" spans="1:34" x14ac:dyDescent="0.3">
      <c r="A14" t="s">
        <v>196</v>
      </c>
      <c r="B14" s="15"/>
      <c r="C14" s="53" t="s">
        <v>47</v>
      </c>
      <c r="D14">
        <v>10.9</v>
      </c>
      <c r="E14" s="78"/>
      <c r="F14" s="15"/>
      <c r="G14" s="15"/>
      <c r="H14" s="16" t="s">
        <v>196</v>
      </c>
      <c r="I14" s="66"/>
      <c r="J14" s="66"/>
      <c r="K14" s="16"/>
      <c r="L14" s="82"/>
      <c r="M14" s="83">
        <v>4351.83984375</v>
      </c>
      <c r="N14" s="83">
        <v>1172.02392578125</v>
      </c>
      <c r="O14" s="77"/>
      <c r="P14" s="84"/>
      <c r="Q14" s="84"/>
      <c r="R14" s="85"/>
      <c r="S14" s="85"/>
      <c r="T14" s="85"/>
      <c r="U14" s="85"/>
      <c r="V14" s="52"/>
      <c r="W14" s="52"/>
      <c r="X14" s="52"/>
      <c r="Y14" s="52"/>
      <c r="Z14" s="51"/>
      <c r="AA14" s="79">
        <v>14</v>
      </c>
      <c r="AB14"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4" s="86"/>
    </row>
    <row r="15" spans="1:34" x14ac:dyDescent="0.3">
      <c r="A15" t="s">
        <v>197</v>
      </c>
      <c r="B15" s="15"/>
      <c r="C15" s="53" t="s">
        <v>47</v>
      </c>
      <c r="D15">
        <v>12.4</v>
      </c>
      <c r="E15" s="78"/>
      <c r="F15" s="15"/>
      <c r="G15" s="15"/>
      <c r="H15" s="16" t="s">
        <v>197</v>
      </c>
      <c r="I15" s="66"/>
      <c r="J15" s="66"/>
      <c r="K15" s="16"/>
      <c r="L15" s="82"/>
      <c r="M15" s="83">
        <v>6675.69677734375</v>
      </c>
      <c r="N15" s="83">
        <v>8763.912109375</v>
      </c>
      <c r="O15" s="77"/>
      <c r="P15" s="84"/>
      <c r="Q15" s="84"/>
      <c r="R15" s="85"/>
      <c r="S15" s="85"/>
      <c r="T15" s="85"/>
      <c r="U15" s="85"/>
      <c r="V15" s="52"/>
      <c r="W15" s="52"/>
      <c r="X15" s="52"/>
      <c r="Y15" s="52"/>
      <c r="Z15" s="51"/>
      <c r="AA15" s="79">
        <v>15</v>
      </c>
      <c r="AB15"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5" s="86"/>
    </row>
    <row r="16" spans="1:34" x14ac:dyDescent="0.3">
      <c r="A16" t="s">
        <v>198</v>
      </c>
      <c r="B16" s="15"/>
      <c r="C16" s="53" t="s">
        <v>47</v>
      </c>
      <c r="D16">
        <v>20.100000000000001</v>
      </c>
      <c r="E16" s="78"/>
      <c r="F16" s="15"/>
      <c r="G16" s="15"/>
      <c r="H16" s="16" t="s">
        <v>198</v>
      </c>
      <c r="I16" s="66"/>
      <c r="J16" s="66"/>
      <c r="K16" s="16"/>
      <c r="L16" s="82"/>
      <c r="M16" s="83">
        <v>8230.77734375</v>
      </c>
      <c r="N16" s="83">
        <v>3172.4384765625</v>
      </c>
      <c r="O16" s="77"/>
      <c r="P16" s="84"/>
      <c r="Q16" s="84"/>
      <c r="R16" s="85"/>
      <c r="S16" s="85"/>
      <c r="T16" s="85"/>
      <c r="U16" s="85"/>
      <c r="V16" s="52"/>
      <c r="W16" s="52"/>
      <c r="X16" s="52"/>
      <c r="Y16" s="52"/>
      <c r="Z16" s="51"/>
      <c r="AA16" s="79">
        <v>16</v>
      </c>
      <c r="AB16"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6" s="86"/>
    </row>
    <row r="17" spans="1:29" x14ac:dyDescent="0.3">
      <c r="A17" t="s">
        <v>177</v>
      </c>
      <c r="B17" s="15"/>
      <c r="C17" s="53" t="s">
        <v>47</v>
      </c>
      <c r="D17">
        <v>16.8</v>
      </c>
      <c r="E17" s="78"/>
      <c r="F17" s="15"/>
      <c r="G17" s="15"/>
      <c r="H17" s="16" t="s">
        <v>177</v>
      </c>
      <c r="I17" s="66"/>
      <c r="J17" s="66"/>
      <c r="K17" s="16"/>
      <c r="L17" s="82"/>
      <c r="M17" s="83">
        <v>5700.49560546875</v>
      </c>
      <c r="N17" s="83">
        <v>4682.57470703125</v>
      </c>
      <c r="O17" s="77"/>
      <c r="P17" s="84"/>
      <c r="Q17" s="84"/>
      <c r="R17" s="85"/>
      <c r="S17" s="85"/>
      <c r="T17" s="85"/>
      <c r="U17" s="85"/>
      <c r="V17" s="52"/>
      <c r="W17" s="52"/>
      <c r="X17" s="52"/>
      <c r="Y17" s="52"/>
      <c r="Z17" s="51"/>
      <c r="AA17" s="79">
        <v>17</v>
      </c>
      <c r="AB17"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17" s="86"/>
    </row>
    <row r="18" spans="1:29" x14ac:dyDescent="0.3">
      <c r="A18" t="s">
        <v>199</v>
      </c>
      <c r="B18" s="15"/>
      <c r="C18" s="53" t="s">
        <v>47</v>
      </c>
      <c r="D18">
        <v>27.1</v>
      </c>
      <c r="E18" s="78"/>
      <c r="F18" s="15"/>
      <c r="G18" s="15"/>
      <c r="H18" s="16" t="s">
        <v>199</v>
      </c>
      <c r="I18" s="66"/>
      <c r="J18" s="66"/>
      <c r="K18" s="16"/>
      <c r="L18" s="82"/>
      <c r="M18" s="83">
        <v>6475.255859375</v>
      </c>
      <c r="N18" s="83">
        <v>6002.1611328125</v>
      </c>
      <c r="O18" s="77"/>
      <c r="P18" s="84"/>
      <c r="Q18" s="84"/>
      <c r="R18" s="85"/>
      <c r="S18" s="85"/>
      <c r="T18" s="85"/>
      <c r="U18" s="85"/>
      <c r="V18" s="52"/>
      <c r="W18" s="52"/>
      <c r="X18" s="52"/>
      <c r="Y18" s="52"/>
      <c r="Z18" s="51"/>
      <c r="AA18" s="79">
        <v>18</v>
      </c>
      <c r="AB18"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18" s="86"/>
    </row>
    <row r="19" spans="1:29" x14ac:dyDescent="0.3">
      <c r="A19" t="s">
        <v>200</v>
      </c>
      <c r="B19" s="15"/>
      <c r="C19" s="53" t="s">
        <v>47</v>
      </c>
      <c r="D19">
        <v>62.2</v>
      </c>
      <c r="E19" s="78"/>
      <c r="F19" s="15"/>
      <c r="G19" s="15"/>
      <c r="H19" s="16" t="s">
        <v>200</v>
      </c>
      <c r="I19" s="66"/>
      <c r="J19" s="66"/>
      <c r="K19" s="16"/>
      <c r="L19" s="82"/>
      <c r="M19" s="83">
        <v>4450.548828125</v>
      </c>
      <c r="N19" s="83">
        <v>5849.20849609375</v>
      </c>
      <c r="O19" s="77"/>
      <c r="P19" s="84"/>
      <c r="Q19" s="84"/>
      <c r="R19" s="85"/>
      <c r="S19" s="85"/>
      <c r="T19" s="85"/>
      <c r="U19" s="85"/>
      <c r="V19" s="52"/>
      <c r="W19" s="52"/>
      <c r="X19" s="52"/>
      <c r="Y19" s="52"/>
      <c r="Z19" s="51"/>
      <c r="AA19" s="79">
        <v>19</v>
      </c>
      <c r="AB19"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19" s="86"/>
    </row>
    <row r="20" spans="1:29" x14ac:dyDescent="0.3">
      <c r="A20" t="s">
        <v>201</v>
      </c>
      <c r="B20" s="15"/>
      <c r="C20" s="53" t="s">
        <v>47</v>
      </c>
      <c r="D20">
        <v>10.3</v>
      </c>
      <c r="E20" s="78"/>
      <c r="F20" s="15"/>
      <c r="G20" s="15"/>
      <c r="H20" s="16" t="s">
        <v>201</v>
      </c>
      <c r="I20" s="66"/>
      <c r="J20" s="66"/>
      <c r="K20" s="16"/>
      <c r="L20" s="82"/>
      <c r="M20" s="83">
        <v>7607.59521484375</v>
      </c>
      <c r="N20" s="83">
        <v>2018.2113037109375</v>
      </c>
      <c r="O20" s="77"/>
      <c r="P20" s="84"/>
      <c r="Q20" s="84"/>
      <c r="R20" s="85"/>
      <c r="S20" s="85"/>
      <c r="T20" s="85"/>
      <c r="U20" s="85"/>
      <c r="V20" s="52"/>
      <c r="W20" s="52"/>
      <c r="X20" s="52"/>
      <c r="Y20" s="52"/>
      <c r="Z20" s="51"/>
      <c r="AA20" s="79">
        <v>20</v>
      </c>
      <c r="AB20"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20" s="86"/>
    </row>
    <row r="21" spans="1:29" x14ac:dyDescent="0.3">
      <c r="A21" t="s">
        <v>202</v>
      </c>
      <c r="B21" s="15"/>
      <c r="C21" s="53" t="s">
        <v>47</v>
      </c>
      <c r="D21">
        <v>10.4</v>
      </c>
      <c r="E21" s="78"/>
      <c r="F21" s="15"/>
      <c r="G21" s="15"/>
      <c r="H21" s="16" t="s">
        <v>202</v>
      </c>
      <c r="I21" s="66"/>
      <c r="J21" s="66"/>
      <c r="K21" s="16"/>
      <c r="L21" s="82"/>
      <c r="M21" s="83">
        <v>6051.90869140625</v>
      </c>
      <c r="N21" s="83">
        <v>1708.0177001953125</v>
      </c>
      <c r="O21" s="77"/>
      <c r="P21" s="84"/>
      <c r="Q21" s="84"/>
      <c r="R21" s="85"/>
      <c r="S21" s="85"/>
      <c r="T21" s="85"/>
      <c r="U21" s="85"/>
      <c r="V21" s="52"/>
      <c r="W21" s="52"/>
      <c r="X21" s="52"/>
      <c r="Y21" s="52"/>
      <c r="Z21" s="51"/>
      <c r="AA21" s="79">
        <v>21</v>
      </c>
      <c r="AB21"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21" s="86"/>
    </row>
    <row r="22" spans="1:29" x14ac:dyDescent="0.3">
      <c r="A22" t="s">
        <v>203</v>
      </c>
      <c r="B22" s="15"/>
      <c r="C22" s="53" t="s">
        <v>47</v>
      </c>
      <c r="D22">
        <v>11</v>
      </c>
      <c r="E22" s="78"/>
      <c r="F22" s="15"/>
      <c r="G22" s="15"/>
      <c r="H22" s="16" t="s">
        <v>203</v>
      </c>
      <c r="I22" s="66"/>
      <c r="J22" s="66"/>
      <c r="K22" s="16"/>
      <c r="L22" s="82"/>
      <c r="M22" s="83">
        <v>1571.62548828125</v>
      </c>
      <c r="N22" s="83">
        <v>6069.61572265625</v>
      </c>
      <c r="O22" s="77"/>
      <c r="P22" s="84"/>
      <c r="Q22" s="84"/>
      <c r="R22" s="85"/>
      <c r="S22" s="85"/>
      <c r="T22" s="85"/>
      <c r="U22" s="85"/>
      <c r="V22" s="52"/>
      <c r="W22" s="52"/>
      <c r="X22" s="52"/>
      <c r="Y22" s="52"/>
      <c r="Z22" s="51"/>
      <c r="AA22" s="79">
        <v>22</v>
      </c>
      <c r="AB22"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22" s="86"/>
    </row>
    <row r="23" spans="1:29" x14ac:dyDescent="0.3">
      <c r="A23" t="s">
        <v>204</v>
      </c>
      <c r="B23" s="15"/>
      <c r="C23" s="53" t="s">
        <v>47</v>
      </c>
      <c r="D23">
        <v>16.3</v>
      </c>
      <c r="E23" s="78"/>
      <c r="F23" s="15"/>
      <c r="G23" s="15"/>
      <c r="H23" s="16" t="s">
        <v>204</v>
      </c>
      <c r="I23" s="66"/>
      <c r="J23" s="66"/>
      <c r="K23" s="16"/>
      <c r="L23" s="82"/>
      <c r="M23" s="83">
        <v>2906.924560546875</v>
      </c>
      <c r="N23" s="83">
        <v>2192.052001953125</v>
      </c>
      <c r="O23" s="77"/>
      <c r="P23" s="84"/>
      <c r="Q23" s="84"/>
      <c r="R23" s="85"/>
      <c r="S23" s="85"/>
      <c r="T23" s="85"/>
      <c r="U23" s="85"/>
      <c r="V23" s="52"/>
      <c r="W23" s="52"/>
      <c r="X23" s="52"/>
      <c r="Y23" s="52"/>
      <c r="Z23" s="51"/>
      <c r="AA23" s="79">
        <v>23</v>
      </c>
      <c r="AB23"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23" s="86"/>
    </row>
    <row r="24" spans="1:29" x14ac:dyDescent="0.3">
      <c r="A24" t="s">
        <v>205</v>
      </c>
      <c r="B24" s="15"/>
      <c r="C24" s="53" t="s">
        <v>47</v>
      </c>
      <c r="D24">
        <v>21</v>
      </c>
      <c r="E24" s="78"/>
      <c r="F24" s="15"/>
      <c r="G24" s="15"/>
      <c r="H24" s="16" t="s">
        <v>205</v>
      </c>
      <c r="I24" s="66"/>
      <c r="J24" s="66"/>
      <c r="K24" s="16"/>
      <c r="L24" s="82"/>
      <c r="M24" s="83">
        <v>3199.35107421875</v>
      </c>
      <c r="N24" s="83">
        <v>4642.4990234375</v>
      </c>
      <c r="O24" s="77"/>
      <c r="P24" s="84"/>
      <c r="Q24" s="84"/>
      <c r="R24" s="85"/>
      <c r="S24" s="85"/>
      <c r="T24" s="85"/>
      <c r="U24" s="85"/>
      <c r="V24" s="52"/>
      <c r="W24" s="52"/>
      <c r="X24" s="52"/>
      <c r="Y24" s="52"/>
      <c r="Z24" s="51"/>
      <c r="AA24" s="79">
        <v>24</v>
      </c>
      <c r="AB24"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24" s="86"/>
    </row>
    <row r="25" spans="1:29" x14ac:dyDescent="0.3">
      <c r="A25" t="s">
        <v>175</v>
      </c>
      <c r="B25" s="15"/>
      <c r="C25" s="53" t="s">
        <v>47</v>
      </c>
      <c r="D25">
        <v>21.5</v>
      </c>
      <c r="E25" s="78"/>
      <c r="F25" s="15"/>
      <c r="G25" s="15"/>
      <c r="H25" s="16" t="s">
        <v>175</v>
      </c>
      <c r="I25" s="66"/>
      <c r="J25" s="66"/>
      <c r="K25" s="16"/>
      <c r="L25" s="82"/>
      <c r="M25" s="83">
        <v>7390.15771484375</v>
      </c>
      <c r="N25" s="83">
        <v>4399.3486328125</v>
      </c>
      <c r="O25" s="77"/>
      <c r="P25" s="84"/>
      <c r="Q25" s="84"/>
      <c r="R25" s="85"/>
      <c r="S25" s="85"/>
      <c r="T25" s="85"/>
      <c r="U25" s="85"/>
      <c r="V25" s="52"/>
      <c r="W25" s="52"/>
      <c r="X25" s="52"/>
      <c r="Y25" s="52"/>
      <c r="Z25" s="51"/>
      <c r="AA25" s="79">
        <v>25</v>
      </c>
      <c r="AB25"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25" s="86"/>
    </row>
    <row r="26" spans="1:29" x14ac:dyDescent="0.3">
      <c r="A26"/>
      <c r="B26" s="15"/>
      <c r="C26" s="53"/>
      <c r="D26" s="81"/>
      <c r="E26" s="78"/>
      <c r="F26" s="15"/>
      <c r="G26" s="15"/>
      <c r="H26" s="16"/>
      <c r="I26" s="66"/>
      <c r="J26" s="66"/>
      <c r="K26" s="16"/>
      <c r="L26" s="82"/>
      <c r="M26" s="83">
        <v>7399.87060546875</v>
      </c>
      <c r="N26" s="83">
        <v>5823.92822265625</v>
      </c>
      <c r="O26" s="77"/>
      <c r="P26" s="84"/>
      <c r="Q26" s="84"/>
      <c r="R26" s="85"/>
      <c r="S26" s="85"/>
      <c r="T26" s="85"/>
      <c r="U26" s="85"/>
      <c r="V26" s="52"/>
      <c r="W26" s="52"/>
      <c r="X26" s="52"/>
      <c r="Y26" s="52"/>
      <c r="Z26" s="51"/>
      <c r="AA26" s="79">
        <v>26</v>
      </c>
      <c r="AB26"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26" s="86"/>
    </row>
    <row r="27" spans="1:29" x14ac:dyDescent="0.3">
      <c r="A27"/>
      <c r="B27" s="15"/>
      <c r="C27" s="53"/>
      <c r="D27" s="81"/>
      <c r="E27" s="78"/>
      <c r="F27" s="15"/>
      <c r="G27" s="15"/>
      <c r="H27" s="16"/>
      <c r="I27" s="66"/>
      <c r="J27" s="66"/>
      <c r="K27" s="16"/>
      <c r="L27" s="82"/>
      <c r="M27" s="83">
        <v>490.93109130859375</v>
      </c>
      <c r="N27" s="83">
        <v>3007.34765625</v>
      </c>
      <c r="O27" s="77"/>
      <c r="P27" s="84"/>
      <c r="Q27" s="84"/>
      <c r="R27" s="85"/>
      <c r="S27" s="85"/>
      <c r="T27" s="85"/>
      <c r="U27" s="85"/>
      <c r="V27" s="52"/>
      <c r="W27" s="52"/>
      <c r="X27" s="52"/>
      <c r="Y27" s="52"/>
      <c r="Z27" s="51"/>
      <c r="AA27" s="79">
        <v>27</v>
      </c>
      <c r="AB27"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27" s="86"/>
    </row>
    <row r="28" spans="1:29" x14ac:dyDescent="0.3">
      <c r="A28"/>
      <c r="B28" s="15"/>
      <c r="C28" s="53"/>
      <c r="D28" s="81"/>
      <c r="E28" s="78"/>
      <c r="F28" s="15"/>
      <c r="G28" s="15"/>
      <c r="H28" s="16"/>
      <c r="I28" s="66"/>
      <c r="J28" s="66"/>
      <c r="K28" s="16"/>
      <c r="L28" s="82"/>
      <c r="M28" s="83">
        <v>353.07574462890625</v>
      </c>
      <c r="N28" s="83">
        <v>6884.7763671875</v>
      </c>
      <c r="O28" s="77"/>
      <c r="P28" s="84"/>
      <c r="Q28" s="84"/>
      <c r="R28" s="85"/>
      <c r="S28" s="85"/>
      <c r="T28" s="85"/>
      <c r="U28" s="85"/>
      <c r="V28" s="52"/>
      <c r="W28" s="52"/>
      <c r="X28" s="52"/>
      <c r="Y28" s="52"/>
      <c r="Z28" s="51"/>
      <c r="AA28" s="79">
        <v>28</v>
      </c>
      <c r="AB28"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28" s="86"/>
    </row>
    <row r="29" spans="1:29" x14ac:dyDescent="0.3">
      <c r="A29"/>
      <c r="B29" s="15"/>
      <c r="C29" s="53"/>
      <c r="D29" s="81"/>
      <c r="E29" s="78"/>
      <c r="F29" s="15"/>
      <c r="G29" s="15"/>
      <c r="H29" s="16"/>
      <c r="I29" s="66"/>
      <c r="J29" s="66"/>
      <c r="K29" s="16"/>
      <c r="L29" s="82"/>
      <c r="M29" s="83">
        <v>8616.51953125</v>
      </c>
      <c r="N29" s="83">
        <v>9166.2412109375</v>
      </c>
      <c r="O29" s="77"/>
      <c r="P29" s="84"/>
      <c r="Q29" s="84"/>
      <c r="R29" s="85"/>
      <c r="S29" s="85"/>
      <c r="T29" s="85"/>
      <c r="U29" s="85"/>
      <c r="V29" s="52"/>
      <c r="W29" s="52"/>
      <c r="X29" s="52"/>
      <c r="Y29" s="52"/>
      <c r="Z29" s="51"/>
      <c r="AA29" s="79">
        <v>29</v>
      </c>
      <c r="AB29"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29" s="86"/>
    </row>
    <row r="30" spans="1:29" x14ac:dyDescent="0.3">
      <c r="A30"/>
      <c r="B30" s="15"/>
      <c r="C30" s="53"/>
      <c r="D30" s="81"/>
      <c r="E30" s="78"/>
      <c r="F30" s="15"/>
      <c r="G30" s="15"/>
      <c r="H30" s="16"/>
      <c r="I30" s="66"/>
      <c r="J30" s="66"/>
      <c r="K30" s="16"/>
      <c r="L30" s="82"/>
      <c r="M30" s="83">
        <v>9324.578125</v>
      </c>
      <c r="N30" s="83">
        <v>7592.87841796875</v>
      </c>
      <c r="O30" s="77"/>
      <c r="P30" s="84"/>
      <c r="Q30" s="84"/>
      <c r="R30" s="85"/>
      <c r="S30" s="85"/>
      <c r="T30" s="85"/>
      <c r="U30" s="85"/>
      <c r="V30" s="52"/>
      <c r="W30" s="52"/>
      <c r="X30" s="52"/>
      <c r="Y30" s="52"/>
      <c r="Z30" s="51"/>
      <c r="AA30" s="79">
        <v>30</v>
      </c>
      <c r="AB30"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30" s="86"/>
    </row>
    <row r="31" spans="1:29" x14ac:dyDescent="0.3">
      <c r="A31"/>
      <c r="B31" s="15"/>
      <c r="C31" s="53"/>
      <c r="D31" s="81"/>
      <c r="E31" s="78"/>
      <c r="F31" s="15"/>
      <c r="G31" s="15"/>
      <c r="H31" s="16"/>
      <c r="I31" s="66"/>
      <c r="J31" s="66"/>
      <c r="K31" s="16"/>
      <c r="L31" s="82"/>
      <c r="M31" s="83">
        <v>8435.8505859375</v>
      </c>
      <c r="N31" s="83">
        <v>8307.880859375</v>
      </c>
      <c r="O31" s="77"/>
      <c r="P31" s="84"/>
      <c r="Q31" s="84"/>
      <c r="R31" s="85"/>
      <c r="S31" s="85"/>
      <c r="T31" s="85"/>
      <c r="U31" s="85"/>
      <c r="V31" s="52"/>
      <c r="W31" s="52"/>
      <c r="X31" s="52"/>
      <c r="Y31" s="52"/>
      <c r="Z31" s="51"/>
      <c r="AA31" s="79">
        <v>31</v>
      </c>
      <c r="AB31"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31" s="86"/>
    </row>
    <row r="32" spans="1:29" x14ac:dyDescent="0.3">
      <c r="A32"/>
      <c r="B32" s="15"/>
      <c r="C32" s="53"/>
      <c r="D32" s="81"/>
      <c r="E32" s="78"/>
      <c r="F32" s="15"/>
      <c r="G32" s="15"/>
      <c r="H32" s="16"/>
      <c r="I32" s="66"/>
      <c r="J32" s="66"/>
      <c r="K32" s="16"/>
      <c r="L32" s="82"/>
      <c r="M32" s="83">
        <v>973.14288330078125</v>
      </c>
      <c r="N32" s="83">
        <v>8154.37353515625</v>
      </c>
      <c r="O32" s="77"/>
      <c r="P32" s="84"/>
      <c r="Q32" s="84"/>
      <c r="R32" s="85"/>
      <c r="S32" s="85"/>
      <c r="T32" s="85"/>
      <c r="U32" s="85"/>
      <c r="V32" s="52"/>
      <c r="W32" s="52"/>
      <c r="X32" s="52"/>
      <c r="Y32" s="52"/>
      <c r="Z32" s="51"/>
      <c r="AA32" s="79">
        <v>32</v>
      </c>
      <c r="AB32"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32" s="86"/>
    </row>
    <row r="33" spans="1:29" x14ac:dyDescent="0.3">
      <c r="A33"/>
      <c r="B33" s="15"/>
      <c r="C33" s="53"/>
      <c r="D33" s="81"/>
      <c r="E33" s="78"/>
      <c r="F33" s="15"/>
      <c r="G33" s="15"/>
      <c r="H33" s="16"/>
      <c r="I33" s="66"/>
      <c r="J33" s="66"/>
      <c r="K33" s="16"/>
      <c r="L33" s="82"/>
      <c r="M33" s="83">
        <v>3008.02392578125</v>
      </c>
      <c r="N33" s="83">
        <v>6250.41015625</v>
      </c>
      <c r="O33" s="77"/>
      <c r="P33" s="84"/>
      <c r="Q33" s="84"/>
      <c r="R33" s="85"/>
      <c r="S33" s="85"/>
      <c r="T33" s="85"/>
      <c r="U33" s="85"/>
      <c r="V33" s="52"/>
      <c r="W33" s="52"/>
      <c r="X33" s="52"/>
      <c r="Y33" s="52"/>
      <c r="Z33" s="51"/>
      <c r="AA33" s="79">
        <v>33</v>
      </c>
      <c r="AB33"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33" s="86"/>
    </row>
    <row r="34" spans="1:29" x14ac:dyDescent="0.3">
      <c r="A34"/>
      <c r="B34" s="15"/>
      <c r="C34" s="53"/>
      <c r="D34" s="81"/>
      <c r="E34" s="78"/>
      <c r="F34" s="15"/>
      <c r="G34" s="15"/>
      <c r="H34" s="16"/>
      <c r="I34" s="66"/>
      <c r="J34" s="66"/>
      <c r="K34" s="16"/>
      <c r="L34" s="82"/>
      <c r="M34" s="83">
        <v>1155.15478515625</v>
      </c>
      <c r="N34" s="83">
        <v>7457.1826171875</v>
      </c>
      <c r="O34" s="77"/>
      <c r="P34" s="84"/>
      <c r="Q34" s="84"/>
      <c r="R34" s="85"/>
      <c r="S34" s="85"/>
      <c r="T34" s="85"/>
      <c r="U34" s="85"/>
      <c r="V34" s="52"/>
      <c r="W34" s="52"/>
      <c r="X34" s="52"/>
      <c r="Y34" s="52"/>
      <c r="Z34" s="51"/>
      <c r="AA34" s="79">
        <v>34</v>
      </c>
      <c r="AB34"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34" s="86"/>
    </row>
    <row r="35" spans="1:29" x14ac:dyDescent="0.3">
      <c r="A35"/>
      <c r="B35" s="15"/>
      <c r="C35" s="53"/>
      <c r="D35" s="81"/>
      <c r="E35" s="78"/>
      <c r="F35" s="15"/>
      <c r="G35" s="15"/>
      <c r="H35" s="16"/>
      <c r="I35" s="66"/>
      <c r="J35" s="66"/>
      <c r="K35" s="16"/>
      <c r="L35" s="82"/>
      <c r="M35" s="83">
        <v>9468.3203125</v>
      </c>
      <c r="N35" s="83">
        <v>5613.86474609375</v>
      </c>
      <c r="O35" s="77"/>
      <c r="P35" s="84"/>
      <c r="Q35" s="84"/>
      <c r="R35" s="85"/>
      <c r="S35" s="85"/>
      <c r="T35" s="85"/>
      <c r="U35" s="85"/>
      <c r="V35" s="52"/>
      <c r="W35" s="52"/>
      <c r="X35" s="52"/>
      <c r="Y35" s="52"/>
      <c r="Z35" s="51"/>
      <c r="AA35" s="79">
        <v>35</v>
      </c>
      <c r="AB35"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35" s="86"/>
    </row>
    <row r="36" spans="1:29" x14ac:dyDescent="0.3">
      <c r="A36"/>
      <c r="B36" s="15"/>
      <c r="C36" s="53"/>
      <c r="D36" s="81"/>
      <c r="E36" s="78"/>
      <c r="F36" s="15"/>
      <c r="G36" s="15"/>
      <c r="H36" s="16"/>
      <c r="I36" s="66"/>
      <c r="J36" s="66"/>
      <c r="K36" s="16"/>
      <c r="L36" s="82"/>
      <c r="M36" s="83">
        <v>9441.81640625</v>
      </c>
      <c r="N36" s="83">
        <v>3520.4072265625</v>
      </c>
      <c r="O36" s="77"/>
      <c r="P36" s="84"/>
      <c r="Q36" s="84"/>
      <c r="R36" s="85"/>
      <c r="S36" s="85"/>
      <c r="T36" s="85"/>
      <c r="U36" s="85"/>
      <c r="V36" s="52"/>
      <c r="W36" s="52"/>
      <c r="X36" s="52"/>
      <c r="Y36" s="52"/>
      <c r="Z36" s="51"/>
      <c r="AA36" s="79">
        <v>36</v>
      </c>
      <c r="AB36"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36" s="86"/>
    </row>
    <row r="37" spans="1:29" x14ac:dyDescent="0.3">
      <c r="A37"/>
      <c r="B37" s="15"/>
      <c r="C37" s="53"/>
      <c r="D37" s="81"/>
      <c r="E37" s="78"/>
      <c r="F37" s="15"/>
      <c r="G37" s="15"/>
      <c r="H37" s="16"/>
      <c r="I37" s="66"/>
      <c r="J37" s="66"/>
      <c r="K37" s="16"/>
      <c r="L37" s="82"/>
      <c r="M37" s="83">
        <v>9565.22265625</v>
      </c>
      <c r="N37" s="83">
        <v>4585.3642578125</v>
      </c>
      <c r="O37" s="77"/>
      <c r="P37" s="84"/>
      <c r="Q37" s="84"/>
      <c r="R37" s="85"/>
      <c r="S37" s="85"/>
      <c r="T37" s="85"/>
      <c r="U37" s="85"/>
      <c r="V37" s="52"/>
      <c r="W37" s="52"/>
      <c r="X37" s="52"/>
      <c r="Y37" s="52"/>
      <c r="Z37" s="51"/>
      <c r="AA37" s="79">
        <v>37</v>
      </c>
      <c r="AB37"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37" s="86"/>
    </row>
    <row r="38" spans="1:29" x14ac:dyDescent="0.3">
      <c r="A38"/>
      <c r="B38" s="15"/>
      <c r="C38" s="53"/>
      <c r="D38" s="81"/>
      <c r="E38" s="78"/>
      <c r="F38" s="15"/>
      <c r="G38" s="15"/>
      <c r="H38" s="16"/>
      <c r="I38" s="66"/>
      <c r="J38" s="66"/>
      <c r="K38" s="16"/>
      <c r="L38" s="82"/>
      <c r="M38" s="83">
        <v>6599.986328125</v>
      </c>
      <c r="N38" s="83">
        <v>6941.16064453125</v>
      </c>
      <c r="O38" s="77"/>
      <c r="P38" s="84"/>
      <c r="Q38" s="84"/>
      <c r="R38" s="85"/>
      <c r="S38" s="85"/>
      <c r="T38" s="85"/>
      <c r="U38" s="85"/>
      <c r="V38" s="52"/>
      <c r="W38" s="52"/>
      <c r="X38" s="52"/>
      <c r="Y38" s="52"/>
      <c r="Z38" s="51"/>
      <c r="AA38" s="79">
        <v>38</v>
      </c>
      <c r="AB38"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38" s="86"/>
    </row>
    <row r="39" spans="1:29" x14ac:dyDescent="0.3">
      <c r="A39"/>
      <c r="B39" s="15"/>
      <c r="C39" s="53"/>
      <c r="D39" s="81"/>
      <c r="E39" s="78"/>
      <c r="F39" s="15"/>
      <c r="G39" s="15"/>
      <c r="H39" s="16"/>
      <c r="I39" s="66"/>
      <c r="J39" s="66"/>
      <c r="K39" s="16"/>
      <c r="L39" s="82"/>
      <c r="M39" s="83">
        <v>623.08587646484375</v>
      </c>
      <c r="N39" s="83">
        <v>4992.2666015625</v>
      </c>
      <c r="O39" s="77"/>
      <c r="P39" s="84"/>
      <c r="Q39" s="84"/>
      <c r="R39" s="85"/>
      <c r="S39" s="85"/>
      <c r="T39" s="85"/>
      <c r="U39" s="85"/>
      <c r="V39" s="52"/>
      <c r="W39" s="52"/>
      <c r="X39" s="52"/>
      <c r="Y39" s="52"/>
      <c r="Z39" s="51"/>
      <c r="AA39" s="79">
        <v>39</v>
      </c>
      <c r="AB39"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39" s="86"/>
    </row>
    <row r="40" spans="1:29" x14ac:dyDescent="0.3">
      <c r="A40"/>
      <c r="B40" s="15"/>
      <c r="C40" s="53"/>
      <c r="D40" s="81"/>
      <c r="E40" s="78"/>
      <c r="F40" s="15"/>
      <c r="G40" s="15"/>
      <c r="H40" s="16"/>
      <c r="I40" s="66"/>
      <c r="J40" s="66"/>
      <c r="K40" s="16"/>
      <c r="L40" s="82"/>
      <c r="M40" s="83">
        <v>1307.82861328125</v>
      </c>
      <c r="N40" s="83">
        <v>1535.8626708984375</v>
      </c>
      <c r="O40" s="77"/>
      <c r="P40" s="84"/>
      <c r="Q40" s="84"/>
      <c r="R40" s="85"/>
      <c r="S40" s="85"/>
      <c r="T40" s="85"/>
      <c r="U40" s="85"/>
      <c r="V40" s="52"/>
      <c r="W40" s="52"/>
      <c r="X40" s="52"/>
      <c r="Y40" s="52"/>
      <c r="Z40" s="51"/>
      <c r="AA40" s="79">
        <v>40</v>
      </c>
      <c r="AB40"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40" s="86"/>
    </row>
    <row r="41" spans="1:29" x14ac:dyDescent="0.3">
      <c r="A41"/>
      <c r="B41" s="15"/>
      <c r="C41" s="53"/>
      <c r="D41" s="81"/>
      <c r="E41" s="78"/>
      <c r="F41" s="15"/>
      <c r="G41" s="15"/>
      <c r="H41" s="16"/>
      <c r="I41" s="66"/>
      <c r="J41" s="66"/>
      <c r="K41" s="16"/>
      <c r="L41" s="82"/>
      <c r="M41" s="83">
        <v>5229.22998046875</v>
      </c>
      <c r="N41" s="83">
        <v>313.50808715820313</v>
      </c>
      <c r="O41" s="77"/>
      <c r="P41" s="84"/>
      <c r="Q41" s="84"/>
      <c r="R41" s="85"/>
      <c r="S41" s="85"/>
      <c r="T41" s="85"/>
      <c r="U41" s="85"/>
      <c r="V41" s="52"/>
      <c r="W41" s="52"/>
      <c r="X41" s="52"/>
      <c r="Y41" s="52"/>
      <c r="Z41" s="51"/>
      <c r="AA41" s="79">
        <v>41</v>
      </c>
      <c r="AB41"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41" s="86"/>
    </row>
    <row r="42" spans="1:29" x14ac:dyDescent="0.3">
      <c r="A42"/>
      <c r="B42" s="15"/>
      <c r="C42" s="53"/>
      <c r="D42" s="81"/>
      <c r="E42" s="78"/>
      <c r="F42" s="15"/>
      <c r="G42" s="15"/>
      <c r="H42" s="16"/>
      <c r="I42" s="66"/>
      <c r="J42" s="66"/>
      <c r="K42" s="16"/>
      <c r="L42" s="82"/>
      <c r="M42" s="83">
        <v>5243.103515625</v>
      </c>
      <c r="N42" s="83">
        <v>4013.1259765625</v>
      </c>
      <c r="O42" s="77"/>
      <c r="P42" s="84"/>
      <c r="Q42" s="84"/>
      <c r="R42" s="85"/>
      <c r="S42" s="85"/>
      <c r="T42" s="85"/>
      <c r="U42" s="85"/>
      <c r="V42" s="52"/>
      <c r="W42" s="52"/>
      <c r="X42" s="52"/>
      <c r="Y42" s="52"/>
      <c r="Z42" s="51"/>
      <c r="AA42" s="79">
        <v>42</v>
      </c>
      <c r="AB42"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42" s="86"/>
    </row>
    <row r="43" spans="1:29" x14ac:dyDescent="0.3">
      <c r="A43"/>
      <c r="B43" s="15"/>
      <c r="C43" s="53"/>
      <c r="D43" s="81"/>
      <c r="E43" s="78"/>
      <c r="F43" s="15"/>
      <c r="G43" s="15"/>
      <c r="H43" s="16"/>
      <c r="I43" s="66"/>
      <c r="J43" s="66"/>
      <c r="K43" s="16"/>
      <c r="L43" s="82"/>
      <c r="M43" s="83">
        <v>2250.50244140625</v>
      </c>
      <c r="N43" s="83">
        <v>6089.8515625</v>
      </c>
      <c r="O43" s="77"/>
      <c r="P43" s="84"/>
      <c r="Q43" s="84"/>
      <c r="R43" s="85"/>
      <c r="S43" s="85"/>
      <c r="T43" s="85"/>
      <c r="U43" s="85"/>
      <c r="V43" s="52"/>
      <c r="W43" s="52"/>
      <c r="X43" s="52"/>
      <c r="Y43" s="52"/>
      <c r="Z43" s="51"/>
      <c r="AA43" s="79">
        <v>43</v>
      </c>
      <c r="AB43"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43" s="86"/>
    </row>
    <row r="44" spans="1:29" x14ac:dyDescent="0.3">
      <c r="A44"/>
      <c r="B44" s="15"/>
      <c r="C44" s="53"/>
      <c r="D44" s="81"/>
      <c r="E44" s="78"/>
      <c r="F44" s="15"/>
      <c r="G44" s="15"/>
      <c r="H44" s="16"/>
      <c r="I44" s="66"/>
      <c r="J44" s="66"/>
      <c r="K44" s="16"/>
      <c r="L44" s="82"/>
      <c r="M44" s="83">
        <v>6675.01513671875</v>
      </c>
      <c r="N44" s="83">
        <v>2681.982666015625</v>
      </c>
      <c r="O44" s="77"/>
      <c r="P44" s="84"/>
      <c r="Q44" s="84"/>
      <c r="R44" s="85"/>
      <c r="S44" s="85"/>
      <c r="T44" s="85"/>
      <c r="U44" s="85"/>
      <c r="V44" s="52"/>
      <c r="W44" s="52"/>
      <c r="X44" s="52"/>
      <c r="Y44" s="52"/>
      <c r="Z44" s="51"/>
      <c r="AA44" s="79">
        <v>44</v>
      </c>
      <c r="AB44"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44" s="86"/>
    </row>
    <row r="45" spans="1:29" x14ac:dyDescent="0.3">
      <c r="A45"/>
      <c r="B45" s="15"/>
      <c r="C45" s="53"/>
      <c r="D45" s="81"/>
      <c r="E45" s="78"/>
      <c r="F45" s="15"/>
      <c r="G45" s="15"/>
      <c r="H45" s="16"/>
      <c r="I45" s="66"/>
      <c r="J45" s="66"/>
      <c r="K45" s="16"/>
      <c r="L45" s="82"/>
      <c r="M45" s="83">
        <v>1380.9288330078125</v>
      </c>
      <c r="N45" s="83">
        <v>8807.2373046875</v>
      </c>
      <c r="O45" s="77"/>
      <c r="P45" s="84"/>
      <c r="Q45" s="84"/>
      <c r="R45" s="85"/>
      <c r="S45" s="85"/>
      <c r="T45" s="85"/>
      <c r="U45" s="85"/>
      <c r="V45" s="52"/>
      <c r="W45" s="52"/>
      <c r="X45" s="52"/>
      <c r="Y45" s="52"/>
      <c r="Z45" s="51"/>
      <c r="AA45" s="79">
        <v>45</v>
      </c>
      <c r="AB45"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45" s="86"/>
    </row>
    <row r="46" spans="1:29" x14ac:dyDescent="0.3">
      <c r="A46" s="14"/>
      <c r="B46" s="15"/>
      <c r="C46" s="15"/>
      <c r="D46" s="81"/>
      <c r="E46" s="78"/>
      <c r="F46" s="15"/>
      <c r="G46" s="15"/>
      <c r="H46" s="16"/>
      <c r="I46" s="66"/>
      <c r="J46" s="66"/>
      <c r="K46" s="16"/>
      <c r="L46" s="82"/>
      <c r="M46" s="83">
        <v>3746.51416015625</v>
      </c>
      <c r="N46" s="83">
        <v>9817.78125</v>
      </c>
      <c r="O46" s="77"/>
      <c r="P46" s="84"/>
      <c r="Q46" s="84"/>
      <c r="R46" s="85"/>
      <c r="S46" s="85"/>
      <c r="T46" s="85"/>
      <c r="U46" s="85"/>
      <c r="V46" s="52"/>
      <c r="W46" s="52"/>
      <c r="X46" s="52"/>
      <c r="Y46" s="52"/>
      <c r="Z46" s="51"/>
      <c r="AA46" s="79">
        <v>46</v>
      </c>
      <c r="AB46"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46" s="86"/>
    </row>
    <row r="47" spans="1:29" x14ac:dyDescent="0.3">
      <c r="A47" s="14"/>
      <c r="B47" s="15"/>
      <c r="C47" s="15"/>
      <c r="D47" s="81"/>
      <c r="E47" s="78"/>
      <c r="F47" s="15"/>
      <c r="G47" s="15"/>
      <c r="H47" s="16"/>
      <c r="I47" s="66"/>
      <c r="J47" s="66"/>
      <c r="K47" s="16"/>
      <c r="L47" s="82"/>
      <c r="M47" s="83">
        <v>6948.96826171875</v>
      </c>
      <c r="N47" s="83">
        <v>3612.656982421875</v>
      </c>
      <c r="O47" s="77"/>
      <c r="P47" s="84"/>
      <c r="Q47" s="84"/>
      <c r="R47" s="85"/>
      <c r="S47" s="85"/>
      <c r="T47" s="85"/>
      <c r="U47" s="85"/>
      <c r="V47" s="52"/>
      <c r="W47" s="52"/>
      <c r="X47" s="52"/>
      <c r="Y47" s="52"/>
      <c r="Z47" s="51"/>
      <c r="AA47" s="79">
        <v>47</v>
      </c>
      <c r="AB47"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47" s="86"/>
    </row>
    <row r="48" spans="1:29" x14ac:dyDescent="0.3">
      <c r="A48" s="14"/>
      <c r="B48" s="15"/>
      <c r="C48" s="15"/>
      <c r="D48" s="81"/>
      <c r="E48" s="78"/>
      <c r="F48" s="15"/>
      <c r="G48" s="15"/>
      <c r="H48" s="16"/>
      <c r="I48" s="66"/>
      <c r="J48" s="66"/>
      <c r="K48" s="16"/>
      <c r="L48" s="82"/>
      <c r="M48" s="83">
        <v>5578.7724609375</v>
      </c>
      <c r="N48" s="83">
        <v>3815.05908203125</v>
      </c>
      <c r="O48" s="77"/>
      <c r="P48" s="84"/>
      <c r="Q48" s="84"/>
      <c r="R48" s="85"/>
      <c r="S48" s="85"/>
      <c r="T48" s="85"/>
      <c r="U48" s="85"/>
      <c r="V48" s="52"/>
      <c r="W48" s="52"/>
      <c r="X48" s="52"/>
      <c r="Y48" s="52"/>
      <c r="Z48" s="51"/>
      <c r="AA48" s="79">
        <v>48</v>
      </c>
      <c r="AB48"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48" s="86"/>
    </row>
    <row r="49" spans="1:29" x14ac:dyDescent="0.3">
      <c r="A49" s="14"/>
      <c r="B49" s="15"/>
      <c r="C49" s="15"/>
      <c r="D49" s="81"/>
      <c r="E49" s="78"/>
      <c r="F49" s="15"/>
      <c r="G49" s="15"/>
      <c r="H49" s="16"/>
      <c r="I49" s="66"/>
      <c r="J49" s="66"/>
      <c r="K49" s="16"/>
      <c r="L49" s="82"/>
      <c r="M49" s="83">
        <v>4246.33251953125</v>
      </c>
      <c r="N49" s="83">
        <v>8983.1943359375</v>
      </c>
      <c r="O49" s="77"/>
      <c r="P49" s="84"/>
      <c r="Q49" s="84"/>
      <c r="R49" s="85"/>
      <c r="S49" s="85"/>
      <c r="T49" s="85"/>
      <c r="U49" s="85"/>
      <c r="V49" s="52"/>
      <c r="W49" s="52"/>
      <c r="X49" s="52"/>
      <c r="Y49" s="52"/>
      <c r="Z49" s="51"/>
      <c r="AA49" s="79">
        <v>49</v>
      </c>
      <c r="AB49"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49" s="86"/>
    </row>
    <row r="50" spans="1:29" x14ac:dyDescent="0.3">
      <c r="A50" s="14"/>
      <c r="B50" s="15"/>
      <c r="C50" s="15"/>
      <c r="D50" s="81"/>
      <c r="E50" s="78"/>
      <c r="F50" s="15"/>
      <c r="G50" s="15"/>
      <c r="H50" s="16"/>
      <c r="I50" s="66"/>
      <c r="J50" s="66"/>
      <c r="K50" s="16"/>
      <c r="L50" s="82"/>
      <c r="M50" s="83">
        <v>9058.9833984375</v>
      </c>
      <c r="N50" s="83">
        <v>7386.89697265625</v>
      </c>
      <c r="O50" s="77"/>
      <c r="P50" s="84"/>
      <c r="Q50" s="84"/>
      <c r="R50" s="85"/>
      <c r="S50" s="85"/>
      <c r="T50" s="85"/>
      <c r="U50" s="85"/>
      <c r="V50" s="52"/>
      <c r="W50" s="52"/>
      <c r="X50" s="52"/>
      <c r="Y50" s="52"/>
      <c r="Z50" s="51"/>
      <c r="AA50" s="79">
        <v>50</v>
      </c>
      <c r="AB50"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50" s="86"/>
    </row>
    <row r="51" spans="1:29" x14ac:dyDescent="0.3">
      <c r="A51" s="14"/>
      <c r="B51" s="15"/>
      <c r="C51" s="15"/>
      <c r="D51" s="81"/>
      <c r="E51" s="78"/>
      <c r="F51" s="15"/>
      <c r="G51" s="15"/>
      <c r="H51" s="16"/>
      <c r="I51" s="66"/>
      <c r="J51" s="66"/>
      <c r="K51" s="16"/>
      <c r="L51" s="82"/>
      <c r="M51" s="83">
        <v>8976.6767578125</v>
      </c>
      <c r="N51" s="83">
        <v>5465.83740234375</v>
      </c>
      <c r="O51" s="77"/>
      <c r="P51" s="84"/>
      <c r="Q51" s="84"/>
      <c r="R51" s="85"/>
      <c r="S51" s="85"/>
      <c r="T51" s="85"/>
      <c r="U51" s="85"/>
      <c r="V51" s="52"/>
      <c r="W51" s="52"/>
      <c r="X51" s="52"/>
      <c r="Y51" s="52"/>
      <c r="Z51" s="51"/>
      <c r="AA51" s="79">
        <v>51</v>
      </c>
      <c r="AB51"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51" s="86"/>
    </row>
    <row r="52" spans="1:29" x14ac:dyDescent="0.3">
      <c r="A52" s="14"/>
      <c r="B52" s="15"/>
      <c r="C52" s="15"/>
      <c r="D52" s="81"/>
      <c r="E52" s="78"/>
      <c r="F52" s="15"/>
      <c r="G52" s="15"/>
      <c r="H52" s="16"/>
      <c r="I52" s="66"/>
      <c r="J52" s="66"/>
      <c r="K52" s="16"/>
      <c r="L52" s="82"/>
      <c r="M52" s="83">
        <v>4448.224609375</v>
      </c>
      <c r="N52" s="83">
        <v>8715.2783203125</v>
      </c>
      <c r="O52" s="77"/>
      <c r="P52" s="84"/>
      <c r="Q52" s="84"/>
      <c r="R52" s="85"/>
      <c r="S52" s="85"/>
      <c r="T52" s="85"/>
      <c r="U52" s="85"/>
      <c r="V52" s="52"/>
      <c r="W52" s="52"/>
      <c r="X52" s="52"/>
      <c r="Y52" s="52"/>
      <c r="Z52" s="51"/>
      <c r="AA52" s="79">
        <v>52</v>
      </c>
      <c r="AB52"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52" s="86"/>
    </row>
    <row r="53" spans="1:29" x14ac:dyDescent="0.3">
      <c r="A53" s="14"/>
      <c r="B53" s="15"/>
      <c r="C53" s="15"/>
      <c r="D53" s="81"/>
      <c r="E53" s="78"/>
      <c r="F53" s="15"/>
      <c r="G53" s="15"/>
      <c r="H53" s="16"/>
      <c r="I53" s="66"/>
      <c r="J53" s="66"/>
      <c r="K53" s="16"/>
      <c r="L53" s="82"/>
      <c r="M53" s="83">
        <v>3632.315673828125</v>
      </c>
      <c r="N53" s="83">
        <v>4283.13623046875</v>
      </c>
      <c r="O53" s="77"/>
      <c r="P53" s="84"/>
      <c r="Q53" s="84"/>
      <c r="R53" s="85"/>
      <c r="S53" s="85"/>
      <c r="T53" s="85"/>
      <c r="U53" s="85"/>
      <c r="V53" s="52"/>
      <c r="W53" s="52"/>
      <c r="X53" s="52"/>
      <c r="Y53" s="52"/>
      <c r="Z53" s="51"/>
      <c r="AA53" s="79">
        <v>53</v>
      </c>
      <c r="AB53"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53" s="86"/>
    </row>
    <row r="54" spans="1:29" x14ac:dyDescent="0.3">
      <c r="A54" s="14"/>
      <c r="B54" s="15"/>
      <c r="C54" s="15"/>
      <c r="D54" s="81"/>
      <c r="E54" s="78"/>
      <c r="F54" s="15"/>
      <c r="G54" s="15"/>
      <c r="H54" s="16"/>
      <c r="I54" s="66"/>
      <c r="J54" s="66"/>
      <c r="K54" s="16"/>
      <c r="L54" s="82"/>
      <c r="M54" s="83">
        <v>4140.61669921875</v>
      </c>
      <c r="N54" s="83">
        <v>3308.156005859375</v>
      </c>
      <c r="O54" s="77"/>
      <c r="P54" s="84"/>
      <c r="Q54" s="84"/>
      <c r="R54" s="85"/>
      <c r="S54" s="85"/>
      <c r="T54" s="85"/>
      <c r="U54" s="85"/>
      <c r="V54" s="52"/>
      <c r="W54" s="52"/>
      <c r="X54" s="52"/>
      <c r="Y54" s="52"/>
      <c r="Z54" s="51"/>
      <c r="AA54" s="79">
        <v>54</v>
      </c>
      <c r="AB54"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54" s="86"/>
    </row>
    <row r="55" spans="1:29" x14ac:dyDescent="0.3">
      <c r="A55" s="14"/>
      <c r="B55" s="15"/>
      <c r="C55" s="15"/>
      <c r="D55" s="81"/>
      <c r="E55" s="78"/>
      <c r="F55" s="15"/>
      <c r="G55" s="15"/>
      <c r="H55" s="16"/>
      <c r="I55" s="66"/>
      <c r="J55" s="66"/>
      <c r="K55" s="16"/>
      <c r="L55" s="82"/>
      <c r="M55" s="83">
        <v>4849.34033203125</v>
      </c>
      <c r="N55" s="83">
        <v>7876.861328125</v>
      </c>
      <c r="O55" s="77"/>
      <c r="P55" s="84"/>
      <c r="Q55" s="84"/>
      <c r="R55" s="85"/>
      <c r="S55" s="85"/>
      <c r="T55" s="85"/>
      <c r="U55" s="85"/>
      <c r="V55" s="52"/>
      <c r="W55" s="52"/>
      <c r="X55" s="52"/>
      <c r="Y55" s="52"/>
      <c r="Z55" s="51"/>
      <c r="AA55" s="79">
        <v>55</v>
      </c>
      <c r="AB55"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55" s="86"/>
    </row>
    <row r="56" spans="1:29" x14ac:dyDescent="0.3">
      <c r="A56" s="14"/>
      <c r="B56" s="15"/>
      <c r="C56" s="15"/>
      <c r="D56" s="81"/>
      <c r="E56" s="78"/>
      <c r="F56" s="15"/>
      <c r="G56" s="15"/>
      <c r="H56" s="16"/>
      <c r="I56" s="66"/>
      <c r="J56" s="66"/>
      <c r="K56" s="16"/>
      <c r="L56" s="82"/>
      <c r="M56" s="83">
        <v>477.0482177734375</v>
      </c>
      <c r="N56" s="83">
        <v>7808.13623046875</v>
      </c>
      <c r="O56" s="77"/>
      <c r="P56" s="84"/>
      <c r="Q56" s="84"/>
      <c r="R56" s="85"/>
      <c r="S56" s="85"/>
      <c r="T56" s="85"/>
      <c r="U56" s="85"/>
      <c r="V56" s="52"/>
      <c r="W56" s="52"/>
      <c r="X56" s="52"/>
      <c r="Y56" s="52"/>
      <c r="Z56" s="51"/>
      <c r="AA56" s="79">
        <v>56</v>
      </c>
      <c r="AB56"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56" s="86"/>
    </row>
    <row r="57" spans="1:29" x14ac:dyDescent="0.3">
      <c r="A57" s="14"/>
      <c r="B57" s="15"/>
      <c r="C57" s="15"/>
      <c r="D57" s="81"/>
      <c r="E57" s="78"/>
      <c r="F57" s="15"/>
      <c r="G57" s="15"/>
      <c r="H57" s="16"/>
      <c r="I57" s="66"/>
      <c r="J57" s="66"/>
      <c r="K57" s="16"/>
      <c r="L57" s="82"/>
      <c r="M57" s="83">
        <v>1978.9735107421875</v>
      </c>
      <c r="N57" s="83">
        <v>6563.45849609375</v>
      </c>
      <c r="O57" s="77"/>
      <c r="P57" s="84"/>
      <c r="Q57" s="84"/>
      <c r="R57" s="85"/>
      <c r="S57" s="85"/>
      <c r="T57" s="85"/>
      <c r="U57" s="85"/>
      <c r="V57" s="52"/>
      <c r="W57" s="52"/>
      <c r="X57" s="52"/>
      <c r="Y57" s="52"/>
      <c r="Z57" s="51"/>
      <c r="AA57" s="79">
        <v>57</v>
      </c>
      <c r="AB57"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57" s="86"/>
    </row>
    <row r="58" spans="1:29" x14ac:dyDescent="0.3">
      <c r="A58" s="14"/>
      <c r="B58" s="15"/>
      <c r="C58" s="15"/>
      <c r="D58" s="81"/>
      <c r="E58" s="78"/>
      <c r="F58" s="15"/>
      <c r="G58" s="15"/>
      <c r="H58" s="16"/>
      <c r="I58" s="66"/>
      <c r="J58" s="66"/>
      <c r="K58" s="16"/>
      <c r="L58" s="82"/>
      <c r="M58" s="83">
        <v>4779.21826171875</v>
      </c>
      <c r="N58" s="83">
        <v>5702.201171875</v>
      </c>
      <c r="O58" s="77"/>
      <c r="P58" s="84"/>
      <c r="Q58" s="84"/>
      <c r="R58" s="85"/>
      <c r="S58" s="85"/>
      <c r="T58" s="85"/>
      <c r="U58" s="85"/>
      <c r="V58" s="52"/>
      <c r="W58" s="52"/>
      <c r="X58" s="52"/>
      <c r="Y58" s="52"/>
      <c r="Z58" s="51"/>
      <c r="AA58" s="79">
        <v>58</v>
      </c>
      <c r="AB58"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58" s="86"/>
    </row>
    <row r="59" spans="1:29" x14ac:dyDescent="0.3">
      <c r="A59" s="14"/>
      <c r="B59" s="15"/>
      <c r="C59" s="15"/>
      <c r="D59" s="81"/>
      <c r="E59" s="78"/>
      <c r="F59" s="15"/>
      <c r="G59" s="15"/>
      <c r="H59" s="16"/>
      <c r="I59" s="66"/>
      <c r="J59" s="66"/>
      <c r="K59" s="16"/>
      <c r="L59" s="82"/>
      <c r="M59" s="83">
        <v>583.58447265625</v>
      </c>
      <c r="N59" s="83">
        <v>2986.6708984375</v>
      </c>
      <c r="O59" s="77"/>
      <c r="P59" s="84"/>
      <c r="Q59" s="84"/>
      <c r="R59" s="85"/>
      <c r="S59" s="85"/>
      <c r="T59" s="85"/>
      <c r="U59" s="85"/>
      <c r="V59" s="52"/>
      <c r="W59" s="52"/>
      <c r="X59" s="52"/>
      <c r="Y59" s="52"/>
      <c r="Z59" s="51"/>
      <c r="AA59" s="79">
        <v>59</v>
      </c>
      <c r="AB59"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59" s="86"/>
    </row>
    <row r="60" spans="1:29" x14ac:dyDescent="0.3">
      <c r="A60" s="14"/>
      <c r="B60" s="15"/>
      <c r="C60" s="15"/>
      <c r="D60" s="81"/>
      <c r="E60" s="78"/>
      <c r="F60" s="15"/>
      <c r="G60" s="15"/>
      <c r="H60" s="16"/>
      <c r="I60" s="66"/>
      <c r="J60" s="66"/>
      <c r="K60" s="16"/>
      <c r="L60" s="82"/>
      <c r="M60" s="83">
        <v>1096.5968017578125</v>
      </c>
      <c r="N60" s="83">
        <v>8061.31982421875</v>
      </c>
      <c r="O60" s="77"/>
      <c r="P60" s="84"/>
      <c r="Q60" s="84"/>
      <c r="R60" s="85"/>
      <c r="S60" s="85"/>
      <c r="T60" s="85"/>
      <c r="U60" s="85"/>
      <c r="V60" s="52"/>
      <c r="W60" s="52"/>
      <c r="X60" s="52"/>
      <c r="Y60" s="52"/>
      <c r="Z60" s="51"/>
      <c r="AA60" s="79">
        <v>60</v>
      </c>
      <c r="AB60"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60" s="86"/>
    </row>
    <row r="61" spans="1:29" x14ac:dyDescent="0.3">
      <c r="A61" s="14"/>
      <c r="B61" s="15"/>
      <c r="C61" s="15"/>
      <c r="D61" s="81"/>
      <c r="E61" s="78"/>
      <c r="F61" s="15"/>
      <c r="G61" s="15"/>
      <c r="H61" s="16"/>
      <c r="I61" s="66"/>
      <c r="J61" s="66"/>
      <c r="K61" s="16"/>
      <c r="L61" s="82"/>
      <c r="M61" s="83">
        <v>9764.95703125</v>
      </c>
      <c r="N61" s="83">
        <v>4139.3369140625</v>
      </c>
      <c r="O61" s="77"/>
      <c r="P61" s="84"/>
      <c r="Q61" s="84"/>
      <c r="R61" s="85"/>
      <c r="S61" s="85"/>
      <c r="T61" s="85"/>
      <c r="U61" s="85"/>
      <c r="V61" s="52"/>
      <c r="W61" s="52"/>
      <c r="X61" s="52"/>
      <c r="Y61" s="52"/>
      <c r="Z61" s="51"/>
      <c r="AA61" s="79">
        <v>61</v>
      </c>
      <c r="AB61"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61" s="86"/>
    </row>
    <row r="62" spans="1:29" x14ac:dyDescent="0.3">
      <c r="A62" s="14"/>
      <c r="B62" s="15"/>
      <c r="C62" s="15"/>
      <c r="D62" s="81"/>
      <c r="E62" s="78"/>
      <c r="F62" s="15"/>
      <c r="G62" s="15"/>
      <c r="H62" s="16"/>
      <c r="I62" s="66"/>
      <c r="J62" s="66"/>
      <c r="K62" s="16"/>
      <c r="L62" s="82"/>
      <c r="M62" s="83">
        <v>8676.4609375</v>
      </c>
      <c r="N62" s="83">
        <v>4686.3408203125</v>
      </c>
      <c r="O62" s="77"/>
      <c r="P62" s="84"/>
      <c r="Q62" s="84"/>
      <c r="R62" s="85"/>
      <c r="S62" s="85"/>
      <c r="T62" s="85"/>
      <c r="U62" s="85"/>
      <c r="V62" s="52"/>
      <c r="W62" s="52"/>
      <c r="X62" s="52"/>
      <c r="Y62" s="52"/>
      <c r="Z62" s="51"/>
      <c r="AA62" s="79">
        <v>62</v>
      </c>
      <c r="AB62"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62" s="86"/>
    </row>
    <row r="63" spans="1:29" x14ac:dyDescent="0.3">
      <c r="A63" s="14"/>
      <c r="B63" s="15"/>
      <c r="C63" s="15"/>
      <c r="D63" s="81"/>
      <c r="E63" s="78"/>
      <c r="F63" s="15"/>
      <c r="G63" s="15"/>
      <c r="H63" s="16"/>
      <c r="I63" s="66"/>
      <c r="J63" s="66"/>
      <c r="K63" s="16"/>
      <c r="L63" s="82"/>
      <c r="M63" s="83">
        <v>9543.9794921875</v>
      </c>
      <c r="N63" s="83">
        <v>4383.3251953125</v>
      </c>
      <c r="O63" s="77"/>
      <c r="P63" s="84"/>
      <c r="Q63" s="84"/>
      <c r="R63" s="85"/>
      <c r="S63" s="85"/>
      <c r="T63" s="85"/>
      <c r="U63" s="85"/>
      <c r="V63" s="52"/>
      <c r="W63" s="52"/>
      <c r="X63" s="52"/>
      <c r="Y63" s="52"/>
      <c r="Z63" s="51"/>
      <c r="AA63" s="79">
        <v>63</v>
      </c>
      <c r="AB63"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63" s="86"/>
    </row>
    <row r="64" spans="1:29" x14ac:dyDescent="0.3">
      <c r="A64" s="14"/>
      <c r="B64" s="15"/>
      <c r="C64" s="15"/>
      <c r="D64" s="81"/>
      <c r="E64" s="78"/>
      <c r="F64" s="15"/>
      <c r="G64" s="15"/>
      <c r="H64" s="16"/>
      <c r="I64" s="66"/>
      <c r="J64" s="66"/>
      <c r="K64" s="16"/>
      <c r="L64" s="82"/>
      <c r="M64" s="83">
        <v>7037.810546875</v>
      </c>
      <c r="N64" s="83">
        <v>8455.794921875</v>
      </c>
      <c r="O64" s="77"/>
      <c r="P64" s="84"/>
      <c r="Q64" s="84"/>
      <c r="R64" s="85"/>
      <c r="S64" s="85"/>
      <c r="T64" s="85"/>
      <c r="U64" s="85"/>
      <c r="V64" s="52"/>
      <c r="W64" s="52"/>
      <c r="X64" s="52"/>
      <c r="Y64" s="52"/>
      <c r="Z64" s="51"/>
      <c r="AA64" s="79">
        <v>64</v>
      </c>
      <c r="AB64"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64" s="86"/>
    </row>
    <row r="65" spans="1:29" x14ac:dyDescent="0.3">
      <c r="A65" s="14"/>
      <c r="B65" s="15"/>
      <c r="C65" s="15"/>
      <c r="D65" s="81"/>
      <c r="E65" s="78"/>
      <c r="F65" s="15"/>
      <c r="G65" s="15"/>
      <c r="H65" s="16"/>
      <c r="I65" s="66"/>
      <c r="J65" s="66"/>
      <c r="K65" s="16"/>
      <c r="L65" s="82"/>
      <c r="M65" s="83">
        <v>1162.9718017578125</v>
      </c>
      <c r="N65" s="83">
        <v>8987.6396484375</v>
      </c>
      <c r="O65" s="77"/>
      <c r="P65" s="84"/>
      <c r="Q65" s="84"/>
      <c r="R65" s="85"/>
      <c r="S65" s="85"/>
      <c r="T65" s="85"/>
      <c r="U65" s="85"/>
      <c r="V65" s="52"/>
      <c r="W65" s="52"/>
      <c r="X65" s="52"/>
      <c r="Y65" s="52"/>
      <c r="Z65" s="51"/>
      <c r="AA65" s="79">
        <v>65</v>
      </c>
      <c r="AB65"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65" s="86"/>
    </row>
    <row r="66" spans="1:29" x14ac:dyDescent="0.3">
      <c r="A66" s="14"/>
      <c r="B66" s="15"/>
      <c r="C66" s="15"/>
      <c r="D66" s="81"/>
      <c r="E66" s="78"/>
      <c r="F66" s="15"/>
      <c r="G66" s="15"/>
      <c r="H66" s="16"/>
      <c r="I66" s="66"/>
      <c r="J66" s="66"/>
      <c r="K66" s="16"/>
      <c r="L66" s="82"/>
      <c r="M66" s="83">
        <v>1436.2445068359375</v>
      </c>
      <c r="N66" s="83">
        <v>9031.462890625</v>
      </c>
      <c r="O66" s="77"/>
      <c r="P66" s="84"/>
      <c r="Q66" s="84"/>
      <c r="R66" s="85"/>
      <c r="S66" s="85"/>
      <c r="T66" s="85"/>
      <c r="U66" s="85"/>
      <c r="V66" s="52"/>
      <c r="W66" s="52"/>
      <c r="X66" s="52"/>
      <c r="Y66" s="52"/>
      <c r="Z66" s="51"/>
      <c r="AA66" s="79">
        <v>66</v>
      </c>
      <c r="AB66"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66" s="86"/>
    </row>
    <row r="67" spans="1:29" x14ac:dyDescent="0.3">
      <c r="A67" s="14"/>
      <c r="B67" s="15"/>
      <c r="C67" s="15"/>
      <c r="D67" s="81"/>
      <c r="E67" s="78"/>
      <c r="F67" s="15"/>
      <c r="G67" s="15"/>
      <c r="H67" s="16"/>
      <c r="I67" s="66"/>
      <c r="J67" s="66"/>
      <c r="K67" s="16"/>
      <c r="L67" s="82"/>
      <c r="M67" s="83">
        <v>1390.8551025390625</v>
      </c>
      <c r="N67" s="83">
        <v>6958.30078125</v>
      </c>
      <c r="O67" s="77"/>
      <c r="P67" s="84"/>
      <c r="Q67" s="84"/>
      <c r="R67" s="85"/>
      <c r="S67" s="85"/>
      <c r="T67" s="85"/>
      <c r="U67" s="85"/>
      <c r="V67" s="52"/>
      <c r="W67" s="52"/>
      <c r="X67" s="52"/>
      <c r="Y67" s="52"/>
      <c r="Z67" s="51"/>
      <c r="AA67" s="79">
        <v>67</v>
      </c>
      <c r="AB67"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67" s="86"/>
    </row>
    <row r="68" spans="1:29" x14ac:dyDescent="0.3">
      <c r="A68" s="14"/>
      <c r="B68" s="15"/>
      <c r="C68" s="15"/>
      <c r="D68" s="81"/>
      <c r="E68" s="78"/>
      <c r="F68" s="15"/>
      <c r="G68" s="15"/>
      <c r="H68" s="16"/>
      <c r="I68" s="66"/>
      <c r="J68" s="66"/>
      <c r="K68" s="16"/>
      <c r="L68" s="82"/>
      <c r="M68" s="83">
        <v>349.04702758789063</v>
      </c>
      <c r="N68" s="83">
        <v>1996.7857666015625</v>
      </c>
      <c r="O68" s="77"/>
      <c r="P68" s="84"/>
      <c r="Q68" s="84"/>
      <c r="R68" s="85"/>
      <c r="S68" s="85"/>
      <c r="T68" s="85"/>
      <c r="U68" s="85"/>
      <c r="V68" s="52"/>
      <c r="W68" s="52"/>
      <c r="X68" s="52"/>
      <c r="Y68" s="52"/>
      <c r="Z68" s="51"/>
      <c r="AA68" s="79">
        <v>68</v>
      </c>
      <c r="AB68"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68" s="86"/>
    </row>
    <row r="69" spans="1:29" x14ac:dyDescent="0.3">
      <c r="A69" s="14"/>
      <c r="B69" s="15"/>
      <c r="C69" s="15"/>
      <c r="D69" s="81"/>
      <c r="E69" s="78"/>
      <c r="F69" s="15"/>
      <c r="G69" s="15"/>
      <c r="H69" s="16"/>
      <c r="I69" s="66"/>
      <c r="J69" s="66"/>
      <c r="K69" s="16"/>
      <c r="L69" s="82"/>
      <c r="M69" s="83">
        <v>4390.83154296875</v>
      </c>
      <c r="N69" s="83">
        <v>810.5677490234375</v>
      </c>
      <c r="O69" s="77"/>
      <c r="P69" s="84"/>
      <c r="Q69" s="84"/>
      <c r="R69" s="85"/>
      <c r="S69" s="85"/>
      <c r="T69" s="85"/>
      <c r="U69" s="85"/>
      <c r="V69" s="52"/>
      <c r="W69" s="52"/>
      <c r="X69" s="52"/>
      <c r="Y69" s="52"/>
      <c r="Z69" s="51"/>
      <c r="AA69" s="79">
        <v>69</v>
      </c>
      <c r="AB69"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69" s="86"/>
    </row>
    <row r="70" spans="1:29" x14ac:dyDescent="0.3">
      <c r="A70" s="14"/>
      <c r="B70" s="15"/>
      <c r="C70" s="15"/>
      <c r="D70" s="81"/>
      <c r="E70" s="78"/>
      <c r="F70" s="15"/>
      <c r="G70" s="15"/>
      <c r="H70" s="16"/>
      <c r="I70" s="66"/>
      <c r="J70" s="66"/>
      <c r="K70" s="16"/>
      <c r="L70" s="82"/>
      <c r="M70" s="83">
        <v>9231.2958984375</v>
      </c>
      <c r="N70" s="83">
        <v>8378.353515625</v>
      </c>
      <c r="O70" s="77"/>
      <c r="P70" s="84"/>
      <c r="Q70" s="84"/>
      <c r="R70" s="85"/>
      <c r="S70" s="85"/>
      <c r="T70" s="85"/>
      <c r="U70" s="85"/>
      <c r="V70" s="52"/>
      <c r="W70" s="52"/>
      <c r="X70" s="52"/>
      <c r="Y70" s="52"/>
      <c r="Z70" s="51"/>
      <c r="AA70" s="79">
        <v>70</v>
      </c>
      <c r="AB70"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70" s="86"/>
    </row>
    <row r="71" spans="1:29" x14ac:dyDescent="0.3">
      <c r="A71" s="14"/>
      <c r="B71" s="15"/>
      <c r="C71" s="15"/>
      <c r="D71" s="81"/>
      <c r="E71" s="78"/>
      <c r="F71" s="15"/>
      <c r="G71" s="15"/>
      <c r="H71" s="16"/>
      <c r="I71" s="66"/>
      <c r="J71" s="66"/>
      <c r="K71" s="16"/>
      <c r="L71" s="82"/>
      <c r="M71" s="83">
        <v>7727.91845703125</v>
      </c>
      <c r="N71" s="83">
        <v>4731.25146484375</v>
      </c>
      <c r="O71" s="77"/>
      <c r="P71" s="84"/>
      <c r="Q71" s="84"/>
      <c r="R71" s="85"/>
      <c r="S71" s="85"/>
      <c r="T71" s="85"/>
      <c r="U71" s="85"/>
      <c r="V71" s="52"/>
      <c r="W71" s="52"/>
      <c r="X71" s="52"/>
      <c r="Y71" s="52"/>
      <c r="Z71" s="51"/>
      <c r="AA71" s="79">
        <v>71</v>
      </c>
      <c r="AB71"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71" s="86"/>
    </row>
    <row r="72" spans="1:29" x14ac:dyDescent="0.3">
      <c r="A72" s="14"/>
      <c r="B72" s="15"/>
      <c r="C72" s="15"/>
      <c r="D72" s="81"/>
      <c r="E72" s="78"/>
      <c r="F72" s="15"/>
      <c r="G72" s="15"/>
      <c r="H72" s="16"/>
      <c r="I72" s="66"/>
      <c r="J72" s="66"/>
      <c r="K72" s="16"/>
      <c r="L72" s="82"/>
      <c r="M72" s="83">
        <v>8093.7412109375</v>
      </c>
      <c r="N72" s="83">
        <v>9297.4775390625</v>
      </c>
      <c r="O72" s="77"/>
      <c r="P72" s="84"/>
      <c r="Q72" s="84"/>
      <c r="R72" s="85"/>
      <c r="S72" s="85"/>
      <c r="T72" s="85"/>
      <c r="U72" s="85"/>
      <c r="V72" s="52"/>
      <c r="W72" s="52"/>
      <c r="X72" s="52"/>
      <c r="Y72" s="52"/>
      <c r="Z72" s="51"/>
      <c r="AA72" s="79">
        <v>72</v>
      </c>
      <c r="AB72"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72" s="86"/>
    </row>
    <row r="73" spans="1:29" x14ac:dyDescent="0.3">
      <c r="A73" s="14"/>
      <c r="B73" s="15"/>
      <c r="C73" s="15"/>
      <c r="D73" s="81"/>
      <c r="E73" s="78"/>
      <c r="F73" s="15"/>
      <c r="G73" s="15"/>
      <c r="H73" s="16"/>
      <c r="I73" s="66"/>
      <c r="J73" s="66"/>
      <c r="K73" s="16"/>
      <c r="L73" s="82"/>
      <c r="M73" s="83">
        <v>3272.406005859375</v>
      </c>
      <c r="N73" s="83">
        <v>8755.73046875</v>
      </c>
      <c r="O73" s="77"/>
      <c r="P73" s="84"/>
      <c r="Q73" s="84"/>
      <c r="R73" s="85"/>
      <c r="S73" s="85"/>
      <c r="T73" s="85"/>
      <c r="U73" s="85"/>
      <c r="V73" s="52"/>
      <c r="W73" s="52"/>
      <c r="X73" s="52"/>
      <c r="Y73" s="52"/>
      <c r="Z73" s="51"/>
      <c r="AA73" s="79">
        <v>73</v>
      </c>
      <c r="AB73"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73" s="86"/>
    </row>
    <row r="74" spans="1:29" x14ac:dyDescent="0.3">
      <c r="A74" s="14"/>
      <c r="B74" s="15"/>
      <c r="C74" s="15"/>
      <c r="D74" s="81"/>
      <c r="E74" s="78"/>
      <c r="F74" s="15"/>
      <c r="G74" s="15"/>
      <c r="H74" s="16"/>
      <c r="I74" s="66"/>
      <c r="J74" s="66"/>
      <c r="K74" s="16"/>
      <c r="L74" s="82"/>
      <c r="M74" s="83">
        <v>5498.46484375</v>
      </c>
      <c r="N74" s="83">
        <v>6757.58935546875</v>
      </c>
      <c r="O74" s="77"/>
      <c r="P74" s="84"/>
      <c r="Q74" s="84"/>
      <c r="R74" s="85"/>
      <c r="S74" s="85"/>
      <c r="T74" s="85"/>
      <c r="U74" s="85"/>
      <c r="V74" s="52"/>
      <c r="W74" s="52"/>
      <c r="X74" s="52"/>
      <c r="Y74" s="52"/>
      <c r="Z74" s="51"/>
      <c r="AA74" s="79">
        <v>74</v>
      </c>
      <c r="AB74"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74" s="86"/>
    </row>
    <row r="75" spans="1:29" x14ac:dyDescent="0.3">
      <c r="A75" s="14"/>
      <c r="B75" s="15"/>
      <c r="C75" s="15"/>
      <c r="D75" s="81"/>
      <c r="E75" s="78"/>
      <c r="F75" s="15"/>
      <c r="G75" s="15"/>
      <c r="H75" s="16"/>
      <c r="I75" s="66"/>
      <c r="J75" s="66"/>
      <c r="K75" s="16"/>
      <c r="L75" s="82"/>
      <c r="M75" s="83">
        <v>2506.946533203125</v>
      </c>
      <c r="N75" s="83">
        <v>5575.82763671875</v>
      </c>
      <c r="O75" s="77"/>
      <c r="P75" s="84"/>
      <c r="Q75" s="84"/>
      <c r="R75" s="85"/>
      <c r="S75" s="85"/>
      <c r="T75" s="85"/>
      <c r="U75" s="85"/>
      <c r="V75" s="52"/>
      <c r="W75" s="52"/>
      <c r="X75" s="52"/>
      <c r="Y75" s="52"/>
      <c r="Z75" s="51"/>
      <c r="AA75" s="79">
        <v>75</v>
      </c>
      <c r="AB75"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75" s="86"/>
    </row>
    <row r="76" spans="1:29" x14ac:dyDescent="0.3">
      <c r="A76" s="14"/>
      <c r="B76" s="15"/>
      <c r="C76" s="15"/>
      <c r="D76" s="81"/>
      <c r="E76" s="78"/>
      <c r="F76" s="15"/>
      <c r="G76" s="15"/>
      <c r="H76" s="16"/>
      <c r="I76" s="66"/>
      <c r="J76" s="66"/>
      <c r="K76" s="16"/>
      <c r="L76" s="82"/>
      <c r="M76" s="83">
        <v>3832.9443359375</v>
      </c>
      <c r="N76" s="83">
        <v>7797.70263671875</v>
      </c>
      <c r="O76" s="77"/>
      <c r="P76" s="84"/>
      <c r="Q76" s="84"/>
      <c r="R76" s="85"/>
      <c r="S76" s="85"/>
      <c r="T76" s="85"/>
      <c r="U76" s="85"/>
      <c r="V76" s="52"/>
      <c r="W76" s="52"/>
      <c r="X76" s="52"/>
      <c r="Y76" s="52"/>
      <c r="Z76" s="51"/>
      <c r="AA76" s="79">
        <v>76</v>
      </c>
      <c r="AB76"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76" s="86"/>
    </row>
    <row r="77" spans="1:29" x14ac:dyDescent="0.3">
      <c r="A77" s="14"/>
      <c r="B77" s="15"/>
      <c r="C77" s="15"/>
      <c r="D77" s="81"/>
      <c r="E77" s="78"/>
      <c r="F77" s="15"/>
      <c r="G77" s="15"/>
      <c r="H77" s="16"/>
      <c r="I77" s="66"/>
      <c r="J77" s="66"/>
      <c r="K77" s="16"/>
      <c r="L77" s="82"/>
      <c r="M77" s="83">
        <v>3037.616455078125</v>
      </c>
      <c r="N77" s="83">
        <v>5745.06640625</v>
      </c>
      <c r="O77" s="77"/>
      <c r="P77" s="84"/>
      <c r="Q77" s="84"/>
      <c r="R77" s="85"/>
      <c r="S77" s="85"/>
      <c r="T77" s="85"/>
      <c r="U77" s="85"/>
      <c r="V77" s="52"/>
      <c r="W77" s="52"/>
      <c r="X77" s="52"/>
      <c r="Y77" s="52"/>
      <c r="Z77" s="51"/>
      <c r="AA77" s="79">
        <v>77</v>
      </c>
      <c r="AB77"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77" s="86"/>
    </row>
    <row r="78" spans="1:29" x14ac:dyDescent="0.3">
      <c r="A78" s="14"/>
      <c r="B78" s="15"/>
      <c r="C78" s="15"/>
      <c r="D78" s="81"/>
      <c r="E78" s="78"/>
      <c r="F78" s="15"/>
      <c r="G78" s="15"/>
      <c r="H78" s="16"/>
      <c r="I78" s="66"/>
      <c r="J78" s="66"/>
      <c r="K78" s="16"/>
      <c r="L78" s="82"/>
      <c r="M78" s="83">
        <v>1295.8934326171875</v>
      </c>
      <c r="N78" s="83">
        <v>7488.90576171875</v>
      </c>
      <c r="O78" s="77"/>
      <c r="P78" s="84"/>
      <c r="Q78" s="84"/>
      <c r="R78" s="85"/>
      <c r="S78" s="85"/>
      <c r="T78" s="85"/>
      <c r="U78" s="85"/>
      <c r="V78" s="52"/>
      <c r="W78" s="52"/>
      <c r="X78" s="52"/>
      <c r="Y78" s="52"/>
      <c r="Z78" s="51"/>
      <c r="AA78" s="79">
        <v>78</v>
      </c>
      <c r="AB78"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78" s="86"/>
    </row>
    <row r="79" spans="1:29" x14ac:dyDescent="0.3">
      <c r="A79" s="14"/>
      <c r="B79" s="15"/>
      <c r="C79" s="15"/>
      <c r="D79" s="81"/>
      <c r="E79" s="78"/>
      <c r="F79" s="15"/>
      <c r="G79" s="15"/>
      <c r="H79" s="16"/>
      <c r="I79" s="66"/>
      <c r="J79" s="66"/>
      <c r="K79" s="16"/>
      <c r="L79" s="82"/>
      <c r="M79" s="83">
        <v>4916.47216796875</v>
      </c>
      <c r="N79" s="83">
        <v>2691.473876953125</v>
      </c>
      <c r="O79" s="77"/>
      <c r="P79" s="84"/>
      <c r="Q79" s="84"/>
      <c r="R79" s="85"/>
      <c r="S79" s="85"/>
      <c r="T79" s="85"/>
      <c r="U79" s="85"/>
      <c r="V79" s="52"/>
      <c r="W79" s="52"/>
      <c r="X79" s="52"/>
      <c r="Y79" s="52"/>
      <c r="Z79" s="51"/>
      <c r="AA79" s="79">
        <v>79</v>
      </c>
      <c r="AB79"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79" s="86"/>
    </row>
    <row r="80" spans="1:29" x14ac:dyDescent="0.3">
      <c r="A80" s="14"/>
      <c r="B80" s="15"/>
      <c r="C80" s="15"/>
      <c r="D80" s="81"/>
      <c r="E80" s="78"/>
      <c r="F80" s="15"/>
      <c r="G80" s="15"/>
      <c r="H80" s="16"/>
      <c r="I80" s="66"/>
      <c r="J80" s="66"/>
      <c r="K80" s="16"/>
      <c r="L80" s="82"/>
      <c r="M80" s="83">
        <v>778.56195068359375</v>
      </c>
      <c r="N80" s="83">
        <v>3951.449951171875</v>
      </c>
      <c r="O80" s="77"/>
      <c r="P80" s="84"/>
      <c r="Q80" s="84"/>
      <c r="R80" s="85"/>
      <c r="S80" s="85"/>
      <c r="T80" s="85"/>
      <c r="U80" s="85"/>
      <c r="V80" s="52"/>
      <c r="W80" s="52"/>
      <c r="X80" s="52"/>
      <c r="Y80" s="52"/>
      <c r="Z80" s="51"/>
      <c r="AA80" s="79">
        <v>80</v>
      </c>
      <c r="AB80"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80" s="86"/>
    </row>
    <row r="81" spans="1:29" x14ac:dyDescent="0.3">
      <c r="A81" s="14"/>
      <c r="B81" s="15"/>
      <c r="C81" s="15"/>
      <c r="D81" s="81"/>
      <c r="E81" s="78"/>
      <c r="F81" s="15"/>
      <c r="G81" s="15"/>
      <c r="H81" s="16"/>
      <c r="I81" s="66"/>
      <c r="J81" s="66"/>
      <c r="K81" s="16"/>
      <c r="L81" s="82"/>
      <c r="M81" s="83">
        <v>4422.55517578125</v>
      </c>
      <c r="N81" s="83">
        <v>5703.119140625</v>
      </c>
      <c r="O81" s="77"/>
      <c r="P81" s="84"/>
      <c r="Q81" s="84"/>
      <c r="R81" s="85"/>
      <c r="S81" s="85"/>
      <c r="T81" s="85"/>
      <c r="U81" s="85"/>
      <c r="V81" s="52"/>
      <c r="W81" s="52"/>
      <c r="X81" s="52"/>
      <c r="Y81" s="52"/>
      <c r="Z81" s="51"/>
      <c r="AA81" s="79">
        <v>81</v>
      </c>
      <c r="AB81"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81" s="86"/>
    </row>
    <row r="82" spans="1:29" x14ac:dyDescent="0.3">
      <c r="A82" s="14"/>
      <c r="B82" s="15"/>
      <c r="C82" s="15"/>
      <c r="D82" s="81"/>
      <c r="E82" s="78"/>
      <c r="F82" s="15"/>
      <c r="G82" s="15"/>
      <c r="H82" s="16"/>
      <c r="I82" s="66"/>
      <c r="J82" s="66"/>
      <c r="K82" s="16"/>
      <c r="L82" s="82"/>
      <c r="M82" s="83">
        <v>1612.2054443359375</v>
      </c>
      <c r="N82" s="83">
        <v>4382.208984375</v>
      </c>
      <c r="O82" s="77"/>
      <c r="P82" s="84"/>
      <c r="Q82" s="84"/>
      <c r="R82" s="85"/>
      <c r="S82" s="85"/>
      <c r="T82" s="85"/>
      <c r="U82" s="85"/>
      <c r="V82" s="52"/>
      <c r="W82" s="52"/>
      <c r="X82" s="52"/>
      <c r="Y82" s="52"/>
      <c r="Z82" s="51"/>
      <c r="AA82" s="79">
        <v>82</v>
      </c>
      <c r="AB82"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82" s="86"/>
    </row>
    <row r="83" spans="1:29" x14ac:dyDescent="0.3">
      <c r="A83" s="14"/>
      <c r="B83" s="15"/>
      <c r="C83" s="15"/>
      <c r="D83" s="81"/>
      <c r="E83" s="78"/>
      <c r="F83" s="15"/>
      <c r="G83" s="15"/>
      <c r="H83" s="16"/>
      <c r="I83" s="66"/>
      <c r="J83" s="66"/>
      <c r="K83" s="16"/>
      <c r="L83" s="82"/>
      <c r="M83" s="83">
        <v>1796.7850341796875</v>
      </c>
      <c r="N83" s="83">
        <v>287.85147094726563</v>
      </c>
      <c r="O83" s="77"/>
      <c r="P83" s="84"/>
      <c r="Q83" s="84"/>
      <c r="R83" s="85"/>
      <c r="S83" s="85"/>
      <c r="T83" s="85"/>
      <c r="U83" s="85"/>
      <c r="V83" s="52"/>
      <c r="W83" s="52"/>
      <c r="X83" s="52"/>
      <c r="Y83" s="52"/>
      <c r="Z83" s="51"/>
      <c r="AA83" s="79">
        <v>83</v>
      </c>
      <c r="AB83"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83" s="86"/>
    </row>
    <row r="84" spans="1:29" x14ac:dyDescent="0.3">
      <c r="A84" s="14"/>
      <c r="B84" s="15"/>
      <c r="C84" s="15"/>
      <c r="D84" s="81"/>
      <c r="E84" s="78"/>
      <c r="F84" s="15"/>
      <c r="G84" s="15"/>
      <c r="H84" s="16"/>
      <c r="I84" s="66"/>
      <c r="J84" s="66"/>
      <c r="K84" s="16"/>
      <c r="L84" s="82"/>
      <c r="M84" s="83">
        <v>7091.494140625</v>
      </c>
      <c r="N84" s="83">
        <v>9113.3974609375</v>
      </c>
      <c r="O84" s="77"/>
      <c r="P84" s="84"/>
      <c r="Q84" s="84"/>
      <c r="R84" s="85"/>
      <c r="S84" s="85"/>
      <c r="T84" s="85"/>
      <c r="U84" s="85"/>
      <c r="V84" s="52"/>
      <c r="W84" s="52"/>
      <c r="X84" s="52"/>
      <c r="Y84" s="52"/>
      <c r="Z84" s="51"/>
      <c r="AA84" s="79">
        <v>84</v>
      </c>
      <c r="AB84"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84" s="86"/>
    </row>
    <row r="85" spans="1:29" x14ac:dyDescent="0.3">
      <c r="A85" s="14"/>
      <c r="B85" s="15"/>
      <c r="C85" s="15"/>
      <c r="D85" s="81"/>
      <c r="E85" s="78"/>
      <c r="F85" s="15"/>
      <c r="G85" s="15"/>
      <c r="H85" s="16"/>
      <c r="I85" s="66"/>
      <c r="J85" s="66"/>
      <c r="K85" s="16"/>
      <c r="L85" s="82"/>
      <c r="M85" s="83">
        <v>3531.70654296875</v>
      </c>
      <c r="N85" s="83">
        <v>878.668212890625</v>
      </c>
      <c r="O85" s="77"/>
      <c r="P85" s="84"/>
      <c r="Q85" s="84"/>
      <c r="R85" s="85"/>
      <c r="S85" s="85"/>
      <c r="T85" s="85"/>
      <c r="U85" s="85"/>
      <c r="V85" s="52"/>
      <c r="W85" s="52"/>
      <c r="X85" s="52"/>
      <c r="Y85" s="52"/>
      <c r="Z85" s="51"/>
      <c r="AA85" s="79">
        <v>85</v>
      </c>
      <c r="AB85"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85" s="86"/>
    </row>
    <row r="86" spans="1:29" x14ac:dyDescent="0.3">
      <c r="A86" s="14"/>
      <c r="B86" s="15"/>
      <c r="C86" s="15"/>
      <c r="D86" s="81"/>
      <c r="E86" s="78"/>
      <c r="F86" s="15"/>
      <c r="G86" s="15"/>
      <c r="H86" s="16"/>
      <c r="I86" s="66"/>
      <c r="J86" s="66"/>
      <c r="K86" s="16"/>
      <c r="L86" s="82"/>
      <c r="M86" s="83">
        <v>7026.830078125</v>
      </c>
      <c r="N86" s="83">
        <v>4105.91064453125</v>
      </c>
      <c r="O86" s="77"/>
      <c r="P86" s="84"/>
      <c r="Q86" s="84"/>
      <c r="R86" s="85"/>
      <c r="S86" s="85"/>
      <c r="T86" s="85"/>
      <c r="U86" s="85"/>
      <c r="V86" s="52"/>
      <c r="W86" s="52"/>
      <c r="X86" s="52"/>
      <c r="Y86" s="52"/>
      <c r="Z86" s="51"/>
      <c r="AA86" s="79">
        <v>86</v>
      </c>
      <c r="AB86"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86" s="86"/>
    </row>
    <row r="87" spans="1:29" x14ac:dyDescent="0.3">
      <c r="A87" s="14"/>
      <c r="B87" s="15"/>
      <c r="C87" s="15"/>
      <c r="D87" s="81"/>
      <c r="E87" s="78"/>
      <c r="F87" s="15"/>
      <c r="G87" s="15"/>
      <c r="H87" s="16"/>
      <c r="I87" s="66"/>
      <c r="J87" s="66"/>
      <c r="K87" s="16"/>
      <c r="L87" s="82"/>
      <c r="M87" s="83">
        <v>7096.77099609375</v>
      </c>
      <c r="N87" s="83">
        <v>1328.5750732421875</v>
      </c>
      <c r="O87" s="77"/>
      <c r="P87" s="84"/>
      <c r="Q87" s="84"/>
      <c r="R87" s="85"/>
      <c r="S87" s="85"/>
      <c r="T87" s="85"/>
      <c r="U87" s="85"/>
      <c r="V87" s="52"/>
      <c r="W87" s="52"/>
      <c r="X87" s="52"/>
      <c r="Y87" s="52"/>
      <c r="Z87" s="51"/>
      <c r="AA87" s="79">
        <v>87</v>
      </c>
      <c r="AB87"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87" s="86"/>
    </row>
    <row r="88" spans="1:29" x14ac:dyDescent="0.3">
      <c r="A88" s="14"/>
      <c r="B88" s="15"/>
      <c r="C88" s="15"/>
      <c r="D88" s="81"/>
      <c r="E88" s="78"/>
      <c r="F88" s="15"/>
      <c r="G88" s="15"/>
      <c r="H88" s="16"/>
      <c r="I88" s="66"/>
      <c r="J88" s="66"/>
      <c r="K88" s="16"/>
      <c r="L88" s="82"/>
      <c r="M88" s="83">
        <v>4000.39013671875</v>
      </c>
      <c r="N88" s="83">
        <v>5338.67529296875</v>
      </c>
      <c r="O88" s="77"/>
      <c r="P88" s="84"/>
      <c r="Q88" s="84"/>
      <c r="R88" s="85"/>
      <c r="S88" s="85"/>
      <c r="T88" s="85"/>
      <c r="U88" s="85"/>
      <c r="V88" s="52"/>
      <c r="W88" s="52"/>
      <c r="X88" s="52"/>
      <c r="Y88" s="52"/>
      <c r="Z88" s="51"/>
      <c r="AA88" s="79">
        <v>88</v>
      </c>
      <c r="AB88"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88" s="86"/>
    </row>
    <row r="89" spans="1:29" x14ac:dyDescent="0.3">
      <c r="A89" s="14"/>
      <c r="B89" s="15"/>
      <c r="C89" s="15"/>
      <c r="D89" s="81"/>
      <c r="E89" s="78"/>
      <c r="F89" s="15"/>
      <c r="G89" s="15"/>
      <c r="H89" s="16"/>
      <c r="I89" s="66"/>
      <c r="J89" s="66"/>
      <c r="K89" s="16"/>
      <c r="L89" s="82"/>
      <c r="M89" s="83">
        <v>6887.12841796875</v>
      </c>
      <c r="N89" s="83">
        <v>1023.5853881835938</v>
      </c>
      <c r="O89" s="77"/>
      <c r="P89" s="84"/>
      <c r="Q89" s="84"/>
      <c r="R89" s="85"/>
      <c r="S89" s="85"/>
      <c r="T89" s="85"/>
      <c r="U89" s="85"/>
      <c r="V89" s="52"/>
      <c r="W89" s="52"/>
      <c r="X89" s="52"/>
      <c r="Y89" s="52"/>
      <c r="Z89" s="51"/>
      <c r="AA89" s="79">
        <v>89</v>
      </c>
      <c r="AB89"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89" s="86"/>
    </row>
    <row r="90" spans="1:29" x14ac:dyDescent="0.3">
      <c r="A90" s="14"/>
      <c r="B90" s="15"/>
      <c r="C90" s="15"/>
      <c r="D90" s="81"/>
      <c r="E90" s="78"/>
      <c r="F90" s="15"/>
      <c r="G90" s="15"/>
      <c r="H90" s="16"/>
      <c r="I90" s="66"/>
      <c r="J90" s="66"/>
      <c r="K90" s="16"/>
      <c r="L90" s="82"/>
      <c r="M90" s="83">
        <v>2662.133544921875</v>
      </c>
      <c r="N90" s="83">
        <v>1712.4215087890625</v>
      </c>
      <c r="O90" s="77"/>
      <c r="P90" s="84"/>
      <c r="Q90" s="84"/>
      <c r="R90" s="85"/>
      <c r="S90" s="85"/>
      <c r="T90" s="85"/>
      <c r="U90" s="85"/>
      <c r="V90" s="52"/>
      <c r="W90" s="52"/>
      <c r="X90" s="52"/>
      <c r="Y90" s="52"/>
      <c r="Z90" s="51"/>
      <c r="AA90" s="79">
        <v>90</v>
      </c>
      <c r="AB90"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90" s="86"/>
    </row>
    <row r="91" spans="1:29" x14ac:dyDescent="0.3">
      <c r="A91" s="14"/>
      <c r="B91" s="15"/>
      <c r="C91" s="15"/>
      <c r="D91" s="81"/>
      <c r="E91" s="78"/>
      <c r="F91" s="15"/>
      <c r="G91" s="15"/>
      <c r="H91" s="16"/>
      <c r="I91" s="66"/>
      <c r="J91" s="66"/>
      <c r="K91" s="16"/>
      <c r="L91" s="82"/>
      <c r="M91" s="83">
        <v>5622.60400390625</v>
      </c>
      <c r="N91" s="83">
        <v>4602.666015625</v>
      </c>
      <c r="O91" s="77"/>
      <c r="P91" s="84"/>
      <c r="Q91" s="84"/>
      <c r="R91" s="85"/>
      <c r="S91" s="85"/>
      <c r="T91" s="85"/>
      <c r="U91" s="85"/>
      <c r="V91" s="52"/>
      <c r="W91" s="52"/>
      <c r="X91" s="52"/>
      <c r="Y91" s="52"/>
      <c r="Z91" s="51"/>
      <c r="AA91" s="79">
        <v>91</v>
      </c>
      <c r="AB91"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91" s="86"/>
    </row>
    <row r="92" spans="1:29" x14ac:dyDescent="0.3">
      <c r="A92" s="14"/>
      <c r="B92" s="15"/>
      <c r="C92" s="15"/>
      <c r="D92" s="81"/>
      <c r="E92" s="78"/>
      <c r="F92" s="15"/>
      <c r="G92" s="15"/>
      <c r="H92" s="16"/>
      <c r="I92" s="66"/>
      <c r="J92" s="66"/>
      <c r="K92" s="16"/>
      <c r="L92" s="82"/>
      <c r="M92" s="83">
        <v>3311.731201171875</v>
      </c>
      <c r="N92" s="83">
        <v>3979.95361328125</v>
      </c>
      <c r="O92" s="77"/>
      <c r="P92" s="84"/>
      <c r="Q92" s="84"/>
      <c r="R92" s="85"/>
      <c r="S92" s="85"/>
      <c r="T92" s="85"/>
      <c r="U92" s="85"/>
      <c r="V92" s="52"/>
      <c r="W92" s="52"/>
      <c r="X92" s="52"/>
      <c r="Y92" s="52"/>
      <c r="Z92" s="51"/>
      <c r="AA92" s="79">
        <v>92</v>
      </c>
      <c r="AB92"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92" s="86"/>
    </row>
    <row r="93" spans="1:29" x14ac:dyDescent="0.3">
      <c r="A93" s="14"/>
      <c r="B93" s="15"/>
      <c r="C93" s="15"/>
      <c r="D93" s="81"/>
      <c r="E93" s="78"/>
      <c r="F93" s="15"/>
      <c r="G93" s="15"/>
      <c r="H93" s="16"/>
      <c r="I93" s="66"/>
      <c r="J93" s="66"/>
      <c r="K93" s="16"/>
      <c r="L93" s="82"/>
      <c r="M93" s="83">
        <v>5446.248046875</v>
      </c>
      <c r="N93" s="83">
        <v>849.15216064453125</v>
      </c>
      <c r="O93" s="77"/>
      <c r="P93" s="84"/>
      <c r="Q93" s="84"/>
      <c r="R93" s="85"/>
      <c r="S93" s="85"/>
      <c r="T93" s="85"/>
      <c r="U93" s="85"/>
      <c r="V93" s="52"/>
      <c r="W93" s="52"/>
      <c r="X93" s="52"/>
      <c r="Y93" s="52"/>
      <c r="Z93" s="51"/>
      <c r="AA93" s="79">
        <v>93</v>
      </c>
      <c r="AB93"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93" s="86"/>
    </row>
    <row r="94" spans="1:29" x14ac:dyDescent="0.3">
      <c r="A94" s="14"/>
      <c r="B94" s="15"/>
      <c r="C94" s="15"/>
      <c r="D94" s="81"/>
      <c r="E94" s="78"/>
      <c r="F94" s="15"/>
      <c r="G94" s="15"/>
      <c r="H94" s="16"/>
      <c r="I94" s="66"/>
      <c r="J94" s="66"/>
      <c r="K94" s="16"/>
      <c r="L94" s="82"/>
      <c r="M94" s="83">
        <v>4034.3466796875</v>
      </c>
      <c r="N94" s="83">
        <v>4489.97265625</v>
      </c>
      <c r="O94" s="77"/>
      <c r="P94" s="84"/>
      <c r="Q94" s="84"/>
      <c r="R94" s="85"/>
      <c r="S94" s="85"/>
      <c r="T94" s="85"/>
      <c r="U94" s="85"/>
      <c r="V94" s="52"/>
      <c r="W94" s="52"/>
      <c r="X94" s="52"/>
      <c r="Y94" s="52"/>
      <c r="Z94" s="51"/>
      <c r="AA94" s="79">
        <v>94</v>
      </c>
      <c r="AB94"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94" s="86"/>
    </row>
    <row r="95" spans="1:29" x14ac:dyDescent="0.3">
      <c r="A95" s="14"/>
      <c r="B95" s="15"/>
      <c r="C95" s="15"/>
      <c r="D95" s="81"/>
      <c r="E95" s="78"/>
      <c r="F95" s="15"/>
      <c r="G95" s="15"/>
      <c r="H95" s="16"/>
      <c r="I95" s="66"/>
      <c r="J95" s="66"/>
      <c r="K95" s="16"/>
      <c r="L95" s="82"/>
      <c r="M95" s="83">
        <v>8447.48828125</v>
      </c>
      <c r="N95" s="83">
        <v>930.3690185546875</v>
      </c>
      <c r="O95" s="77"/>
      <c r="P95" s="84"/>
      <c r="Q95" s="84"/>
      <c r="R95" s="85"/>
      <c r="S95" s="85"/>
      <c r="T95" s="85"/>
      <c r="U95" s="85"/>
      <c r="V95" s="52"/>
      <c r="W95" s="52"/>
      <c r="X95" s="52"/>
      <c r="Y95" s="52"/>
      <c r="Z95" s="51"/>
      <c r="AA95" s="79">
        <v>95</v>
      </c>
      <c r="AB95"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95" s="86"/>
    </row>
    <row r="96" spans="1:29" x14ac:dyDescent="0.3">
      <c r="A96" s="14"/>
      <c r="B96" s="15"/>
      <c r="C96" s="15"/>
      <c r="D96" s="81"/>
      <c r="E96" s="78"/>
      <c r="F96" s="15"/>
      <c r="G96" s="15"/>
      <c r="H96" s="16"/>
      <c r="I96" s="66"/>
      <c r="J96" s="66"/>
      <c r="K96" s="16"/>
      <c r="L96" s="82"/>
      <c r="M96" s="83">
        <v>1582.3759765625</v>
      </c>
      <c r="N96" s="83">
        <v>2092.913818359375</v>
      </c>
      <c r="O96" s="77"/>
      <c r="P96" s="84"/>
      <c r="Q96" s="84"/>
      <c r="R96" s="85"/>
      <c r="S96" s="85"/>
      <c r="T96" s="85"/>
      <c r="U96" s="85"/>
      <c r="V96" s="52"/>
      <c r="W96" s="52"/>
      <c r="X96" s="52"/>
      <c r="Y96" s="52"/>
      <c r="Z96" s="51"/>
      <c r="AA96" s="79">
        <v>96</v>
      </c>
      <c r="AB96"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96" s="86"/>
    </row>
    <row r="97" spans="1:29" x14ac:dyDescent="0.3">
      <c r="A97" s="14"/>
      <c r="B97" s="15"/>
      <c r="C97" s="15"/>
      <c r="D97" s="81"/>
      <c r="E97" s="78"/>
      <c r="F97" s="15"/>
      <c r="G97" s="15"/>
      <c r="H97" s="16"/>
      <c r="I97" s="66"/>
      <c r="J97" s="66"/>
      <c r="K97" s="16"/>
      <c r="L97" s="82"/>
      <c r="M97" s="83">
        <v>7226.13818359375</v>
      </c>
      <c r="N97" s="83">
        <v>6218.2841796875</v>
      </c>
      <c r="O97" s="77"/>
      <c r="P97" s="84"/>
      <c r="Q97" s="84"/>
      <c r="R97" s="85"/>
      <c r="S97" s="85"/>
      <c r="T97" s="85"/>
      <c r="U97" s="85"/>
      <c r="V97" s="52"/>
      <c r="W97" s="52"/>
      <c r="X97" s="52"/>
      <c r="Y97" s="52"/>
      <c r="Z97" s="51"/>
      <c r="AA97" s="79">
        <v>97</v>
      </c>
      <c r="AB97"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97" s="86"/>
    </row>
    <row r="98" spans="1:29" x14ac:dyDescent="0.3">
      <c r="A98" s="14"/>
      <c r="B98" s="15"/>
      <c r="C98" s="15"/>
      <c r="D98" s="81"/>
      <c r="E98" s="78"/>
      <c r="F98" s="15"/>
      <c r="G98" s="15"/>
      <c r="H98" s="16"/>
      <c r="I98" s="66"/>
      <c r="J98" s="66"/>
      <c r="K98" s="16"/>
      <c r="L98" s="82"/>
      <c r="M98" s="83">
        <v>2641.28173828125</v>
      </c>
      <c r="N98" s="83">
        <v>3147.483154296875</v>
      </c>
      <c r="O98" s="77"/>
      <c r="P98" s="84"/>
      <c r="Q98" s="84"/>
      <c r="R98" s="85"/>
      <c r="S98" s="85"/>
      <c r="T98" s="85"/>
      <c r="U98" s="85"/>
      <c r="V98" s="52"/>
      <c r="W98" s="52"/>
      <c r="X98" s="52"/>
      <c r="Y98" s="52"/>
      <c r="Z98" s="51"/>
      <c r="AA98" s="79">
        <v>98</v>
      </c>
      <c r="AB98"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98" s="86"/>
    </row>
    <row r="99" spans="1:29" x14ac:dyDescent="0.3">
      <c r="A99" s="14"/>
      <c r="B99" s="15"/>
      <c r="C99" s="15"/>
      <c r="D99" s="81"/>
      <c r="E99" s="78"/>
      <c r="F99" s="15"/>
      <c r="G99" s="15"/>
      <c r="H99" s="16"/>
      <c r="I99" s="66"/>
      <c r="J99" s="66"/>
      <c r="K99" s="16"/>
      <c r="L99" s="82"/>
      <c r="M99" s="83">
        <v>1766.1676025390625</v>
      </c>
      <c r="N99" s="83">
        <v>4773.015625</v>
      </c>
      <c r="O99" s="77"/>
      <c r="P99" s="84"/>
      <c r="Q99" s="84"/>
      <c r="R99" s="85"/>
      <c r="S99" s="85"/>
      <c r="T99" s="85"/>
      <c r="U99" s="85"/>
      <c r="V99" s="52"/>
      <c r="W99" s="52"/>
      <c r="X99" s="52"/>
      <c r="Y99" s="52"/>
      <c r="Z99" s="51"/>
      <c r="AA99" s="79">
        <v>99</v>
      </c>
      <c r="AB99"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99" s="86"/>
    </row>
    <row r="100" spans="1:29" x14ac:dyDescent="0.3">
      <c r="A100" s="14"/>
      <c r="B100" s="15"/>
      <c r="C100" s="15"/>
      <c r="D100" s="81"/>
      <c r="E100" s="78"/>
      <c r="F100" s="15"/>
      <c r="G100" s="15"/>
      <c r="H100" s="16"/>
      <c r="I100" s="66"/>
      <c r="J100" s="66"/>
      <c r="K100" s="16"/>
      <c r="L100" s="82"/>
      <c r="M100" s="83">
        <v>8299.349609375</v>
      </c>
      <c r="N100" s="83">
        <v>5330.208984375</v>
      </c>
      <c r="O100" s="77"/>
      <c r="P100" s="84"/>
      <c r="Q100" s="84"/>
      <c r="R100" s="85"/>
      <c r="S100" s="85"/>
      <c r="T100" s="85"/>
      <c r="U100" s="85"/>
      <c r="V100" s="52"/>
      <c r="W100" s="52"/>
      <c r="X100" s="52"/>
      <c r="Y100" s="52"/>
      <c r="Z100" s="51"/>
      <c r="AA100" s="79">
        <v>100</v>
      </c>
      <c r="AB100"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00" s="86"/>
    </row>
    <row r="101" spans="1:29" x14ac:dyDescent="0.3">
      <c r="A101" s="14"/>
      <c r="B101" s="15"/>
      <c r="C101" s="15"/>
      <c r="D101" s="81"/>
      <c r="E101" s="78"/>
      <c r="F101" s="15"/>
      <c r="G101" s="15"/>
      <c r="H101" s="16"/>
      <c r="I101" s="66"/>
      <c r="J101" s="66"/>
      <c r="K101" s="16"/>
      <c r="L101" s="82"/>
      <c r="M101" s="83">
        <v>2154.961669921875</v>
      </c>
      <c r="N101" s="83">
        <v>2276.869384765625</v>
      </c>
      <c r="O101" s="77"/>
      <c r="P101" s="84"/>
      <c r="Q101" s="84"/>
      <c r="R101" s="85"/>
      <c r="S101" s="85"/>
      <c r="T101" s="85"/>
      <c r="U101" s="85"/>
      <c r="V101" s="52"/>
      <c r="W101" s="52"/>
      <c r="X101" s="52"/>
      <c r="Y101" s="52"/>
      <c r="Z101" s="51"/>
      <c r="AA101" s="79">
        <v>101</v>
      </c>
      <c r="AB101"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01" s="86"/>
    </row>
    <row r="102" spans="1:29" x14ac:dyDescent="0.3">
      <c r="A102" s="14"/>
      <c r="B102" s="15"/>
      <c r="C102" s="15"/>
      <c r="D102" s="81"/>
      <c r="E102" s="78"/>
      <c r="F102" s="15"/>
      <c r="G102" s="15"/>
      <c r="H102" s="16"/>
      <c r="I102" s="66"/>
      <c r="J102" s="66"/>
      <c r="K102" s="16"/>
      <c r="L102" s="82"/>
      <c r="M102" s="83">
        <v>8883.384765625</v>
      </c>
      <c r="N102" s="83">
        <v>6841.44287109375</v>
      </c>
      <c r="O102" s="77"/>
      <c r="P102" s="84"/>
      <c r="Q102" s="84"/>
      <c r="R102" s="85"/>
      <c r="S102" s="85"/>
      <c r="T102" s="85"/>
      <c r="U102" s="85"/>
      <c r="V102" s="52"/>
      <c r="W102" s="52"/>
      <c r="X102" s="52"/>
      <c r="Y102" s="52"/>
      <c r="Z102" s="51"/>
      <c r="AA102" s="79">
        <v>102</v>
      </c>
      <c r="AB102"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02" s="86"/>
    </row>
    <row r="103" spans="1:29" x14ac:dyDescent="0.3">
      <c r="A103" s="14"/>
      <c r="B103" s="15"/>
      <c r="C103" s="15"/>
      <c r="D103" s="81"/>
      <c r="E103" s="78"/>
      <c r="F103" s="15"/>
      <c r="G103" s="15"/>
      <c r="H103" s="16"/>
      <c r="I103" s="66"/>
      <c r="J103" s="66"/>
      <c r="K103" s="16"/>
      <c r="L103" s="82"/>
      <c r="M103" s="83">
        <v>9674.59375</v>
      </c>
      <c r="N103" s="83">
        <v>5166.3544921875</v>
      </c>
      <c r="O103" s="77"/>
      <c r="P103" s="84"/>
      <c r="Q103" s="84"/>
      <c r="R103" s="85"/>
      <c r="S103" s="85"/>
      <c r="T103" s="85"/>
      <c r="U103" s="85"/>
      <c r="V103" s="52"/>
      <c r="W103" s="52"/>
      <c r="X103" s="52"/>
      <c r="Y103" s="52"/>
      <c r="Z103" s="51"/>
      <c r="AA103" s="79">
        <v>103</v>
      </c>
      <c r="AB103"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03" s="86"/>
    </row>
    <row r="104" spans="1:29" x14ac:dyDescent="0.3">
      <c r="A104" s="14"/>
      <c r="B104" s="15"/>
      <c r="C104" s="15"/>
      <c r="D104" s="81"/>
      <c r="E104" s="78"/>
      <c r="F104" s="15"/>
      <c r="G104" s="15"/>
      <c r="H104" s="16"/>
      <c r="I104" s="66"/>
      <c r="J104" s="66"/>
      <c r="K104" s="16"/>
      <c r="L104" s="82"/>
      <c r="M104" s="83">
        <v>4845.66015625</v>
      </c>
      <c r="N104" s="83">
        <v>8774.21484375</v>
      </c>
      <c r="O104" s="77"/>
      <c r="P104" s="84"/>
      <c r="Q104" s="84"/>
      <c r="R104" s="85"/>
      <c r="S104" s="85"/>
      <c r="T104" s="85"/>
      <c r="U104" s="85"/>
      <c r="V104" s="52"/>
      <c r="W104" s="52"/>
      <c r="X104" s="52"/>
      <c r="Y104" s="52"/>
      <c r="Z104" s="51"/>
      <c r="AA104" s="79">
        <v>104</v>
      </c>
      <c r="AB104"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04" s="86"/>
    </row>
    <row r="105" spans="1:29" x14ac:dyDescent="0.3">
      <c r="A105" s="14"/>
      <c r="B105" s="15"/>
      <c r="C105" s="15"/>
      <c r="D105" s="81"/>
      <c r="E105" s="78"/>
      <c r="F105" s="15"/>
      <c r="G105" s="15"/>
      <c r="H105" s="16"/>
      <c r="I105" s="66"/>
      <c r="J105" s="66"/>
      <c r="K105" s="16"/>
      <c r="L105" s="82"/>
      <c r="M105" s="83">
        <v>933.16094970703125</v>
      </c>
      <c r="N105" s="83">
        <v>929.0904541015625</v>
      </c>
      <c r="O105" s="77"/>
      <c r="P105" s="84"/>
      <c r="Q105" s="84"/>
      <c r="R105" s="85"/>
      <c r="S105" s="85"/>
      <c r="T105" s="85"/>
      <c r="U105" s="85"/>
      <c r="V105" s="52"/>
      <c r="W105" s="52"/>
      <c r="X105" s="52"/>
      <c r="Y105" s="52"/>
      <c r="Z105" s="51"/>
      <c r="AA105" s="79">
        <v>105</v>
      </c>
      <c r="AB105"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05" s="86"/>
    </row>
    <row r="106" spans="1:29" x14ac:dyDescent="0.3">
      <c r="A106" s="14"/>
      <c r="B106" s="15"/>
      <c r="C106" s="15"/>
      <c r="D106" s="81"/>
      <c r="E106" s="78"/>
      <c r="F106" s="15"/>
      <c r="G106" s="15"/>
      <c r="H106" s="16"/>
      <c r="I106" s="66"/>
      <c r="J106" s="66"/>
      <c r="K106" s="16"/>
      <c r="L106" s="82"/>
      <c r="M106" s="83">
        <v>5850.48681640625</v>
      </c>
      <c r="N106" s="83">
        <v>1078.9173583984375</v>
      </c>
      <c r="O106" s="77"/>
      <c r="P106" s="84"/>
      <c r="Q106" s="84"/>
      <c r="R106" s="85"/>
      <c r="S106" s="85"/>
      <c r="T106" s="85"/>
      <c r="U106" s="85"/>
      <c r="V106" s="52"/>
      <c r="W106" s="52"/>
      <c r="X106" s="52"/>
      <c r="Y106" s="52"/>
      <c r="Z106" s="51"/>
      <c r="AA106" s="79">
        <v>106</v>
      </c>
      <c r="AB106"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06" s="86"/>
    </row>
    <row r="107" spans="1:29" x14ac:dyDescent="0.3">
      <c r="A107" s="14"/>
      <c r="B107" s="15"/>
      <c r="C107" s="15"/>
      <c r="D107" s="81"/>
      <c r="E107" s="78"/>
      <c r="F107" s="15"/>
      <c r="G107" s="15"/>
      <c r="H107" s="16"/>
      <c r="I107" s="66"/>
      <c r="J107" s="66"/>
      <c r="K107" s="16"/>
      <c r="L107" s="82"/>
      <c r="M107" s="83">
        <v>1698.8062744140625</v>
      </c>
      <c r="N107" s="83">
        <v>3596.242431640625</v>
      </c>
      <c r="O107" s="77"/>
      <c r="P107" s="84"/>
      <c r="Q107" s="84"/>
      <c r="R107" s="85"/>
      <c r="S107" s="85"/>
      <c r="T107" s="85"/>
      <c r="U107" s="85"/>
      <c r="V107" s="52"/>
      <c r="W107" s="52"/>
      <c r="X107" s="52"/>
      <c r="Y107" s="52"/>
      <c r="Z107" s="51"/>
      <c r="AA107" s="79">
        <v>107</v>
      </c>
      <c r="AB107"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07" s="86"/>
    </row>
    <row r="108" spans="1:29" x14ac:dyDescent="0.3">
      <c r="A108" s="14"/>
      <c r="B108" s="15"/>
      <c r="C108" s="15"/>
      <c r="D108" s="81"/>
      <c r="E108" s="78"/>
      <c r="F108" s="15"/>
      <c r="G108" s="15"/>
      <c r="H108" s="16"/>
      <c r="I108" s="66"/>
      <c r="J108" s="66"/>
      <c r="K108" s="16"/>
      <c r="L108" s="82"/>
      <c r="M108" s="83">
        <v>6687.66943359375</v>
      </c>
      <c r="N108" s="83">
        <v>8917.0908203125</v>
      </c>
      <c r="O108" s="77"/>
      <c r="P108" s="84"/>
      <c r="Q108" s="84"/>
      <c r="R108" s="85"/>
      <c r="S108" s="85"/>
      <c r="T108" s="85"/>
      <c r="U108" s="85"/>
      <c r="V108" s="52"/>
      <c r="W108" s="52"/>
      <c r="X108" s="52"/>
      <c r="Y108" s="52"/>
      <c r="Z108" s="51"/>
      <c r="AA108" s="79">
        <v>108</v>
      </c>
      <c r="AB108"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08" s="86"/>
    </row>
    <row r="109" spans="1:29" x14ac:dyDescent="0.3">
      <c r="A109" s="14"/>
      <c r="B109" s="15"/>
      <c r="C109" s="15"/>
      <c r="D109" s="81"/>
      <c r="E109" s="78"/>
      <c r="F109" s="15"/>
      <c r="G109" s="15"/>
      <c r="H109" s="16"/>
      <c r="I109" s="66"/>
      <c r="J109" s="66"/>
      <c r="K109" s="16"/>
      <c r="L109" s="82"/>
      <c r="M109" s="83">
        <v>2502.52490234375</v>
      </c>
      <c r="N109" s="83">
        <v>9665.228515625</v>
      </c>
      <c r="O109" s="77"/>
      <c r="P109" s="84"/>
      <c r="Q109" s="84"/>
      <c r="R109" s="85"/>
      <c r="S109" s="85"/>
      <c r="T109" s="85"/>
      <c r="U109" s="85"/>
      <c r="V109" s="52"/>
      <c r="W109" s="52"/>
      <c r="X109" s="52"/>
      <c r="Y109" s="52"/>
      <c r="Z109" s="51"/>
      <c r="AA109" s="79">
        <v>109</v>
      </c>
      <c r="AB109"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09" s="86"/>
    </row>
    <row r="110" spans="1:29" x14ac:dyDescent="0.3">
      <c r="A110" s="14"/>
      <c r="B110" s="15"/>
      <c r="C110" s="15"/>
      <c r="D110" s="81"/>
      <c r="E110" s="78"/>
      <c r="F110" s="15"/>
      <c r="G110" s="15"/>
      <c r="H110" s="16"/>
      <c r="I110" s="66"/>
      <c r="J110" s="66"/>
      <c r="K110" s="16"/>
      <c r="L110" s="82"/>
      <c r="M110" s="83">
        <v>704.77301025390625</v>
      </c>
      <c r="N110" s="83">
        <v>6330.388671875</v>
      </c>
      <c r="O110" s="77"/>
      <c r="P110" s="84"/>
      <c r="Q110" s="84"/>
      <c r="R110" s="85"/>
      <c r="S110" s="85"/>
      <c r="T110" s="85"/>
      <c r="U110" s="85"/>
      <c r="V110" s="52"/>
      <c r="W110" s="52"/>
      <c r="X110" s="52"/>
      <c r="Y110" s="52"/>
      <c r="Z110" s="51"/>
      <c r="AA110" s="79">
        <v>110</v>
      </c>
      <c r="AB110"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10" s="86"/>
    </row>
    <row r="111" spans="1:29" x14ac:dyDescent="0.3">
      <c r="A111" s="14"/>
      <c r="B111" s="15"/>
      <c r="C111" s="15"/>
      <c r="D111" s="81"/>
      <c r="E111" s="78"/>
      <c r="F111" s="15"/>
      <c r="G111" s="15"/>
      <c r="H111" s="16"/>
      <c r="I111" s="66"/>
      <c r="J111" s="66"/>
      <c r="K111" s="16"/>
      <c r="L111" s="82"/>
      <c r="M111" s="83">
        <v>9494.984375</v>
      </c>
      <c r="N111" s="83">
        <v>7267.79931640625</v>
      </c>
      <c r="O111" s="77"/>
      <c r="P111" s="84"/>
      <c r="Q111" s="84"/>
      <c r="R111" s="85"/>
      <c r="S111" s="85"/>
      <c r="T111" s="85"/>
      <c r="U111" s="85"/>
      <c r="V111" s="52"/>
      <c r="W111" s="52"/>
      <c r="X111" s="52"/>
      <c r="Y111" s="52"/>
      <c r="Z111" s="51"/>
      <c r="AA111" s="79">
        <v>111</v>
      </c>
      <c r="AB111"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11" s="86"/>
    </row>
    <row r="112" spans="1:29" x14ac:dyDescent="0.3">
      <c r="A112" s="14"/>
      <c r="B112" s="15"/>
      <c r="C112" s="15"/>
      <c r="D112" s="81"/>
      <c r="E112" s="78"/>
      <c r="F112" s="15"/>
      <c r="G112" s="15"/>
      <c r="H112" s="16"/>
      <c r="I112" s="66"/>
      <c r="J112" s="66"/>
      <c r="K112" s="16"/>
      <c r="L112" s="82"/>
      <c r="M112" s="83">
        <v>374.19064331054688</v>
      </c>
      <c r="N112" s="83">
        <v>4346.76806640625</v>
      </c>
      <c r="O112" s="77"/>
      <c r="P112" s="84"/>
      <c r="Q112" s="84"/>
      <c r="R112" s="85"/>
      <c r="S112" s="85"/>
      <c r="T112" s="85"/>
      <c r="U112" s="85"/>
      <c r="V112" s="52"/>
      <c r="W112" s="52"/>
      <c r="X112" s="52"/>
      <c r="Y112" s="52"/>
      <c r="Z112" s="51"/>
      <c r="AA112" s="79">
        <v>112</v>
      </c>
      <c r="AB112"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12" s="86"/>
    </row>
    <row r="113" spans="1:29" x14ac:dyDescent="0.3">
      <c r="A113" s="14"/>
      <c r="B113" s="15"/>
      <c r="C113" s="15"/>
      <c r="D113" s="81"/>
      <c r="E113" s="78"/>
      <c r="F113" s="15"/>
      <c r="G113" s="15"/>
      <c r="H113" s="16"/>
      <c r="I113" s="66"/>
      <c r="J113" s="66"/>
      <c r="K113" s="16"/>
      <c r="L113" s="82"/>
      <c r="M113" s="83">
        <v>5684.6513671875</v>
      </c>
      <c r="N113" s="83">
        <v>827.3348388671875</v>
      </c>
      <c r="O113" s="77"/>
      <c r="P113" s="84"/>
      <c r="Q113" s="84"/>
      <c r="R113" s="85"/>
      <c r="S113" s="85"/>
      <c r="T113" s="85"/>
      <c r="U113" s="85"/>
      <c r="V113" s="52"/>
      <c r="W113" s="52"/>
      <c r="X113" s="52"/>
      <c r="Y113" s="52"/>
      <c r="Z113" s="51"/>
      <c r="AA113" s="79">
        <v>113</v>
      </c>
      <c r="AB113"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13" s="86"/>
    </row>
    <row r="114" spans="1:29" x14ac:dyDescent="0.3">
      <c r="A114" s="14"/>
      <c r="B114" s="15"/>
      <c r="C114" s="15"/>
      <c r="D114" s="81"/>
      <c r="E114" s="78"/>
      <c r="F114" s="15"/>
      <c r="G114" s="15"/>
      <c r="H114" s="16"/>
      <c r="I114" s="66"/>
      <c r="J114" s="66"/>
      <c r="K114" s="16"/>
      <c r="L114" s="82"/>
      <c r="M114" s="83">
        <v>5392.884765625</v>
      </c>
      <c r="N114" s="83">
        <v>3929.11083984375</v>
      </c>
      <c r="O114" s="77"/>
      <c r="P114" s="84"/>
      <c r="Q114" s="84"/>
      <c r="R114" s="85"/>
      <c r="S114" s="85"/>
      <c r="T114" s="85"/>
      <c r="U114" s="85"/>
      <c r="V114" s="52"/>
      <c r="W114" s="52"/>
      <c r="X114" s="52"/>
      <c r="Y114" s="52"/>
      <c r="Z114" s="51"/>
      <c r="AA114" s="79">
        <v>114</v>
      </c>
      <c r="AB114"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114" s="86"/>
    </row>
    <row r="115" spans="1:29" x14ac:dyDescent="0.3">
      <c r="A115" s="14"/>
      <c r="B115" s="15"/>
      <c r="C115" s="15"/>
      <c r="D115" s="81"/>
      <c r="E115" s="78"/>
      <c r="F115" s="15"/>
      <c r="G115" s="15"/>
      <c r="H115" s="16"/>
      <c r="I115" s="66"/>
      <c r="J115" s="66"/>
      <c r="K115" s="16"/>
      <c r="L115" s="82"/>
      <c r="M115" s="83">
        <v>5119.54248046875</v>
      </c>
      <c r="N115" s="83">
        <v>201.12002563476563</v>
      </c>
      <c r="O115" s="77"/>
      <c r="P115" s="84"/>
      <c r="Q115" s="84"/>
      <c r="R115" s="85"/>
      <c r="S115" s="85"/>
      <c r="T115" s="85"/>
      <c r="U115" s="85"/>
      <c r="V115" s="52"/>
      <c r="W115" s="52"/>
      <c r="X115" s="52"/>
      <c r="Y115" s="52"/>
      <c r="Z115" s="51"/>
      <c r="AA115" s="79">
        <v>115</v>
      </c>
      <c r="AB115"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15" s="86"/>
    </row>
    <row r="116" spans="1:29" x14ac:dyDescent="0.3">
      <c r="A116" s="14"/>
      <c r="B116" s="15"/>
      <c r="C116" s="15"/>
      <c r="D116" s="81"/>
      <c r="E116" s="78"/>
      <c r="F116" s="15"/>
      <c r="G116" s="15"/>
      <c r="H116" s="16"/>
      <c r="I116" s="66"/>
      <c r="J116" s="66"/>
      <c r="K116" s="16"/>
      <c r="L116" s="82"/>
      <c r="M116" s="83">
        <v>9153.43359375</v>
      </c>
      <c r="N116" s="83">
        <v>4306.91796875</v>
      </c>
      <c r="O116" s="77"/>
      <c r="P116" s="84"/>
      <c r="Q116" s="84"/>
      <c r="R116" s="85"/>
      <c r="S116" s="85"/>
      <c r="T116" s="85"/>
      <c r="U116" s="85"/>
      <c r="V116" s="52"/>
      <c r="W116" s="52"/>
      <c r="X116" s="52"/>
      <c r="Y116" s="52"/>
      <c r="Z116" s="51"/>
      <c r="AA116" s="79">
        <v>116</v>
      </c>
      <c r="AB116"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16" s="86"/>
    </row>
    <row r="117" spans="1:29" x14ac:dyDescent="0.3">
      <c r="A117" s="87"/>
      <c r="B117" s="88"/>
      <c r="C117" s="88"/>
      <c r="D117" s="89"/>
      <c r="E117" s="90"/>
      <c r="F117" s="88"/>
      <c r="G117" s="88"/>
      <c r="H117" s="91"/>
      <c r="I117" s="92"/>
      <c r="J117" s="92"/>
      <c r="K117" s="91"/>
      <c r="L117" s="93"/>
      <c r="M117" s="94">
        <v>8531.439453125</v>
      </c>
      <c r="N117" s="94">
        <v>9078.4423828125</v>
      </c>
      <c r="O117" s="95"/>
      <c r="P117" s="96"/>
      <c r="Q117" s="96"/>
      <c r="R117" s="97"/>
      <c r="S117" s="97"/>
      <c r="T117" s="97"/>
      <c r="U117" s="97"/>
      <c r="V117" s="98"/>
      <c r="W117" s="98"/>
      <c r="X117" s="98"/>
      <c r="Y117" s="98"/>
      <c r="Z117" s="99"/>
      <c r="AA117" s="100">
        <v>117</v>
      </c>
      <c r="AB117" s="100"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17" s="101"/>
    </row>
    <row r="118" spans="1:29" x14ac:dyDescent="0.3">
      <c r="A118" s="14"/>
      <c r="B118" s="15"/>
      <c r="C118" s="15"/>
      <c r="D118" s="81"/>
      <c r="E118" s="78"/>
      <c r="F118" s="15"/>
      <c r="G118" s="15"/>
      <c r="H118" s="16"/>
      <c r="I118" s="66"/>
      <c r="J118" s="66"/>
      <c r="K118" s="16"/>
      <c r="L118" s="82"/>
      <c r="M118" s="83">
        <v>7518.77099609375</v>
      </c>
      <c r="N118" s="83">
        <v>726.4752197265625</v>
      </c>
      <c r="O118" s="77"/>
      <c r="P118" s="84"/>
      <c r="Q118" s="84"/>
      <c r="R118" s="85"/>
      <c r="S118" s="85"/>
      <c r="T118" s="85"/>
      <c r="U118" s="85"/>
      <c r="V118" s="52"/>
      <c r="W118" s="52"/>
      <c r="X118" s="52"/>
      <c r="Y118" s="52"/>
      <c r="Z118" s="51"/>
      <c r="AA118" s="79">
        <v>118</v>
      </c>
      <c r="AB118"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18" s="86"/>
    </row>
    <row r="119" spans="1:29" x14ac:dyDescent="0.3">
      <c r="A119" s="14"/>
      <c r="B119" s="15"/>
      <c r="C119" s="15"/>
      <c r="D119" s="81"/>
      <c r="E119" s="78"/>
      <c r="F119" s="15"/>
      <c r="G119" s="15"/>
      <c r="H119" s="16"/>
      <c r="I119" s="66"/>
      <c r="J119" s="66"/>
      <c r="K119" s="16"/>
      <c r="L119" s="82"/>
      <c r="M119" s="83">
        <v>5119.775390625</v>
      </c>
      <c r="N119" s="83">
        <v>165.22090148925781</v>
      </c>
      <c r="O119" s="77"/>
      <c r="P119" s="84"/>
      <c r="Q119" s="84"/>
      <c r="R119" s="85"/>
      <c r="S119" s="85"/>
      <c r="T119" s="85"/>
      <c r="U119" s="85"/>
      <c r="V119" s="52"/>
      <c r="W119" s="52"/>
      <c r="X119" s="52"/>
      <c r="Y119" s="52"/>
      <c r="Z119" s="51"/>
      <c r="AA119" s="79">
        <v>119</v>
      </c>
      <c r="AB119"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19" s="86"/>
    </row>
    <row r="120" spans="1:29" x14ac:dyDescent="0.3">
      <c r="A120" s="14"/>
      <c r="B120" s="15"/>
      <c r="C120" s="15"/>
      <c r="D120" s="81"/>
      <c r="E120" s="78"/>
      <c r="F120" s="15"/>
      <c r="G120" s="15"/>
      <c r="H120" s="16"/>
      <c r="I120" s="66"/>
      <c r="J120" s="66"/>
      <c r="K120" s="16"/>
      <c r="L120" s="82"/>
      <c r="M120" s="83">
        <v>8305.267578125</v>
      </c>
      <c r="N120" s="83">
        <v>1300.2996826171875</v>
      </c>
      <c r="O120" s="77"/>
      <c r="P120" s="84"/>
      <c r="Q120" s="84"/>
      <c r="R120" s="85"/>
      <c r="S120" s="85"/>
      <c r="T120" s="85"/>
      <c r="U120" s="85"/>
      <c r="V120" s="52"/>
      <c r="W120" s="52"/>
      <c r="X120" s="52"/>
      <c r="Y120" s="52"/>
      <c r="Z120" s="51"/>
      <c r="AA120" s="79">
        <v>120</v>
      </c>
      <c r="AB120"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20" s="86"/>
    </row>
    <row r="121" spans="1:29" x14ac:dyDescent="0.3">
      <c r="A121" s="14"/>
      <c r="B121" s="15"/>
      <c r="C121" s="15"/>
      <c r="D121" s="81"/>
      <c r="E121" s="78"/>
      <c r="F121" s="15"/>
      <c r="G121" s="15"/>
      <c r="H121" s="16"/>
      <c r="I121" s="66"/>
      <c r="J121" s="66"/>
      <c r="K121" s="16"/>
      <c r="L121" s="82"/>
      <c r="M121" s="83">
        <v>1153.8096923828125</v>
      </c>
      <c r="N121" s="83">
        <v>1918.04736328125</v>
      </c>
      <c r="O121" s="77"/>
      <c r="P121" s="84"/>
      <c r="Q121" s="84"/>
      <c r="R121" s="85"/>
      <c r="S121" s="85"/>
      <c r="T121" s="85"/>
      <c r="U121" s="85"/>
      <c r="V121" s="52"/>
      <c r="W121" s="52"/>
      <c r="X121" s="52"/>
      <c r="Y121" s="52"/>
      <c r="Z121" s="51"/>
      <c r="AA121" s="79">
        <v>121</v>
      </c>
      <c r="AB121"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21" s="86"/>
    </row>
    <row r="122" spans="1:29" x14ac:dyDescent="0.3">
      <c r="A122" s="14"/>
      <c r="B122" s="15"/>
      <c r="C122" s="15"/>
      <c r="D122" s="81"/>
      <c r="E122" s="78"/>
      <c r="F122" s="15"/>
      <c r="G122" s="15"/>
      <c r="H122" s="16"/>
      <c r="I122" s="66"/>
      <c r="J122" s="66"/>
      <c r="K122" s="16"/>
      <c r="L122" s="82"/>
      <c r="M122" s="83">
        <v>206.39990234375</v>
      </c>
      <c r="N122" s="83">
        <v>5439.52734375</v>
      </c>
      <c r="O122" s="77"/>
      <c r="P122" s="84"/>
      <c r="Q122" s="84"/>
      <c r="R122" s="85"/>
      <c r="S122" s="85"/>
      <c r="T122" s="85"/>
      <c r="U122" s="85"/>
      <c r="V122" s="52"/>
      <c r="W122" s="52"/>
      <c r="X122" s="52"/>
      <c r="Y122" s="52"/>
      <c r="Z122" s="51"/>
      <c r="AA122" s="79">
        <v>122</v>
      </c>
      <c r="AB122"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22" s="86"/>
    </row>
    <row r="123" spans="1:29" x14ac:dyDescent="0.3">
      <c r="A123" s="14"/>
      <c r="B123" s="15"/>
      <c r="C123" s="15"/>
      <c r="D123" s="81"/>
      <c r="E123" s="78"/>
      <c r="F123" s="15"/>
      <c r="G123" s="15"/>
      <c r="H123" s="16"/>
      <c r="I123" s="66"/>
      <c r="J123" s="66"/>
      <c r="K123" s="16"/>
      <c r="L123" s="82"/>
      <c r="M123" s="83">
        <v>240.75090026855469</v>
      </c>
      <c r="N123" s="83">
        <v>6366.673828125</v>
      </c>
      <c r="O123" s="77"/>
      <c r="P123" s="84"/>
      <c r="Q123" s="84"/>
      <c r="R123" s="85"/>
      <c r="S123" s="85"/>
      <c r="T123" s="85"/>
      <c r="U123" s="85"/>
      <c r="V123" s="52"/>
      <c r="W123" s="52"/>
      <c r="X123" s="52"/>
      <c r="Y123" s="52"/>
      <c r="Z123" s="51"/>
      <c r="AA123" s="79">
        <v>123</v>
      </c>
      <c r="AB123"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23" s="86"/>
    </row>
    <row r="124" spans="1:29" x14ac:dyDescent="0.3">
      <c r="A124" s="14"/>
      <c r="B124" s="15"/>
      <c r="C124" s="15"/>
      <c r="D124" s="81"/>
      <c r="E124" s="78"/>
      <c r="F124" s="15"/>
      <c r="G124" s="15"/>
      <c r="H124" s="16"/>
      <c r="I124" s="66"/>
      <c r="J124" s="66"/>
      <c r="K124" s="16"/>
      <c r="L124" s="82"/>
      <c r="M124" s="83">
        <v>764.0322265625</v>
      </c>
      <c r="N124" s="83">
        <v>2488.037353515625</v>
      </c>
      <c r="O124" s="77"/>
      <c r="P124" s="84"/>
      <c r="Q124" s="84"/>
      <c r="R124" s="85"/>
      <c r="S124" s="85"/>
      <c r="T124" s="85"/>
      <c r="U124" s="85"/>
      <c r="V124" s="52"/>
      <c r="W124" s="52"/>
      <c r="X124" s="52"/>
      <c r="Y124" s="52"/>
      <c r="Z124" s="51"/>
      <c r="AA124" s="79">
        <v>124</v>
      </c>
      <c r="AB124"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24" s="86"/>
    </row>
    <row r="125" spans="1:29" x14ac:dyDescent="0.3">
      <c r="A125" s="14"/>
      <c r="B125" s="15"/>
      <c r="C125" s="15"/>
      <c r="D125" s="81"/>
      <c r="E125" s="78"/>
      <c r="F125" s="15"/>
      <c r="G125" s="15"/>
      <c r="H125" s="16"/>
      <c r="I125" s="66"/>
      <c r="J125" s="66"/>
      <c r="K125" s="16"/>
      <c r="L125" s="82"/>
      <c r="M125" s="83">
        <v>6472.244140625</v>
      </c>
      <c r="N125" s="83">
        <v>326.47857666015625</v>
      </c>
      <c r="O125" s="77"/>
      <c r="P125" s="84"/>
      <c r="Q125" s="84"/>
      <c r="R125" s="85"/>
      <c r="S125" s="85"/>
      <c r="T125" s="85"/>
      <c r="U125" s="85"/>
      <c r="V125" s="52"/>
      <c r="W125" s="52"/>
      <c r="X125" s="52"/>
      <c r="Y125" s="52"/>
      <c r="Z125" s="51"/>
      <c r="AA125" s="79">
        <v>125</v>
      </c>
      <c r="AB125"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25" s="86"/>
    </row>
    <row r="126" spans="1:29" x14ac:dyDescent="0.3">
      <c r="A126" s="14"/>
      <c r="B126" s="15"/>
      <c r="C126" s="15"/>
      <c r="D126" s="81"/>
      <c r="E126" s="78"/>
      <c r="F126" s="15"/>
      <c r="G126" s="15"/>
      <c r="H126" s="16"/>
      <c r="I126" s="66"/>
      <c r="J126" s="66"/>
      <c r="K126" s="16"/>
      <c r="L126" s="82"/>
      <c r="M126" s="83">
        <v>3260.918212890625</v>
      </c>
      <c r="N126" s="83">
        <v>419.16094970703125</v>
      </c>
      <c r="O126" s="77"/>
      <c r="P126" s="84"/>
      <c r="Q126" s="84"/>
      <c r="R126" s="85"/>
      <c r="S126" s="85"/>
      <c r="T126" s="85"/>
      <c r="U126" s="85"/>
      <c r="V126" s="52"/>
      <c r="W126" s="52"/>
      <c r="X126" s="52"/>
      <c r="Y126" s="52"/>
      <c r="Z126" s="51"/>
      <c r="AA126" s="79">
        <v>126</v>
      </c>
      <c r="AB126"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26" s="86"/>
    </row>
    <row r="127" spans="1:29" x14ac:dyDescent="0.3">
      <c r="A127" s="14"/>
      <c r="B127" s="15"/>
      <c r="C127" s="15"/>
      <c r="D127" s="81"/>
      <c r="E127" s="78"/>
      <c r="F127" s="15"/>
      <c r="G127" s="15"/>
      <c r="H127" s="16"/>
      <c r="I127" s="66"/>
      <c r="J127" s="66"/>
      <c r="K127" s="16"/>
      <c r="L127" s="82"/>
      <c r="M127" s="83">
        <v>5802.81982421875</v>
      </c>
      <c r="N127" s="83">
        <v>165.22090148925781</v>
      </c>
      <c r="O127" s="77"/>
      <c r="P127" s="84"/>
      <c r="Q127" s="84"/>
      <c r="R127" s="85"/>
      <c r="S127" s="85"/>
      <c r="T127" s="85"/>
      <c r="U127" s="85"/>
      <c r="V127" s="52"/>
      <c r="W127" s="52"/>
      <c r="X127" s="52"/>
      <c r="Y127" s="52"/>
      <c r="Z127" s="51"/>
      <c r="AA127" s="79">
        <v>127</v>
      </c>
      <c r="AB127"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27" s="86"/>
    </row>
    <row r="128" spans="1:29" x14ac:dyDescent="0.3">
      <c r="A128" s="14"/>
      <c r="B128" s="15"/>
      <c r="C128" s="15"/>
      <c r="D128" s="81"/>
      <c r="E128" s="78"/>
      <c r="F128" s="15"/>
      <c r="G128" s="15"/>
      <c r="H128" s="16"/>
      <c r="I128" s="66"/>
      <c r="J128" s="66"/>
      <c r="K128" s="16"/>
      <c r="L128" s="82"/>
      <c r="M128" s="83">
        <v>5062.84130859375</v>
      </c>
      <c r="N128" s="83">
        <v>9817.78125</v>
      </c>
      <c r="O128" s="77"/>
      <c r="P128" s="84"/>
      <c r="Q128" s="84"/>
      <c r="R128" s="85"/>
      <c r="S128" s="85"/>
      <c r="T128" s="85"/>
      <c r="U128" s="85"/>
      <c r="V128" s="52"/>
      <c r="W128" s="52"/>
      <c r="X128" s="52"/>
      <c r="Y128" s="52"/>
      <c r="Z128" s="51"/>
      <c r="AA128" s="79">
        <v>128</v>
      </c>
      <c r="AB128"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28" s="86"/>
    </row>
    <row r="129" spans="1:29" x14ac:dyDescent="0.3">
      <c r="A129" s="14"/>
      <c r="B129" s="15"/>
      <c r="C129" s="15"/>
      <c r="D129" s="81"/>
      <c r="E129" s="78"/>
      <c r="F129" s="15"/>
      <c r="G129" s="15"/>
      <c r="H129" s="16"/>
      <c r="I129" s="66"/>
      <c r="J129" s="66"/>
      <c r="K129" s="16"/>
      <c r="L129" s="82"/>
      <c r="M129" s="83">
        <v>3466.5322265625</v>
      </c>
      <c r="N129" s="83">
        <v>9711.962890625</v>
      </c>
      <c r="O129" s="77"/>
      <c r="P129" s="84"/>
      <c r="Q129" s="84"/>
      <c r="R129" s="85"/>
      <c r="S129" s="85"/>
      <c r="T129" s="85"/>
      <c r="U129" s="85"/>
      <c r="V129" s="52"/>
      <c r="W129" s="52"/>
      <c r="X129" s="52"/>
      <c r="Y129" s="52"/>
      <c r="Z129" s="51"/>
      <c r="AA129" s="79">
        <v>129</v>
      </c>
      <c r="AB129"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29" s="86"/>
    </row>
    <row r="130" spans="1:29" x14ac:dyDescent="0.3">
      <c r="A130" s="14"/>
      <c r="B130" s="15"/>
      <c r="C130" s="15"/>
      <c r="D130" s="81"/>
      <c r="E130" s="78"/>
      <c r="F130" s="15"/>
      <c r="G130" s="15"/>
      <c r="H130" s="16"/>
      <c r="I130" s="66"/>
      <c r="J130" s="66"/>
      <c r="K130" s="16"/>
      <c r="L130" s="82"/>
      <c r="M130" s="83">
        <v>6913.40576171875</v>
      </c>
      <c r="N130" s="83">
        <v>9598.5146484375</v>
      </c>
      <c r="O130" s="77"/>
      <c r="P130" s="84"/>
      <c r="Q130" s="84"/>
      <c r="R130" s="85"/>
      <c r="S130" s="85"/>
      <c r="T130" s="85"/>
      <c r="U130" s="85"/>
      <c r="V130" s="52"/>
      <c r="W130" s="52"/>
      <c r="X130" s="52"/>
      <c r="Y130" s="52"/>
      <c r="Z130" s="51"/>
      <c r="AA130" s="79">
        <v>130</v>
      </c>
      <c r="AB130"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30" s="86"/>
    </row>
    <row r="131" spans="1:29" x14ac:dyDescent="0.3">
      <c r="A131" s="14"/>
      <c r="B131" s="15"/>
      <c r="C131" s="15"/>
      <c r="D131" s="81"/>
      <c r="E131" s="78"/>
      <c r="F131" s="15"/>
      <c r="G131" s="15"/>
      <c r="H131" s="16"/>
      <c r="I131" s="66"/>
      <c r="J131" s="66"/>
      <c r="K131" s="16"/>
      <c r="L131" s="82"/>
      <c r="M131" s="83">
        <v>8992.9453125</v>
      </c>
      <c r="N131" s="83">
        <v>2044.766845703125</v>
      </c>
      <c r="O131" s="77"/>
      <c r="P131" s="84"/>
      <c r="Q131" s="84"/>
      <c r="R131" s="85"/>
      <c r="S131" s="85"/>
      <c r="T131" s="85"/>
      <c r="U131" s="85"/>
      <c r="V131" s="52"/>
      <c r="W131" s="52"/>
      <c r="X131" s="52"/>
      <c r="Y131" s="52"/>
      <c r="Z131" s="51"/>
      <c r="AA131" s="79">
        <v>131</v>
      </c>
      <c r="AB131"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31" s="86"/>
    </row>
    <row r="132" spans="1:29" x14ac:dyDescent="0.3">
      <c r="A132" s="14"/>
      <c r="B132" s="15"/>
      <c r="C132" s="15"/>
      <c r="D132" s="81"/>
      <c r="E132" s="78"/>
      <c r="F132" s="15"/>
      <c r="G132" s="15"/>
      <c r="H132" s="16"/>
      <c r="I132" s="66"/>
      <c r="J132" s="66"/>
      <c r="K132" s="16"/>
      <c r="L132" s="82"/>
      <c r="M132" s="83">
        <v>9622.9716796875</v>
      </c>
      <c r="N132" s="83">
        <v>6848.60205078125</v>
      </c>
      <c r="O132" s="77"/>
      <c r="P132" s="84"/>
      <c r="Q132" s="84"/>
      <c r="R132" s="85"/>
      <c r="S132" s="85"/>
      <c r="T132" s="85"/>
      <c r="U132" s="85"/>
      <c r="V132" s="52"/>
      <c r="W132" s="52"/>
      <c r="X132" s="52"/>
      <c r="Y132" s="52"/>
      <c r="Z132" s="51"/>
      <c r="AA132" s="79">
        <v>132</v>
      </c>
      <c r="AB132"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32" s="86"/>
    </row>
    <row r="133" spans="1:29" x14ac:dyDescent="0.3">
      <c r="A133" s="14"/>
      <c r="B133" s="15"/>
      <c r="C133" s="15"/>
      <c r="D133" s="81"/>
      <c r="E133" s="78"/>
      <c r="F133" s="15"/>
      <c r="G133" s="15"/>
      <c r="H133" s="16"/>
      <c r="I133" s="66"/>
      <c r="J133" s="66"/>
      <c r="K133" s="16"/>
      <c r="L133" s="82"/>
      <c r="M133" s="83">
        <v>6100.25439453125</v>
      </c>
      <c r="N133" s="83">
        <v>9817.78125</v>
      </c>
      <c r="O133" s="77"/>
      <c r="P133" s="84"/>
      <c r="Q133" s="84"/>
      <c r="R133" s="85"/>
      <c r="S133" s="85"/>
      <c r="T133" s="85"/>
      <c r="U133" s="85"/>
      <c r="V133" s="52"/>
      <c r="W133" s="52"/>
      <c r="X133" s="52"/>
      <c r="Y133" s="52"/>
      <c r="Z133" s="51"/>
      <c r="AA133" s="79">
        <v>133</v>
      </c>
      <c r="AB133"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33" s="86"/>
    </row>
    <row r="134" spans="1:29" x14ac:dyDescent="0.3">
      <c r="A134" s="14"/>
      <c r="B134" s="15"/>
      <c r="C134" s="15"/>
      <c r="D134" s="81"/>
      <c r="E134" s="78"/>
      <c r="F134" s="15"/>
      <c r="G134" s="15"/>
      <c r="H134" s="16"/>
      <c r="I134" s="66"/>
      <c r="J134" s="66"/>
      <c r="K134" s="16"/>
      <c r="L134" s="82"/>
      <c r="M134" s="83">
        <v>9567.5439453125</v>
      </c>
      <c r="N134" s="83">
        <v>3081.433837890625</v>
      </c>
      <c r="O134" s="77"/>
      <c r="P134" s="84"/>
      <c r="Q134" s="84"/>
      <c r="R134" s="85"/>
      <c r="S134" s="85"/>
      <c r="T134" s="85"/>
      <c r="U134" s="85"/>
      <c r="V134" s="52"/>
      <c r="W134" s="52"/>
      <c r="X134" s="52"/>
      <c r="Y134" s="52"/>
      <c r="Z134" s="51"/>
      <c r="AA134" s="79">
        <v>134</v>
      </c>
      <c r="AB134"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34" s="86"/>
    </row>
    <row r="135" spans="1:29" x14ac:dyDescent="0.3">
      <c r="A135" s="14"/>
      <c r="B135" s="15"/>
      <c r="C135" s="15"/>
      <c r="D135" s="81"/>
      <c r="E135" s="78"/>
      <c r="F135" s="15"/>
      <c r="G135" s="15"/>
      <c r="H135" s="16"/>
      <c r="I135" s="66"/>
      <c r="J135" s="66"/>
      <c r="K135" s="16"/>
      <c r="L135" s="82"/>
      <c r="M135" s="83">
        <v>9797.1552734375</v>
      </c>
      <c r="N135" s="83">
        <v>4589.74072265625</v>
      </c>
      <c r="O135" s="77"/>
      <c r="P135" s="84"/>
      <c r="Q135" s="84"/>
      <c r="R135" s="85"/>
      <c r="S135" s="85"/>
      <c r="T135" s="85"/>
      <c r="U135" s="85"/>
      <c r="V135" s="52"/>
      <c r="W135" s="52"/>
      <c r="X135" s="52"/>
      <c r="Y135" s="52"/>
      <c r="Z135" s="51"/>
      <c r="AA135" s="79">
        <v>135</v>
      </c>
      <c r="AB135"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35" s="86"/>
    </row>
    <row r="136" spans="1:29" x14ac:dyDescent="0.3">
      <c r="A136" s="14"/>
      <c r="B136" s="15"/>
      <c r="C136" s="15"/>
      <c r="D136" s="81"/>
      <c r="E136" s="78"/>
      <c r="F136" s="15"/>
      <c r="G136" s="15"/>
      <c r="H136" s="16"/>
      <c r="I136" s="66"/>
      <c r="J136" s="66"/>
      <c r="K136" s="16"/>
      <c r="L136" s="82"/>
      <c r="M136" s="83">
        <v>7819.99951171875</v>
      </c>
      <c r="N136" s="83">
        <v>9108.9375</v>
      </c>
      <c r="O136" s="77"/>
      <c r="P136" s="84"/>
      <c r="Q136" s="84"/>
      <c r="R136" s="85"/>
      <c r="S136" s="85"/>
      <c r="T136" s="85"/>
      <c r="U136" s="85"/>
      <c r="V136" s="52"/>
      <c r="W136" s="52"/>
      <c r="X136" s="52"/>
      <c r="Y136" s="52"/>
      <c r="Z136" s="51"/>
      <c r="AA136" s="79">
        <v>136</v>
      </c>
      <c r="AB136"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36" s="86"/>
    </row>
    <row r="137" spans="1:29" x14ac:dyDescent="0.3">
      <c r="A137" s="14"/>
      <c r="B137" s="15"/>
      <c r="C137" s="15"/>
      <c r="D137" s="81"/>
      <c r="E137" s="78"/>
      <c r="F137" s="15"/>
      <c r="G137" s="15"/>
      <c r="H137" s="16"/>
      <c r="I137" s="66"/>
      <c r="J137" s="66"/>
      <c r="K137" s="16"/>
      <c r="L137" s="82"/>
      <c r="M137" s="83">
        <v>281.70889282226563</v>
      </c>
      <c r="N137" s="83">
        <v>3506.44677734375</v>
      </c>
      <c r="O137" s="77"/>
      <c r="P137" s="84"/>
      <c r="Q137" s="84"/>
      <c r="R137" s="85"/>
      <c r="S137" s="85"/>
      <c r="T137" s="85"/>
      <c r="U137" s="85"/>
      <c r="V137" s="52"/>
      <c r="W137" s="52"/>
      <c r="X137" s="52"/>
      <c r="Y137" s="52"/>
      <c r="Z137" s="51"/>
      <c r="AA137" s="79">
        <v>137</v>
      </c>
      <c r="AB137"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37" s="86"/>
    </row>
    <row r="138" spans="1:29" x14ac:dyDescent="0.3">
      <c r="A138" s="14"/>
      <c r="B138" s="15"/>
      <c r="C138" s="15"/>
      <c r="D138" s="81"/>
      <c r="E138" s="78"/>
      <c r="F138" s="15"/>
      <c r="G138" s="15"/>
      <c r="H138" s="16"/>
      <c r="I138" s="66"/>
      <c r="J138" s="66"/>
      <c r="K138" s="16"/>
      <c r="L138" s="82"/>
      <c r="M138" s="83">
        <v>1944.5467529296875</v>
      </c>
      <c r="N138" s="83">
        <v>1104.0869140625</v>
      </c>
      <c r="O138" s="77"/>
      <c r="P138" s="84"/>
      <c r="Q138" s="84"/>
      <c r="R138" s="85"/>
      <c r="S138" s="85"/>
      <c r="T138" s="85"/>
      <c r="U138" s="85"/>
      <c r="V138" s="52"/>
      <c r="W138" s="52"/>
      <c r="X138" s="52"/>
      <c r="Y138" s="52"/>
      <c r="Z138" s="51"/>
      <c r="AA138" s="79">
        <v>138</v>
      </c>
      <c r="AB138"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38" s="86"/>
    </row>
    <row r="139" spans="1:29" x14ac:dyDescent="0.3">
      <c r="A139" s="14"/>
      <c r="B139" s="15"/>
      <c r="C139" s="15"/>
      <c r="D139" s="81"/>
      <c r="E139" s="78"/>
      <c r="F139" s="15"/>
      <c r="G139" s="15"/>
      <c r="H139" s="16"/>
      <c r="I139" s="66"/>
      <c r="J139" s="66"/>
      <c r="K139" s="16"/>
      <c r="L139" s="82"/>
      <c r="M139" s="83">
        <v>4313.14990234375</v>
      </c>
      <c r="N139" s="83">
        <v>180.48487854003906</v>
      </c>
      <c r="O139" s="77"/>
      <c r="P139" s="84"/>
      <c r="Q139" s="84"/>
      <c r="R139" s="85"/>
      <c r="S139" s="85"/>
      <c r="T139" s="85"/>
      <c r="U139" s="85"/>
      <c r="V139" s="52"/>
      <c r="W139" s="52"/>
      <c r="X139" s="52"/>
      <c r="Y139" s="52"/>
      <c r="Z139" s="51"/>
      <c r="AA139" s="79">
        <v>139</v>
      </c>
      <c r="AB139"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39" s="86"/>
    </row>
    <row r="140" spans="1:29" x14ac:dyDescent="0.3">
      <c r="A140" s="14"/>
      <c r="B140" s="15"/>
      <c r="C140" s="15"/>
      <c r="D140" s="81"/>
      <c r="E140" s="78"/>
      <c r="F140" s="15"/>
      <c r="G140" s="15"/>
      <c r="H140" s="16"/>
      <c r="I140" s="66"/>
      <c r="J140" s="66"/>
      <c r="K140" s="16"/>
      <c r="L140" s="82"/>
      <c r="M140" s="83">
        <v>9776.34375</v>
      </c>
      <c r="N140" s="83">
        <v>3704.0087890625</v>
      </c>
      <c r="O140" s="77"/>
      <c r="P140" s="84"/>
      <c r="Q140" s="84"/>
      <c r="R140" s="85"/>
      <c r="S140" s="85"/>
      <c r="T140" s="85"/>
      <c r="U140" s="85"/>
      <c r="V140" s="52"/>
      <c r="W140" s="52"/>
      <c r="X140" s="52"/>
      <c r="Y140" s="52"/>
      <c r="Z140" s="51"/>
      <c r="AA140" s="79">
        <v>140</v>
      </c>
      <c r="AB140"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40" s="86"/>
    </row>
    <row r="141" spans="1:29" x14ac:dyDescent="0.3">
      <c r="A141" s="14"/>
      <c r="B141" s="15"/>
      <c r="C141" s="15"/>
      <c r="D141" s="81"/>
      <c r="E141" s="78"/>
      <c r="F141" s="15"/>
      <c r="G141" s="15"/>
      <c r="H141" s="16"/>
      <c r="I141" s="66"/>
      <c r="J141" s="66"/>
      <c r="K141" s="16"/>
      <c r="L141" s="82"/>
      <c r="M141" s="83">
        <v>1772.7236328125</v>
      </c>
      <c r="N141" s="83">
        <v>8772.5166015625</v>
      </c>
      <c r="O141" s="77"/>
      <c r="P141" s="84"/>
      <c r="Q141" s="84"/>
      <c r="R141" s="85"/>
      <c r="S141" s="85"/>
      <c r="T141" s="85"/>
      <c r="U141" s="85"/>
      <c r="V141" s="52"/>
      <c r="W141" s="52"/>
      <c r="X141" s="52"/>
      <c r="Y141" s="52"/>
      <c r="Z141" s="51"/>
      <c r="AA141" s="79">
        <v>141</v>
      </c>
      <c r="AB141"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41" s="86"/>
    </row>
    <row r="142" spans="1:29" x14ac:dyDescent="0.3">
      <c r="A142" s="14"/>
      <c r="B142" s="15"/>
      <c r="C142" s="15"/>
      <c r="D142" s="81"/>
      <c r="E142" s="78"/>
      <c r="F142" s="15"/>
      <c r="G142" s="15"/>
      <c r="H142" s="16"/>
      <c r="I142" s="66"/>
      <c r="J142" s="66"/>
      <c r="K142" s="16"/>
      <c r="L142" s="82"/>
      <c r="M142" s="83">
        <v>5028.01123046875</v>
      </c>
      <c r="N142" s="83">
        <v>5426.94970703125</v>
      </c>
      <c r="O142" s="77"/>
      <c r="P142" s="84"/>
      <c r="Q142" s="84"/>
      <c r="R142" s="85"/>
      <c r="S142" s="85"/>
      <c r="T142" s="85"/>
      <c r="U142" s="85"/>
      <c r="V142" s="52"/>
      <c r="W142" s="52"/>
      <c r="X142" s="52"/>
      <c r="Y142" s="52"/>
      <c r="Z142" s="51"/>
      <c r="AA142" s="79">
        <v>142</v>
      </c>
      <c r="AB142"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142" s="86"/>
    </row>
    <row r="143" spans="1:29" x14ac:dyDescent="0.3">
      <c r="A143" s="14"/>
      <c r="B143" s="15"/>
      <c r="C143" s="15"/>
      <c r="D143" s="81"/>
      <c r="E143" s="78"/>
      <c r="F143" s="15"/>
      <c r="G143" s="15"/>
      <c r="H143" s="16"/>
      <c r="I143" s="66"/>
      <c r="J143" s="66"/>
      <c r="K143" s="16"/>
      <c r="L143" s="82"/>
      <c r="M143" s="83">
        <v>206.39990234375</v>
      </c>
      <c r="N143" s="83">
        <v>4383.12158203125</v>
      </c>
      <c r="O143" s="77"/>
      <c r="P143" s="84"/>
      <c r="Q143" s="84"/>
      <c r="R143" s="85"/>
      <c r="S143" s="85"/>
      <c r="T143" s="85"/>
      <c r="U143" s="85"/>
      <c r="V143" s="52"/>
      <c r="W143" s="52"/>
      <c r="X143" s="52"/>
      <c r="Y143" s="52"/>
      <c r="Z143" s="51"/>
      <c r="AA143" s="79">
        <v>143</v>
      </c>
      <c r="AB143"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43" s="86"/>
    </row>
    <row r="144" spans="1:29" x14ac:dyDescent="0.3">
      <c r="A144" s="14"/>
      <c r="B144" s="15"/>
      <c r="C144" s="15"/>
      <c r="D144" s="81"/>
      <c r="E144" s="78"/>
      <c r="F144" s="15"/>
      <c r="G144" s="15"/>
      <c r="H144" s="16"/>
      <c r="I144" s="66"/>
      <c r="J144" s="66"/>
      <c r="K144" s="16"/>
      <c r="L144" s="82"/>
      <c r="M144" s="83">
        <v>8641.6640625</v>
      </c>
      <c r="N144" s="83">
        <v>8400.1689453125</v>
      </c>
      <c r="O144" s="77"/>
      <c r="P144" s="84"/>
      <c r="Q144" s="84"/>
      <c r="R144" s="85"/>
      <c r="S144" s="85"/>
      <c r="T144" s="85"/>
      <c r="U144" s="85"/>
      <c r="V144" s="52"/>
      <c r="W144" s="52"/>
      <c r="X144" s="52"/>
      <c r="Y144" s="52"/>
      <c r="Z144" s="51"/>
      <c r="AA144" s="79">
        <v>144</v>
      </c>
      <c r="AB144"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44" s="86"/>
    </row>
    <row r="145" spans="1:29" x14ac:dyDescent="0.3">
      <c r="A145" s="14"/>
      <c r="B145" s="15"/>
      <c r="C145" s="15"/>
      <c r="D145" s="81"/>
      <c r="E145" s="78"/>
      <c r="F145" s="15"/>
      <c r="G145" s="15"/>
      <c r="H145" s="16"/>
      <c r="I145" s="66"/>
      <c r="J145" s="66"/>
      <c r="K145" s="16"/>
      <c r="L145" s="82"/>
      <c r="M145" s="83">
        <v>9797.1552734375</v>
      </c>
      <c r="N145" s="83">
        <v>5923.6005859375</v>
      </c>
      <c r="O145" s="77"/>
      <c r="P145" s="84"/>
      <c r="Q145" s="84"/>
      <c r="R145" s="85"/>
      <c r="S145" s="85"/>
      <c r="T145" s="85"/>
      <c r="U145" s="85"/>
      <c r="V145" s="52"/>
      <c r="W145" s="52"/>
      <c r="X145" s="52"/>
      <c r="Y145" s="52"/>
      <c r="Z145" s="51"/>
      <c r="AA145" s="79">
        <v>145</v>
      </c>
      <c r="AB145"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45" s="86"/>
    </row>
    <row r="146" spans="1:29" x14ac:dyDescent="0.3">
      <c r="A146" s="14"/>
      <c r="B146" s="15"/>
      <c r="C146" s="15"/>
      <c r="D146" s="81"/>
      <c r="E146" s="78"/>
      <c r="F146" s="15"/>
      <c r="G146" s="15"/>
      <c r="H146" s="16"/>
      <c r="I146" s="66"/>
      <c r="J146" s="66"/>
      <c r="K146" s="16"/>
      <c r="L146" s="82"/>
      <c r="M146" s="83">
        <v>2481.936279296875</v>
      </c>
      <c r="N146" s="83">
        <v>9265.451171875</v>
      </c>
      <c r="O146" s="77"/>
      <c r="P146" s="84"/>
      <c r="Q146" s="84"/>
      <c r="R146" s="85"/>
      <c r="S146" s="85"/>
      <c r="T146" s="85"/>
      <c r="U146" s="85"/>
      <c r="V146" s="52"/>
      <c r="W146" s="52"/>
      <c r="X146" s="52"/>
      <c r="Y146" s="52"/>
      <c r="Z146" s="51"/>
      <c r="AA146" s="79">
        <v>146</v>
      </c>
      <c r="AB146"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46" s="86"/>
    </row>
    <row r="147" spans="1:29" x14ac:dyDescent="0.3">
      <c r="A147" s="87"/>
      <c r="B147" s="88"/>
      <c r="C147" s="88"/>
      <c r="D147" s="89"/>
      <c r="E147" s="90"/>
      <c r="F147" s="88"/>
      <c r="G147" s="88"/>
      <c r="H147" s="91"/>
      <c r="I147" s="92"/>
      <c r="J147" s="92"/>
      <c r="K147" s="91"/>
      <c r="L147" s="93"/>
      <c r="M147" s="94">
        <v>528.015625</v>
      </c>
      <c r="N147" s="94">
        <v>7119.8056640625</v>
      </c>
      <c r="O147" s="95"/>
      <c r="P147" s="96"/>
      <c r="Q147" s="96"/>
      <c r="R147" s="97"/>
      <c r="S147" s="97"/>
      <c r="T147" s="97"/>
      <c r="U147" s="97"/>
      <c r="V147" s="98"/>
      <c r="W147" s="98"/>
      <c r="X147" s="98"/>
      <c r="Y147" s="98"/>
      <c r="Z147" s="99"/>
      <c r="AA147" s="100">
        <v>147</v>
      </c>
      <c r="AB147" s="100"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47" s="101"/>
    </row>
    <row r="148" spans="1:29" x14ac:dyDescent="0.3">
      <c r="A148" s="14"/>
      <c r="B148" s="15"/>
      <c r="C148" s="15"/>
      <c r="D148" s="81"/>
      <c r="E148" s="78"/>
      <c r="F148" s="15"/>
      <c r="G148" s="15"/>
      <c r="H148" s="16"/>
      <c r="I148" s="66"/>
      <c r="J148" s="66"/>
      <c r="K148" s="16"/>
      <c r="L148" s="82"/>
      <c r="M148" s="83">
        <v>3397.216552734375</v>
      </c>
      <c r="N148" s="83">
        <v>7523.3466796875</v>
      </c>
      <c r="O148" s="77"/>
      <c r="P148" s="84"/>
      <c r="Q148" s="84"/>
      <c r="R148" s="85"/>
      <c r="S148" s="85"/>
      <c r="T148" s="85"/>
      <c r="U148" s="85"/>
      <c r="V148" s="52"/>
      <c r="W148" s="52"/>
      <c r="X148" s="52"/>
      <c r="Y148" s="52"/>
      <c r="Z148" s="51"/>
      <c r="AA148" s="79">
        <v>148</v>
      </c>
      <c r="AB148"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148" s="86"/>
    </row>
    <row r="149" spans="1:29" x14ac:dyDescent="0.3">
      <c r="A149" s="14"/>
      <c r="B149" s="15"/>
      <c r="C149" s="15"/>
      <c r="D149" s="81"/>
      <c r="E149" s="78"/>
      <c r="F149" s="15"/>
      <c r="G149" s="15"/>
      <c r="H149" s="16"/>
      <c r="I149" s="66"/>
      <c r="J149" s="66"/>
      <c r="K149" s="16"/>
      <c r="L149" s="82"/>
      <c r="M149" s="83">
        <v>5066.43994140625</v>
      </c>
      <c r="N149" s="83">
        <v>971.3109130859375</v>
      </c>
      <c r="O149" s="77"/>
      <c r="P149" s="84"/>
      <c r="Q149" s="84"/>
      <c r="R149" s="85"/>
      <c r="S149" s="85"/>
      <c r="T149" s="85"/>
      <c r="U149" s="85"/>
      <c r="V149" s="52"/>
      <c r="W149" s="52"/>
      <c r="X149" s="52"/>
      <c r="Y149" s="52"/>
      <c r="Z149" s="51"/>
      <c r="AA149" s="79">
        <v>149</v>
      </c>
      <c r="AB149"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49" s="86"/>
    </row>
    <row r="150" spans="1:29" x14ac:dyDescent="0.3">
      <c r="A150" s="14"/>
      <c r="B150" s="15"/>
      <c r="C150" s="15"/>
      <c r="D150" s="81"/>
      <c r="E150" s="78"/>
      <c r="F150" s="15"/>
      <c r="G150" s="15"/>
      <c r="H150" s="16"/>
      <c r="I150" s="66"/>
      <c r="J150" s="66"/>
      <c r="K150" s="16"/>
      <c r="L150" s="82"/>
      <c r="M150" s="83">
        <v>5079.41552734375</v>
      </c>
      <c r="N150" s="83">
        <v>7569.32373046875</v>
      </c>
      <c r="O150" s="77"/>
      <c r="P150" s="84"/>
      <c r="Q150" s="84"/>
      <c r="R150" s="85"/>
      <c r="S150" s="85"/>
      <c r="T150" s="85"/>
      <c r="U150" s="85"/>
      <c r="V150" s="52"/>
      <c r="W150" s="52"/>
      <c r="X150" s="52"/>
      <c r="Y150" s="52"/>
      <c r="Z150" s="51"/>
      <c r="AA150" s="79">
        <v>150</v>
      </c>
      <c r="AB150"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150" s="86"/>
    </row>
    <row r="151" spans="1:29" x14ac:dyDescent="0.3">
      <c r="A151" s="14"/>
      <c r="B151" s="15"/>
      <c r="C151" s="15"/>
      <c r="D151" s="81"/>
      <c r="E151" s="78"/>
      <c r="F151" s="15"/>
      <c r="G151" s="15"/>
      <c r="H151" s="16"/>
      <c r="I151" s="66"/>
      <c r="J151" s="66"/>
      <c r="K151" s="16"/>
      <c r="L151" s="82"/>
      <c r="M151" s="83">
        <v>3994.2490234375</v>
      </c>
      <c r="N151" s="83">
        <v>165.22090148925781</v>
      </c>
      <c r="O151" s="77"/>
      <c r="P151" s="84"/>
      <c r="Q151" s="84"/>
      <c r="R151" s="85"/>
      <c r="S151" s="85"/>
      <c r="T151" s="85"/>
      <c r="U151" s="85"/>
      <c r="V151" s="52"/>
      <c r="W151" s="52"/>
      <c r="X151" s="52"/>
      <c r="Y151" s="52"/>
      <c r="Z151" s="51"/>
      <c r="AA151" s="79">
        <v>151</v>
      </c>
      <c r="AB151"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51" s="86"/>
    </row>
    <row r="152" spans="1:29" x14ac:dyDescent="0.3">
      <c r="A152" s="14"/>
      <c r="B152" s="15"/>
      <c r="C152" s="15"/>
      <c r="D152" s="81"/>
      <c r="E152" s="78"/>
      <c r="F152" s="15"/>
      <c r="G152" s="15"/>
      <c r="H152" s="16"/>
      <c r="I152" s="66"/>
      <c r="J152" s="66"/>
      <c r="K152" s="16"/>
      <c r="L152" s="82"/>
      <c r="M152" s="83">
        <v>506.0697021484375</v>
      </c>
      <c r="N152" s="83">
        <v>3651.495849609375</v>
      </c>
      <c r="O152" s="77"/>
      <c r="P152" s="84"/>
      <c r="Q152" s="84"/>
      <c r="R152" s="85"/>
      <c r="S152" s="85"/>
      <c r="T152" s="85"/>
      <c r="U152" s="85"/>
      <c r="V152" s="52"/>
      <c r="W152" s="52"/>
      <c r="X152" s="52"/>
      <c r="Y152" s="52"/>
      <c r="Z152" s="51"/>
      <c r="AA152" s="79">
        <v>152</v>
      </c>
      <c r="AB152"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52" s="86"/>
    </row>
    <row r="153" spans="1:29" x14ac:dyDescent="0.3">
      <c r="A153" s="14"/>
      <c r="B153" s="15"/>
      <c r="C153" s="15"/>
      <c r="D153" s="81"/>
      <c r="E153" s="78"/>
      <c r="F153" s="15"/>
      <c r="G153" s="15"/>
      <c r="H153" s="16"/>
      <c r="I153" s="66"/>
      <c r="J153" s="66"/>
      <c r="K153" s="16"/>
      <c r="L153" s="82"/>
      <c r="M153" s="83">
        <v>206.39990234375</v>
      </c>
      <c r="N153" s="83">
        <v>6301.251953125</v>
      </c>
      <c r="O153" s="77"/>
      <c r="P153" s="84"/>
      <c r="Q153" s="84"/>
      <c r="R153" s="85"/>
      <c r="S153" s="85"/>
      <c r="T153" s="85"/>
      <c r="U153" s="85"/>
      <c r="V153" s="52"/>
      <c r="W153" s="52"/>
      <c r="X153" s="52"/>
      <c r="Y153" s="52"/>
      <c r="Z153" s="51"/>
      <c r="AA153" s="79">
        <v>153</v>
      </c>
      <c r="AB153"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53" s="86"/>
    </row>
    <row r="154" spans="1:29" x14ac:dyDescent="0.3">
      <c r="A154" s="14"/>
      <c r="B154" s="15"/>
      <c r="C154" s="15"/>
      <c r="D154" s="81"/>
      <c r="E154" s="78"/>
      <c r="F154" s="15"/>
      <c r="G154" s="15"/>
      <c r="H154" s="16"/>
      <c r="I154" s="66"/>
      <c r="J154" s="66"/>
      <c r="K154" s="16"/>
      <c r="L154" s="82"/>
      <c r="M154" s="83">
        <v>2923.56884765625</v>
      </c>
      <c r="N154" s="83">
        <v>165.22090148925781</v>
      </c>
      <c r="O154" s="77"/>
      <c r="P154" s="84"/>
      <c r="Q154" s="84"/>
      <c r="R154" s="85"/>
      <c r="S154" s="85"/>
      <c r="T154" s="85"/>
      <c r="U154" s="85"/>
      <c r="V154" s="52"/>
      <c r="W154" s="52"/>
      <c r="X154" s="52"/>
      <c r="Y154" s="52"/>
      <c r="Z154" s="51"/>
      <c r="AA154" s="79">
        <v>154</v>
      </c>
      <c r="AB154"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54" s="86"/>
    </row>
    <row r="155" spans="1:29" x14ac:dyDescent="0.3">
      <c r="A155" s="14"/>
      <c r="B155" s="15"/>
      <c r="C155" s="15"/>
      <c r="D155" s="81"/>
      <c r="E155" s="78"/>
      <c r="F155" s="15"/>
      <c r="G155" s="15"/>
      <c r="H155" s="16"/>
      <c r="I155" s="66"/>
      <c r="J155" s="66"/>
      <c r="K155" s="16"/>
      <c r="L155" s="82"/>
      <c r="M155" s="83">
        <v>7680.6689453125</v>
      </c>
      <c r="N155" s="83">
        <v>2573.032958984375</v>
      </c>
      <c r="O155" s="77"/>
      <c r="P155" s="84"/>
      <c r="Q155" s="84"/>
      <c r="R155" s="85"/>
      <c r="S155" s="85"/>
      <c r="T155" s="85"/>
      <c r="U155" s="85"/>
      <c r="V155" s="52"/>
      <c r="W155" s="52"/>
      <c r="X155" s="52"/>
      <c r="Y155" s="52"/>
      <c r="Z155" s="51"/>
      <c r="AA155" s="79">
        <v>155</v>
      </c>
      <c r="AB155"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155" s="86"/>
    </row>
    <row r="156" spans="1:29" x14ac:dyDescent="0.3">
      <c r="A156" s="14"/>
      <c r="B156" s="15"/>
      <c r="C156" s="15"/>
      <c r="D156" s="81"/>
      <c r="E156" s="78"/>
      <c r="F156" s="15"/>
      <c r="G156" s="15"/>
      <c r="H156" s="16"/>
      <c r="I156" s="66"/>
      <c r="J156" s="66"/>
      <c r="K156" s="16"/>
      <c r="L156" s="82"/>
      <c r="M156" s="83">
        <v>1531.857421875</v>
      </c>
      <c r="N156" s="83">
        <v>3471.074462890625</v>
      </c>
      <c r="O156" s="77"/>
      <c r="P156" s="84"/>
      <c r="Q156" s="84"/>
      <c r="R156" s="85"/>
      <c r="S156" s="85"/>
      <c r="T156" s="85"/>
      <c r="U156" s="85"/>
      <c r="V156" s="52"/>
      <c r="W156" s="52"/>
      <c r="X156" s="52"/>
      <c r="Y156" s="52"/>
      <c r="Z156" s="51"/>
      <c r="AA156" s="79">
        <v>156</v>
      </c>
      <c r="AB156"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56" s="86"/>
    </row>
    <row r="157" spans="1:29" x14ac:dyDescent="0.3">
      <c r="A157" s="14"/>
      <c r="B157" s="15"/>
      <c r="C157" s="15"/>
      <c r="D157" s="81"/>
      <c r="E157" s="78"/>
      <c r="F157" s="15"/>
      <c r="G157" s="15"/>
      <c r="H157" s="16"/>
      <c r="I157" s="66"/>
      <c r="J157" s="66"/>
      <c r="K157" s="16"/>
      <c r="L157" s="82"/>
      <c r="M157" s="83">
        <v>6818.7099609375</v>
      </c>
      <c r="N157" s="83">
        <v>1660.0146484375</v>
      </c>
      <c r="O157" s="77"/>
      <c r="P157" s="84"/>
      <c r="Q157" s="84"/>
      <c r="R157" s="85"/>
      <c r="S157" s="85"/>
      <c r="T157" s="85"/>
      <c r="U157" s="85"/>
      <c r="V157" s="52"/>
      <c r="W157" s="52"/>
      <c r="X157" s="52"/>
      <c r="Y157" s="52"/>
      <c r="Z157" s="51"/>
      <c r="AA157" s="79">
        <v>157</v>
      </c>
      <c r="AB157"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57" s="86"/>
    </row>
    <row r="158" spans="1:29" x14ac:dyDescent="0.3">
      <c r="A158" s="14"/>
      <c r="B158" s="15"/>
      <c r="C158" s="15"/>
      <c r="D158" s="81"/>
      <c r="E158" s="78"/>
      <c r="F158" s="15"/>
      <c r="G158" s="15"/>
      <c r="H158" s="16"/>
      <c r="I158" s="66"/>
      <c r="J158" s="66"/>
      <c r="K158" s="16"/>
      <c r="L158" s="82"/>
      <c r="M158" s="83">
        <v>9408.8564453125</v>
      </c>
      <c r="N158" s="83">
        <v>7120.119140625</v>
      </c>
      <c r="O158" s="77"/>
      <c r="P158" s="84"/>
      <c r="Q158" s="84"/>
      <c r="R158" s="85"/>
      <c r="S158" s="85"/>
      <c r="T158" s="85"/>
      <c r="U158" s="85"/>
      <c r="V158" s="52"/>
      <c r="W158" s="52"/>
      <c r="X158" s="52"/>
      <c r="Y158" s="52"/>
      <c r="Z158" s="51"/>
      <c r="AA158" s="79">
        <v>158</v>
      </c>
      <c r="AB158"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58" s="86"/>
    </row>
    <row r="159" spans="1:29" x14ac:dyDescent="0.3">
      <c r="A159" s="14"/>
      <c r="B159" s="15"/>
      <c r="C159" s="15"/>
      <c r="D159" s="81"/>
      <c r="E159" s="78"/>
      <c r="F159" s="15"/>
      <c r="G159" s="15"/>
      <c r="H159" s="16"/>
      <c r="I159" s="66"/>
      <c r="J159" s="66"/>
      <c r="K159" s="16"/>
      <c r="L159" s="82"/>
      <c r="M159" s="83">
        <v>2397.924560546875</v>
      </c>
      <c r="N159" s="83">
        <v>5790.52197265625</v>
      </c>
      <c r="O159" s="77"/>
      <c r="P159" s="84"/>
      <c r="Q159" s="84"/>
      <c r="R159" s="85"/>
      <c r="S159" s="85"/>
      <c r="T159" s="85"/>
      <c r="U159" s="85"/>
      <c r="V159" s="52"/>
      <c r="W159" s="52"/>
      <c r="X159" s="52"/>
      <c r="Y159" s="52"/>
      <c r="Z159" s="51"/>
      <c r="AA159" s="79">
        <v>159</v>
      </c>
      <c r="AB159"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59" s="86"/>
    </row>
    <row r="160" spans="1:29" x14ac:dyDescent="0.3">
      <c r="A160" s="14"/>
      <c r="B160" s="15"/>
      <c r="C160" s="15"/>
      <c r="D160" s="81"/>
      <c r="E160" s="78"/>
      <c r="F160" s="15"/>
      <c r="G160" s="15"/>
      <c r="H160" s="16"/>
      <c r="I160" s="66"/>
      <c r="J160" s="66"/>
      <c r="K160" s="16"/>
      <c r="L160" s="82"/>
      <c r="M160" s="83">
        <v>6629.83837890625</v>
      </c>
      <c r="N160" s="83">
        <v>8924.7763671875</v>
      </c>
      <c r="O160" s="77"/>
      <c r="P160" s="84"/>
      <c r="Q160" s="84"/>
      <c r="R160" s="85"/>
      <c r="S160" s="85"/>
      <c r="T160" s="85"/>
      <c r="U160" s="85"/>
      <c r="V160" s="52"/>
      <c r="W160" s="52"/>
      <c r="X160" s="52"/>
      <c r="Y160" s="52"/>
      <c r="Z160" s="51"/>
      <c r="AA160" s="79">
        <v>160</v>
      </c>
      <c r="AB160"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60" s="86"/>
    </row>
    <row r="161" spans="1:29" x14ac:dyDescent="0.3">
      <c r="A161" s="14"/>
      <c r="B161" s="15"/>
      <c r="C161" s="15"/>
      <c r="D161" s="81"/>
      <c r="E161" s="78"/>
      <c r="F161" s="15"/>
      <c r="G161" s="15"/>
      <c r="H161" s="16"/>
      <c r="I161" s="66"/>
      <c r="J161" s="66"/>
      <c r="K161" s="16"/>
      <c r="L161" s="82"/>
      <c r="M161" s="83">
        <v>7794.27197265625</v>
      </c>
      <c r="N161" s="83">
        <v>6561.0888671875</v>
      </c>
      <c r="O161" s="77"/>
      <c r="P161" s="84"/>
      <c r="Q161" s="84"/>
      <c r="R161" s="85"/>
      <c r="S161" s="85"/>
      <c r="T161" s="85"/>
      <c r="U161" s="85"/>
      <c r="V161" s="52"/>
      <c r="W161" s="52"/>
      <c r="X161" s="52"/>
      <c r="Y161" s="52"/>
      <c r="Z161" s="51"/>
      <c r="AA161" s="79">
        <v>161</v>
      </c>
      <c r="AB161"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61" s="86"/>
    </row>
    <row r="162" spans="1:29" x14ac:dyDescent="0.3">
      <c r="A162" s="14"/>
      <c r="B162" s="15"/>
      <c r="C162" s="15"/>
      <c r="D162" s="81"/>
      <c r="E162" s="78"/>
      <c r="F162" s="15"/>
      <c r="G162" s="15"/>
      <c r="H162" s="16"/>
      <c r="I162" s="66"/>
      <c r="J162" s="66"/>
      <c r="K162" s="16"/>
      <c r="L162" s="82"/>
      <c r="M162" s="83">
        <v>8390.4189453125</v>
      </c>
      <c r="N162" s="83">
        <v>1084.8927001953125</v>
      </c>
      <c r="O162" s="77"/>
      <c r="P162" s="84"/>
      <c r="Q162" s="84"/>
      <c r="R162" s="85"/>
      <c r="S162" s="85"/>
      <c r="T162" s="85"/>
      <c r="U162" s="85"/>
      <c r="V162" s="52"/>
      <c r="W162" s="52"/>
      <c r="X162" s="52"/>
      <c r="Y162" s="52"/>
      <c r="Z162" s="51"/>
      <c r="AA162" s="79">
        <v>162</v>
      </c>
      <c r="AB162"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62" s="86"/>
    </row>
    <row r="163" spans="1:29" x14ac:dyDescent="0.3">
      <c r="A163" s="14"/>
      <c r="B163" s="15"/>
      <c r="C163" s="15"/>
      <c r="D163" s="81"/>
      <c r="E163" s="78"/>
      <c r="F163" s="15"/>
      <c r="G163" s="15"/>
      <c r="H163" s="16"/>
      <c r="I163" s="66"/>
      <c r="J163" s="66"/>
      <c r="K163" s="16"/>
      <c r="L163" s="82"/>
      <c r="M163" s="83">
        <v>6355.6982421875</v>
      </c>
      <c r="N163" s="83">
        <v>2272.115234375</v>
      </c>
      <c r="O163" s="77"/>
      <c r="P163" s="84"/>
      <c r="Q163" s="84"/>
      <c r="R163" s="85"/>
      <c r="S163" s="85"/>
      <c r="T163" s="85"/>
      <c r="U163" s="85"/>
      <c r="V163" s="52"/>
      <c r="W163" s="52"/>
      <c r="X163" s="52"/>
      <c r="Y163" s="52"/>
      <c r="Z163" s="51"/>
      <c r="AA163" s="79">
        <v>163</v>
      </c>
      <c r="AB163"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63" s="86"/>
    </row>
    <row r="164" spans="1:29" x14ac:dyDescent="0.3">
      <c r="A164" s="14"/>
      <c r="B164" s="15"/>
      <c r="C164" s="15"/>
      <c r="D164" s="81"/>
      <c r="E164" s="78"/>
      <c r="F164" s="15"/>
      <c r="G164" s="15"/>
      <c r="H164" s="16"/>
      <c r="I164" s="66"/>
      <c r="J164" s="66"/>
      <c r="K164" s="16"/>
      <c r="L164" s="82"/>
      <c r="M164" s="83">
        <v>6704.31591796875</v>
      </c>
      <c r="N164" s="83">
        <v>9817.78125</v>
      </c>
      <c r="O164" s="77"/>
      <c r="P164" s="84"/>
      <c r="Q164" s="84"/>
      <c r="R164" s="85"/>
      <c r="S164" s="85"/>
      <c r="T164" s="85"/>
      <c r="U164" s="85"/>
      <c r="V164" s="52"/>
      <c r="W164" s="52"/>
      <c r="X164" s="52"/>
      <c r="Y164" s="52"/>
      <c r="Z164" s="51"/>
      <c r="AA164" s="79">
        <v>164</v>
      </c>
      <c r="AB164"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64" s="86"/>
    </row>
    <row r="165" spans="1:29" x14ac:dyDescent="0.3">
      <c r="A165" s="14"/>
      <c r="B165" s="15"/>
      <c r="C165" s="15"/>
      <c r="D165" s="81"/>
      <c r="E165" s="78"/>
      <c r="F165" s="15"/>
      <c r="G165" s="15"/>
      <c r="H165" s="16"/>
      <c r="I165" s="66"/>
      <c r="J165" s="66"/>
      <c r="K165" s="16"/>
      <c r="L165" s="82"/>
      <c r="M165" s="83">
        <v>9797.1552734375</v>
      </c>
      <c r="N165" s="83">
        <v>2501.141357421875</v>
      </c>
      <c r="O165" s="77"/>
      <c r="P165" s="84"/>
      <c r="Q165" s="84"/>
      <c r="R165" s="85"/>
      <c r="S165" s="85"/>
      <c r="T165" s="85"/>
      <c r="U165" s="85"/>
      <c r="V165" s="52"/>
      <c r="W165" s="52"/>
      <c r="X165" s="52"/>
      <c r="Y165" s="52"/>
      <c r="Z165" s="51"/>
      <c r="AA165" s="79">
        <v>165</v>
      </c>
      <c r="AB165"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65" s="86"/>
    </row>
    <row r="166" spans="1:29" x14ac:dyDescent="0.3">
      <c r="A166" s="14"/>
      <c r="B166" s="15"/>
      <c r="C166" s="15"/>
      <c r="D166" s="81"/>
      <c r="E166" s="78"/>
      <c r="F166" s="15"/>
      <c r="G166" s="15"/>
      <c r="H166" s="16"/>
      <c r="I166" s="66"/>
      <c r="J166" s="66"/>
      <c r="K166" s="16"/>
      <c r="L166" s="82"/>
      <c r="M166" s="83">
        <v>8502.8857421875</v>
      </c>
      <c r="N166" s="83">
        <v>8097.17626953125</v>
      </c>
      <c r="O166" s="77"/>
      <c r="P166" s="84"/>
      <c r="Q166" s="84"/>
      <c r="R166" s="85"/>
      <c r="S166" s="85"/>
      <c r="T166" s="85"/>
      <c r="U166" s="85"/>
      <c r="V166" s="52"/>
      <c r="W166" s="52"/>
      <c r="X166" s="52"/>
      <c r="Y166" s="52"/>
      <c r="Z166" s="51"/>
      <c r="AA166" s="79">
        <v>166</v>
      </c>
      <c r="AB166"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66" s="86"/>
    </row>
    <row r="167" spans="1:29" x14ac:dyDescent="0.3">
      <c r="A167" s="14"/>
      <c r="B167" s="15"/>
      <c r="C167" s="15"/>
      <c r="D167" s="81"/>
      <c r="E167" s="78"/>
      <c r="F167" s="15"/>
      <c r="G167" s="15"/>
      <c r="H167" s="16"/>
      <c r="I167" s="66"/>
      <c r="J167" s="66"/>
      <c r="K167" s="16"/>
      <c r="L167" s="82"/>
      <c r="M167" s="83">
        <v>4435.763671875</v>
      </c>
      <c r="N167" s="83">
        <v>5223.67578125</v>
      </c>
      <c r="O167" s="77"/>
      <c r="P167" s="84"/>
      <c r="Q167" s="84"/>
      <c r="R167" s="85"/>
      <c r="S167" s="85"/>
      <c r="T167" s="85"/>
      <c r="U167" s="85"/>
      <c r="V167" s="52"/>
      <c r="W167" s="52"/>
      <c r="X167" s="52"/>
      <c r="Y167" s="52"/>
      <c r="Z167" s="51"/>
      <c r="AA167" s="79">
        <v>167</v>
      </c>
      <c r="AB167"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167" s="86"/>
    </row>
    <row r="168" spans="1:29" x14ac:dyDescent="0.3">
      <c r="A168" s="14"/>
      <c r="B168" s="15"/>
      <c r="C168" s="15"/>
      <c r="D168" s="81"/>
      <c r="E168" s="78"/>
      <c r="F168" s="15"/>
      <c r="G168" s="15"/>
      <c r="H168" s="16"/>
      <c r="I168" s="66"/>
      <c r="J168" s="66"/>
      <c r="K168" s="16"/>
      <c r="L168" s="82"/>
      <c r="M168" s="83">
        <v>1567.5521240234375</v>
      </c>
      <c r="N168" s="83">
        <v>1209.55615234375</v>
      </c>
      <c r="O168" s="77"/>
      <c r="P168" s="84"/>
      <c r="Q168" s="84"/>
      <c r="R168" s="85"/>
      <c r="S168" s="85"/>
      <c r="T168" s="85"/>
      <c r="U168" s="85"/>
      <c r="V168" s="52"/>
      <c r="W168" s="52"/>
      <c r="X168" s="52"/>
      <c r="Y168" s="52"/>
      <c r="Z168" s="51"/>
      <c r="AA168" s="79">
        <v>168</v>
      </c>
      <c r="AB168"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68" s="86"/>
    </row>
    <row r="169" spans="1:29" x14ac:dyDescent="0.3">
      <c r="A169" s="14"/>
      <c r="B169" s="15"/>
      <c r="C169" s="15"/>
      <c r="D169" s="81"/>
      <c r="E169" s="78"/>
      <c r="F169" s="15"/>
      <c r="G169" s="15"/>
      <c r="H169" s="16"/>
      <c r="I169" s="66"/>
      <c r="J169" s="66"/>
      <c r="K169" s="16"/>
      <c r="L169" s="82"/>
      <c r="M169" s="83">
        <v>6417.2353515625</v>
      </c>
      <c r="N169" s="83">
        <v>4501.90869140625</v>
      </c>
      <c r="O169" s="77"/>
      <c r="P169" s="84"/>
      <c r="Q169" s="84"/>
      <c r="R169" s="85"/>
      <c r="S169" s="85"/>
      <c r="T169" s="85"/>
      <c r="U169" s="85"/>
      <c r="V169" s="52"/>
      <c r="W169" s="52"/>
      <c r="X169" s="52"/>
      <c r="Y169" s="52"/>
      <c r="Z169" s="51"/>
      <c r="AA169" s="79">
        <v>169</v>
      </c>
      <c r="AB169"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169" s="86"/>
    </row>
    <row r="170" spans="1:29" x14ac:dyDescent="0.3">
      <c r="A170" s="14"/>
      <c r="B170" s="15"/>
      <c r="C170" s="15"/>
      <c r="D170" s="81"/>
      <c r="E170" s="78"/>
      <c r="F170" s="15"/>
      <c r="G170" s="15"/>
      <c r="H170" s="16"/>
      <c r="I170" s="66"/>
      <c r="J170" s="66"/>
      <c r="K170" s="16"/>
      <c r="L170" s="82"/>
      <c r="M170" s="83">
        <v>3779.779541015625</v>
      </c>
      <c r="N170" s="83">
        <v>1618.42333984375</v>
      </c>
      <c r="O170" s="77"/>
      <c r="P170" s="84"/>
      <c r="Q170" s="84"/>
      <c r="R170" s="85"/>
      <c r="S170" s="85"/>
      <c r="T170" s="85"/>
      <c r="U170" s="85"/>
      <c r="V170" s="52"/>
      <c r="W170" s="52"/>
      <c r="X170" s="52"/>
      <c r="Y170" s="52"/>
      <c r="Z170" s="51"/>
      <c r="AA170" s="79">
        <v>170</v>
      </c>
      <c r="AB170"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70" s="86"/>
    </row>
    <row r="171" spans="1:29" x14ac:dyDescent="0.3">
      <c r="A171" s="14"/>
      <c r="B171" s="15"/>
      <c r="C171" s="15"/>
      <c r="D171" s="81"/>
      <c r="E171" s="78"/>
      <c r="F171" s="15"/>
      <c r="G171" s="15"/>
      <c r="H171" s="16"/>
      <c r="I171" s="66"/>
      <c r="J171" s="66"/>
      <c r="K171" s="16"/>
      <c r="L171" s="82"/>
      <c r="M171" s="83">
        <v>8233.2802734375</v>
      </c>
      <c r="N171" s="83">
        <v>4189.9130859375</v>
      </c>
      <c r="O171" s="77"/>
      <c r="P171" s="84"/>
      <c r="Q171" s="84"/>
      <c r="R171" s="85"/>
      <c r="S171" s="85"/>
      <c r="T171" s="85"/>
      <c r="U171" s="85"/>
      <c r="V171" s="52"/>
      <c r="W171" s="52"/>
      <c r="X171" s="52"/>
      <c r="Y171" s="52"/>
      <c r="Z171" s="51"/>
      <c r="AA171" s="79">
        <v>171</v>
      </c>
      <c r="AB171"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71" s="86"/>
    </row>
    <row r="172" spans="1:29" x14ac:dyDescent="0.3">
      <c r="A172" s="14"/>
      <c r="B172" s="15"/>
      <c r="C172" s="15"/>
      <c r="D172" s="81"/>
      <c r="E172" s="78"/>
      <c r="F172" s="15"/>
      <c r="G172" s="15"/>
      <c r="H172" s="16"/>
      <c r="I172" s="66"/>
      <c r="J172" s="66"/>
      <c r="K172" s="16"/>
      <c r="L172" s="82"/>
      <c r="M172" s="83">
        <v>1591.508544921875</v>
      </c>
      <c r="N172" s="83">
        <v>7094.552734375</v>
      </c>
      <c r="O172" s="77"/>
      <c r="P172" s="84"/>
      <c r="Q172" s="84"/>
      <c r="R172" s="85"/>
      <c r="S172" s="85"/>
      <c r="T172" s="85"/>
      <c r="U172" s="85"/>
      <c r="V172" s="52"/>
      <c r="W172" s="52"/>
      <c r="X172" s="52"/>
      <c r="Y172" s="52"/>
      <c r="Z172" s="51"/>
      <c r="AA172" s="79">
        <v>172</v>
      </c>
      <c r="AB172"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72" s="86"/>
    </row>
    <row r="173" spans="1:29" x14ac:dyDescent="0.3">
      <c r="A173" s="14"/>
      <c r="B173" s="15"/>
      <c r="C173" s="15"/>
      <c r="D173" s="81"/>
      <c r="E173" s="78"/>
      <c r="F173" s="15"/>
      <c r="G173" s="15"/>
      <c r="H173" s="16"/>
      <c r="I173" s="66"/>
      <c r="J173" s="66"/>
      <c r="K173" s="16"/>
      <c r="L173" s="82"/>
      <c r="M173" s="83">
        <v>4215.02880859375</v>
      </c>
      <c r="N173" s="83">
        <v>9005.5380859375</v>
      </c>
      <c r="O173" s="77"/>
      <c r="P173" s="84"/>
      <c r="Q173" s="84"/>
      <c r="R173" s="85"/>
      <c r="S173" s="85"/>
      <c r="T173" s="85"/>
      <c r="U173" s="85"/>
      <c r="V173" s="52"/>
      <c r="W173" s="52"/>
      <c r="X173" s="52"/>
      <c r="Y173" s="52"/>
      <c r="Z173" s="51"/>
      <c r="AA173" s="79">
        <v>173</v>
      </c>
      <c r="AB173"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73" s="86"/>
    </row>
    <row r="174" spans="1:29" x14ac:dyDescent="0.3">
      <c r="A174" s="14"/>
      <c r="B174" s="15"/>
      <c r="C174" s="15"/>
      <c r="D174" s="81"/>
      <c r="E174" s="78"/>
      <c r="F174" s="15"/>
      <c r="G174" s="15"/>
      <c r="H174" s="16"/>
      <c r="I174" s="66"/>
      <c r="J174" s="66"/>
      <c r="K174" s="16"/>
      <c r="L174" s="82"/>
      <c r="M174" s="83">
        <v>2891.38525390625</v>
      </c>
      <c r="N174" s="83">
        <v>2732.715576171875</v>
      </c>
      <c r="O174" s="77"/>
      <c r="P174" s="84"/>
      <c r="Q174" s="84"/>
      <c r="R174" s="85"/>
      <c r="S174" s="85"/>
      <c r="T174" s="85"/>
      <c r="U174" s="85"/>
      <c r="V174" s="52"/>
      <c r="W174" s="52"/>
      <c r="X174" s="52"/>
      <c r="Y174" s="52"/>
      <c r="Z174" s="51"/>
      <c r="AA174" s="79">
        <v>174</v>
      </c>
      <c r="AB174"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174" s="86"/>
    </row>
    <row r="175" spans="1:29" x14ac:dyDescent="0.3">
      <c r="A175" s="14"/>
      <c r="B175" s="15"/>
      <c r="C175" s="15"/>
      <c r="D175" s="81"/>
      <c r="E175" s="78"/>
      <c r="F175" s="15"/>
      <c r="G175" s="15"/>
      <c r="H175" s="16"/>
      <c r="I175" s="66"/>
      <c r="J175" s="66"/>
      <c r="K175" s="16"/>
      <c r="L175" s="82"/>
      <c r="M175" s="83">
        <v>2849.500244140625</v>
      </c>
      <c r="N175" s="83">
        <v>6839.9189453125</v>
      </c>
      <c r="O175" s="77"/>
      <c r="P175" s="84"/>
      <c r="Q175" s="84"/>
      <c r="R175" s="85"/>
      <c r="S175" s="85"/>
      <c r="T175" s="85"/>
      <c r="U175" s="85"/>
      <c r="V175" s="52"/>
      <c r="W175" s="52"/>
      <c r="X175" s="52"/>
      <c r="Y175" s="52"/>
      <c r="Z175" s="51"/>
      <c r="AA175" s="79">
        <v>175</v>
      </c>
      <c r="AB175"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1</v>
      </c>
      <c r="AC175" s="86"/>
    </row>
    <row r="176" spans="1:29" x14ac:dyDescent="0.3">
      <c r="A176" s="14"/>
      <c r="B176" s="15"/>
      <c r="C176" s="15"/>
      <c r="D176" s="81"/>
      <c r="E176" s="78"/>
      <c r="F176" s="15"/>
      <c r="G176" s="15"/>
      <c r="H176" s="16"/>
      <c r="I176" s="66"/>
      <c r="J176" s="66"/>
      <c r="K176" s="16"/>
      <c r="L176" s="82"/>
      <c r="M176" s="83">
        <v>9182.505859375</v>
      </c>
      <c r="N176" s="83">
        <v>8520.84375</v>
      </c>
      <c r="O176" s="77"/>
      <c r="P176" s="84"/>
      <c r="Q176" s="84"/>
      <c r="R176" s="85"/>
      <c r="S176" s="85"/>
      <c r="T176" s="85"/>
      <c r="U176" s="85"/>
      <c r="V176" s="52"/>
      <c r="W176" s="52"/>
      <c r="X176" s="52"/>
      <c r="Y176" s="52"/>
      <c r="Z176" s="51"/>
      <c r="AA176" s="79">
        <v>176</v>
      </c>
      <c r="AB176"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76" s="86"/>
    </row>
    <row r="177" spans="1:29" x14ac:dyDescent="0.3">
      <c r="A177" s="14"/>
      <c r="B177" s="15"/>
      <c r="C177" s="15"/>
      <c r="D177" s="81"/>
      <c r="E177" s="78"/>
      <c r="F177" s="15"/>
      <c r="G177" s="15"/>
      <c r="H177" s="16"/>
      <c r="I177" s="66"/>
      <c r="J177" s="66"/>
      <c r="K177" s="16"/>
      <c r="L177" s="82"/>
      <c r="M177" s="83">
        <v>9797.1552734375</v>
      </c>
      <c r="N177" s="83">
        <v>4631.27001953125</v>
      </c>
      <c r="O177" s="77"/>
      <c r="P177" s="84"/>
      <c r="Q177" s="84"/>
      <c r="R177" s="85"/>
      <c r="S177" s="85"/>
      <c r="T177" s="85"/>
      <c r="U177" s="85"/>
      <c r="V177" s="52"/>
      <c r="W177" s="52"/>
      <c r="X177" s="52"/>
      <c r="Y177" s="52"/>
      <c r="Z177" s="51"/>
      <c r="AA177" s="79">
        <v>177</v>
      </c>
      <c r="AB177"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77" s="86"/>
    </row>
    <row r="178" spans="1:29" x14ac:dyDescent="0.3">
      <c r="A178" s="14"/>
      <c r="B178" s="15"/>
      <c r="C178" s="15"/>
      <c r="D178" s="81"/>
      <c r="E178" s="78"/>
      <c r="F178" s="15"/>
      <c r="G178" s="15"/>
      <c r="H178" s="16"/>
      <c r="I178" s="66"/>
      <c r="J178" s="66"/>
      <c r="K178" s="16"/>
      <c r="L178" s="82"/>
      <c r="M178" s="83">
        <v>4735.03857421875</v>
      </c>
      <c r="N178" s="83">
        <v>9656.3583984375</v>
      </c>
      <c r="O178" s="77"/>
      <c r="P178" s="84"/>
      <c r="Q178" s="84"/>
      <c r="R178" s="85"/>
      <c r="S178" s="85"/>
      <c r="T178" s="85"/>
      <c r="U178" s="85"/>
      <c r="V178" s="52"/>
      <c r="W178" s="52"/>
      <c r="X178" s="52"/>
      <c r="Y178" s="52"/>
      <c r="Z178" s="51"/>
      <c r="AA178" s="79">
        <v>178</v>
      </c>
      <c r="AB178" s="79"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78" s="86"/>
    </row>
    <row r="179" spans="1:29" x14ac:dyDescent="0.3">
      <c r="A179" s="14"/>
      <c r="B179" s="88"/>
      <c r="C179" s="88"/>
      <c r="D179" s="89"/>
      <c r="E179" s="90"/>
      <c r="F179" s="88"/>
      <c r="G179" s="88"/>
      <c r="H179" s="91"/>
      <c r="I179" s="92"/>
      <c r="J179" s="92"/>
      <c r="K179" s="91"/>
      <c r="L179" s="93"/>
      <c r="M179" s="94">
        <v>842.19720458984375</v>
      </c>
      <c r="N179" s="94">
        <v>7555.02978515625</v>
      </c>
      <c r="O179" s="95"/>
      <c r="P179" s="96"/>
      <c r="Q179" s="96"/>
      <c r="R179" s="97"/>
      <c r="S179" s="97"/>
      <c r="T179" s="97"/>
      <c r="U179" s="97"/>
      <c r="V179" s="98"/>
      <c r="W179" s="98"/>
      <c r="X179" s="98"/>
      <c r="Y179" s="98"/>
      <c r="Z179" s="99"/>
      <c r="AA179" s="100">
        <v>179</v>
      </c>
      <c r="AB179" s="100" t="b">
        <f xml:space="preserve"> IF(AND(OR(NOT(ISNUMBER(Vertices[Size])), Vertices[Size] &gt;= Misc!$O$3), OR(NOT(ISNUMBER(Vertices[Size])), Vertices[Size] &lt;= Misc!$P$3),OR(NOT(ISNUMBER(Vertices[X])), Vertices[X] &gt;= Misc!$O$4), OR(NOT(ISNUMBER(Vertices[X])), Vertices[X] &lt;= Misc!$P$4),OR(NOT(ISNUMBER(Vertices[Y])), Vertices[Y] &gt;= Misc!$O$5), OR(NOT(ISNUMBER(Vertices[Y])), Vertices[Y] &lt;= Misc!$P$5),TRUE), TRUE, FALSE)</f>
        <v>0</v>
      </c>
      <c r="AC179" s="101"/>
    </row>
  </sheetData>
  <dataConsolidate/>
  <dataValidations count="20">
    <dataValidation allowBlank="1" showInputMessage="1" errorTitle="Invalid Vertex Visibility" error="You have entered an unrecognized vertex visibility.  Try selecting from the drop-down list instead." promptTitle="Vertex ID" prompt="This is a unique ID that gets filled in automatically.  Do not edit this column." sqref="AA3:AA179"/>
    <dataValidation allowBlank="1" errorTitle="Invalid Vertex Visibility" error="You have entered an unrecognized vertex visibility.  Try selecting from the drop-down list instead." sqref="AD3"/>
    <dataValidation allowBlank="1" showErrorMessage="1" sqref="AD2"/>
    <dataValidation type="list" allowBlank="1" showInputMessage="1" showErrorMessage="1" errorTitle="Invalid Vertex Locked" error="You have entered an invalid vertex &quot;locked.&quot;  Try selecting from the drop-down list instead." promptTitle="Vertex Locked?" prompt="Set to Yes to lock the vertex at its current location." sqref="O3:O179">
      <formula1>ValidBooleansDefaultFalse</formula1>
    </dataValidation>
    <dataValidation allowBlank="1" showInputMessage="1" errorTitle="Invalid Vertex Location" error="The optional vertex location's X and Y values must be whole numbers between 0 and 9999." promptTitle="Vertex Location" prompt="Enter an optional vertex location.  X and Y values should be between 0 and 9,999.  If you enter X and Y values, you should set NodeXL, Graph, Layout to &quot;None&quot; to prevent NodeXL from overwriting your values when you show the graph." sqref="M3:N179"/>
    <dataValidation allowBlank="1" showInputMessage="1" showErrorMessage="1" errorTitle="Invalid Vertex Visibility" error="You have entered an unrecognized vertex visibility.  Try selecting from the drop-down list instead." promptTitle="Vertex Layout Order" prompt="Enter an optional number to control the order in which the vertices are laid out and stacked in the graph." sqref="L3:L179"/>
    <dataValidation allowBlank="1" showInputMessage="1" errorTitle="Invalid Vertex Location" error="The optional vertex location's X and Y values must be whole numbers between 0 and 9999." promptTitle="Vertex Polar R" prompt="Enter an optional vertex polar radial coordinate.  This is used only when a Layout Type of Polar or Polar Absolute is selected in the graph pane.  Hover the mouse over the column header for more details." sqref="P3:P179"/>
    <dataValidation allowBlank="1" showInputMessage="1" errorTitle="Invalid Vertex Location" error="The optional vertex location's X and Y values must be whole numbers between 0 and 9999." promptTitle="Vertex Polar Angle" prompt="Enter an optional vertex polar angle coordinate, in degrees.  This is used only when a Layout Type of Polar or Polar Absolute is selected in the graph pane." sqref="Q3:Q179"/>
    <dataValidation allowBlank="1" showInputMessage="1" errorTitle="Invalid Vertex Image Key" promptTitle="Vertex Tooltip" prompt="Enter optional text that will pop up when the mouse is hovered over the vertex." sqref="K3:K179"/>
    <dataValidation allowBlank="1" errorTitle="Invalid Vertex Visibility" error="You have entered an unrecognized vertex visibility.  Try selecting from the drop-down list instead." promptTitle="Vertex ID" prompt="This is a unique ID that gets filled in automatically.  Do not edit this column." sqref="AB3:AB179"/>
    <dataValidation type="list" allowBlank="1" showInputMessage="1" showErrorMessage="1" errorTitle="Invalid Vertex Visibility" error="You have entered an invalid vertex visibility.  Try selecting from the drop-down list instead." promptTitle="Vertex Visibility" prompt="Select an optional vertex visibility.  Vertices are &quot;Show if in an Edge&quot; by default." sqref="G3:G179">
      <formula1>ValidVertexVisibilities</formula1>
    </dataValidation>
    <dataValidation allowBlank="1" showInputMessage="1" errorTitle="Invalid Vertex Image Key" promptTitle="Vertex Label" prompt="To show a vertex as a box containing text, set the Shape to Label and enter a label.  To annotate another shape with text, set the Shape to something else and enter a label." sqref="H51:H179"/>
    <dataValidation allowBlank="1" showInputMessage="1" promptTitle="Vertex Label Fill Color" prompt="To select an optional fill color for the Label shape, right-click and select Select Color on the right-click menu." sqref="I3:I179"/>
    <dataValidation allowBlank="1" showInputMessage="1" errorTitle="Invalid Vertex Image Key" promptTitle="Vertex Image File" prompt="Enter the path to an image file.  Hover over the column header for examples." sqref="F3:F179"/>
    <dataValidation allowBlank="1" showInputMessage="1" promptTitle="Vertex Color" prompt="To select an optional vertex color, right-click and select Select Color on the right-click menu." sqref="B3:B179"/>
    <dataValidation allowBlank="1" showInputMessage="1" errorTitle="Invalid Vertex Opacity" error="The optional vertex opacity must be a whole number between 0 and 10." promptTitle="Vertex Opacity" prompt="Enter an optional vertex opacity between 0 (transparent) and 100 (opaque)." sqref="E3:E179"/>
    <dataValidation type="list" allowBlank="1" showInputMessage="1" showErrorMessage="1" errorTitle="Invalid Vertex Shape" error="You have entered an invalid vertex shape.  Try selecting from the drop-down list instead." promptTitle="Vertex Shape" prompt="Select an optional vertex shape." sqref="C3:C179">
      <formula1>ValidVertexShapes</formula1>
    </dataValidation>
    <dataValidation allowBlank="1" showInputMessage="1" errorTitle="Invalid Vertex Size" error="The optional vertex size must be a decimal number.  Any size is acceptable, although 1 is used if the size is less than 1, and 10 is used if the size is greater than 10." promptTitle="Vertex Size" prompt="Enter an optional vertex size between 1 and 1,000." sqref="D46:D179"/>
    <dataValidation type="list" allowBlank="1" showInputMessage="1" showErrorMessage="1" errorTitle="Invalid Vertex Label Position" error="You have entered an invalid vertex label position.  Try selecting from the drop-down list instead." promptTitle="Vertex Label Position" prompt="Select an optional vertex label position." sqref="J3:J179">
      <formula1>ValidVertexLabelPositions</formula1>
    </dataValidation>
    <dataValidation allowBlank="1" showInputMessage="1" showErrorMessage="1" promptTitle="Vertex Name" prompt="Enter the name of the vertex." sqref="A3:A147 H3:H50"/>
  </dataValidations>
  <pageMargins left="0.7" right="0.7" top="0.75" bottom="0.75" header="0.3" footer="0.3"/>
  <pageSetup orientation="portrait" horizontalDpi="0" verticalDpi="0"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21"/>
  <sheetViews>
    <sheetView workbookViewId="0"/>
  </sheetViews>
  <sheetFormatPr defaultRowHeight="14.4" x14ac:dyDescent="0.3"/>
  <cols>
    <col min="1" max="1" width="10.88671875" style="3" bestFit="1" customWidth="1"/>
    <col min="2" max="2" width="16.88671875" style="3" bestFit="1" customWidth="1"/>
    <col min="4" max="5" width="9.109375" customWidth="1"/>
  </cols>
  <sheetData>
    <row r="1" spans="1:1" x14ac:dyDescent="0.3">
      <c r="A1" s="3" t="s">
        <v>50</v>
      </c>
    </row>
    <row r="2" spans="1:1" ht="15" customHeight="1" x14ac:dyDescent="0.3"/>
    <row r="3" spans="1:1" ht="15" customHeight="1" x14ac:dyDescent="0.3">
      <c r="A3" s="32" t="s">
        <v>51</v>
      </c>
    </row>
    <row r="21" spans="4:4" x14ac:dyDescent="0.3">
      <c r="D21" s="7"/>
    </row>
  </sheetData>
  <dataConsolidate/>
  <dataValidations xWindow="63" yWindow="236" count="2">
    <dataValidation allowBlank="1" showInputMessage="1" showErrorMessage="1" promptTitle="Image ID" prompt="Enter a unique ID for the image." sqref="A2"/>
    <dataValidation allowBlank="1" showInputMessage="1" showErrorMessage="1" promptTitle="Image File Path" prompt="Enter an image file path.  Hover over the column header for examples." sqref="B2"/>
  </dataValidation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X10"/>
  <sheetViews>
    <sheetView workbookViewId="0">
      <pane ySplit="2" topLeftCell="A3" activePane="bottomLeft" state="frozen"/>
      <selection pane="bottomLeft" activeCell="A2" sqref="A2:X2"/>
    </sheetView>
  </sheetViews>
  <sheetFormatPr defaultRowHeight="14.4" x14ac:dyDescent="0.3"/>
  <cols>
    <col min="1" max="1" width="9.44140625" style="1" bestFit="1" customWidth="1"/>
    <col min="2" max="2" width="14.33203125" bestFit="1" customWidth="1"/>
    <col min="3" max="3" width="15" bestFit="1" customWidth="1"/>
    <col min="4" max="4" width="11.109375" bestFit="1" customWidth="1"/>
    <col min="5" max="5" width="13" bestFit="1" customWidth="1"/>
    <col min="6" max="6" width="8" bestFit="1" customWidth="1"/>
    <col min="7" max="8" width="13.5546875" hidden="1" customWidth="1"/>
    <col min="9" max="9" width="11" hidden="1" customWidth="1"/>
    <col min="10" max="10" width="12.5546875" hidden="1" customWidth="1"/>
    <col min="11" max="11" width="11" hidden="1" customWidth="1"/>
    <col min="12" max="12" width="9.6640625" hidden="1" customWidth="1"/>
    <col min="13" max="13" width="13.109375" hidden="1" customWidth="1"/>
    <col min="14" max="15" width="8.44140625" hidden="1" customWidth="1"/>
    <col min="16" max="16" width="18.33203125" hidden="1" customWidth="1"/>
    <col min="17" max="17" width="14.88671875" hidden="1" customWidth="1"/>
    <col min="18" max="18" width="14.5546875" hidden="1" customWidth="1"/>
    <col min="19" max="21" width="24.109375" hidden="1" customWidth="1"/>
    <col min="22" max="22" width="21.33203125" hidden="1" customWidth="1"/>
    <col min="23" max="23" width="19.33203125" hidden="1" customWidth="1"/>
    <col min="24" max="24" width="10" hidden="1" customWidth="1"/>
    <col min="25" max="25" width="13" customWidth="1"/>
  </cols>
  <sheetData>
    <row r="1" spans="1:24" x14ac:dyDescent="0.3">
      <c r="B1" s="68" t="s">
        <v>40</v>
      </c>
      <c r="C1" s="69"/>
      <c r="D1" s="69"/>
      <c r="E1" s="70"/>
      <c r="F1" s="66" t="s">
        <v>44</v>
      </c>
      <c r="G1" s="71" t="s">
        <v>45</v>
      </c>
      <c r="H1" s="72"/>
      <c r="I1" s="73" t="s">
        <v>41</v>
      </c>
      <c r="J1" s="74"/>
      <c r="K1" s="75" t="s">
        <v>43</v>
      </c>
      <c r="L1" s="76"/>
      <c r="M1" s="76"/>
      <c r="N1" s="76"/>
      <c r="O1" s="76"/>
      <c r="P1" s="76"/>
      <c r="Q1" s="76"/>
      <c r="R1" s="76"/>
      <c r="S1" s="76"/>
      <c r="T1" s="76"/>
      <c r="U1" s="76"/>
      <c r="V1" s="76"/>
      <c r="W1" s="76"/>
      <c r="X1" s="76"/>
    </row>
    <row r="2" spans="1:24" s="13" customFormat="1" ht="30" customHeight="1" x14ac:dyDescent="0.3">
      <c r="A2" s="11" t="s">
        <v>144</v>
      </c>
      <c r="B2" s="13" t="s">
        <v>21</v>
      </c>
      <c r="C2" s="13" t="s">
        <v>20</v>
      </c>
      <c r="D2" s="13" t="s">
        <v>11</v>
      </c>
      <c r="E2" s="13" t="s">
        <v>145</v>
      </c>
      <c r="F2" s="13" t="s">
        <v>47</v>
      </c>
      <c r="G2" s="13" t="s">
        <v>167</v>
      </c>
      <c r="H2" s="13" t="s">
        <v>168</v>
      </c>
      <c r="I2" s="13" t="s">
        <v>12</v>
      </c>
      <c r="J2" s="13" t="s">
        <v>166</v>
      </c>
      <c r="K2" s="13" t="s">
        <v>146</v>
      </c>
      <c r="L2" s="13" t="s">
        <v>148</v>
      </c>
      <c r="M2" s="13" t="s">
        <v>149</v>
      </c>
      <c r="N2" s="13" t="s">
        <v>150</v>
      </c>
      <c r="O2" s="13" t="s">
        <v>151</v>
      </c>
      <c r="P2" s="13" t="s">
        <v>170</v>
      </c>
      <c r="Q2" s="13" t="s">
        <v>171</v>
      </c>
      <c r="R2" s="13" t="s">
        <v>152</v>
      </c>
      <c r="S2" s="13" t="s">
        <v>153</v>
      </c>
      <c r="T2" s="13" t="s">
        <v>154</v>
      </c>
      <c r="U2" s="13" t="s">
        <v>155</v>
      </c>
      <c r="V2" s="13" t="s">
        <v>156</v>
      </c>
      <c r="W2" s="13" t="s">
        <v>157</v>
      </c>
      <c r="X2" s="13" t="s">
        <v>158</v>
      </c>
    </row>
    <row r="3" spans="1:24" x14ac:dyDescent="0.3">
      <c r="A3" s="14"/>
      <c r="B3" s="15"/>
      <c r="C3" s="15"/>
      <c r="D3" s="15"/>
      <c r="E3" s="15"/>
      <c r="F3" s="16"/>
      <c r="G3" s="77"/>
      <c r="H3" s="77"/>
      <c r="I3" s="63"/>
      <c r="J3" s="63"/>
      <c r="K3" s="48"/>
      <c r="L3" s="48"/>
      <c r="M3" s="48"/>
      <c r="N3" s="48"/>
      <c r="O3" s="48"/>
      <c r="P3" s="48"/>
      <c r="Q3" s="48"/>
      <c r="R3" s="48"/>
      <c r="S3" s="48"/>
      <c r="T3" s="48"/>
      <c r="U3" s="48"/>
      <c r="V3" s="48"/>
      <c r="W3" s="49"/>
      <c r="X3" s="49"/>
    </row>
    <row r="10" spans="1:24" ht="14.25" customHeight="1" x14ac:dyDescent="0.3"/>
  </sheetData>
  <dataConsolidate/>
  <dataValidations count="8">
    <dataValidation allowBlank="1" showInputMessage="1" promptTitle="Group Vertex Color" prompt="To select a color to use for all vertices in the group, right-click and select Select Color on the right-click menu." sqref="B3"/>
    <dataValidation type="list" allowBlank="1" showInputMessage="1" showErrorMessage="1" errorTitle="Invalid Group Vertex Shape" error="You have entered an invalid group vertex shape.  Try selecting from the drop-down list instead." promptTitle="Group Vertex Shape" prompt="Select a shape to use for all vertices in the group." sqref="C3">
      <formula1>ValidGroupShapes</formula1>
    </dataValidation>
    <dataValidation allowBlank="1" showInputMessage="1" showErrorMessage="1" promptTitle="Group Name" prompt="Enter the name of the group." sqref="A3"/>
    <dataValidation type="list" allowBlank="1" showInputMessage="1" showErrorMessage="1" errorTitle="Invalid Group Collapsed" error="You have entered an invalid group &quot;collapsed.&quot;  Try selecting from the drop-down list instead." promptTitle="Group Collapsed?" prompt="Set to Yes to collapse the group." sqref="E3">
      <formula1>ValidBooleansDefaultFalse</formula1>
    </dataValidation>
    <dataValidation allowBlank="1" sqref="K3"/>
    <dataValidation allowBlank="1" showInputMessage="1" showErrorMessage="1" errorTitle="Invalid Group Collapsed" error="You have entered an unrecognized &quot;group collapsed.&quot;  Try selecting from the drop-down list instead." promptTitle="Group Label" prompt="Enter an optional group label." sqref="F3"/>
    <dataValidation allowBlank="1" showInputMessage="1" showErrorMessage="1" errorTitle="Invalid Group Collapsed" error="You have entered an unrecognized &quot;group collapsed.&quot;  Try selecting from the drop-down list instead." promptTitle="Collapsed Location" prompt="Enter an optional collapsed location.  Collapsed X and Y values should be between 0 and 9,999.  If you enter Collapsed X and Y values, you should set NodeXL, Graph, Layout to &quot;None&quot; to prevent NodeXL from overwriting your values when you show the graph." sqref="G3:H3"/>
    <dataValidation type="list" allowBlank="1" showInputMessage="1" showErrorMessage="1" errorTitle="Invalid Group Visibility" error="You have entered an invalid group visibility.  Try selecting from the drop-down list instead." promptTitle="Group Visibility" prompt="Select an optional group visibility.  Groups are shown by default." sqref="D3">
      <formula1>ValidGroupVisibilities</formula1>
    </dataValidation>
  </dataValidations>
  <pageMargins left="0.7" right="0.7" top="0.75" bottom="0.75" header="0.3" footer="0.3"/>
  <pageSetup orientation="portrait" horizontalDpi="0" verticalDpi="0"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C2"/>
  <sheetViews>
    <sheetView workbookViewId="0">
      <selection activeCell="A2" sqref="A2"/>
    </sheetView>
  </sheetViews>
  <sheetFormatPr defaultRowHeight="14.4" x14ac:dyDescent="0.3"/>
  <cols>
    <col min="1" max="1" width="9.44140625" style="1" bestFit="1" customWidth="1"/>
    <col min="2" max="2" width="9.109375" style="1"/>
    <col min="3" max="3" width="11.5546875" bestFit="1" customWidth="1"/>
    <col min="4" max="4" width="9.109375" customWidth="1"/>
  </cols>
  <sheetData>
    <row r="1" spans="1:3" x14ac:dyDescent="0.3">
      <c r="A1" s="1" t="s">
        <v>144</v>
      </c>
      <c r="B1" s="1" t="s">
        <v>5</v>
      </c>
      <c r="C1" s="1" t="s">
        <v>147</v>
      </c>
    </row>
    <row r="2" spans="1:3" x14ac:dyDescent="0.3">
      <c r="C2" s="3"/>
    </row>
  </sheetData>
  <dataConsolidate/>
  <dataValidations xWindow="58" yWindow="226" count="3">
    <dataValidation allowBlank="1" showInputMessage="1" showErrorMessage="1" promptTitle="Group Name" prompt="Enter the name of the group.  The group name must also be entered on the Groups worksheet." sqref="A2"/>
    <dataValidation allowBlank="1" showInputMessage="1" showErrorMessage="1" promptTitle="Vertex Name" prompt="Enter the name of a vertex to include in the group." sqref="B2"/>
    <dataValidation allowBlank="1" showInputMessage="1" promptTitle="Vertex ID" prompt="This is the value of the hidden ID cell in the Vertices worksheet.  It gets filled in by the items on the NodeXL, Analysis, Groups menu." sqref="C2"/>
  </dataValidations>
  <pageMargins left="0.7" right="0.7" top="0.75" bottom="0.75" header="0.3" footer="0.3"/>
  <pageSetup orientation="portrait" horizontalDpi="0" verticalDpi="0"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X144"/>
  <sheetViews>
    <sheetView workbookViewId="0">
      <selection activeCell="A2" sqref="A2"/>
    </sheetView>
  </sheetViews>
  <sheetFormatPr defaultRowHeight="14.4" x14ac:dyDescent="0.3"/>
  <cols>
    <col min="1" max="1" width="43.109375" customWidth="1"/>
    <col min="2" max="2" width="13.88671875" customWidth="1"/>
    <col min="3" max="3" width="9.109375" customWidth="1"/>
    <col min="4" max="4" width="12.88671875" hidden="1" customWidth="1"/>
    <col min="5" max="5" width="19.6640625" hidden="1" customWidth="1"/>
    <col min="6" max="6" width="15.5546875" hidden="1" customWidth="1"/>
    <col min="7" max="7" width="22.109375" hidden="1" customWidth="1"/>
    <col min="8" max="8" width="17.109375" hidden="1" customWidth="1"/>
    <col min="9" max="9" width="23.88671875" hidden="1" customWidth="1"/>
    <col min="10" max="10" width="28.33203125" hidden="1" customWidth="1"/>
    <col min="11" max="11" width="34.88671875" hidden="1" customWidth="1"/>
    <col min="12" max="12" width="25" hidden="1" customWidth="1"/>
    <col min="13" max="13" width="31.5546875" hidden="1" customWidth="1"/>
    <col min="14" max="14" width="26.5546875" hidden="1" customWidth="1"/>
    <col min="15" max="17" width="33.33203125" hidden="1" customWidth="1"/>
    <col min="18" max="18" width="26.5546875" hidden="1" customWidth="1"/>
    <col min="19" max="19" width="33" hidden="1" customWidth="1"/>
    <col min="20" max="20" width="19.5546875" hidden="1" customWidth="1"/>
    <col min="21" max="21" width="26.109375" hidden="1" customWidth="1"/>
    <col min="22" max="22" width="9.109375" hidden="1" customWidth="1"/>
    <col min="23" max="23" width="34.109375" hidden="1" customWidth="1"/>
    <col min="24" max="24" width="25.109375" hidden="1" customWidth="1"/>
  </cols>
  <sheetData>
    <row r="1" spans="1:24" ht="15" customHeight="1" thickBot="1" x14ac:dyDescent="0.35">
      <c r="A1" s="13" t="s">
        <v>162</v>
      </c>
      <c r="B1" s="13" t="s">
        <v>17</v>
      </c>
      <c r="D1" t="s">
        <v>80</v>
      </c>
      <c r="E1" t="s">
        <v>81</v>
      </c>
      <c r="F1" s="37" t="s">
        <v>87</v>
      </c>
      <c r="G1" s="38" t="s">
        <v>88</v>
      </c>
      <c r="H1" s="37" t="s">
        <v>93</v>
      </c>
      <c r="I1" s="38" t="s">
        <v>94</v>
      </c>
      <c r="J1" s="37" t="s">
        <v>99</v>
      </c>
      <c r="K1" s="38" t="s">
        <v>100</v>
      </c>
      <c r="L1" s="37" t="s">
        <v>105</v>
      </c>
      <c r="M1" s="38" t="s">
        <v>106</v>
      </c>
      <c r="N1" s="37" t="s">
        <v>111</v>
      </c>
      <c r="O1" s="38" t="s">
        <v>112</v>
      </c>
      <c r="P1" s="38" t="s">
        <v>138</v>
      </c>
      <c r="Q1" s="38" t="s">
        <v>139</v>
      </c>
      <c r="R1" s="37" t="s">
        <v>117</v>
      </c>
      <c r="S1" s="37" t="s">
        <v>118</v>
      </c>
      <c r="T1" s="37" t="s">
        <v>123</v>
      </c>
      <c r="U1" s="38" t="s">
        <v>124</v>
      </c>
      <c r="W1" t="s">
        <v>128</v>
      </c>
      <c r="X1" t="s">
        <v>17</v>
      </c>
    </row>
    <row r="2" spans="1:24" ht="15" thickTop="1" x14ac:dyDescent="0.3">
      <c r="A2" s="36"/>
      <c r="B2" s="36"/>
      <c r="D2" s="33">
        <f>MIN(Vertices[Degree])</f>
        <v>0</v>
      </c>
      <c r="E2" s="3">
        <f>COUNTIF(Vertices[Degree], "&gt;= " &amp; D2) - COUNTIF(Vertices[Degree], "&gt;=" &amp; D3)</f>
        <v>0</v>
      </c>
      <c r="F2" s="39">
        <f>MIN(Vertices[In-Degree])</f>
        <v>0</v>
      </c>
      <c r="G2" s="40">
        <f>COUNTIF(Vertices[In-Degree], "&gt;= " &amp; F2) - COUNTIF(Vertices[In-Degree], "&gt;=" &amp; F3)</f>
        <v>0</v>
      </c>
      <c r="H2" s="39">
        <f>MIN(Vertices[Out-Degree])</f>
        <v>0</v>
      </c>
      <c r="I2" s="40">
        <f>COUNTIF(Vertices[Out-Degree], "&gt;= " &amp; H2) - COUNTIF(Vertices[Out-Degree], "&gt;=" &amp; H3)</f>
        <v>0</v>
      </c>
      <c r="J2" s="39">
        <f>MIN(Vertices[Betweenness Centrality])</f>
        <v>0</v>
      </c>
      <c r="K2" s="40">
        <f>COUNTIF(Vertices[Betweenness Centrality], "&gt;= " &amp; J2) - COUNTIF(Vertices[Betweenness Centrality], "&gt;=" &amp; J3)</f>
        <v>0</v>
      </c>
      <c r="L2" s="39">
        <f>MIN(Vertices[Closeness Centrality])</f>
        <v>0</v>
      </c>
      <c r="M2" s="40">
        <f>COUNTIF(Vertices[Closeness Centrality], "&gt;= " &amp; L2) - COUNTIF(Vertices[Closeness Centrality], "&gt;=" &amp; L3)</f>
        <v>0</v>
      </c>
      <c r="N2" s="39">
        <f>MIN(Vertices[Eigenvector Centrality])</f>
        <v>0</v>
      </c>
      <c r="O2" s="40">
        <f>COUNTIF(Vertices[Eigenvector Centrality], "&gt;= " &amp; N2) - COUNTIF(Vertices[Eigenvector Centrality], "&gt;=" &amp; N3)</f>
        <v>0</v>
      </c>
      <c r="P2" s="39">
        <f>MIN(Vertices[PageRank])</f>
        <v>0</v>
      </c>
      <c r="Q2" s="40">
        <f>COUNTIF(Vertices[PageRank], "&gt;= " &amp; P2) - COUNTIF(Vertices[PageRank], "&gt;=" &amp; P3)</f>
        <v>0</v>
      </c>
      <c r="R2" s="39">
        <f>MIN(Vertices[Clustering Coefficient])</f>
        <v>0</v>
      </c>
      <c r="S2" s="45">
        <f>COUNTIF(Vertices[Clustering Coefficient], "&gt;= " &amp; R2) - COUNTIF(Vertices[Clustering Coefficient], "&gt;=" &amp; R3)</f>
        <v>0</v>
      </c>
      <c r="T2" s="39">
        <f ca="1">MIN(INDIRECT(DynamicFilterSourceColumnRange))</f>
        <v>165.22090148925781</v>
      </c>
      <c r="U2" s="40">
        <f t="shared" ref="U2:U45" ca="1" si="0">COUNTIF(INDIRECT(DynamicFilterSourceColumnRange), "&gt;= " &amp; T2) - COUNTIF(INDIRECT(DynamicFilterSourceColumnRange), "&gt;=" &amp; T3)</f>
        <v>9</v>
      </c>
      <c r="W2" t="s">
        <v>125</v>
      </c>
      <c r="X2">
        <f>ROWS(HistogramBins[Degree Bin]) - 1</f>
        <v>43</v>
      </c>
    </row>
    <row r="3" spans="1:24" x14ac:dyDescent="0.3">
      <c r="A3" s="36"/>
      <c r="B3" s="36"/>
      <c r="D3" s="34">
        <f t="shared" ref="D3:D44" si="1">D2+($D$45-$D$2)/BinDivisor</f>
        <v>0</v>
      </c>
      <c r="E3" s="3">
        <f>COUNTIF(Vertices[Degree], "&gt;= " &amp; D3) - COUNTIF(Vertices[Degree], "&gt;=" &amp; D4)</f>
        <v>0</v>
      </c>
      <c r="F3" s="41">
        <f t="shared" ref="F3:F44" si="2">F2+($F$45-$F$2)/BinDivisor</f>
        <v>0</v>
      </c>
      <c r="G3" s="42">
        <f>COUNTIF(Vertices[In-Degree], "&gt;= " &amp; F3) - COUNTIF(Vertices[In-Degree], "&gt;=" &amp; F4)</f>
        <v>0</v>
      </c>
      <c r="H3" s="41">
        <f t="shared" ref="H3:H44" si="3">H2+($H$45-$H$2)/BinDivisor</f>
        <v>0</v>
      </c>
      <c r="I3" s="42">
        <f>COUNTIF(Vertices[Out-Degree], "&gt;= " &amp; H3) - COUNTIF(Vertices[Out-Degree], "&gt;=" &amp; H4)</f>
        <v>0</v>
      </c>
      <c r="J3" s="41">
        <f t="shared" ref="J3:J44" si="4">J2+($J$45-$J$2)/BinDivisor</f>
        <v>0</v>
      </c>
      <c r="K3" s="42">
        <f>COUNTIF(Vertices[Betweenness Centrality], "&gt;= " &amp; J3) - COUNTIF(Vertices[Betweenness Centrality], "&gt;=" &amp; J4)</f>
        <v>0</v>
      </c>
      <c r="L3" s="41">
        <f t="shared" ref="L3:L44" si="5">L2+($L$45-$L$2)/BinDivisor</f>
        <v>0</v>
      </c>
      <c r="M3" s="42">
        <f>COUNTIF(Vertices[Closeness Centrality], "&gt;= " &amp; L3) - COUNTIF(Vertices[Closeness Centrality], "&gt;=" &amp; L4)</f>
        <v>0</v>
      </c>
      <c r="N3" s="41">
        <f t="shared" ref="N3:N44" si="6">N2+($N$45-$N$2)/BinDivisor</f>
        <v>0</v>
      </c>
      <c r="O3" s="42">
        <f>COUNTIF(Vertices[Eigenvector Centrality], "&gt;= " &amp; N3) - COUNTIF(Vertices[Eigenvector Centrality], "&gt;=" &amp; N4)</f>
        <v>0</v>
      </c>
      <c r="P3" s="41">
        <f t="shared" ref="P3:P44" si="7">P2+($P$45-$P$2)/BinDivisor</f>
        <v>0</v>
      </c>
      <c r="Q3" s="42">
        <f>COUNTIF(Vertices[PageRank], "&gt;= " &amp; P3) - COUNTIF(Vertices[PageRank], "&gt;=" &amp; P4)</f>
        <v>0</v>
      </c>
      <c r="R3" s="41">
        <f t="shared" ref="R3:R44" si="8">R2+($R$45-$R$2)/BinDivisor</f>
        <v>0</v>
      </c>
      <c r="S3" s="46">
        <f>COUNTIF(Vertices[Clustering Coefficient], "&gt;= " &amp; R3) - COUNTIF(Vertices[Clustering Coefficient], "&gt;=" &amp; R4)</f>
        <v>0</v>
      </c>
      <c r="T3" s="41">
        <f t="shared" ref="T3:T44" ca="1" si="9">T2+($T$45-$T$2)/BinDivisor</f>
        <v>389.69904912904252</v>
      </c>
      <c r="U3" s="42">
        <f t="shared" ca="1" si="0"/>
        <v>1</v>
      </c>
      <c r="W3" t="s">
        <v>126</v>
      </c>
      <c r="X3" t="s">
        <v>86</v>
      </c>
    </row>
    <row r="4" spans="1:24" x14ac:dyDescent="0.3">
      <c r="A4" s="36"/>
      <c r="B4" s="36"/>
      <c r="D4" s="34">
        <f t="shared" si="1"/>
        <v>0</v>
      </c>
      <c r="E4" s="3">
        <f>COUNTIF(Vertices[Degree], "&gt;= " &amp; D4) - COUNTIF(Vertices[Degree], "&gt;=" &amp; D5)</f>
        <v>0</v>
      </c>
      <c r="F4" s="39">
        <f t="shared" si="2"/>
        <v>0</v>
      </c>
      <c r="G4" s="40">
        <f>COUNTIF(Vertices[In-Degree], "&gt;= " &amp; F4) - COUNTIF(Vertices[In-Degree], "&gt;=" &amp; F5)</f>
        <v>0</v>
      </c>
      <c r="H4" s="39">
        <f t="shared" si="3"/>
        <v>0</v>
      </c>
      <c r="I4" s="40">
        <f>COUNTIF(Vertices[Out-Degree], "&gt;= " &amp; H4) - COUNTIF(Vertices[Out-Degree], "&gt;=" &amp; H5)</f>
        <v>0</v>
      </c>
      <c r="J4" s="39">
        <f t="shared" si="4"/>
        <v>0</v>
      </c>
      <c r="K4" s="40">
        <f>COUNTIF(Vertices[Betweenness Centrality], "&gt;= " &amp; J4) - COUNTIF(Vertices[Betweenness Centrality], "&gt;=" &amp; J5)</f>
        <v>0</v>
      </c>
      <c r="L4" s="39">
        <f t="shared" si="5"/>
        <v>0</v>
      </c>
      <c r="M4" s="40">
        <f>COUNTIF(Vertices[Closeness Centrality], "&gt;= " &amp; L4) - COUNTIF(Vertices[Closeness Centrality], "&gt;=" &amp; L5)</f>
        <v>0</v>
      </c>
      <c r="N4" s="39">
        <f t="shared" si="6"/>
        <v>0</v>
      </c>
      <c r="O4" s="40">
        <f>COUNTIF(Vertices[Eigenvector Centrality], "&gt;= " &amp; N4) - COUNTIF(Vertices[Eigenvector Centrality], "&gt;=" &amp; N5)</f>
        <v>0</v>
      </c>
      <c r="P4" s="39">
        <f t="shared" si="7"/>
        <v>0</v>
      </c>
      <c r="Q4" s="40">
        <f>COUNTIF(Vertices[PageRank], "&gt;= " &amp; P4) - COUNTIF(Vertices[PageRank], "&gt;=" &amp; P5)</f>
        <v>0</v>
      </c>
      <c r="R4" s="39">
        <f t="shared" si="8"/>
        <v>0</v>
      </c>
      <c r="S4" s="45">
        <f>COUNTIF(Vertices[Clustering Coefficient], "&gt;= " &amp; R4) - COUNTIF(Vertices[Clustering Coefficient], "&gt;=" &amp; R5)</f>
        <v>0</v>
      </c>
      <c r="T4" s="39">
        <f t="shared" ca="1" si="9"/>
        <v>614.17719676882723</v>
      </c>
      <c r="U4" s="40">
        <f t="shared" ca="1" si="0"/>
        <v>3</v>
      </c>
      <c r="W4" s="12" t="s">
        <v>127</v>
      </c>
      <c r="X4" s="12" t="s">
        <v>180</v>
      </c>
    </row>
    <row r="5" spans="1:24" x14ac:dyDescent="0.3">
      <c r="A5" s="36"/>
      <c r="B5" s="36"/>
      <c r="D5" s="34">
        <f t="shared" si="1"/>
        <v>0</v>
      </c>
      <c r="E5" s="3">
        <f>COUNTIF(Vertices[Degree], "&gt;= " &amp; D5) - COUNTIF(Vertices[Degree], "&gt;=" &amp; D6)</f>
        <v>0</v>
      </c>
      <c r="F5" s="41">
        <f t="shared" si="2"/>
        <v>0</v>
      </c>
      <c r="G5" s="42">
        <f>COUNTIF(Vertices[In-Degree], "&gt;= " &amp; F5) - COUNTIF(Vertices[In-Degree], "&gt;=" &amp; F6)</f>
        <v>0</v>
      </c>
      <c r="H5" s="41">
        <f t="shared" si="3"/>
        <v>0</v>
      </c>
      <c r="I5" s="42">
        <f>COUNTIF(Vertices[Out-Degree], "&gt;= " &amp; H5) - COUNTIF(Vertices[Out-Degree], "&gt;=" &amp; H6)</f>
        <v>0</v>
      </c>
      <c r="J5" s="41">
        <f t="shared" si="4"/>
        <v>0</v>
      </c>
      <c r="K5" s="42">
        <f>COUNTIF(Vertices[Betweenness Centrality], "&gt;= " &amp; J5) - COUNTIF(Vertices[Betweenness Centrality], "&gt;=" &amp; J6)</f>
        <v>0</v>
      </c>
      <c r="L5" s="41">
        <f t="shared" si="5"/>
        <v>0</v>
      </c>
      <c r="M5" s="42">
        <f>COUNTIF(Vertices[Closeness Centrality], "&gt;= " &amp; L5) - COUNTIF(Vertices[Closeness Centrality], "&gt;=" &amp; L6)</f>
        <v>0</v>
      </c>
      <c r="N5" s="41">
        <f t="shared" si="6"/>
        <v>0</v>
      </c>
      <c r="O5" s="42">
        <f>COUNTIF(Vertices[Eigenvector Centrality], "&gt;= " &amp; N5) - COUNTIF(Vertices[Eigenvector Centrality], "&gt;=" &amp; N6)</f>
        <v>0</v>
      </c>
      <c r="P5" s="41">
        <f t="shared" si="7"/>
        <v>0</v>
      </c>
      <c r="Q5" s="42">
        <f>COUNTIF(Vertices[PageRank], "&gt;= " &amp; P5) - COUNTIF(Vertices[PageRank], "&gt;=" &amp; P6)</f>
        <v>0</v>
      </c>
      <c r="R5" s="41">
        <f t="shared" si="8"/>
        <v>0</v>
      </c>
      <c r="S5" s="46">
        <f>COUNTIF(Vertices[Clustering Coefficient], "&gt;= " &amp; R5) - COUNTIF(Vertices[Clustering Coefficient], "&gt;=" &amp; R6)</f>
        <v>0</v>
      </c>
      <c r="T5" s="41">
        <f t="shared" ca="1" si="9"/>
        <v>838.65534440861188</v>
      </c>
      <c r="U5" s="42">
        <f t="shared" ca="1" si="0"/>
        <v>6</v>
      </c>
    </row>
    <row r="6" spans="1:24" x14ac:dyDescent="0.3">
      <c r="A6" s="36"/>
      <c r="B6" s="36"/>
      <c r="D6" s="34">
        <f t="shared" si="1"/>
        <v>0</v>
      </c>
      <c r="E6" s="3">
        <f>COUNTIF(Vertices[Degree], "&gt;= " &amp; D6) - COUNTIF(Vertices[Degree], "&gt;=" &amp; D7)</f>
        <v>0</v>
      </c>
      <c r="F6" s="39">
        <f t="shared" si="2"/>
        <v>0</v>
      </c>
      <c r="G6" s="40">
        <f>COUNTIF(Vertices[In-Degree], "&gt;= " &amp; F6) - COUNTIF(Vertices[In-Degree], "&gt;=" &amp; F7)</f>
        <v>0</v>
      </c>
      <c r="H6" s="39">
        <f t="shared" si="3"/>
        <v>0</v>
      </c>
      <c r="I6" s="40">
        <f>COUNTIF(Vertices[Out-Degree], "&gt;= " &amp; H6) - COUNTIF(Vertices[Out-Degree], "&gt;=" &amp; H7)</f>
        <v>0</v>
      </c>
      <c r="J6" s="39">
        <f t="shared" si="4"/>
        <v>0</v>
      </c>
      <c r="K6" s="40">
        <f>COUNTIF(Vertices[Betweenness Centrality], "&gt;= " &amp; J6) - COUNTIF(Vertices[Betweenness Centrality], "&gt;=" &amp; J7)</f>
        <v>0</v>
      </c>
      <c r="L6" s="39">
        <f t="shared" si="5"/>
        <v>0</v>
      </c>
      <c r="M6" s="40">
        <f>COUNTIF(Vertices[Closeness Centrality], "&gt;= " &amp; L6) - COUNTIF(Vertices[Closeness Centrality], "&gt;=" &amp; L7)</f>
        <v>0</v>
      </c>
      <c r="N6" s="39">
        <f t="shared" si="6"/>
        <v>0</v>
      </c>
      <c r="O6" s="40">
        <f>COUNTIF(Vertices[Eigenvector Centrality], "&gt;= " &amp; N6) - COUNTIF(Vertices[Eigenvector Centrality], "&gt;=" &amp; N7)</f>
        <v>0</v>
      </c>
      <c r="P6" s="39">
        <f t="shared" si="7"/>
        <v>0</v>
      </c>
      <c r="Q6" s="40">
        <f>COUNTIF(Vertices[PageRank], "&gt;= " &amp; P6) - COUNTIF(Vertices[PageRank], "&gt;=" &amp; P7)</f>
        <v>0</v>
      </c>
      <c r="R6" s="39">
        <f t="shared" si="8"/>
        <v>0</v>
      </c>
      <c r="S6" s="45">
        <f>COUNTIF(Vertices[Clustering Coefficient], "&gt;= " &amp; R6) - COUNTIF(Vertices[Clustering Coefficient], "&gt;=" &amp; R7)</f>
        <v>0</v>
      </c>
      <c r="T6" s="39">
        <f t="shared" ca="1" si="9"/>
        <v>1063.1334920483966</v>
      </c>
      <c r="U6" s="40">
        <f t="shared" ca="1" si="0"/>
        <v>5</v>
      </c>
    </row>
    <row r="7" spans="1:24" x14ac:dyDescent="0.3">
      <c r="A7" s="36"/>
      <c r="B7" s="36"/>
      <c r="D7" s="34">
        <f t="shared" si="1"/>
        <v>0</v>
      </c>
      <c r="E7" s="3">
        <f>COUNTIF(Vertices[Degree], "&gt;= " &amp; D7) - COUNTIF(Vertices[Degree], "&gt;=" &amp; D8)</f>
        <v>0</v>
      </c>
      <c r="F7" s="41">
        <f t="shared" si="2"/>
        <v>0</v>
      </c>
      <c r="G7" s="42">
        <f>COUNTIF(Vertices[In-Degree], "&gt;= " &amp; F7) - COUNTIF(Vertices[In-Degree], "&gt;=" &amp; F8)</f>
        <v>0</v>
      </c>
      <c r="H7" s="41">
        <f t="shared" si="3"/>
        <v>0</v>
      </c>
      <c r="I7" s="42">
        <f>COUNTIF(Vertices[Out-Degree], "&gt;= " &amp; H7) - COUNTIF(Vertices[Out-Degree], "&gt;=" &amp; H8)</f>
        <v>0</v>
      </c>
      <c r="J7" s="41">
        <f t="shared" si="4"/>
        <v>0</v>
      </c>
      <c r="K7" s="42">
        <f>COUNTIF(Vertices[Betweenness Centrality], "&gt;= " &amp; J7) - COUNTIF(Vertices[Betweenness Centrality], "&gt;=" &amp; J8)</f>
        <v>0</v>
      </c>
      <c r="L7" s="41">
        <f t="shared" si="5"/>
        <v>0</v>
      </c>
      <c r="M7" s="42">
        <f>COUNTIF(Vertices[Closeness Centrality], "&gt;= " &amp; L7) - COUNTIF(Vertices[Closeness Centrality], "&gt;=" &amp; L8)</f>
        <v>0</v>
      </c>
      <c r="N7" s="41">
        <f t="shared" si="6"/>
        <v>0</v>
      </c>
      <c r="O7" s="42">
        <f>COUNTIF(Vertices[Eigenvector Centrality], "&gt;= " &amp; N7) - COUNTIF(Vertices[Eigenvector Centrality], "&gt;=" &amp; N8)</f>
        <v>0</v>
      </c>
      <c r="P7" s="41">
        <f t="shared" si="7"/>
        <v>0</v>
      </c>
      <c r="Q7" s="42">
        <f>COUNTIF(Vertices[PageRank], "&gt;= " &amp; P7) - COUNTIF(Vertices[PageRank], "&gt;=" &amp; P8)</f>
        <v>0</v>
      </c>
      <c r="R7" s="41">
        <f t="shared" si="8"/>
        <v>0</v>
      </c>
      <c r="S7" s="46">
        <f>COUNTIF(Vertices[Clustering Coefficient], "&gt;= " &amp; R7) - COUNTIF(Vertices[Clustering Coefficient], "&gt;=" &amp; R8)</f>
        <v>0</v>
      </c>
      <c r="T7" s="41">
        <f t="shared" ca="1" si="9"/>
        <v>1287.6116396881814</v>
      </c>
      <c r="U7" s="42">
        <f t="shared" ca="1" si="0"/>
        <v>2</v>
      </c>
    </row>
    <row r="8" spans="1:24" x14ac:dyDescent="0.3">
      <c r="A8" s="36"/>
      <c r="B8" s="36"/>
      <c r="D8" s="34">
        <f t="shared" si="1"/>
        <v>0</v>
      </c>
      <c r="E8" s="3">
        <f>COUNTIF(Vertices[Degree], "&gt;= " &amp; D8) - COUNTIF(Vertices[Degree], "&gt;=" &amp; D9)</f>
        <v>0</v>
      </c>
      <c r="F8" s="39">
        <f t="shared" si="2"/>
        <v>0</v>
      </c>
      <c r="G8" s="40">
        <f>COUNTIF(Vertices[In-Degree], "&gt;= " &amp; F8) - COUNTIF(Vertices[In-Degree], "&gt;=" &amp; F9)</f>
        <v>0</v>
      </c>
      <c r="H8" s="39">
        <f t="shared" si="3"/>
        <v>0</v>
      </c>
      <c r="I8" s="40">
        <f>COUNTIF(Vertices[Out-Degree], "&gt;= " &amp; H8) - COUNTIF(Vertices[Out-Degree], "&gt;=" &amp; H9)</f>
        <v>0</v>
      </c>
      <c r="J8" s="39">
        <f t="shared" si="4"/>
        <v>0</v>
      </c>
      <c r="K8" s="40">
        <f>COUNTIF(Vertices[Betweenness Centrality], "&gt;= " &amp; J8) - COUNTIF(Vertices[Betweenness Centrality], "&gt;=" &amp; J9)</f>
        <v>0</v>
      </c>
      <c r="L8" s="39">
        <f t="shared" si="5"/>
        <v>0</v>
      </c>
      <c r="M8" s="40">
        <f>COUNTIF(Vertices[Closeness Centrality], "&gt;= " &amp; L8) - COUNTIF(Vertices[Closeness Centrality], "&gt;=" &amp; L9)</f>
        <v>0</v>
      </c>
      <c r="N8" s="39">
        <f t="shared" si="6"/>
        <v>0</v>
      </c>
      <c r="O8" s="40">
        <f>COUNTIF(Vertices[Eigenvector Centrality], "&gt;= " &amp; N8) - COUNTIF(Vertices[Eigenvector Centrality], "&gt;=" &amp; N9)</f>
        <v>0</v>
      </c>
      <c r="P8" s="39">
        <f t="shared" si="7"/>
        <v>0</v>
      </c>
      <c r="Q8" s="40">
        <f>COUNTIF(Vertices[PageRank], "&gt;= " &amp; P8) - COUNTIF(Vertices[PageRank], "&gt;=" &amp; P9)</f>
        <v>0</v>
      </c>
      <c r="R8" s="39">
        <f t="shared" si="8"/>
        <v>0</v>
      </c>
      <c r="S8" s="45">
        <f>COUNTIF(Vertices[Clustering Coefficient], "&gt;= " &amp; R8) - COUNTIF(Vertices[Clustering Coefficient], "&gt;=" &amp; R9)</f>
        <v>0</v>
      </c>
      <c r="T8" s="39">
        <f t="shared" ca="1" si="9"/>
        <v>1512.0897873279662</v>
      </c>
      <c r="U8" s="40">
        <f t="shared" ca="1" si="0"/>
        <v>5</v>
      </c>
    </row>
    <row r="9" spans="1:24" x14ac:dyDescent="0.3">
      <c r="A9" s="36"/>
      <c r="B9" s="36"/>
      <c r="D9" s="34">
        <f t="shared" si="1"/>
        <v>0</v>
      </c>
      <c r="E9" s="3">
        <f>COUNTIF(Vertices[Degree], "&gt;= " &amp; D9) - COUNTIF(Vertices[Degree], "&gt;=" &amp; D10)</f>
        <v>0</v>
      </c>
      <c r="F9" s="41">
        <f t="shared" si="2"/>
        <v>0</v>
      </c>
      <c r="G9" s="42">
        <f>COUNTIF(Vertices[In-Degree], "&gt;= " &amp; F9) - COUNTIF(Vertices[In-Degree], "&gt;=" &amp; F10)</f>
        <v>0</v>
      </c>
      <c r="H9" s="41">
        <f t="shared" si="3"/>
        <v>0</v>
      </c>
      <c r="I9" s="42">
        <f>COUNTIF(Vertices[Out-Degree], "&gt;= " &amp; H9) - COUNTIF(Vertices[Out-Degree], "&gt;=" &amp; H10)</f>
        <v>0</v>
      </c>
      <c r="J9" s="41">
        <f t="shared" si="4"/>
        <v>0</v>
      </c>
      <c r="K9" s="42">
        <f>COUNTIF(Vertices[Betweenness Centrality], "&gt;= " &amp; J9) - COUNTIF(Vertices[Betweenness Centrality], "&gt;=" &amp; J10)</f>
        <v>0</v>
      </c>
      <c r="L9" s="41">
        <f t="shared" si="5"/>
        <v>0</v>
      </c>
      <c r="M9" s="42">
        <f>COUNTIF(Vertices[Closeness Centrality], "&gt;= " &amp; L9) - COUNTIF(Vertices[Closeness Centrality], "&gt;=" &amp; L10)</f>
        <v>0</v>
      </c>
      <c r="N9" s="41">
        <f t="shared" si="6"/>
        <v>0</v>
      </c>
      <c r="O9" s="42">
        <f>COUNTIF(Vertices[Eigenvector Centrality], "&gt;= " &amp; N9) - COUNTIF(Vertices[Eigenvector Centrality], "&gt;=" &amp; N10)</f>
        <v>0</v>
      </c>
      <c r="P9" s="41">
        <f t="shared" si="7"/>
        <v>0</v>
      </c>
      <c r="Q9" s="42">
        <f>COUNTIF(Vertices[PageRank], "&gt;= " &amp; P9) - COUNTIF(Vertices[PageRank], "&gt;=" &amp; P10)</f>
        <v>0</v>
      </c>
      <c r="R9" s="41">
        <f t="shared" si="8"/>
        <v>0</v>
      </c>
      <c r="S9" s="46">
        <f>COUNTIF(Vertices[Clustering Coefficient], "&gt;= " &amp; R9) - COUNTIF(Vertices[Clustering Coefficient], "&gt;=" &amp; R10)</f>
        <v>0</v>
      </c>
      <c r="T9" s="41">
        <f t="shared" ca="1" si="9"/>
        <v>1736.5679349677509</v>
      </c>
      <c r="U9" s="42">
        <f t="shared" ca="1" si="0"/>
        <v>1</v>
      </c>
    </row>
    <row r="10" spans="1:24" x14ac:dyDescent="0.3">
      <c r="A10" s="36"/>
      <c r="B10" s="36"/>
      <c r="D10" s="34">
        <f t="shared" si="1"/>
        <v>0</v>
      </c>
      <c r="E10" s="3">
        <f>COUNTIF(Vertices[Degree], "&gt;= " &amp; D10) - COUNTIF(Vertices[Degree], "&gt;=" &amp; D11)</f>
        <v>0</v>
      </c>
      <c r="F10" s="39">
        <f t="shared" si="2"/>
        <v>0</v>
      </c>
      <c r="G10" s="40">
        <f>COUNTIF(Vertices[In-Degree], "&gt;= " &amp; F10) - COUNTIF(Vertices[In-Degree], "&gt;=" &amp; F11)</f>
        <v>0</v>
      </c>
      <c r="H10" s="39">
        <f t="shared" si="3"/>
        <v>0</v>
      </c>
      <c r="I10" s="40">
        <f>COUNTIF(Vertices[Out-Degree], "&gt;= " &amp; H10) - COUNTIF(Vertices[Out-Degree], "&gt;=" &amp; H11)</f>
        <v>0</v>
      </c>
      <c r="J10" s="39">
        <f t="shared" si="4"/>
        <v>0</v>
      </c>
      <c r="K10" s="40">
        <f>COUNTIF(Vertices[Betweenness Centrality], "&gt;= " &amp; J10) - COUNTIF(Vertices[Betweenness Centrality], "&gt;=" &amp; J11)</f>
        <v>0</v>
      </c>
      <c r="L10" s="39">
        <f t="shared" si="5"/>
        <v>0</v>
      </c>
      <c r="M10" s="40">
        <f>COUNTIF(Vertices[Closeness Centrality], "&gt;= " &amp; L10) - COUNTIF(Vertices[Closeness Centrality], "&gt;=" &amp; L11)</f>
        <v>0</v>
      </c>
      <c r="N10" s="39">
        <f t="shared" si="6"/>
        <v>0</v>
      </c>
      <c r="O10" s="40">
        <f>COUNTIF(Vertices[Eigenvector Centrality], "&gt;= " &amp; N10) - COUNTIF(Vertices[Eigenvector Centrality], "&gt;=" &amp; N11)</f>
        <v>0</v>
      </c>
      <c r="P10" s="39">
        <f t="shared" si="7"/>
        <v>0</v>
      </c>
      <c r="Q10" s="40">
        <f>COUNTIF(Vertices[PageRank], "&gt;= " &amp; P10) - COUNTIF(Vertices[PageRank], "&gt;=" &amp; P11)</f>
        <v>0</v>
      </c>
      <c r="R10" s="39">
        <f t="shared" si="8"/>
        <v>0</v>
      </c>
      <c r="S10" s="45">
        <f>COUNTIF(Vertices[Clustering Coefficient], "&gt;= " &amp; R10) - COUNTIF(Vertices[Clustering Coefficient], "&gt;=" &amp; R11)</f>
        <v>0</v>
      </c>
      <c r="T10" s="39">
        <f t="shared" ca="1" si="9"/>
        <v>1961.0460826075357</v>
      </c>
      <c r="U10" s="40">
        <f t="shared" ca="1" si="0"/>
        <v>4</v>
      </c>
    </row>
    <row r="11" spans="1:24" x14ac:dyDescent="0.3">
      <c r="A11" s="36"/>
      <c r="B11" s="36"/>
      <c r="D11" s="34">
        <f t="shared" si="1"/>
        <v>0</v>
      </c>
      <c r="E11" s="3">
        <f>COUNTIF(Vertices[Degree], "&gt;= " &amp; D11) - COUNTIF(Vertices[Degree], "&gt;=" &amp; D12)</f>
        <v>0</v>
      </c>
      <c r="F11" s="41">
        <f t="shared" si="2"/>
        <v>0</v>
      </c>
      <c r="G11" s="42">
        <f>COUNTIF(Vertices[In-Degree], "&gt;= " &amp; F11) - COUNTIF(Vertices[In-Degree], "&gt;=" &amp; F12)</f>
        <v>0</v>
      </c>
      <c r="H11" s="41">
        <f t="shared" si="3"/>
        <v>0</v>
      </c>
      <c r="I11" s="42">
        <f>COUNTIF(Vertices[Out-Degree], "&gt;= " &amp; H11) - COUNTIF(Vertices[Out-Degree], "&gt;=" &amp; H12)</f>
        <v>0</v>
      </c>
      <c r="J11" s="41">
        <f t="shared" si="4"/>
        <v>0</v>
      </c>
      <c r="K11" s="42">
        <f>COUNTIF(Vertices[Betweenness Centrality], "&gt;= " &amp; J11) - COUNTIF(Vertices[Betweenness Centrality], "&gt;=" &amp; J12)</f>
        <v>0</v>
      </c>
      <c r="L11" s="41">
        <f t="shared" si="5"/>
        <v>0</v>
      </c>
      <c r="M11" s="42">
        <f>COUNTIF(Vertices[Closeness Centrality], "&gt;= " &amp; L11) - COUNTIF(Vertices[Closeness Centrality], "&gt;=" &amp; L12)</f>
        <v>0</v>
      </c>
      <c r="N11" s="41">
        <f t="shared" si="6"/>
        <v>0</v>
      </c>
      <c r="O11" s="42">
        <f>COUNTIF(Vertices[Eigenvector Centrality], "&gt;= " &amp; N11) - COUNTIF(Vertices[Eigenvector Centrality], "&gt;=" &amp; N12)</f>
        <v>0</v>
      </c>
      <c r="P11" s="41">
        <f t="shared" si="7"/>
        <v>0</v>
      </c>
      <c r="Q11" s="42">
        <f>COUNTIF(Vertices[PageRank], "&gt;= " &amp; P11) - COUNTIF(Vertices[PageRank], "&gt;=" &amp; P12)</f>
        <v>0</v>
      </c>
      <c r="R11" s="41">
        <f t="shared" si="8"/>
        <v>0</v>
      </c>
      <c r="S11" s="46">
        <f>COUNTIF(Vertices[Clustering Coefficient], "&gt;= " &amp; R11) - COUNTIF(Vertices[Clustering Coefficient], "&gt;=" &amp; R12)</f>
        <v>0</v>
      </c>
      <c r="T11" s="41">
        <f t="shared" ca="1" si="9"/>
        <v>2185.5242302473202</v>
      </c>
      <c r="U11" s="42">
        <f t="shared" ca="1" si="0"/>
        <v>3</v>
      </c>
    </row>
    <row r="12" spans="1:24" x14ac:dyDescent="0.3">
      <c r="A12" s="36"/>
      <c r="B12" s="36"/>
      <c r="D12" s="34">
        <f t="shared" si="1"/>
        <v>0</v>
      </c>
      <c r="E12" s="3">
        <f>COUNTIF(Vertices[Degree], "&gt;= " &amp; D12) - COUNTIF(Vertices[Degree], "&gt;=" &amp; D13)</f>
        <v>0</v>
      </c>
      <c r="F12" s="39">
        <f t="shared" si="2"/>
        <v>0</v>
      </c>
      <c r="G12" s="40">
        <f>COUNTIF(Vertices[In-Degree], "&gt;= " &amp; F12) - COUNTIF(Vertices[In-Degree], "&gt;=" &amp; F13)</f>
        <v>0</v>
      </c>
      <c r="H12" s="39">
        <f t="shared" si="3"/>
        <v>0</v>
      </c>
      <c r="I12" s="40">
        <f>COUNTIF(Vertices[Out-Degree], "&gt;= " &amp; H12) - COUNTIF(Vertices[Out-Degree], "&gt;=" &amp; H13)</f>
        <v>0</v>
      </c>
      <c r="J12" s="39">
        <f t="shared" si="4"/>
        <v>0</v>
      </c>
      <c r="K12" s="40">
        <f>COUNTIF(Vertices[Betweenness Centrality], "&gt;= " &amp; J12) - COUNTIF(Vertices[Betweenness Centrality], "&gt;=" &amp; J13)</f>
        <v>0</v>
      </c>
      <c r="L12" s="39">
        <f t="shared" si="5"/>
        <v>0</v>
      </c>
      <c r="M12" s="40">
        <f>COUNTIF(Vertices[Closeness Centrality], "&gt;= " &amp; L12) - COUNTIF(Vertices[Closeness Centrality], "&gt;=" &amp; L13)</f>
        <v>0</v>
      </c>
      <c r="N12" s="39">
        <f t="shared" si="6"/>
        <v>0</v>
      </c>
      <c r="O12" s="40">
        <f>COUNTIF(Vertices[Eigenvector Centrality], "&gt;= " &amp; N12) - COUNTIF(Vertices[Eigenvector Centrality], "&gt;=" &amp; N13)</f>
        <v>0</v>
      </c>
      <c r="P12" s="39">
        <f t="shared" si="7"/>
        <v>0</v>
      </c>
      <c r="Q12" s="40">
        <f>COUNTIF(Vertices[PageRank], "&gt;= " &amp; P12) - COUNTIF(Vertices[PageRank], "&gt;=" &amp; P13)</f>
        <v>0</v>
      </c>
      <c r="R12" s="39">
        <f t="shared" si="8"/>
        <v>0</v>
      </c>
      <c r="S12" s="45">
        <f>COUNTIF(Vertices[Clustering Coefficient], "&gt;= " &amp; R12) - COUNTIF(Vertices[Clustering Coefficient], "&gt;=" &amp; R13)</f>
        <v>0</v>
      </c>
      <c r="T12" s="39">
        <f t="shared" ca="1" si="9"/>
        <v>2410.002377887105</v>
      </c>
      <c r="U12" s="40">
        <f t="shared" ca="1" si="0"/>
        <v>3</v>
      </c>
    </row>
    <row r="13" spans="1:24" x14ac:dyDescent="0.3">
      <c r="A13" s="36"/>
      <c r="B13" s="36"/>
      <c r="D13" s="34">
        <f t="shared" si="1"/>
        <v>0</v>
      </c>
      <c r="E13" s="3">
        <f>COUNTIF(Vertices[Degree], "&gt;= " &amp; D13) - COUNTIF(Vertices[Degree], "&gt;=" &amp; D14)</f>
        <v>0</v>
      </c>
      <c r="F13" s="41">
        <f t="shared" si="2"/>
        <v>0</v>
      </c>
      <c r="G13" s="42">
        <f>COUNTIF(Vertices[In-Degree], "&gt;= " &amp; F13) - COUNTIF(Vertices[In-Degree], "&gt;=" &amp; F14)</f>
        <v>0</v>
      </c>
      <c r="H13" s="41">
        <f t="shared" si="3"/>
        <v>0</v>
      </c>
      <c r="I13" s="42">
        <f>COUNTIF(Vertices[Out-Degree], "&gt;= " &amp; H13) - COUNTIF(Vertices[Out-Degree], "&gt;=" &amp; H14)</f>
        <v>0</v>
      </c>
      <c r="J13" s="41">
        <f t="shared" si="4"/>
        <v>0</v>
      </c>
      <c r="K13" s="42">
        <f>COUNTIF(Vertices[Betweenness Centrality], "&gt;= " &amp; J13) - COUNTIF(Vertices[Betweenness Centrality], "&gt;=" &amp; J14)</f>
        <v>0</v>
      </c>
      <c r="L13" s="41">
        <f t="shared" si="5"/>
        <v>0</v>
      </c>
      <c r="M13" s="42">
        <f>COUNTIF(Vertices[Closeness Centrality], "&gt;= " &amp; L13) - COUNTIF(Vertices[Closeness Centrality], "&gt;=" &amp; L14)</f>
        <v>0</v>
      </c>
      <c r="N13" s="41">
        <f t="shared" si="6"/>
        <v>0</v>
      </c>
      <c r="O13" s="42">
        <f>COUNTIF(Vertices[Eigenvector Centrality], "&gt;= " &amp; N13) - COUNTIF(Vertices[Eigenvector Centrality], "&gt;=" &amp; N14)</f>
        <v>0</v>
      </c>
      <c r="P13" s="41">
        <f t="shared" si="7"/>
        <v>0</v>
      </c>
      <c r="Q13" s="42">
        <f>COUNTIF(Vertices[PageRank], "&gt;= " &amp; P13) - COUNTIF(Vertices[PageRank], "&gt;=" &amp; P14)</f>
        <v>0</v>
      </c>
      <c r="R13" s="41">
        <f t="shared" si="8"/>
        <v>0</v>
      </c>
      <c r="S13" s="46">
        <f>COUNTIF(Vertices[Clustering Coefficient], "&gt;= " &amp; R13) - COUNTIF(Vertices[Clustering Coefficient], "&gt;=" &amp; R14)</f>
        <v>0</v>
      </c>
      <c r="T13" s="41">
        <f t="shared" ca="1" si="9"/>
        <v>2634.4805255268898</v>
      </c>
      <c r="U13" s="42">
        <f t="shared" ca="1" si="0"/>
        <v>3</v>
      </c>
    </row>
    <row r="14" spans="1:24" x14ac:dyDescent="0.3">
      <c r="A14" s="36"/>
      <c r="B14" s="36"/>
      <c r="D14" s="34">
        <f t="shared" si="1"/>
        <v>0</v>
      </c>
      <c r="E14" s="3">
        <f>COUNTIF(Vertices[Degree], "&gt;= " &amp; D14) - COUNTIF(Vertices[Degree], "&gt;=" &amp; D15)</f>
        <v>0</v>
      </c>
      <c r="F14" s="39">
        <f t="shared" si="2"/>
        <v>0</v>
      </c>
      <c r="G14" s="40">
        <f>COUNTIF(Vertices[In-Degree], "&gt;= " &amp; F14) - COUNTIF(Vertices[In-Degree], "&gt;=" &amp; F15)</f>
        <v>0</v>
      </c>
      <c r="H14" s="39">
        <f t="shared" si="3"/>
        <v>0</v>
      </c>
      <c r="I14" s="40">
        <f>COUNTIF(Vertices[Out-Degree], "&gt;= " &amp; H14) - COUNTIF(Vertices[Out-Degree], "&gt;=" &amp; H15)</f>
        <v>0</v>
      </c>
      <c r="J14" s="39">
        <f t="shared" si="4"/>
        <v>0</v>
      </c>
      <c r="K14" s="40">
        <f>COUNTIF(Vertices[Betweenness Centrality], "&gt;= " &amp; J14) - COUNTIF(Vertices[Betweenness Centrality], "&gt;=" &amp; J15)</f>
        <v>0</v>
      </c>
      <c r="L14" s="39">
        <f t="shared" si="5"/>
        <v>0</v>
      </c>
      <c r="M14" s="40">
        <f>COUNTIF(Vertices[Closeness Centrality], "&gt;= " &amp; L14) - COUNTIF(Vertices[Closeness Centrality], "&gt;=" &amp; L15)</f>
        <v>0</v>
      </c>
      <c r="N14" s="39">
        <f t="shared" si="6"/>
        <v>0</v>
      </c>
      <c r="O14" s="40">
        <f>COUNTIF(Vertices[Eigenvector Centrality], "&gt;= " &amp; N14) - COUNTIF(Vertices[Eigenvector Centrality], "&gt;=" &amp; N15)</f>
        <v>0</v>
      </c>
      <c r="P14" s="39">
        <f t="shared" si="7"/>
        <v>0</v>
      </c>
      <c r="Q14" s="40">
        <f>COUNTIF(Vertices[PageRank], "&gt;= " &amp; P14) - COUNTIF(Vertices[PageRank], "&gt;=" &amp; P15)</f>
        <v>0</v>
      </c>
      <c r="R14" s="39">
        <f t="shared" si="8"/>
        <v>0</v>
      </c>
      <c r="S14" s="45">
        <f>COUNTIF(Vertices[Clustering Coefficient], "&gt;= " &amp; R14) - COUNTIF(Vertices[Clustering Coefficient], "&gt;=" &amp; R15)</f>
        <v>0</v>
      </c>
      <c r="T14" s="39">
        <f t="shared" ca="1" si="9"/>
        <v>2858.9586731666745</v>
      </c>
      <c r="U14" s="40">
        <f t="shared" ca="1" si="0"/>
        <v>3</v>
      </c>
    </row>
    <row r="15" spans="1:24" x14ac:dyDescent="0.3">
      <c r="A15" s="36"/>
      <c r="B15" s="36"/>
      <c r="D15" s="34">
        <f t="shared" si="1"/>
        <v>0</v>
      </c>
      <c r="E15" s="3">
        <f>COUNTIF(Vertices[Degree], "&gt;= " &amp; D15) - COUNTIF(Vertices[Degree], "&gt;=" &amp; D16)</f>
        <v>0</v>
      </c>
      <c r="F15" s="41">
        <f t="shared" si="2"/>
        <v>0</v>
      </c>
      <c r="G15" s="42">
        <f>COUNTIF(Vertices[In-Degree], "&gt;= " &amp; F15) - COUNTIF(Vertices[In-Degree], "&gt;=" &amp; F16)</f>
        <v>0</v>
      </c>
      <c r="H15" s="41">
        <f t="shared" si="3"/>
        <v>0</v>
      </c>
      <c r="I15" s="42">
        <f>COUNTIF(Vertices[Out-Degree], "&gt;= " &amp; H15) - COUNTIF(Vertices[Out-Degree], "&gt;=" &amp; H16)</f>
        <v>0</v>
      </c>
      <c r="J15" s="41">
        <f t="shared" si="4"/>
        <v>0</v>
      </c>
      <c r="K15" s="42">
        <f>COUNTIF(Vertices[Betweenness Centrality], "&gt;= " &amp; J15) - COUNTIF(Vertices[Betweenness Centrality], "&gt;=" &amp; J16)</f>
        <v>0</v>
      </c>
      <c r="L15" s="41">
        <f t="shared" si="5"/>
        <v>0</v>
      </c>
      <c r="M15" s="42">
        <f>COUNTIF(Vertices[Closeness Centrality], "&gt;= " &amp; L15) - COUNTIF(Vertices[Closeness Centrality], "&gt;=" &amp; L16)</f>
        <v>0</v>
      </c>
      <c r="N15" s="41">
        <f t="shared" si="6"/>
        <v>0</v>
      </c>
      <c r="O15" s="42">
        <f>COUNTIF(Vertices[Eigenvector Centrality], "&gt;= " &amp; N15) - COUNTIF(Vertices[Eigenvector Centrality], "&gt;=" &amp; N16)</f>
        <v>0</v>
      </c>
      <c r="P15" s="41">
        <f t="shared" si="7"/>
        <v>0</v>
      </c>
      <c r="Q15" s="42">
        <f>COUNTIF(Vertices[PageRank], "&gt;= " &amp; P15) - COUNTIF(Vertices[PageRank], "&gt;=" &amp; P16)</f>
        <v>0</v>
      </c>
      <c r="R15" s="41">
        <f t="shared" si="8"/>
        <v>0</v>
      </c>
      <c r="S15" s="46">
        <f>COUNTIF(Vertices[Clustering Coefficient], "&gt;= " &amp; R15) - COUNTIF(Vertices[Clustering Coefficient], "&gt;=" &amp; R16)</f>
        <v>0</v>
      </c>
      <c r="T15" s="41">
        <f t="shared" ca="1" si="9"/>
        <v>3083.4368208064593</v>
      </c>
      <c r="U15" s="42">
        <f t="shared" ca="1" si="0"/>
        <v>5</v>
      </c>
    </row>
    <row r="16" spans="1:24" x14ac:dyDescent="0.3">
      <c r="A16" s="36"/>
      <c r="B16" s="36"/>
      <c r="D16" s="34">
        <f t="shared" si="1"/>
        <v>0</v>
      </c>
      <c r="E16" s="3">
        <f>COUNTIF(Vertices[Degree], "&gt;= " &amp; D16) - COUNTIF(Vertices[Degree], "&gt;=" &amp; D17)</f>
        <v>0</v>
      </c>
      <c r="F16" s="39">
        <f t="shared" si="2"/>
        <v>0</v>
      </c>
      <c r="G16" s="40">
        <f>COUNTIF(Vertices[In-Degree], "&gt;= " &amp; F16) - COUNTIF(Vertices[In-Degree], "&gt;=" &amp; F17)</f>
        <v>0</v>
      </c>
      <c r="H16" s="39">
        <f t="shared" si="3"/>
        <v>0</v>
      </c>
      <c r="I16" s="40">
        <f>COUNTIF(Vertices[Out-Degree], "&gt;= " &amp; H16) - COUNTIF(Vertices[Out-Degree], "&gt;=" &amp; H17)</f>
        <v>0</v>
      </c>
      <c r="J16" s="39">
        <f t="shared" si="4"/>
        <v>0</v>
      </c>
      <c r="K16" s="40">
        <f>COUNTIF(Vertices[Betweenness Centrality], "&gt;= " &amp; J16) - COUNTIF(Vertices[Betweenness Centrality], "&gt;=" &amp; J17)</f>
        <v>0</v>
      </c>
      <c r="L16" s="39">
        <f t="shared" si="5"/>
        <v>0</v>
      </c>
      <c r="M16" s="40">
        <f>COUNTIF(Vertices[Closeness Centrality], "&gt;= " &amp; L16) - COUNTIF(Vertices[Closeness Centrality], "&gt;=" &amp; L17)</f>
        <v>0</v>
      </c>
      <c r="N16" s="39">
        <f t="shared" si="6"/>
        <v>0</v>
      </c>
      <c r="O16" s="40">
        <f>COUNTIF(Vertices[Eigenvector Centrality], "&gt;= " &amp; N16) - COUNTIF(Vertices[Eigenvector Centrality], "&gt;=" &amp; N17)</f>
        <v>0</v>
      </c>
      <c r="P16" s="39">
        <f t="shared" si="7"/>
        <v>0</v>
      </c>
      <c r="Q16" s="40">
        <f>COUNTIF(Vertices[PageRank], "&gt;= " &amp; P16) - COUNTIF(Vertices[PageRank], "&gt;=" &amp; P17)</f>
        <v>0</v>
      </c>
      <c r="R16" s="39">
        <f t="shared" si="8"/>
        <v>0</v>
      </c>
      <c r="S16" s="45">
        <f>COUNTIF(Vertices[Clustering Coefficient], "&gt;= " &amp; R16) - COUNTIF(Vertices[Clustering Coefficient], "&gt;=" &amp; R17)</f>
        <v>0</v>
      </c>
      <c r="T16" s="39">
        <f t="shared" ca="1" si="9"/>
        <v>3307.9149684462441</v>
      </c>
      <c r="U16" s="40">
        <f t="shared" ca="1" si="0"/>
        <v>4</v>
      </c>
    </row>
    <row r="17" spans="1:21" x14ac:dyDescent="0.3">
      <c r="A17" s="36"/>
      <c r="B17" s="36"/>
      <c r="D17" s="34">
        <f t="shared" si="1"/>
        <v>0</v>
      </c>
      <c r="E17" s="3">
        <f>COUNTIF(Vertices[Degree], "&gt;= " &amp; D17) - COUNTIF(Vertices[Degree], "&gt;=" &amp; D18)</f>
        <v>0</v>
      </c>
      <c r="F17" s="41">
        <f t="shared" si="2"/>
        <v>0</v>
      </c>
      <c r="G17" s="42">
        <f>COUNTIF(Vertices[In-Degree], "&gt;= " &amp; F17) - COUNTIF(Vertices[In-Degree], "&gt;=" &amp; F18)</f>
        <v>0</v>
      </c>
      <c r="H17" s="41">
        <f t="shared" si="3"/>
        <v>0</v>
      </c>
      <c r="I17" s="42">
        <f>COUNTIF(Vertices[Out-Degree], "&gt;= " &amp; H17) - COUNTIF(Vertices[Out-Degree], "&gt;=" &amp; H18)</f>
        <v>0</v>
      </c>
      <c r="J17" s="41">
        <f t="shared" si="4"/>
        <v>0</v>
      </c>
      <c r="K17" s="42">
        <f>COUNTIF(Vertices[Betweenness Centrality], "&gt;= " &amp; J17) - COUNTIF(Vertices[Betweenness Centrality], "&gt;=" &amp; J18)</f>
        <v>0</v>
      </c>
      <c r="L17" s="41">
        <f t="shared" si="5"/>
        <v>0</v>
      </c>
      <c r="M17" s="42">
        <f>COUNTIF(Vertices[Closeness Centrality], "&gt;= " &amp; L17) - COUNTIF(Vertices[Closeness Centrality], "&gt;=" &amp; L18)</f>
        <v>0</v>
      </c>
      <c r="N17" s="41">
        <f t="shared" si="6"/>
        <v>0</v>
      </c>
      <c r="O17" s="42">
        <f>COUNTIF(Vertices[Eigenvector Centrality], "&gt;= " &amp; N17) - COUNTIF(Vertices[Eigenvector Centrality], "&gt;=" &amp; N18)</f>
        <v>0</v>
      </c>
      <c r="P17" s="41">
        <f t="shared" si="7"/>
        <v>0</v>
      </c>
      <c r="Q17" s="42">
        <f>COUNTIF(Vertices[PageRank], "&gt;= " &amp; P17) - COUNTIF(Vertices[PageRank], "&gt;=" &amp; P18)</f>
        <v>0</v>
      </c>
      <c r="R17" s="41">
        <f t="shared" si="8"/>
        <v>0</v>
      </c>
      <c r="S17" s="46">
        <f>COUNTIF(Vertices[Clustering Coefficient], "&gt;= " &amp; R17) - COUNTIF(Vertices[Clustering Coefficient], "&gt;=" &amp; R18)</f>
        <v>0</v>
      </c>
      <c r="T17" s="41">
        <f t="shared" ca="1" si="9"/>
        <v>3532.3931160860288</v>
      </c>
      <c r="U17" s="42">
        <f t="shared" ca="1" si="0"/>
        <v>4</v>
      </c>
    </row>
    <row r="18" spans="1:21" x14ac:dyDescent="0.3">
      <c r="A18" s="36"/>
      <c r="B18" s="36"/>
      <c r="D18" s="34">
        <f t="shared" si="1"/>
        <v>0</v>
      </c>
      <c r="E18" s="3">
        <f>COUNTIF(Vertices[Degree], "&gt;= " &amp; D18) - COUNTIF(Vertices[Degree], "&gt;=" &amp; D19)</f>
        <v>0</v>
      </c>
      <c r="F18" s="39">
        <f t="shared" si="2"/>
        <v>0</v>
      </c>
      <c r="G18" s="40">
        <f>COUNTIF(Vertices[In-Degree], "&gt;= " &amp; F18) - COUNTIF(Vertices[In-Degree], "&gt;=" &amp; F19)</f>
        <v>0</v>
      </c>
      <c r="H18" s="39">
        <f t="shared" si="3"/>
        <v>0</v>
      </c>
      <c r="I18" s="40">
        <f>COUNTIF(Vertices[Out-Degree], "&gt;= " &amp; H18) - COUNTIF(Vertices[Out-Degree], "&gt;=" &amp; H19)</f>
        <v>0</v>
      </c>
      <c r="J18" s="39">
        <f t="shared" si="4"/>
        <v>0</v>
      </c>
      <c r="K18" s="40">
        <f>COUNTIF(Vertices[Betweenness Centrality], "&gt;= " &amp; J18) - COUNTIF(Vertices[Betweenness Centrality], "&gt;=" &amp; J19)</f>
        <v>0</v>
      </c>
      <c r="L18" s="39">
        <f t="shared" si="5"/>
        <v>0</v>
      </c>
      <c r="M18" s="40">
        <f>COUNTIF(Vertices[Closeness Centrality], "&gt;= " &amp; L18) - COUNTIF(Vertices[Closeness Centrality], "&gt;=" &amp; L19)</f>
        <v>0</v>
      </c>
      <c r="N18" s="39">
        <f t="shared" si="6"/>
        <v>0</v>
      </c>
      <c r="O18" s="40">
        <f>COUNTIF(Vertices[Eigenvector Centrality], "&gt;= " &amp; N18) - COUNTIF(Vertices[Eigenvector Centrality], "&gt;=" &amp; N19)</f>
        <v>0</v>
      </c>
      <c r="P18" s="39">
        <f t="shared" si="7"/>
        <v>0</v>
      </c>
      <c r="Q18" s="40">
        <f>COUNTIF(Vertices[PageRank], "&gt;= " &amp; P18) - COUNTIF(Vertices[PageRank], "&gt;=" &amp; P19)</f>
        <v>0</v>
      </c>
      <c r="R18" s="39">
        <f t="shared" si="8"/>
        <v>0</v>
      </c>
      <c r="S18" s="45">
        <f>COUNTIF(Vertices[Clustering Coefficient], "&gt;= " &amp; R18) - COUNTIF(Vertices[Clustering Coefficient], "&gt;=" &amp; R19)</f>
        <v>0</v>
      </c>
      <c r="T18" s="39">
        <f t="shared" ca="1" si="9"/>
        <v>3756.8712637258136</v>
      </c>
      <c r="U18" s="40">
        <f t="shared" ca="1" si="0"/>
        <v>4</v>
      </c>
    </row>
    <row r="19" spans="1:21" x14ac:dyDescent="0.3">
      <c r="A19" s="36"/>
      <c r="B19" s="36"/>
      <c r="D19" s="34">
        <f t="shared" si="1"/>
        <v>0</v>
      </c>
      <c r="E19" s="3">
        <f>COUNTIF(Vertices[Degree], "&gt;= " &amp; D19) - COUNTIF(Vertices[Degree], "&gt;=" &amp; D20)</f>
        <v>0</v>
      </c>
      <c r="F19" s="41">
        <f t="shared" si="2"/>
        <v>0</v>
      </c>
      <c r="G19" s="42">
        <f>COUNTIF(Vertices[In-Degree], "&gt;= " &amp; F19) - COUNTIF(Vertices[In-Degree], "&gt;=" &amp; F20)</f>
        <v>0</v>
      </c>
      <c r="H19" s="41">
        <f t="shared" si="3"/>
        <v>0</v>
      </c>
      <c r="I19" s="42">
        <f>COUNTIF(Vertices[Out-Degree], "&gt;= " &amp; H19) - COUNTIF(Vertices[Out-Degree], "&gt;=" &amp; H20)</f>
        <v>0</v>
      </c>
      <c r="J19" s="41">
        <f t="shared" si="4"/>
        <v>0</v>
      </c>
      <c r="K19" s="42">
        <f>COUNTIF(Vertices[Betweenness Centrality], "&gt;= " &amp; J19) - COUNTIF(Vertices[Betweenness Centrality], "&gt;=" &amp; J20)</f>
        <v>0</v>
      </c>
      <c r="L19" s="41">
        <f t="shared" si="5"/>
        <v>0</v>
      </c>
      <c r="M19" s="42">
        <f>COUNTIF(Vertices[Closeness Centrality], "&gt;= " &amp; L19) - COUNTIF(Vertices[Closeness Centrality], "&gt;=" &amp; L20)</f>
        <v>0</v>
      </c>
      <c r="N19" s="41">
        <f t="shared" si="6"/>
        <v>0</v>
      </c>
      <c r="O19" s="42">
        <f>COUNTIF(Vertices[Eigenvector Centrality], "&gt;= " &amp; N19) - COUNTIF(Vertices[Eigenvector Centrality], "&gt;=" &amp; N20)</f>
        <v>0</v>
      </c>
      <c r="P19" s="41">
        <f t="shared" si="7"/>
        <v>0</v>
      </c>
      <c r="Q19" s="42">
        <f>COUNTIF(Vertices[PageRank], "&gt;= " &amp; P19) - COUNTIF(Vertices[PageRank], "&gt;=" &amp; P20)</f>
        <v>0</v>
      </c>
      <c r="R19" s="41">
        <f t="shared" si="8"/>
        <v>0</v>
      </c>
      <c r="S19" s="46">
        <f>COUNTIF(Vertices[Clustering Coefficient], "&gt;= " &amp; R19) - COUNTIF(Vertices[Clustering Coefficient], "&gt;=" &amp; R20)</f>
        <v>0</v>
      </c>
      <c r="T19" s="41">
        <f t="shared" ca="1" si="9"/>
        <v>3981.3494113655984</v>
      </c>
      <c r="U19" s="42">
        <f t="shared" ca="1" si="0"/>
        <v>4</v>
      </c>
    </row>
    <row r="20" spans="1:21" x14ac:dyDescent="0.3">
      <c r="A20" s="36"/>
      <c r="B20" s="36"/>
      <c r="D20" s="34">
        <f t="shared" si="1"/>
        <v>0</v>
      </c>
      <c r="E20" s="3">
        <f>COUNTIF(Vertices[Degree], "&gt;= " &amp; D20) - COUNTIF(Vertices[Degree], "&gt;=" &amp; D21)</f>
        <v>0</v>
      </c>
      <c r="F20" s="39">
        <f t="shared" si="2"/>
        <v>0</v>
      </c>
      <c r="G20" s="40">
        <f>COUNTIF(Vertices[In-Degree], "&gt;= " &amp; F20) - COUNTIF(Vertices[In-Degree], "&gt;=" &amp; F21)</f>
        <v>0</v>
      </c>
      <c r="H20" s="39">
        <f t="shared" si="3"/>
        <v>0</v>
      </c>
      <c r="I20" s="40">
        <f>COUNTIF(Vertices[Out-Degree], "&gt;= " &amp; H20) - COUNTIF(Vertices[Out-Degree], "&gt;=" &amp; H21)</f>
        <v>0</v>
      </c>
      <c r="J20" s="39">
        <f t="shared" si="4"/>
        <v>0</v>
      </c>
      <c r="K20" s="40">
        <f>COUNTIF(Vertices[Betweenness Centrality], "&gt;= " &amp; J20) - COUNTIF(Vertices[Betweenness Centrality], "&gt;=" &amp; J21)</f>
        <v>0</v>
      </c>
      <c r="L20" s="39">
        <f t="shared" si="5"/>
        <v>0</v>
      </c>
      <c r="M20" s="40">
        <f>COUNTIF(Vertices[Closeness Centrality], "&gt;= " &amp; L20) - COUNTIF(Vertices[Closeness Centrality], "&gt;=" &amp; L21)</f>
        <v>0</v>
      </c>
      <c r="N20" s="39">
        <f t="shared" si="6"/>
        <v>0</v>
      </c>
      <c r="O20" s="40">
        <f>COUNTIF(Vertices[Eigenvector Centrality], "&gt;= " &amp; N20) - COUNTIF(Vertices[Eigenvector Centrality], "&gt;=" &amp; N21)</f>
        <v>0</v>
      </c>
      <c r="P20" s="39">
        <f t="shared" si="7"/>
        <v>0</v>
      </c>
      <c r="Q20" s="40">
        <f>COUNTIF(Vertices[PageRank], "&gt;= " &amp; P20) - COUNTIF(Vertices[PageRank], "&gt;=" &amp; P21)</f>
        <v>0</v>
      </c>
      <c r="R20" s="39">
        <f t="shared" si="8"/>
        <v>0</v>
      </c>
      <c r="S20" s="45">
        <f>COUNTIF(Vertices[Clustering Coefficient], "&gt;= " &amp; R20) - COUNTIF(Vertices[Clustering Coefficient], "&gt;=" &amp; R21)</f>
        <v>0</v>
      </c>
      <c r="T20" s="39">
        <f t="shared" ca="1" si="9"/>
        <v>4205.8275590053827</v>
      </c>
      <c r="U20" s="40">
        <f t="shared" ca="1" si="0"/>
        <v>7</v>
      </c>
    </row>
    <row r="21" spans="1:21" x14ac:dyDescent="0.3">
      <c r="A21" s="36"/>
      <c r="B21" s="36"/>
      <c r="D21" s="34">
        <f t="shared" si="1"/>
        <v>0</v>
      </c>
      <c r="E21" s="3">
        <f>COUNTIF(Vertices[Degree], "&gt;= " &amp; D21) - COUNTIF(Vertices[Degree], "&gt;=" &amp; D22)</f>
        <v>0</v>
      </c>
      <c r="F21" s="41">
        <f t="shared" si="2"/>
        <v>0</v>
      </c>
      <c r="G21" s="42">
        <f>COUNTIF(Vertices[In-Degree], "&gt;= " &amp; F21) - COUNTIF(Vertices[In-Degree], "&gt;=" &amp; F22)</f>
        <v>0</v>
      </c>
      <c r="H21" s="41">
        <f t="shared" si="3"/>
        <v>0</v>
      </c>
      <c r="I21" s="42">
        <f>COUNTIF(Vertices[Out-Degree], "&gt;= " &amp; H21) - COUNTIF(Vertices[Out-Degree], "&gt;=" &amp; H22)</f>
        <v>0</v>
      </c>
      <c r="J21" s="41">
        <f t="shared" si="4"/>
        <v>0</v>
      </c>
      <c r="K21" s="42">
        <f>COUNTIF(Vertices[Betweenness Centrality], "&gt;= " &amp; J21) - COUNTIF(Vertices[Betweenness Centrality], "&gt;=" &amp; J22)</f>
        <v>0</v>
      </c>
      <c r="L21" s="41">
        <f t="shared" si="5"/>
        <v>0</v>
      </c>
      <c r="M21" s="42">
        <f>COUNTIF(Vertices[Closeness Centrality], "&gt;= " &amp; L21) - COUNTIF(Vertices[Closeness Centrality], "&gt;=" &amp; L22)</f>
        <v>0</v>
      </c>
      <c r="N21" s="41">
        <f t="shared" si="6"/>
        <v>0</v>
      </c>
      <c r="O21" s="42">
        <f>COUNTIF(Vertices[Eigenvector Centrality], "&gt;= " &amp; N21) - COUNTIF(Vertices[Eigenvector Centrality], "&gt;=" &amp; N22)</f>
        <v>0</v>
      </c>
      <c r="P21" s="41">
        <f t="shared" si="7"/>
        <v>0</v>
      </c>
      <c r="Q21" s="42">
        <f>COUNTIF(Vertices[PageRank], "&gt;= " &amp; P21) - COUNTIF(Vertices[PageRank], "&gt;=" &amp; P22)</f>
        <v>0</v>
      </c>
      <c r="R21" s="41">
        <f t="shared" si="8"/>
        <v>0</v>
      </c>
      <c r="S21" s="46">
        <f>COUNTIF(Vertices[Clustering Coefficient], "&gt;= " &amp; R21) - COUNTIF(Vertices[Clustering Coefficient], "&gt;=" &amp; R22)</f>
        <v>0</v>
      </c>
      <c r="T21" s="41">
        <f t="shared" ca="1" si="9"/>
        <v>4430.3057066451674</v>
      </c>
      <c r="U21" s="42">
        <f t="shared" ca="1" si="0"/>
        <v>8</v>
      </c>
    </row>
    <row r="22" spans="1:21" x14ac:dyDescent="0.3">
      <c r="A22" s="36"/>
      <c r="B22" s="36"/>
      <c r="D22" s="34">
        <f t="shared" si="1"/>
        <v>0</v>
      </c>
      <c r="E22" s="3">
        <f>COUNTIF(Vertices[Degree], "&gt;= " &amp; D22) - COUNTIF(Vertices[Degree], "&gt;=" &amp; D23)</f>
        <v>0</v>
      </c>
      <c r="F22" s="39">
        <f t="shared" si="2"/>
        <v>0</v>
      </c>
      <c r="G22" s="40">
        <f>COUNTIF(Vertices[In-Degree], "&gt;= " &amp; F22) - COUNTIF(Vertices[In-Degree], "&gt;=" &amp; F23)</f>
        <v>0</v>
      </c>
      <c r="H22" s="39">
        <f t="shared" si="3"/>
        <v>0</v>
      </c>
      <c r="I22" s="40">
        <f>COUNTIF(Vertices[Out-Degree], "&gt;= " &amp; H22) - COUNTIF(Vertices[Out-Degree], "&gt;=" &amp; H23)</f>
        <v>0</v>
      </c>
      <c r="J22" s="39">
        <f t="shared" si="4"/>
        <v>0</v>
      </c>
      <c r="K22" s="40">
        <f>COUNTIF(Vertices[Betweenness Centrality], "&gt;= " &amp; J22) - COUNTIF(Vertices[Betweenness Centrality], "&gt;=" &amp; J23)</f>
        <v>0</v>
      </c>
      <c r="L22" s="39">
        <f t="shared" si="5"/>
        <v>0</v>
      </c>
      <c r="M22" s="40">
        <f>COUNTIF(Vertices[Closeness Centrality], "&gt;= " &amp; L22) - COUNTIF(Vertices[Closeness Centrality], "&gt;=" &amp; L23)</f>
        <v>0</v>
      </c>
      <c r="N22" s="39">
        <f t="shared" si="6"/>
        <v>0</v>
      </c>
      <c r="O22" s="40">
        <f>COUNTIF(Vertices[Eigenvector Centrality], "&gt;= " &amp; N22) - COUNTIF(Vertices[Eigenvector Centrality], "&gt;=" &amp; N23)</f>
        <v>0</v>
      </c>
      <c r="P22" s="39">
        <f t="shared" si="7"/>
        <v>0</v>
      </c>
      <c r="Q22" s="40">
        <f>COUNTIF(Vertices[PageRank], "&gt;= " &amp; P22) - COUNTIF(Vertices[PageRank], "&gt;=" &amp; P23)</f>
        <v>0</v>
      </c>
      <c r="R22" s="39">
        <f t="shared" si="8"/>
        <v>0</v>
      </c>
      <c r="S22" s="45">
        <f>COUNTIF(Vertices[Clustering Coefficient], "&gt;= " &amp; R22) - COUNTIF(Vertices[Clustering Coefficient], "&gt;=" &amp; R23)</f>
        <v>0</v>
      </c>
      <c r="T22" s="39">
        <f t="shared" ca="1" si="9"/>
        <v>4654.7838542849522</v>
      </c>
      <c r="U22" s="40">
        <f t="shared" ca="1" si="0"/>
        <v>5</v>
      </c>
    </row>
    <row r="23" spans="1:21" x14ac:dyDescent="0.3">
      <c r="A23" s="36"/>
      <c r="B23" s="36"/>
      <c r="D23" s="34">
        <f t="shared" si="1"/>
        <v>0</v>
      </c>
      <c r="E23" s="3">
        <f>COUNTIF(Vertices[Degree], "&gt;= " &amp; D23) - COUNTIF(Vertices[Degree], "&gt;=" &amp; D24)</f>
        <v>0</v>
      </c>
      <c r="F23" s="41">
        <f t="shared" si="2"/>
        <v>0</v>
      </c>
      <c r="G23" s="42">
        <f>COUNTIF(Vertices[In-Degree], "&gt;= " &amp; F23) - COUNTIF(Vertices[In-Degree], "&gt;=" &amp; F24)</f>
        <v>0</v>
      </c>
      <c r="H23" s="41">
        <f t="shared" si="3"/>
        <v>0</v>
      </c>
      <c r="I23" s="42">
        <f>COUNTIF(Vertices[Out-Degree], "&gt;= " &amp; H23) - COUNTIF(Vertices[Out-Degree], "&gt;=" &amp; H24)</f>
        <v>0</v>
      </c>
      <c r="J23" s="41">
        <f t="shared" si="4"/>
        <v>0</v>
      </c>
      <c r="K23" s="42">
        <f>COUNTIF(Vertices[Betweenness Centrality], "&gt;= " &amp; J23) - COUNTIF(Vertices[Betweenness Centrality], "&gt;=" &amp; J24)</f>
        <v>0</v>
      </c>
      <c r="L23" s="41">
        <f t="shared" si="5"/>
        <v>0</v>
      </c>
      <c r="M23" s="42">
        <f>COUNTIF(Vertices[Closeness Centrality], "&gt;= " &amp; L23) - COUNTIF(Vertices[Closeness Centrality], "&gt;=" &amp; L24)</f>
        <v>0</v>
      </c>
      <c r="N23" s="41">
        <f t="shared" si="6"/>
        <v>0</v>
      </c>
      <c r="O23" s="42">
        <f>COUNTIF(Vertices[Eigenvector Centrality], "&gt;= " &amp; N23) - COUNTIF(Vertices[Eigenvector Centrality], "&gt;=" &amp; N24)</f>
        <v>0</v>
      </c>
      <c r="P23" s="41">
        <f t="shared" si="7"/>
        <v>0</v>
      </c>
      <c r="Q23" s="42">
        <f>COUNTIF(Vertices[PageRank], "&gt;= " &amp; P23) - COUNTIF(Vertices[PageRank], "&gt;=" &amp; P24)</f>
        <v>0</v>
      </c>
      <c r="R23" s="41">
        <f t="shared" si="8"/>
        <v>0</v>
      </c>
      <c r="S23" s="46">
        <f>COUNTIF(Vertices[Clustering Coefficient], "&gt;= " &amp; R23) - COUNTIF(Vertices[Clustering Coefficient], "&gt;=" &amp; R24)</f>
        <v>0</v>
      </c>
      <c r="T23" s="41">
        <f t="shared" ca="1" si="9"/>
        <v>4879.262001924737</v>
      </c>
      <c r="U23" s="42">
        <f t="shared" ca="1" si="0"/>
        <v>1</v>
      </c>
    </row>
    <row r="24" spans="1:21" x14ac:dyDescent="0.3">
      <c r="A24" s="36"/>
      <c r="B24" s="36"/>
      <c r="D24" s="34">
        <f t="shared" si="1"/>
        <v>0</v>
      </c>
      <c r="E24" s="3">
        <f>COUNTIF(Vertices[Degree], "&gt;= " &amp; D24) - COUNTIF(Vertices[Degree], "&gt;=" &amp; D25)</f>
        <v>0</v>
      </c>
      <c r="F24" s="39">
        <f t="shared" si="2"/>
        <v>0</v>
      </c>
      <c r="G24" s="40">
        <f>COUNTIF(Vertices[In-Degree], "&gt;= " &amp; F24) - COUNTIF(Vertices[In-Degree], "&gt;=" &amp; F25)</f>
        <v>0</v>
      </c>
      <c r="H24" s="39">
        <f t="shared" si="3"/>
        <v>0</v>
      </c>
      <c r="I24" s="40">
        <f>COUNTIF(Vertices[Out-Degree], "&gt;= " &amp; H24) - COUNTIF(Vertices[Out-Degree], "&gt;=" &amp; H25)</f>
        <v>0</v>
      </c>
      <c r="J24" s="39">
        <f t="shared" si="4"/>
        <v>0</v>
      </c>
      <c r="K24" s="40">
        <f>COUNTIF(Vertices[Betweenness Centrality], "&gt;= " &amp; J24) - COUNTIF(Vertices[Betweenness Centrality], "&gt;=" &amp; J25)</f>
        <v>0</v>
      </c>
      <c r="L24" s="39">
        <f t="shared" si="5"/>
        <v>0</v>
      </c>
      <c r="M24" s="40">
        <f>COUNTIF(Vertices[Closeness Centrality], "&gt;= " &amp; L24) - COUNTIF(Vertices[Closeness Centrality], "&gt;=" &amp; L25)</f>
        <v>0</v>
      </c>
      <c r="N24" s="39">
        <f t="shared" si="6"/>
        <v>0</v>
      </c>
      <c r="O24" s="40">
        <f>COUNTIF(Vertices[Eigenvector Centrality], "&gt;= " &amp; N24) - COUNTIF(Vertices[Eigenvector Centrality], "&gt;=" &amp; N25)</f>
        <v>0</v>
      </c>
      <c r="P24" s="39">
        <f t="shared" si="7"/>
        <v>0</v>
      </c>
      <c r="Q24" s="40">
        <f>COUNTIF(Vertices[PageRank], "&gt;= " &amp; P24) - COUNTIF(Vertices[PageRank], "&gt;=" &amp; P25)</f>
        <v>0</v>
      </c>
      <c r="R24" s="39">
        <f t="shared" si="8"/>
        <v>0</v>
      </c>
      <c r="S24" s="45">
        <f>COUNTIF(Vertices[Clustering Coefficient], "&gt;= " &amp; R24) - COUNTIF(Vertices[Clustering Coefficient], "&gt;=" &amp; R25)</f>
        <v>0</v>
      </c>
      <c r="T24" s="39">
        <f t="shared" ca="1" si="9"/>
        <v>5103.7401495645217</v>
      </c>
      <c r="U24" s="40">
        <f t="shared" ca="1" si="0"/>
        <v>2</v>
      </c>
    </row>
    <row r="25" spans="1:21" x14ac:dyDescent="0.3">
      <c r="A25" s="36"/>
      <c r="B25" s="36"/>
      <c r="D25" s="34">
        <f t="shared" si="1"/>
        <v>0</v>
      </c>
      <c r="E25" s="3">
        <f>COUNTIF(Vertices[Degree], "&gt;= " &amp; D25) - COUNTIF(Vertices[Degree], "&gt;=" &amp; D26)</f>
        <v>0</v>
      </c>
      <c r="F25" s="41">
        <f t="shared" si="2"/>
        <v>0</v>
      </c>
      <c r="G25" s="42">
        <f>COUNTIF(Vertices[In-Degree], "&gt;= " &amp; F25) - COUNTIF(Vertices[In-Degree], "&gt;=" &amp; F26)</f>
        <v>0</v>
      </c>
      <c r="H25" s="41">
        <f t="shared" si="3"/>
        <v>0</v>
      </c>
      <c r="I25" s="42">
        <f>COUNTIF(Vertices[Out-Degree], "&gt;= " &amp; H25) - COUNTIF(Vertices[Out-Degree], "&gt;=" &amp; H26)</f>
        <v>0</v>
      </c>
      <c r="J25" s="41">
        <f t="shared" si="4"/>
        <v>0</v>
      </c>
      <c r="K25" s="42">
        <f>COUNTIF(Vertices[Betweenness Centrality], "&gt;= " &amp; J25) - COUNTIF(Vertices[Betweenness Centrality], "&gt;=" &amp; J26)</f>
        <v>0</v>
      </c>
      <c r="L25" s="41">
        <f t="shared" si="5"/>
        <v>0</v>
      </c>
      <c r="M25" s="42">
        <f>COUNTIF(Vertices[Closeness Centrality], "&gt;= " &amp; L25) - COUNTIF(Vertices[Closeness Centrality], "&gt;=" &amp; L26)</f>
        <v>0</v>
      </c>
      <c r="N25" s="41">
        <f t="shared" si="6"/>
        <v>0</v>
      </c>
      <c r="O25" s="42">
        <f>COUNTIF(Vertices[Eigenvector Centrality], "&gt;= " &amp; N25) - COUNTIF(Vertices[Eigenvector Centrality], "&gt;=" &amp; N26)</f>
        <v>0</v>
      </c>
      <c r="P25" s="41">
        <f t="shared" si="7"/>
        <v>0</v>
      </c>
      <c r="Q25" s="42">
        <f>COUNTIF(Vertices[PageRank], "&gt;= " &amp; P25) - COUNTIF(Vertices[PageRank], "&gt;=" &amp; P26)</f>
        <v>0</v>
      </c>
      <c r="R25" s="41">
        <f t="shared" si="8"/>
        <v>0</v>
      </c>
      <c r="S25" s="46">
        <f>COUNTIF(Vertices[Clustering Coefficient], "&gt;= " &amp; R25) - COUNTIF(Vertices[Clustering Coefficient], "&gt;=" &amp; R26)</f>
        <v>0</v>
      </c>
      <c r="T25" s="41">
        <f t="shared" ca="1" si="9"/>
        <v>5328.2182972043065</v>
      </c>
      <c r="U25" s="42">
        <f t="shared" ca="1" si="0"/>
        <v>5</v>
      </c>
    </row>
    <row r="26" spans="1:21" x14ac:dyDescent="0.3">
      <c r="A26" s="36"/>
      <c r="B26" s="36"/>
      <c r="D26" s="34">
        <f t="shared" si="1"/>
        <v>0</v>
      </c>
      <c r="E26" s="3">
        <f>COUNTIF(Vertices[Degree], "&gt;= " &amp; D26) - COUNTIF(Vertices[Degree], "&gt;=" &amp; D27)</f>
        <v>0</v>
      </c>
      <c r="F26" s="39">
        <f t="shared" si="2"/>
        <v>0</v>
      </c>
      <c r="G26" s="40">
        <f>COUNTIF(Vertices[In-Degree], "&gt;= " &amp; F26) - COUNTIF(Vertices[In-Degree], "&gt;=" &amp; F27)</f>
        <v>0</v>
      </c>
      <c r="H26" s="39">
        <f t="shared" si="3"/>
        <v>0</v>
      </c>
      <c r="I26" s="40">
        <f>COUNTIF(Vertices[Out-Degree], "&gt;= " &amp; H26) - COUNTIF(Vertices[Out-Degree], "&gt;=" &amp; H27)</f>
        <v>0</v>
      </c>
      <c r="J26" s="39">
        <f t="shared" si="4"/>
        <v>0</v>
      </c>
      <c r="K26" s="40">
        <f>COUNTIF(Vertices[Betweenness Centrality], "&gt;= " &amp; J26) - COUNTIF(Vertices[Betweenness Centrality], "&gt;=" &amp; J27)</f>
        <v>0</v>
      </c>
      <c r="L26" s="39">
        <f t="shared" si="5"/>
        <v>0</v>
      </c>
      <c r="M26" s="40">
        <f>COUNTIF(Vertices[Closeness Centrality], "&gt;= " &amp; L26) - COUNTIF(Vertices[Closeness Centrality], "&gt;=" &amp; L27)</f>
        <v>0</v>
      </c>
      <c r="N26" s="39">
        <f t="shared" si="6"/>
        <v>0</v>
      </c>
      <c r="O26" s="40">
        <f>COUNTIF(Vertices[Eigenvector Centrality], "&gt;= " &amp; N26) - COUNTIF(Vertices[Eigenvector Centrality], "&gt;=" &amp; N27)</f>
        <v>0</v>
      </c>
      <c r="P26" s="39">
        <f t="shared" si="7"/>
        <v>0</v>
      </c>
      <c r="Q26" s="40">
        <f>COUNTIF(Vertices[PageRank], "&gt;= " &amp; P26) - COUNTIF(Vertices[PageRank], "&gt;=" &amp; P27)</f>
        <v>0</v>
      </c>
      <c r="R26" s="39">
        <f t="shared" si="8"/>
        <v>0</v>
      </c>
      <c r="S26" s="45">
        <f>COUNTIF(Vertices[Clustering Coefficient], "&gt;= " &amp; R26) - COUNTIF(Vertices[Clustering Coefficient], "&gt;=" &amp; R27)</f>
        <v>0</v>
      </c>
      <c r="T26" s="39">
        <f t="shared" ca="1" si="9"/>
        <v>5552.6964448440913</v>
      </c>
      <c r="U26" s="40">
        <f t="shared" ca="1" si="0"/>
        <v>5</v>
      </c>
    </row>
    <row r="27" spans="1:21" x14ac:dyDescent="0.3">
      <c r="D27" s="34">
        <f t="shared" si="1"/>
        <v>0</v>
      </c>
      <c r="E27" s="3">
        <f>COUNTIF(Vertices[Degree], "&gt;= " &amp; D27) - COUNTIF(Vertices[Degree], "&gt;=" &amp; D28)</f>
        <v>0</v>
      </c>
      <c r="F27" s="41">
        <f t="shared" si="2"/>
        <v>0</v>
      </c>
      <c r="G27" s="42">
        <f>COUNTIF(Vertices[In-Degree], "&gt;= " &amp; F27) - COUNTIF(Vertices[In-Degree], "&gt;=" &amp; F28)</f>
        <v>0</v>
      </c>
      <c r="H27" s="41">
        <f t="shared" si="3"/>
        <v>0</v>
      </c>
      <c r="I27" s="42">
        <f>COUNTIF(Vertices[Out-Degree], "&gt;= " &amp; H27) - COUNTIF(Vertices[Out-Degree], "&gt;=" &amp; H28)</f>
        <v>0</v>
      </c>
      <c r="J27" s="41">
        <f t="shared" si="4"/>
        <v>0</v>
      </c>
      <c r="K27" s="42">
        <f>COUNTIF(Vertices[Betweenness Centrality], "&gt;= " &amp; J27) - COUNTIF(Vertices[Betweenness Centrality], "&gt;=" &amp; J28)</f>
        <v>0</v>
      </c>
      <c r="L27" s="41">
        <f t="shared" si="5"/>
        <v>0</v>
      </c>
      <c r="M27" s="42">
        <f>COUNTIF(Vertices[Closeness Centrality], "&gt;= " &amp; L27) - COUNTIF(Vertices[Closeness Centrality], "&gt;=" &amp; L28)</f>
        <v>0</v>
      </c>
      <c r="N27" s="41">
        <f t="shared" si="6"/>
        <v>0</v>
      </c>
      <c r="O27" s="42">
        <f>COUNTIF(Vertices[Eigenvector Centrality], "&gt;= " &amp; N27) - COUNTIF(Vertices[Eigenvector Centrality], "&gt;=" &amp; N28)</f>
        <v>0</v>
      </c>
      <c r="P27" s="41">
        <f t="shared" si="7"/>
        <v>0</v>
      </c>
      <c r="Q27" s="42">
        <f>COUNTIF(Vertices[PageRank], "&gt;= " &amp; P27) - COUNTIF(Vertices[PageRank], "&gt;=" &amp; P28)</f>
        <v>0</v>
      </c>
      <c r="R27" s="41">
        <f t="shared" si="8"/>
        <v>0</v>
      </c>
      <c r="S27" s="46">
        <f>COUNTIF(Vertices[Clustering Coefficient], "&gt;= " &amp; R27) - COUNTIF(Vertices[Clustering Coefficient], "&gt;=" &amp; R28)</f>
        <v>0</v>
      </c>
      <c r="T27" s="41">
        <f t="shared" ca="1" si="9"/>
        <v>5777.174592483876</v>
      </c>
      <c r="U27" s="42">
        <f t="shared" ca="1" si="0"/>
        <v>5</v>
      </c>
    </row>
    <row r="28" spans="1:21" x14ac:dyDescent="0.3">
      <c r="D28" s="34">
        <f t="shared" si="1"/>
        <v>0</v>
      </c>
      <c r="E28" s="3">
        <f>COUNTIF(Vertices[Degree], "&gt;= " &amp; D28) - COUNTIF(Vertices[Degree], "&gt;=" &amp; D29)</f>
        <v>0</v>
      </c>
      <c r="F28" s="39">
        <f t="shared" si="2"/>
        <v>0</v>
      </c>
      <c r="G28" s="40">
        <f>COUNTIF(Vertices[In-Degree], "&gt;= " &amp; F28) - COUNTIF(Vertices[In-Degree], "&gt;=" &amp; F29)</f>
        <v>0</v>
      </c>
      <c r="H28" s="39">
        <f t="shared" si="3"/>
        <v>0</v>
      </c>
      <c r="I28" s="40">
        <f>COUNTIF(Vertices[Out-Degree], "&gt;= " &amp; H28) - COUNTIF(Vertices[Out-Degree], "&gt;=" &amp; H29)</f>
        <v>0</v>
      </c>
      <c r="J28" s="39">
        <f t="shared" si="4"/>
        <v>0</v>
      </c>
      <c r="K28" s="40">
        <f>COUNTIF(Vertices[Betweenness Centrality], "&gt;= " &amp; J28) - COUNTIF(Vertices[Betweenness Centrality], "&gt;=" &amp; J29)</f>
        <v>0</v>
      </c>
      <c r="L28" s="39">
        <f t="shared" si="5"/>
        <v>0</v>
      </c>
      <c r="M28" s="40">
        <f>COUNTIF(Vertices[Closeness Centrality], "&gt;= " &amp; L28) - COUNTIF(Vertices[Closeness Centrality], "&gt;=" &amp; L29)</f>
        <v>0</v>
      </c>
      <c r="N28" s="39">
        <f t="shared" si="6"/>
        <v>0</v>
      </c>
      <c r="O28" s="40">
        <f>COUNTIF(Vertices[Eigenvector Centrality], "&gt;= " &amp; N28) - COUNTIF(Vertices[Eigenvector Centrality], "&gt;=" &amp; N29)</f>
        <v>0</v>
      </c>
      <c r="P28" s="39">
        <f t="shared" si="7"/>
        <v>0</v>
      </c>
      <c r="Q28" s="40">
        <f>COUNTIF(Vertices[PageRank], "&gt;= " &amp; P28) - COUNTIF(Vertices[PageRank], "&gt;=" &amp; P29)</f>
        <v>0</v>
      </c>
      <c r="R28" s="39">
        <f t="shared" si="8"/>
        <v>0</v>
      </c>
      <c r="S28" s="45">
        <f>COUNTIF(Vertices[Clustering Coefficient], "&gt;= " &amp; R28) - COUNTIF(Vertices[Clustering Coefficient], "&gt;=" &amp; R29)</f>
        <v>0</v>
      </c>
      <c r="T28" s="39">
        <f t="shared" ca="1" si="9"/>
        <v>6001.6527401236608</v>
      </c>
      <c r="U28" s="40">
        <f t="shared" ca="1" si="0"/>
        <v>4</v>
      </c>
    </row>
    <row r="29" spans="1:21" x14ac:dyDescent="0.3">
      <c r="A29" t="s">
        <v>163</v>
      </c>
      <c r="B29" t="s">
        <v>17</v>
      </c>
      <c r="D29" s="34">
        <f t="shared" si="1"/>
        <v>0</v>
      </c>
      <c r="E29" s="3">
        <f>COUNTIF(Vertices[Degree], "&gt;= " &amp; D29) - COUNTIF(Vertices[Degree], "&gt;=" &amp; D30)</f>
        <v>0</v>
      </c>
      <c r="F29" s="41">
        <f t="shared" si="2"/>
        <v>0</v>
      </c>
      <c r="G29" s="42">
        <f>COUNTIF(Vertices[In-Degree], "&gt;= " &amp; F29) - COUNTIF(Vertices[In-Degree], "&gt;=" &amp; F30)</f>
        <v>0</v>
      </c>
      <c r="H29" s="41">
        <f t="shared" si="3"/>
        <v>0</v>
      </c>
      <c r="I29" s="42">
        <f>COUNTIF(Vertices[Out-Degree], "&gt;= " &amp; H29) - COUNTIF(Vertices[Out-Degree], "&gt;=" &amp; H30)</f>
        <v>0</v>
      </c>
      <c r="J29" s="41">
        <f t="shared" si="4"/>
        <v>0</v>
      </c>
      <c r="K29" s="42">
        <f>COUNTIF(Vertices[Betweenness Centrality], "&gt;= " &amp; J29) - COUNTIF(Vertices[Betweenness Centrality], "&gt;=" &amp; J30)</f>
        <v>0</v>
      </c>
      <c r="L29" s="41">
        <f t="shared" si="5"/>
        <v>0</v>
      </c>
      <c r="M29" s="42">
        <f>COUNTIF(Vertices[Closeness Centrality], "&gt;= " &amp; L29) - COUNTIF(Vertices[Closeness Centrality], "&gt;=" &amp; L30)</f>
        <v>0</v>
      </c>
      <c r="N29" s="41">
        <f t="shared" si="6"/>
        <v>0</v>
      </c>
      <c r="O29" s="42">
        <f>COUNTIF(Vertices[Eigenvector Centrality], "&gt;= " &amp; N29) - COUNTIF(Vertices[Eigenvector Centrality], "&gt;=" &amp; N30)</f>
        <v>0</v>
      </c>
      <c r="P29" s="41">
        <f t="shared" si="7"/>
        <v>0</v>
      </c>
      <c r="Q29" s="42">
        <f>COUNTIF(Vertices[PageRank], "&gt;= " &amp; P29) - COUNTIF(Vertices[PageRank], "&gt;=" &amp; P30)</f>
        <v>0</v>
      </c>
      <c r="R29" s="41">
        <f t="shared" si="8"/>
        <v>0</v>
      </c>
      <c r="S29" s="46">
        <f>COUNTIF(Vertices[Clustering Coefficient], "&gt;= " &amp; R29) - COUNTIF(Vertices[Clustering Coefficient], "&gt;=" &amp; R30)</f>
        <v>0</v>
      </c>
      <c r="T29" s="41">
        <f t="shared" ca="1" si="9"/>
        <v>6226.1308877634456</v>
      </c>
      <c r="U29" s="42">
        <f t="shared" ca="1" si="0"/>
        <v>4</v>
      </c>
    </row>
    <row r="30" spans="1:21" x14ac:dyDescent="0.3">
      <c r="A30" s="35"/>
      <c r="B30" s="35"/>
      <c r="D30" s="34">
        <f t="shared" si="1"/>
        <v>0</v>
      </c>
      <c r="E30" s="3">
        <f>COUNTIF(Vertices[Degree], "&gt;= " &amp; D30) - COUNTIF(Vertices[Degree], "&gt;=" &amp; D31)</f>
        <v>0</v>
      </c>
      <c r="F30" s="39">
        <f t="shared" si="2"/>
        <v>0</v>
      </c>
      <c r="G30" s="40">
        <f>COUNTIF(Vertices[In-Degree], "&gt;= " &amp; F30) - COUNTIF(Vertices[In-Degree], "&gt;=" &amp; F31)</f>
        <v>0</v>
      </c>
      <c r="H30" s="39">
        <f t="shared" si="3"/>
        <v>0</v>
      </c>
      <c r="I30" s="40">
        <f>COUNTIF(Vertices[Out-Degree], "&gt;= " &amp; H30) - COUNTIF(Vertices[Out-Degree], "&gt;=" &amp; H31)</f>
        <v>0</v>
      </c>
      <c r="J30" s="39">
        <f t="shared" si="4"/>
        <v>0</v>
      </c>
      <c r="K30" s="40">
        <f>COUNTIF(Vertices[Betweenness Centrality], "&gt;= " &amp; J30) - COUNTIF(Vertices[Betweenness Centrality], "&gt;=" &amp; J31)</f>
        <v>0</v>
      </c>
      <c r="L30" s="39">
        <f t="shared" si="5"/>
        <v>0</v>
      </c>
      <c r="M30" s="40">
        <f>COUNTIF(Vertices[Closeness Centrality], "&gt;= " &amp; L30) - COUNTIF(Vertices[Closeness Centrality], "&gt;=" &amp; L31)</f>
        <v>0</v>
      </c>
      <c r="N30" s="39">
        <f t="shared" si="6"/>
        <v>0</v>
      </c>
      <c r="O30" s="40">
        <f>COUNTIF(Vertices[Eigenvector Centrality], "&gt;= " &amp; N30) - COUNTIF(Vertices[Eigenvector Centrality], "&gt;=" &amp; N31)</f>
        <v>0</v>
      </c>
      <c r="P30" s="39">
        <f t="shared" si="7"/>
        <v>0</v>
      </c>
      <c r="Q30" s="40">
        <f>COUNTIF(Vertices[PageRank], "&gt;= " &amp; P30) - COUNTIF(Vertices[PageRank], "&gt;=" &amp; P31)</f>
        <v>0</v>
      </c>
      <c r="R30" s="39">
        <f t="shared" si="8"/>
        <v>0</v>
      </c>
      <c r="S30" s="45">
        <f>COUNTIF(Vertices[Clustering Coefficient], "&gt;= " &amp; R30) - COUNTIF(Vertices[Clustering Coefficient], "&gt;=" &amp; R31)</f>
        <v>0</v>
      </c>
      <c r="T30" s="39">
        <f t="shared" ca="1" si="9"/>
        <v>6450.6090354032303</v>
      </c>
      <c r="U30" s="40">
        <f t="shared" ca="1" si="0"/>
        <v>2</v>
      </c>
    </row>
    <row r="31" spans="1:21" x14ac:dyDescent="0.3">
      <c r="A31" s="35"/>
      <c r="B31" s="35"/>
      <c r="D31" s="34">
        <f t="shared" si="1"/>
        <v>0</v>
      </c>
      <c r="E31" s="3">
        <f>COUNTIF(Vertices[Degree], "&gt;= " &amp; D31) - COUNTIF(Vertices[Degree], "&gt;=" &amp; D32)</f>
        <v>0</v>
      </c>
      <c r="F31" s="41">
        <f t="shared" si="2"/>
        <v>0</v>
      </c>
      <c r="G31" s="42">
        <f>COUNTIF(Vertices[In-Degree], "&gt;= " &amp; F31) - COUNTIF(Vertices[In-Degree], "&gt;=" &amp; F32)</f>
        <v>0</v>
      </c>
      <c r="H31" s="41">
        <f t="shared" si="3"/>
        <v>0</v>
      </c>
      <c r="I31" s="42">
        <f>COUNTIF(Vertices[Out-Degree], "&gt;= " &amp; H31) - COUNTIF(Vertices[Out-Degree], "&gt;=" &amp; H32)</f>
        <v>0</v>
      </c>
      <c r="J31" s="41">
        <f t="shared" si="4"/>
        <v>0</v>
      </c>
      <c r="K31" s="42">
        <f>COUNTIF(Vertices[Betweenness Centrality], "&gt;= " &amp; J31) - COUNTIF(Vertices[Betweenness Centrality], "&gt;=" &amp; J32)</f>
        <v>0</v>
      </c>
      <c r="L31" s="41">
        <f t="shared" si="5"/>
        <v>0</v>
      </c>
      <c r="M31" s="42">
        <f>COUNTIF(Vertices[Closeness Centrality], "&gt;= " &amp; L31) - COUNTIF(Vertices[Closeness Centrality], "&gt;=" &amp; L32)</f>
        <v>0</v>
      </c>
      <c r="N31" s="41">
        <f t="shared" si="6"/>
        <v>0</v>
      </c>
      <c r="O31" s="42">
        <f>COUNTIF(Vertices[Eigenvector Centrality], "&gt;= " &amp; N31) - COUNTIF(Vertices[Eigenvector Centrality], "&gt;=" &amp; N32)</f>
        <v>0</v>
      </c>
      <c r="P31" s="41">
        <f t="shared" si="7"/>
        <v>0</v>
      </c>
      <c r="Q31" s="42">
        <f>COUNTIF(Vertices[PageRank], "&gt;= " &amp; P31) - COUNTIF(Vertices[PageRank], "&gt;=" &amp; P32)</f>
        <v>0</v>
      </c>
      <c r="R31" s="41">
        <f t="shared" si="8"/>
        <v>0</v>
      </c>
      <c r="S31" s="46">
        <f>COUNTIF(Vertices[Clustering Coefficient], "&gt;= " &amp; R31) - COUNTIF(Vertices[Clustering Coefficient], "&gt;=" &amp; R32)</f>
        <v>0</v>
      </c>
      <c r="T31" s="41">
        <f t="shared" ca="1" si="9"/>
        <v>6675.0871830430151</v>
      </c>
      <c r="U31" s="42">
        <f t="shared" ca="1" si="0"/>
        <v>5</v>
      </c>
    </row>
    <row r="32" spans="1:21" x14ac:dyDescent="0.3">
      <c r="A32" s="35"/>
      <c r="B32" s="35"/>
      <c r="D32" s="34">
        <f t="shared" si="1"/>
        <v>0</v>
      </c>
      <c r="E32" s="3">
        <f>COUNTIF(Vertices[Degree], "&gt;= " &amp; D32) - COUNTIF(Vertices[Degree], "&gt;=" &amp; D33)</f>
        <v>0</v>
      </c>
      <c r="F32" s="39">
        <f t="shared" si="2"/>
        <v>0</v>
      </c>
      <c r="G32" s="40">
        <f>COUNTIF(Vertices[In-Degree], "&gt;= " &amp; F32) - COUNTIF(Vertices[In-Degree], "&gt;=" &amp; F33)</f>
        <v>0</v>
      </c>
      <c r="H32" s="39">
        <f t="shared" si="3"/>
        <v>0</v>
      </c>
      <c r="I32" s="40">
        <f>COUNTIF(Vertices[Out-Degree], "&gt;= " &amp; H32) - COUNTIF(Vertices[Out-Degree], "&gt;=" &amp; H33)</f>
        <v>0</v>
      </c>
      <c r="J32" s="39">
        <f t="shared" si="4"/>
        <v>0</v>
      </c>
      <c r="K32" s="40">
        <f>COUNTIF(Vertices[Betweenness Centrality], "&gt;= " &amp; J32) - COUNTIF(Vertices[Betweenness Centrality], "&gt;=" &amp; J33)</f>
        <v>0</v>
      </c>
      <c r="L32" s="39">
        <f t="shared" si="5"/>
        <v>0</v>
      </c>
      <c r="M32" s="40">
        <f>COUNTIF(Vertices[Closeness Centrality], "&gt;= " &amp; L32) - COUNTIF(Vertices[Closeness Centrality], "&gt;=" &amp; L33)</f>
        <v>0</v>
      </c>
      <c r="N32" s="39">
        <f t="shared" si="6"/>
        <v>0</v>
      </c>
      <c r="O32" s="40">
        <f>COUNTIF(Vertices[Eigenvector Centrality], "&gt;= " &amp; N32) - COUNTIF(Vertices[Eigenvector Centrality], "&gt;=" &amp; N33)</f>
        <v>0</v>
      </c>
      <c r="P32" s="39">
        <f t="shared" si="7"/>
        <v>0</v>
      </c>
      <c r="Q32" s="40">
        <f>COUNTIF(Vertices[PageRank], "&gt;= " &amp; P32) - COUNTIF(Vertices[PageRank], "&gt;=" &amp; P33)</f>
        <v>0</v>
      </c>
      <c r="R32" s="39">
        <f t="shared" si="8"/>
        <v>0</v>
      </c>
      <c r="S32" s="45">
        <f>COUNTIF(Vertices[Clustering Coefficient], "&gt;= " &amp; R32) - COUNTIF(Vertices[Clustering Coefficient], "&gt;=" &amp; R33)</f>
        <v>0</v>
      </c>
      <c r="T32" s="39">
        <f t="shared" ca="1" si="9"/>
        <v>6899.5653306827999</v>
      </c>
      <c r="U32" s="40">
        <f t="shared" ca="1" si="0"/>
        <v>7</v>
      </c>
    </row>
    <row r="33" spans="1:21" x14ac:dyDescent="0.3">
      <c r="D33" s="34">
        <f t="shared" si="1"/>
        <v>0</v>
      </c>
      <c r="E33" s="3">
        <f>COUNTIF(Vertices[Degree], "&gt;= " &amp; D33) - COUNTIF(Vertices[Degree], "&gt;=" &amp; D34)</f>
        <v>0</v>
      </c>
      <c r="F33" s="41">
        <f t="shared" si="2"/>
        <v>0</v>
      </c>
      <c r="G33" s="42">
        <f>COUNTIF(Vertices[In-Degree], "&gt;= " &amp; F33) - COUNTIF(Vertices[In-Degree], "&gt;=" &amp; F34)</f>
        <v>0</v>
      </c>
      <c r="H33" s="41">
        <f t="shared" si="3"/>
        <v>0</v>
      </c>
      <c r="I33" s="42">
        <f>COUNTIF(Vertices[Out-Degree], "&gt;= " &amp; H33) - COUNTIF(Vertices[Out-Degree], "&gt;=" &amp; H34)</f>
        <v>0</v>
      </c>
      <c r="J33" s="41">
        <f t="shared" si="4"/>
        <v>0</v>
      </c>
      <c r="K33" s="42">
        <f>COUNTIF(Vertices[Betweenness Centrality], "&gt;= " &amp; J33) - COUNTIF(Vertices[Betweenness Centrality], "&gt;=" &amp; J34)</f>
        <v>0</v>
      </c>
      <c r="L33" s="41">
        <f t="shared" si="5"/>
        <v>0</v>
      </c>
      <c r="M33" s="42">
        <f>COUNTIF(Vertices[Closeness Centrality], "&gt;= " &amp; L33) - COUNTIF(Vertices[Closeness Centrality], "&gt;=" &amp; L34)</f>
        <v>0</v>
      </c>
      <c r="N33" s="41">
        <f t="shared" si="6"/>
        <v>0</v>
      </c>
      <c r="O33" s="42">
        <f>COUNTIF(Vertices[Eigenvector Centrality], "&gt;= " &amp; N33) - COUNTIF(Vertices[Eigenvector Centrality], "&gt;=" &amp; N34)</f>
        <v>0</v>
      </c>
      <c r="P33" s="41">
        <f t="shared" si="7"/>
        <v>0</v>
      </c>
      <c r="Q33" s="42">
        <f>COUNTIF(Vertices[PageRank], "&gt;= " &amp; P33) - COUNTIF(Vertices[PageRank], "&gt;=" &amp; P34)</f>
        <v>0</v>
      </c>
      <c r="R33" s="41">
        <f t="shared" si="8"/>
        <v>0</v>
      </c>
      <c r="S33" s="46">
        <f>COUNTIF(Vertices[Clustering Coefficient], "&gt;= " &amp; R33) - COUNTIF(Vertices[Clustering Coefficient], "&gt;=" &amp; R34)</f>
        <v>0</v>
      </c>
      <c r="T33" s="41">
        <f t="shared" ca="1" si="9"/>
        <v>7124.0434783225846</v>
      </c>
      <c r="U33" s="42">
        <f t="shared" ca="1" si="0"/>
        <v>1</v>
      </c>
    </row>
    <row r="34" spans="1:21" x14ac:dyDescent="0.3">
      <c r="D34" s="34">
        <f t="shared" si="1"/>
        <v>0</v>
      </c>
      <c r="E34" s="3">
        <f>COUNTIF(Vertices[Degree], "&gt;= " &amp; D34) - COUNTIF(Vertices[Degree], "&gt;=" &amp; D35)</f>
        <v>0</v>
      </c>
      <c r="F34" s="39">
        <f t="shared" si="2"/>
        <v>0</v>
      </c>
      <c r="G34" s="40">
        <f>COUNTIF(Vertices[In-Degree], "&gt;= " &amp; F34) - COUNTIF(Vertices[In-Degree], "&gt;=" &amp; F35)</f>
        <v>0</v>
      </c>
      <c r="H34" s="39">
        <f t="shared" si="3"/>
        <v>0</v>
      </c>
      <c r="I34" s="40">
        <f>COUNTIF(Vertices[Out-Degree], "&gt;= " &amp; H34) - COUNTIF(Vertices[Out-Degree], "&gt;=" &amp; H35)</f>
        <v>0</v>
      </c>
      <c r="J34" s="39">
        <f t="shared" si="4"/>
        <v>0</v>
      </c>
      <c r="K34" s="40">
        <f>COUNTIF(Vertices[Betweenness Centrality], "&gt;= " &amp; J34) - COUNTIF(Vertices[Betweenness Centrality], "&gt;=" &amp; J35)</f>
        <v>0</v>
      </c>
      <c r="L34" s="39">
        <f t="shared" si="5"/>
        <v>0</v>
      </c>
      <c r="M34" s="40">
        <f>COUNTIF(Vertices[Closeness Centrality], "&gt;= " &amp; L34) - COUNTIF(Vertices[Closeness Centrality], "&gt;=" &amp; L35)</f>
        <v>0</v>
      </c>
      <c r="N34" s="39">
        <f t="shared" si="6"/>
        <v>0</v>
      </c>
      <c r="O34" s="40">
        <f>COUNTIF(Vertices[Eigenvector Centrality], "&gt;= " &amp; N34) - COUNTIF(Vertices[Eigenvector Centrality], "&gt;=" &amp; N35)</f>
        <v>0</v>
      </c>
      <c r="P34" s="39">
        <f t="shared" si="7"/>
        <v>0</v>
      </c>
      <c r="Q34" s="40">
        <f>COUNTIF(Vertices[PageRank], "&gt;= " &amp; P34) - COUNTIF(Vertices[PageRank], "&gt;=" &amp; P35)</f>
        <v>0</v>
      </c>
      <c r="R34" s="39">
        <f t="shared" si="8"/>
        <v>0</v>
      </c>
      <c r="S34" s="45">
        <f>COUNTIF(Vertices[Clustering Coefficient], "&gt;= " &amp; R34) - COUNTIF(Vertices[Clustering Coefficient], "&gt;=" &amp; R35)</f>
        <v>0</v>
      </c>
      <c r="T34" s="39">
        <f t="shared" ca="1" si="9"/>
        <v>7348.5216259623694</v>
      </c>
      <c r="U34" s="40">
        <f t="shared" ca="1" si="0"/>
        <v>7</v>
      </c>
    </row>
    <row r="35" spans="1:21" x14ac:dyDescent="0.3">
      <c r="D35" s="34">
        <f t="shared" si="1"/>
        <v>0</v>
      </c>
      <c r="E35" s="3">
        <f>COUNTIF(Vertices[Degree], "&gt;= " &amp; D35) - COUNTIF(Vertices[Degree], "&gt;=" &amp; D36)</f>
        <v>0</v>
      </c>
      <c r="F35" s="41">
        <f t="shared" si="2"/>
        <v>0</v>
      </c>
      <c r="G35" s="42">
        <f>COUNTIF(Vertices[In-Degree], "&gt;= " &amp; F35) - COUNTIF(Vertices[In-Degree], "&gt;=" &amp; F36)</f>
        <v>0</v>
      </c>
      <c r="H35" s="41">
        <f t="shared" si="3"/>
        <v>0</v>
      </c>
      <c r="I35" s="42">
        <f>COUNTIF(Vertices[Out-Degree], "&gt;= " &amp; H35) - COUNTIF(Vertices[Out-Degree], "&gt;=" &amp; H36)</f>
        <v>0</v>
      </c>
      <c r="J35" s="41">
        <f t="shared" si="4"/>
        <v>0</v>
      </c>
      <c r="K35" s="42">
        <f>COUNTIF(Vertices[Betweenness Centrality], "&gt;= " &amp; J35) - COUNTIF(Vertices[Betweenness Centrality], "&gt;=" &amp; J36)</f>
        <v>0</v>
      </c>
      <c r="L35" s="41">
        <f t="shared" si="5"/>
        <v>0</v>
      </c>
      <c r="M35" s="42">
        <f>COUNTIF(Vertices[Closeness Centrality], "&gt;= " &amp; L35) - COUNTIF(Vertices[Closeness Centrality], "&gt;=" &amp; L36)</f>
        <v>0</v>
      </c>
      <c r="N35" s="41">
        <f t="shared" si="6"/>
        <v>0</v>
      </c>
      <c r="O35" s="42">
        <f>COUNTIF(Vertices[Eigenvector Centrality], "&gt;= " &amp; N35) - COUNTIF(Vertices[Eigenvector Centrality], "&gt;=" &amp; N36)</f>
        <v>0</v>
      </c>
      <c r="P35" s="41">
        <f t="shared" si="7"/>
        <v>0</v>
      </c>
      <c r="Q35" s="42">
        <f>COUNTIF(Vertices[PageRank], "&gt;= " &amp; P35) - COUNTIF(Vertices[PageRank], "&gt;=" &amp; P36)</f>
        <v>0</v>
      </c>
      <c r="R35" s="41">
        <f t="shared" si="8"/>
        <v>0</v>
      </c>
      <c r="S35" s="46">
        <f>COUNTIF(Vertices[Clustering Coefficient], "&gt;= " &amp; R35) - COUNTIF(Vertices[Clustering Coefficient], "&gt;=" &amp; R36)</f>
        <v>0</v>
      </c>
      <c r="T35" s="41">
        <f t="shared" ca="1" si="9"/>
        <v>7572.9997736021542</v>
      </c>
      <c r="U35" s="42">
        <f t="shared" ca="1" si="0"/>
        <v>1</v>
      </c>
    </row>
    <row r="36" spans="1:21" x14ac:dyDescent="0.3">
      <c r="D36" s="34">
        <f t="shared" si="1"/>
        <v>0</v>
      </c>
      <c r="E36" s="3">
        <f>COUNTIF(Vertices[Degree], "&gt;= " &amp; D36) - COUNTIF(Vertices[Degree], "&gt;=" &amp; D37)</f>
        <v>0</v>
      </c>
      <c r="F36" s="39">
        <f t="shared" si="2"/>
        <v>0</v>
      </c>
      <c r="G36" s="40">
        <f>COUNTIF(Vertices[In-Degree], "&gt;= " &amp; F36) - COUNTIF(Vertices[In-Degree], "&gt;=" &amp; F37)</f>
        <v>0</v>
      </c>
      <c r="H36" s="39">
        <f t="shared" si="3"/>
        <v>0</v>
      </c>
      <c r="I36" s="40">
        <f>COUNTIF(Vertices[Out-Degree], "&gt;= " &amp; H36) - COUNTIF(Vertices[Out-Degree], "&gt;=" &amp; H37)</f>
        <v>0</v>
      </c>
      <c r="J36" s="39">
        <f t="shared" si="4"/>
        <v>0</v>
      </c>
      <c r="K36" s="40">
        <f>COUNTIF(Vertices[Betweenness Centrality], "&gt;= " &amp; J36) - COUNTIF(Vertices[Betweenness Centrality], "&gt;=" &amp; J37)</f>
        <v>0</v>
      </c>
      <c r="L36" s="39">
        <f t="shared" si="5"/>
        <v>0</v>
      </c>
      <c r="M36" s="40">
        <f>COUNTIF(Vertices[Closeness Centrality], "&gt;= " &amp; L36) - COUNTIF(Vertices[Closeness Centrality], "&gt;=" &amp; L37)</f>
        <v>0</v>
      </c>
      <c r="N36" s="39">
        <f t="shared" si="6"/>
        <v>0</v>
      </c>
      <c r="O36" s="40">
        <f>COUNTIF(Vertices[Eigenvector Centrality], "&gt;= " &amp; N36) - COUNTIF(Vertices[Eigenvector Centrality], "&gt;=" &amp; N37)</f>
        <v>0</v>
      </c>
      <c r="P36" s="39">
        <f t="shared" si="7"/>
        <v>0</v>
      </c>
      <c r="Q36" s="40">
        <f>COUNTIF(Vertices[PageRank], "&gt;= " &amp; P36) - COUNTIF(Vertices[PageRank], "&gt;=" &amp; P37)</f>
        <v>0</v>
      </c>
      <c r="R36" s="39">
        <f t="shared" si="8"/>
        <v>0</v>
      </c>
      <c r="S36" s="45">
        <f>COUNTIF(Vertices[Clustering Coefficient], "&gt;= " &amp; R36) - COUNTIF(Vertices[Clustering Coefficient], "&gt;=" &amp; R37)</f>
        <v>0</v>
      </c>
      <c r="T36" s="39">
        <f t="shared" ca="1" si="9"/>
        <v>7797.4779212419389</v>
      </c>
      <c r="U36" s="40">
        <f t="shared" ca="1" si="0"/>
        <v>4</v>
      </c>
    </row>
    <row r="37" spans="1:21" x14ac:dyDescent="0.3">
      <c r="D37" s="34">
        <f t="shared" si="1"/>
        <v>0</v>
      </c>
      <c r="E37" s="3">
        <f>COUNTIF(Vertices[Degree], "&gt;= " &amp; D37) - COUNTIF(Vertices[Degree], "&gt;=" &amp; D38)</f>
        <v>0</v>
      </c>
      <c r="F37" s="41">
        <f t="shared" si="2"/>
        <v>0</v>
      </c>
      <c r="G37" s="42">
        <f>COUNTIF(Vertices[In-Degree], "&gt;= " &amp; F37) - COUNTIF(Vertices[In-Degree], "&gt;=" &amp; F38)</f>
        <v>0</v>
      </c>
      <c r="H37" s="41">
        <f t="shared" si="3"/>
        <v>0</v>
      </c>
      <c r="I37" s="42">
        <f>COUNTIF(Vertices[Out-Degree], "&gt;= " &amp; H37) - COUNTIF(Vertices[Out-Degree], "&gt;=" &amp; H38)</f>
        <v>0</v>
      </c>
      <c r="J37" s="41">
        <f t="shared" si="4"/>
        <v>0</v>
      </c>
      <c r="K37" s="42">
        <f>COUNTIF(Vertices[Betweenness Centrality], "&gt;= " &amp; J37) - COUNTIF(Vertices[Betweenness Centrality], "&gt;=" &amp; J38)</f>
        <v>0</v>
      </c>
      <c r="L37" s="41">
        <f t="shared" si="5"/>
        <v>0</v>
      </c>
      <c r="M37" s="42">
        <f>COUNTIF(Vertices[Closeness Centrality], "&gt;= " &amp; L37) - COUNTIF(Vertices[Closeness Centrality], "&gt;=" &amp; L38)</f>
        <v>0</v>
      </c>
      <c r="N37" s="41">
        <f t="shared" si="6"/>
        <v>0</v>
      </c>
      <c r="O37" s="42">
        <f>COUNTIF(Vertices[Eigenvector Centrality], "&gt;= " &amp; N37) - COUNTIF(Vertices[Eigenvector Centrality], "&gt;=" &amp; N38)</f>
        <v>0</v>
      </c>
      <c r="P37" s="41">
        <f t="shared" si="7"/>
        <v>0</v>
      </c>
      <c r="Q37" s="42">
        <f>COUNTIF(Vertices[PageRank], "&gt;= " &amp; P37) - COUNTIF(Vertices[PageRank], "&gt;=" &amp; P38)</f>
        <v>0</v>
      </c>
      <c r="R37" s="41">
        <f t="shared" si="8"/>
        <v>0</v>
      </c>
      <c r="S37" s="46">
        <f>COUNTIF(Vertices[Clustering Coefficient], "&gt;= " &amp; R37) - COUNTIF(Vertices[Clustering Coefficient], "&gt;=" &amp; R38)</f>
        <v>0</v>
      </c>
      <c r="T37" s="41">
        <f t="shared" ca="1" si="9"/>
        <v>8021.9560688817237</v>
      </c>
      <c r="U37" s="42">
        <f t="shared" ca="1" si="0"/>
        <v>3</v>
      </c>
    </row>
    <row r="38" spans="1:21" x14ac:dyDescent="0.3">
      <c r="D38" s="34">
        <f t="shared" si="1"/>
        <v>0</v>
      </c>
      <c r="E38" s="3">
        <f>COUNTIF(Vertices[Degree], "&gt;= " &amp; D38) - COUNTIF(Vertices[Degree], "&gt;=" &amp; D39)</f>
        <v>0</v>
      </c>
      <c r="F38" s="39">
        <f t="shared" si="2"/>
        <v>0</v>
      </c>
      <c r="G38" s="40">
        <f>COUNTIF(Vertices[In-Degree], "&gt;= " &amp; F38) - COUNTIF(Vertices[In-Degree], "&gt;=" &amp; F39)</f>
        <v>0</v>
      </c>
      <c r="H38" s="39">
        <f t="shared" si="3"/>
        <v>0</v>
      </c>
      <c r="I38" s="40">
        <f>COUNTIF(Vertices[Out-Degree], "&gt;= " &amp; H38) - COUNTIF(Vertices[Out-Degree], "&gt;=" &amp; H39)</f>
        <v>0</v>
      </c>
      <c r="J38" s="39">
        <f t="shared" si="4"/>
        <v>0</v>
      </c>
      <c r="K38" s="40">
        <f>COUNTIF(Vertices[Betweenness Centrality], "&gt;= " &amp; J38) - COUNTIF(Vertices[Betweenness Centrality], "&gt;=" &amp; J39)</f>
        <v>0</v>
      </c>
      <c r="L38" s="39">
        <f t="shared" si="5"/>
        <v>0</v>
      </c>
      <c r="M38" s="40">
        <f>COUNTIF(Vertices[Closeness Centrality], "&gt;= " &amp; L38) - COUNTIF(Vertices[Closeness Centrality], "&gt;=" &amp; L39)</f>
        <v>0</v>
      </c>
      <c r="N38" s="39">
        <f t="shared" si="6"/>
        <v>0</v>
      </c>
      <c r="O38" s="40">
        <f>COUNTIF(Vertices[Eigenvector Centrality], "&gt;= " &amp; N38) - COUNTIF(Vertices[Eigenvector Centrality], "&gt;=" &amp; N39)</f>
        <v>0</v>
      </c>
      <c r="P38" s="39">
        <f t="shared" si="7"/>
        <v>0</v>
      </c>
      <c r="Q38" s="40">
        <f>COUNTIF(Vertices[PageRank], "&gt;= " &amp; P38) - COUNTIF(Vertices[PageRank], "&gt;=" &amp; P39)</f>
        <v>0</v>
      </c>
      <c r="R38" s="39">
        <f t="shared" si="8"/>
        <v>0</v>
      </c>
      <c r="S38" s="45">
        <f>COUNTIF(Vertices[Clustering Coefficient], "&gt;= " &amp; R38) - COUNTIF(Vertices[Clustering Coefficient], "&gt;=" &amp; R39)</f>
        <v>0</v>
      </c>
      <c r="T38" s="39">
        <f t="shared" ca="1" si="9"/>
        <v>8246.4342165215076</v>
      </c>
      <c r="U38" s="40">
        <f t="shared" ca="1" si="0"/>
        <v>4</v>
      </c>
    </row>
    <row r="39" spans="1:21" x14ac:dyDescent="0.3">
      <c r="D39" s="34">
        <f t="shared" si="1"/>
        <v>0</v>
      </c>
      <c r="E39" s="3">
        <f>COUNTIF(Vertices[Degree], "&gt;= " &amp; D39) - COUNTIF(Vertices[Degree], "&gt;=" &amp; D40)</f>
        <v>0</v>
      </c>
      <c r="F39" s="41">
        <f t="shared" si="2"/>
        <v>0</v>
      </c>
      <c r="G39" s="42">
        <f>COUNTIF(Vertices[In-Degree], "&gt;= " &amp; F39) - COUNTIF(Vertices[In-Degree], "&gt;=" &amp; F40)</f>
        <v>0</v>
      </c>
      <c r="H39" s="41">
        <f t="shared" si="3"/>
        <v>0</v>
      </c>
      <c r="I39" s="42">
        <f>COUNTIF(Vertices[Out-Degree], "&gt;= " &amp; H39) - COUNTIF(Vertices[Out-Degree], "&gt;=" &amp; H40)</f>
        <v>0</v>
      </c>
      <c r="J39" s="41">
        <f t="shared" si="4"/>
        <v>0</v>
      </c>
      <c r="K39" s="42">
        <f>COUNTIF(Vertices[Betweenness Centrality], "&gt;= " &amp; J39) - COUNTIF(Vertices[Betweenness Centrality], "&gt;=" &amp; J40)</f>
        <v>0</v>
      </c>
      <c r="L39" s="41">
        <f t="shared" si="5"/>
        <v>0</v>
      </c>
      <c r="M39" s="42">
        <f>COUNTIF(Vertices[Closeness Centrality], "&gt;= " &amp; L39) - COUNTIF(Vertices[Closeness Centrality], "&gt;=" &amp; L40)</f>
        <v>0</v>
      </c>
      <c r="N39" s="41">
        <f t="shared" si="6"/>
        <v>0</v>
      </c>
      <c r="O39" s="42">
        <f>COUNTIF(Vertices[Eigenvector Centrality], "&gt;= " &amp; N39) - COUNTIF(Vertices[Eigenvector Centrality], "&gt;=" &amp; N40)</f>
        <v>0</v>
      </c>
      <c r="P39" s="41">
        <f t="shared" si="7"/>
        <v>0</v>
      </c>
      <c r="Q39" s="42">
        <f>COUNTIF(Vertices[PageRank], "&gt;= " &amp; P39) - COUNTIF(Vertices[PageRank], "&gt;=" &amp; P40)</f>
        <v>0</v>
      </c>
      <c r="R39" s="41">
        <f t="shared" si="8"/>
        <v>0</v>
      </c>
      <c r="S39" s="46">
        <f>COUNTIF(Vertices[Clustering Coefficient], "&gt;= " &amp; R39) - COUNTIF(Vertices[Clustering Coefficient], "&gt;=" &amp; R40)</f>
        <v>0</v>
      </c>
      <c r="T39" s="41">
        <f t="shared" ca="1" si="9"/>
        <v>8470.9123641612914</v>
      </c>
      <c r="U39" s="42">
        <f t="shared" ca="1" si="0"/>
        <v>2</v>
      </c>
    </row>
    <row r="40" spans="1:21" x14ac:dyDescent="0.3">
      <c r="D40" s="34">
        <f t="shared" si="1"/>
        <v>0</v>
      </c>
      <c r="E40" s="3">
        <f>COUNTIF(Vertices[Degree], "&gt;= " &amp; D40) - COUNTIF(Vertices[Degree], "&gt;=" &amp; D41)</f>
        <v>0</v>
      </c>
      <c r="F40" s="39">
        <f t="shared" si="2"/>
        <v>0</v>
      </c>
      <c r="G40" s="40">
        <f>COUNTIF(Vertices[In-Degree], "&gt;= " &amp; F40) - COUNTIF(Vertices[In-Degree], "&gt;=" &amp; F41)</f>
        <v>0</v>
      </c>
      <c r="H40" s="39">
        <f t="shared" si="3"/>
        <v>0</v>
      </c>
      <c r="I40" s="40">
        <f>COUNTIF(Vertices[Out-Degree], "&gt;= " &amp; H40) - COUNTIF(Vertices[Out-Degree], "&gt;=" &amp; H41)</f>
        <v>0</v>
      </c>
      <c r="J40" s="39">
        <f t="shared" si="4"/>
        <v>0</v>
      </c>
      <c r="K40" s="40">
        <f>COUNTIF(Vertices[Betweenness Centrality], "&gt;= " &amp; J40) - COUNTIF(Vertices[Betweenness Centrality], "&gt;=" &amp; J41)</f>
        <v>0</v>
      </c>
      <c r="L40" s="39">
        <f t="shared" si="5"/>
        <v>0</v>
      </c>
      <c r="M40" s="40">
        <f>COUNTIF(Vertices[Closeness Centrality], "&gt;= " &amp; L40) - COUNTIF(Vertices[Closeness Centrality], "&gt;=" &amp; L41)</f>
        <v>0</v>
      </c>
      <c r="N40" s="39">
        <f t="shared" si="6"/>
        <v>0</v>
      </c>
      <c r="O40" s="40">
        <f>COUNTIF(Vertices[Eigenvector Centrality], "&gt;= " &amp; N40) - COUNTIF(Vertices[Eigenvector Centrality], "&gt;=" &amp; N41)</f>
        <v>0</v>
      </c>
      <c r="P40" s="39">
        <f t="shared" si="7"/>
        <v>0</v>
      </c>
      <c r="Q40" s="40">
        <f>COUNTIF(Vertices[PageRank], "&gt;= " &amp; P40) - COUNTIF(Vertices[PageRank], "&gt;=" &amp; P41)</f>
        <v>0</v>
      </c>
      <c r="R40" s="39">
        <f t="shared" si="8"/>
        <v>0</v>
      </c>
      <c r="S40" s="45">
        <f>COUNTIF(Vertices[Clustering Coefficient], "&gt;= " &amp; R40) - COUNTIF(Vertices[Clustering Coefficient], "&gt;=" &amp; R41)</f>
        <v>0</v>
      </c>
      <c r="T40" s="39">
        <f t="shared" ca="1" si="9"/>
        <v>8695.3905118010753</v>
      </c>
      <c r="U40" s="40">
        <f t="shared" ca="1" si="0"/>
        <v>7</v>
      </c>
    </row>
    <row r="41" spans="1:21" x14ac:dyDescent="0.3">
      <c r="D41" s="34">
        <f t="shared" si="1"/>
        <v>0</v>
      </c>
      <c r="E41" s="3">
        <f>COUNTIF(Vertices[Degree], "&gt;= " &amp; D41) - COUNTIF(Vertices[Degree], "&gt;=" &amp; D42)</f>
        <v>0</v>
      </c>
      <c r="F41" s="41">
        <f t="shared" si="2"/>
        <v>0</v>
      </c>
      <c r="G41" s="42">
        <f>COUNTIF(Vertices[In-Degree], "&gt;= " &amp; F41) - COUNTIF(Vertices[In-Degree], "&gt;=" &amp; F42)</f>
        <v>0</v>
      </c>
      <c r="H41" s="41">
        <f t="shared" si="3"/>
        <v>0</v>
      </c>
      <c r="I41" s="42">
        <f>COUNTIF(Vertices[Out-Degree], "&gt;= " &amp; H41) - COUNTIF(Vertices[Out-Degree], "&gt;=" &amp; H42)</f>
        <v>0</v>
      </c>
      <c r="J41" s="41">
        <f t="shared" si="4"/>
        <v>0</v>
      </c>
      <c r="K41" s="42">
        <f>COUNTIF(Vertices[Betweenness Centrality], "&gt;= " &amp; J41) - COUNTIF(Vertices[Betweenness Centrality], "&gt;=" &amp; J42)</f>
        <v>0</v>
      </c>
      <c r="L41" s="41">
        <f t="shared" si="5"/>
        <v>0</v>
      </c>
      <c r="M41" s="42">
        <f>COUNTIF(Vertices[Closeness Centrality], "&gt;= " &amp; L41) - COUNTIF(Vertices[Closeness Centrality], "&gt;=" &amp; L42)</f>
        <v>0</v>
      </c>
      <c r="N41" s="41">
        <f t="shared" si="6"/>
        <v>0</v>
      </c>
      <c r="O41" s="42">
        <f>COUNTIF(Vertices[Eigenvector Centrality], "&gt;= " &amp; N41) - COUNTIF(Vertices[Eigenvector Centrality], "&gt;=" &amp; N42)</f>
        <v>0</v>
      </c>
      <c r="P41" s="41">
        <f t="shared" si="7"/>
        <v>0</v>
      </c>
      <c r="Q41" s="42">
        <f>COUNTIF(Vertices[PageRank], "&gt;= " &amp; P41) - COUNTIF(Vertices[PageRank], "&gt;=" &amp; P42)</f>
        <v>0</v>
      </c>
      <c r="R41" s="41">
        <f t="shared" si="8"/>
        <v>0</v>
      </c>
      <c r="S41" s="46">
        <f>COUNTIF(Vertices[Clustering Coefficient], "&gt;= " &amp; R41) - COUNTIF(Vertices[Clustering Coefficient], "&gt;=" &amp; R42)</f>
        <v>0</v>
      </c>
      <c r="T41" s="41">
        <f t="shared" ca="1" si="9"/>
        <v>8919.8686594408591</v>
      </c>
      <c r="U41" s="42">
        <f t="shared" ca="1" si="0"/>
        <v>8</v>
      </c>
    </row>
    <row r="42" spans="1:21" x14ac:dyDescent="0.3">
      <c r="D42" s="34">
        <f t="shared" si="1"/>
        <v>0</v>
      </c>
      <c r="E42" s="3">
        <f>COUNTIF(Vertices[Degree], "&gt;= " &amp; D42) - COUNTIF(Vertices[Degree], "&gt;=" &amp; D43)</f>
        <v>0</v>
      </c>
      <c r="F42" s="39">
        <f t="shared" si="2"/>
        <v>0</v>
      </c>
      <c r="G42" s="40">
        <f>COUNTIF(Vertices[In-Degree], "&gt;= " &amp; F42) - COUNTIF(Vertices[In-Degree], "&gt;=" &amp; F43)</f>
        <v>0</v>
      </c>
      <c r="H42" s="39">
        <f t="shared" si="3"/>
        <v>0</v>
      </c>
      <c r="I42" s="40">
        <f>COUNTIF(Vertices[Out-Degree], "&gt;= " &amp; H42) - COUNTIF(Vertices[Out-Degree], "&gt;=" &amp; H43)</f>
        <v>0</v>
      </c>
      <c r="J42" s="39">
        <f t="shared" si="4"/>
        <v>0</v>
      </c>
      <c r="K42" s="40">
        <f>COUNTIF(Vertices[Betweenness Centrality], "&gt;= " &amp; J42) - COUNTIF(Vertices[Betweenness Centrality], "&gt;=" &amp; J43)</f>
        <v>0</v>
      </c>
      <c r="L42" s="39">
        <f t="shared" si="5"/>
        <v>0</v>
      </c>
      <c r="M42" s="40">
        <f>COUNTIF(Vertices[Closeness Centrality], "&gt;= " &amp; L42) - COUNTIF(Vertices[Closeness Centrality], "&gt;=" &amp; L43)</f>
        <v>0</v>
      </c>
      <c r="N42" s="39">
        <f t="shared" si="6"/>
        <v>0</v>
      </c>
      <c r="O42" s="40">
        <f>COUNTIF(Vertices[Eigenvector Centrality], "&gt;= " &amp; N42) - COUNTIF(Vertices[Eigenvector Centrality], "&gt;=" &amp; N43)</f>
        <v>0</v>
      </c>
      <c r="P42" s="39">
        <f t="shared" si="7"/>
        <v>0</v>
      </c>
      <c r="Q42" s="40">
        <f>COUNTIF(Vertices[PageRank], "&gt;= " &amp; P42) - COUNTIF(Vertices[PageRank], "&gt;=" &amp; P43)</f>
        <v>0</v>
      </c>
      <c r="R42" s="39">
        <f t="shared" si="8"/>
        <v>0</v>
      </c>
      <c r="S42" s="45">
        <f>COUNTIF(Vertices[Clustering Coefficient], "&gt;= " &amp; R42) - COUNTIF(Vertices[Clustering Coefficient], "&gt;=" &amp; R43)</f>
        <v>0</v>
      </c>
      <c r="T42" s="39">
        <f t="shared" ca="1" si="9"/>
        <v>9144.346807080643</v>
      </c>
      <c r="U42" s="40">
        <f t="shared" ca="1" si="0"/>
        <v>3</v>
      </c>
    </row>
    <row r="43" spans="1:21" x14ac:dyDescent="0.3">
      <c r="A43" s="35" t="s">
        <v>82</v>
      </c>
      <c r="B43" s="48" t="str">
        <f>IF(COUNT(Vertices[Degree])&gt;0, D2, NoMetricMessage)</f>
        <v>Not Available</v>
      </c>
      <c r="D43" s="34">
        <f t="shared" si="1"/>
        <v>0</v>
      </c>
      <c r="E43" s="3">
        <f>COUNTIF(Vertices[Degree], "&gt;= " &amp; D43) - COUNTIF(Vertices[Degree], "&gt;=" &amp; D44)</f>
        <v>0</v>
      </c>
      <c r="F43" s="41">
        <f t="shared" si="2"/>
        <v>0</v>
      </c>
      <c r="G43" s="42">
        <f>COUNTIF(Vertices[In-Degree], "&gt;= " &amp; F43) - COUNTIF(Vertices[In-Degree], "&gt;=" &amp; F44)</f>
        <v>0</v>
      </c>
      <c r="H43" s="41">
        <f t="shared" si="3"/>
        <v>0</v>
      </c>
      <c r="I43" s="42">
        <f>COUNTIF(Vertices[Out-Degree], "&gt;= " &amp; H43) - COUNTIF(Vertices[Out-Degree], "&gt;=" &amp; H44)</f>
        <v>0</v>
      </c>
      <c r="J43" s="41">
        <f t="shared" si="4"/>
        <v>0</v>
      </c>
      <c r="K43" s="42">
        <f>COUNTIF(Vertices[Betweenness Centrality], "&gt;= " &amp; J43) - COUNTIF(Vertices[Betweenness Centrality], "&gt;=" &amp; J44)</f>
        <v>0</v>
      </c>
      <c r="L43" s="41">
        <f t="shared" si="5"/>
        <v>0</v>
      </c>
      <c r="M43" s="42">
        <f>COUNTIF(Vertices[Closeness Centrality], "&gt;= " &amp; L43) - COUNTIF(Vertices[Closeness Centrality], "&gt;=" &amp; L44)</f>
        <v>0</v>
      </c>
      <c r="N43" s="41">
        <f t="shared" si="6"/>
        <v>0</v>
      </c>
      <c r="O43" s="42">
        <f>COUNTIF(Vertices[Eigenvector Centrality], "&gt;= " &amp; N43) - COUNTIF(Vertices[Eigenvector Centrality], "&gt;=" &amp; N44)</f>
        <v>0</v>
      </c>
      <c r="P43" s="41">
        <f t="shared" si="7"/>
        <v>0</v>
      </c>
      <c r="Q43" s="42">
        <f>COUNTIF(Vertices[PageRank], "&gt;= " &amp; P43) - COUNTIF(Vertices[PageRank], "&gt;=" &amp; P44)</f>
        <v>0</v>
      </c>
      <c r="R43" s="41">
        <f t="shared" si="8"/>
        <v>0</v>
      </c>
      <c r="S43" s="46">
        <f>COUNTIF(Vertices[Clustering Coefficient], "&gt;= " &amp; R43) - COUNTIF(Vertices[Clustering Coefficient], "&gt;=" &amp; R44)</f>
        <v>0</v>
      </c>
      <c r="T43" s="41">
        <f t="shared" ca="1" si="9"/>
        <v>9368.8249547204268</v>
      </c>
      <c r="U43" s="42">
        <f t="shared" ca="1" si="0"/>
        <v>0</v>
      </c>
    </row>
    <row r="44" spans="1:21" x14ac:dyDescent="0.3">
      <c r="A44" s="35" t="s">
        <v>83</v>
      </c>
      <c r="B44" s="48" t="str">
        <f>IF(COUNT(Vertices[Degree])&gt;0, D45, NoMetricMessage)</f>
        <v>Not Available</v>
      </c>
      <c r="D44" s="34">
        <f t="shared" si="1"/>
        <v>0</v>
      </c>
      <c r="E44" s="3">
        <f>COUNTIF(Vertices[Degree], "&gt;= " &amp; D44) - COUNTIF(Vertices[Degree], "&gt;=" &amp; D45)</f>
        <v>0</v>
      </c>
      <c r="F44" s="39">
        <f t="shared" si="2"/>
        <v>0</v>
      </c>
      <c r="G44" s="40">
        <f>COUNTIF(Vertices[In-Degree], "&gt;= " &amp; F44) - COUNTIF(Vertices[In-Degree], "&gt;=" &amp; F45)</f>
        <v>0</v>
      </c>
      <c r="H44" s="39">
        <f t="shared" si="3"/>
        <v>0</v>
      </c>
      <c r="I44" s="40">
        <f>COUNTIF(Vertices[Out-Degree], "&gt;= " &amp; H44) - COUNTIF(Vertices[Out-Degree], "&gt;=" &amp; H45)</f>
        <v>0</v>
      </c>
      <c r="J44" s="39">
        <f t="shared" si="4"/>
        <v>0</v>
      </c>
      <c r="K44" s="40">
        <f>COUNTIF(Vertices[Betweenness Centrality], "&gt;= " &amp; J44) - COUNTIF(Vertices[Betweenness Centrality], "&gt;=" &amp; J45)</f>
        <v>0</v>
      </c>
      <c r="L44" s="39">
        <f t="shared" si="5"/>
        <v>0</v>
      </c>
      <c r="M44" s="40">
        <f>COUNTIF(Vertices[Closeness Centrality], "&gt;= " &amp; L44) - COUNTIF(Vertices[Closeness Centrality], "&gt;=" &amp; L45)</f>
        <v>0</v>
      </c>
      <c r="N44" s="39">
        <f t="shared" si="6"/>
        <v>0</v>
      </c>
      <c r="O44" s="40">
        <f>COUNTIF(Vertices[Eigenvector Centrality], "&gt;= " &amp; N44) - COUNTIF(Vertices[Eigenvector Centrality], "&gt;=" &amp; N45)</f>
        <v>0</v>
      </c>
      <c r="P44" s="39">
        <f t="shared" si="7"/>
        <v>0</v>
      </c>
      <c r="Q44" s="40">
        <f>COUNTIF(Vertices[PageRank], "&gt;= " &amp; P44) - COUNTIF(Vertices[PageRank], "&gt;=" &amp; P45)</f>
        <v>0</v>
      </c>
      <c r="R44" s="39">
        <f t="shared" si="8"/>
        <v>0</v>
      </c>
      <c r="S44" s="45">
        <f>COUNTIF(Vertices[Clustering Coefficient], "&gt;= " &amp; R44) - COUNTIF(Vertices[Clustering Coefficient], "&gt;=" &amp; R45)</f>
        <v>0</v>
      </c>
      <c r="T44" s="39">
        <f t="shared" ca="1" si="9"/>
        <v>9593.3031023602107</v>
      </c>
      <c r="U44" s="40">
        <f t="shared" ca="1" si="0"/>
        <v>4</v>
      </c>
    </row>
    <row r="45" spans="1:21" x14ac:dyDescent="0.3">
      <c r="A45" s="35" t="s">
        <v>84</v>
      </c>
      <c r="B45" s="49" t="str">
        <f>IFERROR(AVERAGE(Vertices[Degree]),NoMetricMessage)</f>
        <v>Not Available</v>
      </c>
      <c r="D45" s="34">
        <f>MAX(Vertices[Degree])</f>
        <v>0</v>
      </c>
      <c r="E45" s="3">
        <f>COUNTIF(Vertices[Degree], "&gt;= " &amp; D45) - COUNTIF(Vertices[Degree], "&gt;=" &amp; D46)</f>
        <v>0</v>
      </c>
      <c r="F45" s="43">
        <f>MAX(Vertices[In-Degree])</f>
        <v>0</v>
      </c>
      <c r="G45" s="44">
        <f>COUNTIF(Vertices[In-Degree], "&gt;= " &amp; F45) - COUNTIF(Vertices[In-Degree], "&gt;=" &amp; F46)</f>
        <v>0</v>
      </c>
      <c r="H45" s="43">
        <f>MAX(Vertices[Out-Degree])</f>
        <v>0</v>
      </c>
      <c r="I45" s="44">
        <f>COUNTIF(Vertices[Out-Degree], "&gt;= " &amp; H45) - COUNTIF(Vertices[Out-Degree], "&gt;=" &amp; H46)</f>
        <v>0</v>
      </c>
      <c r="J45" s="43">
        <f>MAX(Vertices[Betweenness Centrality])</f>
        <v>0</v>
      </c>
      <c r="K45" s="44">
        <f>COUNTIF(Vertices[Betweenness Centrality], "&gt;= " &amp; J45) - COUNTIF(Vertices[Betweenness Centrality], "&gt;=" &amp; J46)</f>
        <v>0</v>
      </c>
      <c r="L45" s="43">
        <f>MAX(Vertices[Closeness Centrality])</f>
        <v>0</v>
      </c>
      <c r="M45" s="44">
        <f>COUNTIF(Vertices[Closeness Centrality], "&gt;= " &amp; L45) - COUNTIF(Vertices[Closeness Centrality], "&gt;=" &amp; L46)</f>
        <v>0</v>
      </c>
      <c r="N45" s="43">
        <f>MAX(Vertices[Eigenvector Centrality])</f>
        <v>0</v>
      </c>
      <c r="O45" s="44">
        <f>COUNTIF(Vertices[Eigenvector Centrality], "&gt;= " &amp; N45) - COUNTIF(Vertices[Eigenvector Centrality], "&gt;=" &amp; N46)</f>
        <v>0</v>
      </c>
      <c r="P45" s="43">
        <f>MAX(Vertices[PageRank])</f>
        <v>0</v>
      </c>
      <c r="Q45" s="44">
        <f>COUNTIF(Vertices[PageRank], "&gt;= " &amp; P45) - COUNTIF(Vertices[PageRank], "&gt;=" &amp; P46)</f>
        <v>0</v>
      </c>
      <c r="R45" s="43">
        <f>MAX(Vertices[Clustering Coefficient])</f>
        <v>0</v>
      </c>
      <c r="S45" s="47">
        <f>COUNTIF(Vertices[Clustering Coefficient], "&gt;= " &amp; R45) - COUNTIF(Vertices[Clustering Coefficient], "&gt;=" &amp; R46)</f>
        <v>0</v>
      </c>
      <c r="T45" s="43">
        <f ca="1">MAX(INDIRECT(DynamicFilterSourceColumnRange))</f>
        <v>9817.78125</v>
      </c>
      <c r="U45" s="44">
        <f t="shared" ca="1" si="0"/>
        <v>4</v>
      </c>
    </row>
    <row r="46" spans="1:21" x14ac:dyDescent="0.3">
      <c r="A46" s="35" t="s">
        <v>85</v>
      </c>
      <c r="B46" s="49" t="str">
        <f>IFERROR(MEDIAN(Vertices[Degree]),NoMetricMessage)</f>
        <v>Not Available</v>
      </c>
    </row>
    <row r="57" spans="1:2" x14ac:dyDescent="0.3">
      <c r="A57" s="35" t="s">
        <v>89</v>
      </c>
      <c r="B57" s="48" t="str">
        <f>IF(COUNT(Vertices[In-Degree])&gt;0, F2, NoMetricMessage)</f>
        <v>Not Available</v>
      </c>
    </row>
    <row r="58" spans="1:2" x14ac:dyDescent="0.3">
      <c r="A58" s="35" t="s">
        <v>90</v>
      </c>
      <c r="B58" s="48" t="str">
        <f>IF(COUNT(Vertices[In-Degree])&gt;0, F45, NoMetricMessage)</f>
        <v>Not Available</v>
      </c>
    </row>
    <row r="59" spans="1:2" x14ac:dyDescent="0.3">
      <c r="A59" s="35" t="s">
        <v>91</v>
      </c>
      <c r="B59" s="49" t="str">
        <f>IFERROR(AVERAGE(Vertices[In-Degree]),NoMetricMessage)</f>
        <v>Not Available</v>
      </c>
    </row>
    <row r="60" spans="1:2" x14ac:dyDescent="0.3">
      <c r="A60" s="35" t="s">
        <v>92</v>
      </c>
      <c r="B60" s="49" t="str">
        <f>IFERROR(MEDIAN(Vertices[In-Degree]),NoMetricMessage)</f>
        <v>Not Available</v>
      </c>
    </row>
    <row r="71" spans="1:2" x14ac:dyDescent="0.3">
      <c r="A71" s="35" t="s">
        <v>95</v>
      </c>
      <c r="B71" s="48" t="str">
        <f>IF(COUNT(Vertices[Out-Degree])&gt;0, H2, NoMetricMessage)</f>
        <v>Not Available</v>
      </c>
    </row>
    <row r="72" spans="1:2" x14ac:dyDescent="0.3">
      <c r="A72" s="35" t="s">
        <v>96</v>
      </c>
      <c r="B72" s="48" t="str">
        <f>IF(COUNT(Vertices[Out-Degree])&gt;0, H45, NoMetricMessage)</f>
        <v>Not Available</v>
      </c>
    </row>
    <row r="73" spans="1:2" x14ac:dyDescent="0.3">
      <c r="A73" s="35" t="s">
        <v>97</v>
      </c>
      <c r="B73" s="49" t="str">
        <f>IFERROR(AVERAGE(Vertices[Out-Degree]),NoMetricMessage)</f>
        <v>Not Available</v>
      </c>
    </row>
    <row r="74" spans="1:2" x14ac:dyDescent="0.3">
      <c r="A74" s="35" t="s">
        <v>98</v>
      </c>
      <c r="B74" s="49" t="str">
        <f>IFERROR(MEDIAN(Vertices[Out-Degree]),NoMetricMessage)</f>
        <v>Not Available</v>
      </c>
    </row>
    <row r="85" spans="1:2" x14ac:dyDescent="0.3">
      <c r="A85" s="35" t="s">
        <v>101</v>
      </c>
      <c r="B85" s="49" t="str">
        <f>IF(COUNT(Vertices[Betweenness Centrality])&gt;0, J2, NoMetricMessage)</f>
        <v>Not Available</v>
      </c>
    </row>
    <row r="86" spans="1:2" x14ac:dyDescent="0.3">
      <c r="A86" s="35" t="s">
        <v>102</v>
      </c>
      <c r="B86" s="49" t="str">
        <f>IF(COUNT(Vertices[Betweenness Centrality])&gt;0, J45, NoMetricMessage)</f>
        <v>Not Available</v>
      </c>
    </row>
    <row r="87" spans="1:2" x14ac:dyDescent="0.3">
      <c r="A87" s="35" t="s">
        <v>103</v>
      </c>
      <c r="B87" s="49" t="str">
        <f>IFERROR(AVERAGE(Vertices[Betweenness Centrality]),NoMetricMessage)</f>
        <v>Not Available</v>
      </c>
    </row>
    <row r="88" spans="1:2" x14ac:dyDescent="0.3">
      <c r="A88" s="35" t="s">
        <v>104</v>
      </c>
      <c r="B88" s="49" t="str">
        <f>IFERROR(MEDIAN(Vertices[Betweenness Centrality]),NoMetricMessage)</f>
        <v>Not Available</v>
      </c>
    </row>
    <row r="99" spans="1:2" x14ac:dyDescent="0.3">
      <c r="A99" s="35" t="s">
        <v>107</v>
      </c>
      <c r="B99" s="49" t="str">
        <f>IF(COUNT(Vertices[Closeness Centrality])&gt;0, L2, NoMetricMessage)</f>
        <v>Not Available</v>
      </c>
    </row>
    <row r="100" spans="1:2" x14ac:dyDescent="0.3">
      <c r="A100" s="35" t="s">
        <v>108</v>
      </c>
      <c r="B100" s="49" t="str">
        <f>IF(COUNT(Vertices[Closeness Centrality])&gt;0, L45, NoMetricMessage)</f>
        <v>Not Available</v>
      </c>
    </row>
    <row r="101" spans="1:2" x14ac:dyDescent="0.3">
      <c r="A101" s="35" t="s">
        <v>109</v>
      </c>
      <c r="B101" s="49" t="str">
        <f>IFERROR(AVERAGE(Vertices[Closeness Centrality]),NoMetricMessage)</f>
        <v>Not Available</v>
      </c>
    </row>
    <row r="102" spans="1:2" x14ac:dyDescent="0.3">
      <c r="A102" s="35" t="s">
        <v>110</v>
      </c>
      <c r="B102" s="49" t="str">
        <f>IFERROR(MEDIAN(Vertices[Closeness Centrality]),NoMetricMessage)</f>
        <v>Not Available</v>
      </c>
    </row>
    <row r="113" spans="1:2" x14ac:dyDescent="0.3">
      <c r="A113" s="35" t="s">
        <v>113</v>
      </c>
      <c r="B113" s="49" t="str">
        <f>IF(COUNT(Vertices[Eigenvector Centrality])&gt;0, N2, NoMetricMessage)</f>
        <v>Not Available</v>
      </c>
    </row>
    <row r="114" spans="1:2" x14ac:dyDescent="0.3">
      <c r="A114" s="35" t="s">
        <v>114</v>
      </c>
      <c r="B114" s="49" t="str">
        <f>IF(COUNT(Vertices[Eigenvector Centrality])&gt;0, N45, NoMetricMessage)</f>
        <v>Not Available</v>
      </c>
    </row>
    <row r="115" spans="1:2" x14ac:dyDescent="0.3">
      <c r="A115" s="35" t="s">
        <v>115</v>
      </c>
      <c r="B115" s="49" t="str">
        <f>IFERROR(AVERAGE(Vertices[Eigenvector Centrality]),NoMetricMessage)</f>
        <v>Not Available</v>
      </c>
    </row>
    <row r="116" spans="1:2" x14ac:dyDescent="0.3">
      <c r="A116" s="35" t="s">
        <v>116</v>
      </c>
      <c r="B116" s="49" t="str">
        <f>IFERROR(MEDIAN(Vertices[Eigenvector Centrality]),NoMetricMessage)</f>
        <v>Not Available</v>
      </c>
    </row>
    <row r="127" spans="1:2" x14ac:dyDescent="0.3">
      <c r="A127" s="35" t="s">
        <v>140</v>
      </c>
      <c r="B127" s="49" t="str">
        <f>IF(COUNT(Vertices[PageRank])&gt;0, P2, NoMetricMessage)</f>
        <v>Not Available</v>
      </c>
    </row>
    <row r="128" spans="1:2" x14ac:dyDescent="0.3">
      <c r="A128" s="35" t="s">
        <v>141</v>
      </c>
      <c r="B128" s="49" t="str">
        <f>IF(COUNT(Vertices[PageRank])&gt;0, P45, NoMetricMessage)</f>
        <v>Not Available</v>
      </c>
    </row>
    <row r="129" spans="1:2" x14ac:dyDescent="0.3">
      <c r="A129" s="35" t="s">
        <v>142</v>
      </c>
      <c r="B129" s="49" t="str">
        <f>IFERROR(AVERAGE(Vertices[PageRank]),NoMetricMessage)</f>
        <v>Not Available</v>
      </c>
    </row>
    <row r="130" spans="1:2" x14ac:dyDescent="0.3">
      <c r="A130" s="35" t="s">
        <v>143</v>
      </c>
      <c r="B130" s="49" t="str">
        <f>IFERROR(MEDIAN(Vertices[PageRank]),NoMetricMessage)</f>
        <v>Not Available</v>
      </c>
    </row>
    <row r="141" spans="1:2" x14ac:dyDescent="0.3">
      <c r="A141" s="35" t="s">
        <v>119</v>
      </c>
      <c r="B141" s="49" t="str">
        <f>IF(COUNT(Vertices[Clustering Coefficient])&gt;0, R2, NoMetricMessage)</f>
        <v>Not Available</v>
      </c>
    </row>
    <row r="142" spans="1:2" x14ac:dyDescent="0.3">
      <c r="A142" s="35" t="s">
        <v>120</v>
      </c>
      <c r="B142" s="49" t="str">
        <f>IF(COUNT(Vertices[Clustering Coefficient])&gt;0, R45, NoMetricMessage)</f>
        <v>Not Available</v>
      </c>
    </row>
    <row r="143" spans="1:2" x14ac:dyDescent="0.3">
      <c r="A143" s="35" t="s">
        <v>121</v>
      </c>
      <c r="B143" s="49" t="str">
        <f>IFERROR(AVERAGE(Vertices[Clustering Coefficient]),NoMetricMessage)</f>
        <v>Not Available</v>
      </c>
    </row>
    <row r="144" spans="1:2" x14ac:dyDescent="0.3">
      <c r="A144" s="35" t="s">
        <v>122</v>
      </c>
      <c r="B144" s="49" t="str">
        <f>IFERROR(MEDIAN(Vertices[Clustering Coefficient]),NoMetricMessage)</f>
        <v>Not Available</v>
      </c>
    </row>
  </sheetData>
  <dataConsolidate/>
  <pageMargins left="0.7" right="0.7" top="0.75" bottom="0.75" header="0.3" footer="0.3"/>
  <pageSetup orientation="portrait" horizontalDpi="0" verticalDpi="0" r:id="rId1"/>
  <drawing r:id="rId2"/>
  <legacyDrawing r:id="rId3"/>
  <tableParts count="4">
    <tablePart r:id="rId4"/>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23"/>
  <sheetViews>
    <sheetView workbookViewId="0">
      <selection activeCell="A2" sqref="A2"/>
    </sheetView>
  </sheetViews>
  <sheetFormatPr defaultRowHeight="14.4" x14ac:dyDescent="0.3"/>
  <cols>
    <col min="1" max="1" width="10.44140625" style="1" bestFit="1" customWidth="1"/>
    <col min="2" max="2" width="12.44140625" style="1" bestFit="1" customWidth="1"/>
    <col min="3" max="3" width="22.88671875" bestFit="1" customWidth="1"/>
    <col min="4" max="4" width="16.88671875" bestFit="1" customWidth="1"/>
    <col min="5" max="6" width="16.88671875" customWidth="1"/>
    <col min="7" max="7" width="14.33203125" bestFit="1" customWidth="1"/>
    <col min="8" max="8" width="14.33203125" customWidth="1"/>
    <col min="10" max="10" width="39.109375" bestFit="1" customWidth="1"/>
    <col min="11" max="11" width="10.88671875" bestFit="1" customWidth="1"/>
    <col min="13" max="13" width="8.44140625" bestFit="1" customWidth="1"/>
    <col min="14" max="14" width="10" bestFit="1" customWidth="1"/>
    <col min="15" max="15" width="11.88671875" bestFit="1" customWidth="1"/>
    <col min="16" max="16" width="12.109375" bestFit="1" customWidth="1"/>
  </cols>
  <sheetData>
    <row r="1" spans="1:18" s="4" customFormat="1" ht="36" customHeight="1" x14ac:dyDescent="0.3">
      <c r="A1" s="5" t="s">
        <v>6</v>
      </c>
      <c r="B1" s="5" t="s">
        <v>131</v>
      </c>
      <c r="C1" s="4" t="s">
        <v>7</v>
      </c>
      <c r="D1" s="4" t="s">
        <v>9</v>
      </c>
      <c r="E1" s="4" t="s">
        <v>164</v>
      </c>
      <c r="F1" s="5" t="s">
        <v>169</v>
      </c>
      <c r="G1" s="4" t="s">
        <v>14</v>
      </c>
      <c r="H1" s="4" t="s">
        <v>68</v>
      </c>
      <c r="J1" s="4" t="s">
        <v>18</v>
      </c>
      <c r="K1" s="4" t="s">
        <v>17</v>
      </c>
      <c r="M1" s="4" t="s">
        <v>22</v>
      </c>
      <c r="N1" s="4" t="s">
        <v>23</v>
      </c>
      <c r="O1" s="4" t="s">
        <v>24</v>
      </c>
      <c r="P1" s="4" t="s">
        <v>25</v>
      </c>
    </row>
    <row r="2" spans="1:18" x14ac:dyDescent="0.3">
      <c r="A2" s="1" t="s">
        <v>52</v>
      </c>
      <c r="B2" s="1" t="s">
        <v>132</v>
      </c>
      <c r="C2" t="s">
        <v>55</v>
      </c>
      <c r="D2" t="s">
        <v>56</v>
      </c>
      <c r="E2" t="s">
        <v>56</v>
      </c>
      <c r="F2" s="1" t="s">
        <v>52</v>
      </c>
      <c r="G2" t="s">
        <v>66</v>
      </c>
      <c r="H2" t="s">
        <v>159</v>
      </c>
      <c r="J2" t="s">
        <v>19</v>
      </c>
      <c r="K2">
        <v>108</v>
      </c>
      <c r="M2" t="s">
        <v>179</v>
      </c>
      <c r="N2" t="s">
        <v>3</v>
      </c>
      <c r="O2">
        <v>1</v>
      </c>
      <c r="P2">
        <v>5.82</v>
      </c>
    </row>
    <row r="3" spans="1:18" x14ac:dyDescent="0.3">
      <c r="A3" s="1" t="s">
        <v>53</v>
      </c>
      <c r="B3" s="1" t="s">
        <v>133</v>
      </c>
      <c r="C3" t="s">
        <v>53</v>
      </c>
      <c r="D3" t="s">
        <v>57</v>
      </c>
      <c r="E3" t="s">
        <v>57</v>
      </c>
      <c r="F3" s="1" t="s">
        <v>53</v>
      </c>
      <c r="G3" t="s">
        <v>67</v>
      </c>
      <c r="H3" t="s">
        <v>69</v>
      </c>
      <c r="J3" t="s">
        <v>30</v>
      </c>
      <c r="K3" t="s">
        <v>31</v>
      </c>
      <c r="M3" t="s">
        <v>146</v>
      </c>
      <c r="N3" t="s">
        <v>46</v>
      </c>
      <c r="O3">
        <v>10.1</v>
      </c>
      <c r="P3">
        <v>62.2</v>
      </c>
    </row>
    <row r="4" spans="1:18" x14ac:dyDescent="0.3">
      <c r="A4" s="1" t="s">
        <v>54</v>
      </c>
      <c r="B4" s="1" t="s">
        <v>134</v>
      </c>
      <c r="C4" t="s">
        <v>54</v>
      </c>
      <c r="D4" t="s">
        <v>58</v>
      </c>
      <c r="E4" t="s">
        <v>58</v>
      </c>
      <c r="F4" s="1" t="s">
        <v>54</v>
      </c>
      <c r="G4">
        <v>0</v>
      </c>
      <c r="H4" t="s">
        <v>70</v>
      </c>
      <c r="J4" s="12" t="s">
        <v>79</v>
      </c>
      <c r="K4" s="12"/>
      <c r="M4" t="s">
        <v>146</v>
      </c>
      <c r="N4" t="s">
        <v>15</v>
      </c>
      <c r="O4">
        <v>2581.0782955704199</v>
      </c>
      <c r="P4">
        <v>7753.8273536843144</v>
      </c>
    </row>
    <row r="5" spans="1:18" ht="409.6" x14ac:dyDescent="0.3">
      <c r="A5">
        <v>1</v>
      </c>
      <c r="B5" s="1" t="s">
        <v>135</v>
      </c>
      <c r="C5" t="s">
        <v>52</v>
      </c>
      <c r="D5" t="s">
        <v>59</v>
      </c>
      <c r="E5" t="s">
        <v>59</v>
      </c>
      <c r="F5">
        <v>1</v>
      </c>
      <c r="G5">
        <v>1</v>
      </c>
      <c r="H5" t="s">
        <v>71</v>
      </c>
      <c r="J5" t="s">
        <v>172</v>
      </c>
      <c r="K5" s="13" t="s">
        <v>188</v>
      </c>
      <c r="M5" t="s">
        <v>146</v>
      </c>
      <c r="N5" t="s">
        <v>16</v>
      </c>
      <c r="O5">
        <v>2462.398992322459</v>
      </c>
      <c r="P5">
        <v>7724.1837811900132</v>
      </c>
    </row>
    <row r="6" spans="1:18" x14ac:dyDescent="0.3">
      <c r="A6">
        <v>0</v>
      </c>
      <c r="B6" s="1" t="s">
        <v>136</v>
      </c>
      <c r="C6">
        <v>1</v>
      </c>
      <c r="D6" t="s">
        <v>60</v>
      </c>
      <c r="E6" t="s">
        <v>60</v>
      </c>
      <c r="F6">
        <v>0</v>
      </c>
      <c r="H6" t="s">
        <v>72</v>
      </c>
      <c r="J6" t="s">
        <v>173</v>
      </c>
      <c r="K6">
        <v>2</v>
      </c>
      <c r="R6" t="s">
        <v>129</v>
      </c>
    </row>
    <row r="7" spans="1:18" x14ac:dyDescent="0.3">
      <c r="A7">
        <v>2</v>
      </c>
      <c r="B7">
        <v>1</v>
      </c>
      <c r="C7">
        <v>0</v>
      </c>
      <c r="D7" t="s">
        <v>61</v>
      </c>
      <c r="E7" t="s">
        <v>61</v>
      </c>
      <c r="F7">
        <v>2</v>
      </c>
      <c r="H7" t="s">
        <v>73</v>
      </c>
      <c r="J7" t="s">
        <v>174</v>
      </c>
      <c r="K7" t="s">
        <v>178</v>
      </c>
    </row>
    <row r="8" spans="1:18" ht="409.6" x14ac:dyDescent="0.3">
      <c r="A8"/>
      <c r="B8">
        <v>2</v>
      </c>
      <c r="C8">
        <v>2</v>
      </c>
      <c r="D8" t="s">
        <v>62</v>
      </c>
      <c r="E8" t="s">
        <v>62</v>
      </c>
      <c r="H8" t="s">
        <v>74</v>
      </c>
      <c r="J8" t="s">
        <v>184</v>
      </c>
      <c r="K8" s="13" t="s">
        <v>206</v>
      </c>
    </row>
    <row r="9" spans="1:18" x14ac:dyDescent="0.3">
      <c r="A9"/>
      <c r="B9">
        <v>3</v>
      </c>
      <c r="C9">
        <v>4</v>
      </c>
      <c r="D9" t="s">
        <v>63</v>
      </c>
      <c r="E9" t="s">
        <v>63</v>
      </c>
      <c r="H9" t="s">
        <v>75</v>
      </c>
    </row>
    <row r="10" spans="1:18" x14ac:dyDescent="0.3">
      <c r="A10"/>
      <c r="B10">
        <v>4</v>
      </c>
      <c r="D10" t="s">
        <v>64</v>
      </c>
      <c r="E10" t="s">
        <v>64</v>
      </c>
      <c r="H10" t="s">
        <v>76</v>
      </c>
    </row>
    <row r="11" spans="1:18" x14ac:dyDescent="0.3">
      <c r="A11"/>
      <c r="B11">
        <v>5</v>
      </c>
      <c r="D11" t="s">
        <v>47</v>
      </c>
      <c r="E11">
        <v>1</v>
      </c>
      <c r="H11" t="s">
        <v>77</v>
      </c>
    </row>
    <row r="12" spans="1:18" x14ac:dyDescent="0.3">
      <c r="A12"/>
      <c r="B12"/>
      <c r="D12" t="s">
        <v>65</v>
      </c>
      <c r="E12">
        <v>2</v>
      </c>
      <c r="H12">
        <v>0</v>
      </c>
    </row>
    <row r="13" spans="1:18" x14ac:dyDescent="0.3">
      <c r="A13"/>
      <c r="B13"/>
      <c r="D13">
        <v>1</v>
      </c>
      <c r="E13">
        <v>3</v>
      </c>
      <c r="H13">
        <v>1</v>
      </c>
    </row>
    <row r="14" spans="1:18" x14ac:dyDescent="0.3">
      <c r="D14">
        <v>2</v>
      </c>
      <c r="E14">
        <v>4</v>
      </c>
      <c r="H14">
        <v>2</v>
      </c>
    </row>
    <row r="15" spans="1:18" x14ac:dyDescent="0.3">
      <c r="D15">
        <v>3</v>
      </c>
      <c r="E15">
        <v>5</v>
      </c>
      <c r="H15">
        <v>3</v>
      </c>
    </row>
    <row r="16" spans="1:18" x14ac:dyDescent="0.3">
      <c r="D16">
        <v>4</v>
      </c>
      <c r="E16">
        <v>6</v>
      </c>
      <c r="H16">
        <v>4</v>
      </c>
    </row>
    <row r="17" spans="4:8" x14ac:dyDescent="0.3">
      <c r="D17">
        <v>5</v>
      </c>
      <c r="E17">
        <v>7</v>
      </c>
      <c r="H17">
        <v>5</v>
      </c>
    </row>
    <row r="18" spans="4:8" x14ac:dyDescent="0.3">
      <c r="D18">
        <v>6</v>
      </c>
      <c r="E18">
        <v>8</v>
      </c>
      <c r="H18">
        <v>6</v>
      </c>
    </row>
    <row r="19" spans="4:8" x14ac:dyDescent="0.3">
      <c r="D19">
        <v>7</v>
      </c>
      <c r="E19">
        <v>9</v>
      </c>
      <c r="H19">
        <v>7</v>
      </c>
    </row>
    <row r="20" spans="4:8" x14ac:dyDescent="0.3">
      <c r="D20">
        <v>8</v>
      </c>
      <c r="H20">
        <v>8</v>
      </c>
    </row>
    <row r="21" spans="4:8" x14ac:dyDescent="0.3">
      <c r="D21">
        <v>9</v>
      </c>
      <c r="H21">
        <v>9</v>
      </c>
    </row>
    <row r="22" spans="4:8" x14ac:dyDescent="0.3">
      <c r="D22">
        <v>10</v>
      </c>
    </row>
    <row r="23" spans="4:8" x14ac:dyDescent="0.3">
      <c r="D23">
        <v>11</v>
      </c>
    </row>
  </sheetData>
  <dataConsolidate/>
  <pageMargins left="0.7" right="0.7" top="0.75" bottom="0.75" header="0.3" footer="0.3"/>
  <pageSetup orientation="portrait" horizontalDpi="0" verticalDpi="0" r:id="rId1"/>
  <drawing r:id="rId2"/>
  <tableParts count="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dm:cachedDataManifest xmlns:cdm="http://schemas.microsoft.com/2004/VisualStudio/Tools/Applications/CachedDataManifest.xsd" cdm:revision="1"/>
</file>

<file path=customXml/itemProps1.xml><?xml version="1.0" encoding="utf-8"?>
<ds:datastoreItem xmlns:ds="http://schemas.openxmlformats.org/officeDocument/2006/customXml" ds:itemID="{05EFD728-D3A1-49E7-BAEA-C908E405BF2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13</vt:i4>
      </vt:variant>
    </vt:vector>
  </HeadingPairs>
  <TitlesOfParts>
    <vt:vector size="20" baseType="lpstr">
      <vt:lpstr>Edges</vt:lpstr>
      <vt:lpstr>Vertices</vt:lpstr>
      <vt:lpstr>Do Not Delete</vt:lpstr>
      <vt:lpstr>Groups</vt:lpstr>
      <vt:lpstr>Group Vertices</vt:lpstr>
      <vt:lpstr>Overall Metrics</vt:lpstr>
      <vt:lpstr>Misc</vt:lpstr>
      <vt:lpstr>BinDivisor</vt:lpstr>
      <vt:lpstr>DynamicFilterForceCalculationRange</vt:lpstr>
      <vt:lpstr>DynamicFilterSourceColumnRange</vt:lpstr>
      <vt:lpstr>NoMetricMessage</vt:lpstr>
      <vt:lpstr>NotAvailable</vt:lpstr>
      <vt:lpstr>ValidBooleansDefaultFalse</vt:lpstr>
      <vt:lpstr>ValidEdgeStyles</vt:lpstr>
      <vt:lpstr>ValidEdgeVisibilities</vt:lpstr>
      <vt:lpstr>ValidGroupShapes</vt:lpstr>
      <vt:lpstr>ValidGroupVisibilities</vt:lpstr>
      <vt:lpstr>ValidVertexLabelPositions</vt:lpstr>
      <vt:lpstr>ValidVertexShapes</vt:lpstr>
      <vt:lpstr>ValidVertexVisibilities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Jha Vibhash-B44053</dc:creator>
  <cp:lastModifiedBy>Jha Vibhash-B44053</cp:lastModifiedBy>
  <dcterms:created xsi:type="dcterms:W3CDTF">2008-01-30T00:41:58Z</dcterms:created>
  <dcterms:modified xsi:type="dcterms:W3CDTF">2017-01-20T02:08:24Z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2fab5c60-e3b5-439b-8f29-2ddb446af29a</vt:lpwstr>
  </property>
  <property fmtid="{D5CDD505-2E9C-101B-9397-08002B2CF9AE}" pid="3" name="_AssemblyLocation">
    <vt:lpwstr>http://www.nodexlgraphgallery.org/NodeXLBasicSetup/Smrf.NodeXL.ExcelTemplate.vsto|aa51c0f3-62b4-4782-83a8-a15dcdd17698</vt:lpwstr>
  </property>
  <property fmtid="{D5CDD505-2E9C-101B-9397-08002B2CF9AE}" pid="4" name="_AssemblyName">
    <vt:lpwstr>4E3C66D5-58D4-491E-A7D4-64AF99AF6E8B</vt:lpwstr>
  </property>
  <property fmtid="{D5CDD505-2E9C-101B-9397-08002B2CF9AE}" pid="5" name="Solution ID">
    <vt:lpwstr>{15727DE6-F92D-4E46-ACB4-0E2C58B31A18}</vt:lpwstr>
  </property>
</Properties>
</file>